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FB3A00EA-20B1-4177-817A-3DD20912F2CD}" xr6:coauthVersionLast="45" xr6:coauthVersionMax="45" xr10:uidLastSave="{00000000-0000-0000-0000-000000000000}"/>
  <bookViews>
    <workbookView xWindow="10920" yWindow="0" windowWidth="12036" windowHeight="12360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38" r:id="rId3"/>
    <sheet name="検証シート　FIB2.0" sheetId="39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9" l="1"/>
  <c r="T108" i="39"/>
  <c r="W108" i="39" s="1"/>
  <c r="R108" i="39"/>
  <c r="M108" i="39"/>
  <c r="K108" i="39"/>
  <c r="V107" i="39"/>
  <c r="T107" i="39"/>
  <c r="W107" i="39" s="1"/>
  <c r="R107" i="39"/>
  <c r="C108" i="39" s="1"/>
  <c r="X108" i="39" s="1"/>
  <c r="Y108" i="39" s="1"/>
  <c r="M107" i="39"/>
  <c r="K107" i="39"/>
  <c r="V106" i="39"/>
  <c r="T106" i="39"/>
  <c r="W106" i="39" s="1"/>
  <c r="R106" i="39"/>
  <c r="C107" i="39" s="1"/>
  <c r="X107" i="39" s="1"/>
  <c r="Y107" i="39" s="1"/>
  <c r="M106" i="39"/>
  <c r="K106" i="39"/>
  <c r="W105" i="39"/>
  <c r="V105" i="39"/>
  <c r="T105" i="39"/>
  <c r="R105" i="39"/>
  <c r="C106" i="39" s="1"/>
  <c r="X106" i="39" s="1"/>
  <c r="Y106" i="39" s="1"/>
  <c r="M105" i="39"/>
  <c r="K105" i="39"/>
  <c r="V104" i="39"/>
  <c r="T104" i="39"/>
  <c r="W104" i="39" s="1"/>
  <c r="R104" i="39"/>
  <c r="C105" i="39" s="1"/>
  <c r="X105" i="39" s="1"/>
  <c r="Y105" i="39" s="1"/>
  <c r="M104" i="39"/>
  <c r="K104" i="39"/>
  <c r="V103" i="39"/>
  <c r="T103" i="39"/>
  <c r="W103" i="39" s="1"/>
  <c r="R103" i="39"/>
  <c r="C104" i="39" s="1"/>
  <c r="X104" i="39" s="1"/>
  <c r="Y104" i="39" s="1"/>
  <c r="M103" i="39"/>
  <c r="K103" i="39"/>
  <c r="W102" i="39"/>
  <c r="V102" i="39"/>
  <c r="T102" i="39"/>
  <c r="R102" i="39"/>
  <c r="C103" i="39" s="1"/>
  <c r="X103" i="39" s="1"/>
  <c r="Y103" i="39" s="1"/>
  <c r="M102" i="39"/>
  <c r="K102" i="39"/>
  <c r="W101" i="39"/>
  <c r="V101" i="39"/>
  <c r="T101" i="39"/>
  <c r="R101" i="39"/>
  <c r="C102" i="39" s="1"/>
  <c r="X102" i="39" s="1"/>
  <c r="Y102" i="39" s="1"/>
  <c r="M101" i="39"/>
  <c r="K101" i="39"/>
  <c r="V100" i="39"/>
  <c r="T100" i="39"/>
  <c r="W100" i="39" s="1"/>
  <c r="R100" i="39"/>
  <c r="C101" i="39" s="1"/>
  <c r="X101" i="39" s="1"/>
  <c r="Y101" i="39" s="1"/>
  <c r="M100" i="39"/>
  <c r="K100" i="39"/>
  <c r="V99" i="39"/>
  <c r="T99" i="39"/>
  <c r="W99" i="39" s="1"/>
  <c r="R99" i="39"/>
  <c r="C100" i="39" s="1"/>
  <c r="X100" i="39" s="1"/>
  <c r="Y100" i="39" s="1"/>
  <c r="M99" i="39"/>
  <c r="K99" i="39"/>
  <c r="W98" i="39"/>
  <c r="V98" i="39"/>
  <c r="T98" i="39"/>
  <c r="R98" i="39"/>
  <c r="C99" i="39" s="1"/>
  <c r="X99" i="39" s="1"/>
  <c r="Y99" i="39" s="1"/>
  <c r="M98" i="39"/>
  <c r="K98" i="39"/>
  <c r="W97" i="39"/>
  <c r="V97" i="39"/>
  <c r="T97" i="39"/>
  <c r="R97" i="39"/>
  <c r="C98" i="39" s="1"/>
  <c r="X98" i="39" s="1"/>
  <c r="Y98" i="39" s="1"/>
  <c r="M97" i="39"/>
  <c r="K97" i="39"/>
  <c r="V96" i="39"/>
  <c r="T96" i="39"/>
  <c r="W96" i="39" s="1"/>
  <c r="R96" i="39"/>
  <c r="C97" i="39" s="1"/>
  <c r="X97" i="39" s="1"/>
  <c r="Y97" i="39" s="1"/>
  <c r="M96" i="39"/>
  <c r="K96" i="39"/>
  <c r="V95" i="39"/>
  <c r="T95" i="39"/>
  <c r="W95" i="39" s="1"/>
  <c r="R95" i="39"/>
  <c r="C96" i="39" s="1"/>
  <c r="X96" i="39" s="1"/>
  <c r="Y96" i="39" s="1"/>
  <c r="M95" i="39"/>
  <c r="K95" i="39"/>
  <c r="W94" i="39"/>
  <c r="V94" i="39"/>
  <c r="T94" i="39"/>
  <c r="R94" i="39"/>
  <c r="C95" i="39" s="1"/>
  <c r="X95" i="39" s="1"/>
  <c r="Y95" i="39" s="1"/>
  <c r="M94" i="39"/>
  <c r="K94" i="39"/>
  <c r="W93" i="39"/>
  <c r="V93" i="39"/>
  <c r="T93" i="39"/>
  <c r="R93" i="39"/>
  <c r="C94" i="39" s="1"/>
  <c r="X94" i="39" s="1"/>
  <c r="Y94" i="39" s="1"/>
  <c r="M93" i="39"/>
  <c r="K93" i="39"/>
  <c r="V92" i="39"/>
  <c r="T92" i="39"/>
  <c r="W92" i="39" s="1"/>
  <c r="R92" i="39"/>
  <c r="C93" i="39" s="1"/>
  <c r="X93" i="39" s="1"/>
  <c r="Y93" i="39" s="1"/>
  <c r="M92" i="39"/>
  <c r="K92" i="39"/>
  <c r="V91" i="39"/>
  <c r="T91" i="39"/>
  <c r="W91" i="39" s="1"/>
  <c r="R91" i="39"/>
  <c r="C92" i="39" s="1"/>
  <c r="X92" i="39" s="1"/>
  <c r="Y92" i="39" s="1"/>
  <c r="M91" i="39"/>
  <c r="K91" i="39"/>
  <c r="W90" i="39"/>
  <c r="V90" i="39"/>
  <c r="T90" i="39"/>
  <c r="R90" i="39"/>
  <c r="C91" i="39" s="1"/>
  <c r="X91" i="39" s="1"/>
  <c r="Y91" i="39" s="1"/>
  <c r="M90" i="39"/>
  <c r="K90" i="39"/>
  <c r="W89" i="39"/>
  <c r="V89" i="39"/>
  <c r="T89" i="39"/>
  <c r="R89" i="39"/>
  <c r="C90" i="39" s="1"/>
  <c r="X90" i="39" s="1"/>
  <c r="Y90" i="39" s="1"/>
  <c r="M89" i="39"/>
  <c r="K89" i="39"/>
  <c r="V88" i="39"/>
  <c r="T88" i="39"/>
  <c r="W88" i="39" s="1"/>
  <c r="R88" i="39"/>
  <c r="C89" i="39" s="1"/>
  <c r="X89" i="39" s="1"/>
  <c r="Y89" i="39" s="1"/>
  <c r="M88" i="39"/>
  <c r="K88" i="39"/>
  <c r="V87" i="39"/>
  <c r="T87" i="39"/>
  <c r="W87" i="39" s="1"/>
  <c r="R87" i="39"/>
  <c r="C88" i="39" s="1"/>
  <c r="X88" i="39" s="1"/>
  <c r="Y88" i="39" s="1"/>
  <c r="M87" i="39"/>
  <c r="K87" i="39"/>
  <c r="W86" i="39"/>
  <c r="V86" i="39"/>
  <c r="T86" i="39"/>
  <c r="R86" i="39"/>
  <c r="C87" i="39" s="1"/>
  <c r="X87" i="39" s="1"/>
  <c r="Y87" i="39" s="1"/>
  <c r="M86" i="39"/>
  <c r="K86" i="39"/>
  <c r="W85" i="39"/>
  <c r="V85" i="39"/>
  <c r="T85" i="39"/>
  <c r="R85" i="39"/>
  <c r="C86" i="39" s="1"/>
  <c r="X86" i="39" s="1"/>
  <c r="Y86" i="39" s="1"/>
  <c r="M85" i="39"/>
  <c r="K85" i="39"/>
  <c r="V84" i="39"/>
  <c r="T84" i="39"/>
  <c r="W84" i="39" s="1"/>
  <c r="R84" i="39"/>
  <c r="C85" i="39" s="1"/>
  <c r="X85" i="39" s="1"/>
  <c r="Y85" i="39" s="1"/>
  <c r="M84" i="39"/>
  <c r="K84" i="39"/>
  <c r="V83" i="39"/>
  <c r="T83" i="39"/>
  <c r="W83" i="39" s="1"/>
  <c r="R83" i="39"/>
  <c r="C84" i="39" s="1"/>
  <c r="X84" i="39" s="1"/>
  <c r="Y84" i="39" s="1"/>
  <c r="M83" i="39"/>
  <c r="K83" i="39"/>
  <c r="W82" i="39"/>
  <c r="V82" i="39"/>
  <c r="T82" i="39"/>
  <c r="R82" i="39"/>
  <c r="C83" i="39" s="1"/>
  <c r="X83" i="39" s="1"/>
  <c r="Y83" i="39" s="1"/>
  <c r="M82" i="39"/>
  <c r="K82" i="39"/>
  <c r="W81" i="39"/>
  <c r="V81" i="39"/>
  <c r="T81" i="39"/>
  <c r="R81" i="39"/>
  <c r="C82" i="39" s="1"/>
  <c r="X82" i="39" s="1"/>
  <c r="Y82" i="39" s="1"/>
  <c r="M81" i="39"/>
  <c r="K81" i="39"/>
  <c r="V80" i="39"/>
  <c r="T80" i="39"/>
  <c r="W80" i="39" s="1"/>
  <c r="R80" i="39"/>
  <c r="C81" i="39" s="1"/>
  <c r="X81" i="39" s="1"/>
  <c r="Y81" i="39" s="1"/>
  <c r="M80" i="39"/>
  <c r="K80" i="39"/>
  <c r="V79" i="39"/>
  <c r="T79" i="39"/>
  <c r="W79" i="39" s="1"/>
  <c r="R79" i="39"/>
  <c r="C80" i="39" s="1"/>
  <c r="X80" i="39" s="1"/>
  <c r="Y80" i="39" s="1"/>
  <c r="M79" i="39"/>
  <c r="K79" i="39"/>
  <c r="W78" i="39"/>
  <c r="V78" i="39"/>
  <c r="T78" i="39"/>
  <c r="R78" i="39"/>
  <c r="C79" i="39" s="1"/>
  <c r="X79" i="39" s="1"/>
  <c r="Y79" i="39" s="1"/>
  <c r="M78" i="39"/>
  <c r="K78" i="39"/>
  <c r="W77" i="39"/>
  <c r="V77" i="39"/>
  <c r="T77" i="39"/>
  <c r="R77" i="39"/>
  <c r="C78" i="39" s="1"/>
  <c r="X78" i="39" s="1"/>
  <c r="Y78" i="39" s="1"/>
  <c r="M77" i="39"/>
  <c r="K77" i="39"/>
  <c r="V76" i="39"/>
  <c r="T76" i="39"/>
  <c r="W76" i="39" s="1"/>
  <c r="R76" i="39"/>
  <c r="C77" i="39" s="1"/>
  <c r="X77" i="39" s="1"/>
  <c r="Y77" i="39" s="1"/>
  <c r="M76" i="39"/>
  <c r="K76" i="39"/>
  <c r="V75" i="39"/>
  <c r="T75" i="39"/>
  <c r="W75" i="39" s="1"/>
  <c r="R75" i="39"/>
  <c r="C76" i="39" s="1"/>
  <c r="X76" i="39" s="1"/>
  <c r="Y76" i="39" s="1"/>
  <c r="M75" i="39"/>
  <c r="K75" i="39"/>
  <c r="W74" i="39"/>
  <c r="V74" i="39"/>
  <c r="T74" i="39"/>
  <c r="R74" i="39"/>
  <c r="C75" i="39" s="1"/>
  <c r="X75" i="39" s="1"/>
  <c r="Y75" i="39" s="1"/>
  <c r="M74" i="39"/>
  <c r="K74" i="39"/>
  <c r="W73" i="39"/>
  <c r="V73" i="39"/>
  <c r="T73" i="39"/>
  <c r="R73" i="39"/>
  <c r="C74" i="39" s="1"/>
  <c r="X74" i="39" s="1"/>
  <c r="Y74" i="39" s="1"/>
  <c r="M73" i="39"/>
  <c r="K73" i="39"/>
  <c r="V72" i="39"/>
  <c r="T72" i="39"/>
  <c r="W72" i="39" s="1"/>
  <c r="R72" i="39"/>
  <c r="C73" i="39" s="1"/>
  <c r="X73" i="39" s="1"/>
  <c r="Y73" i="39" s="1"/>
  <c r="M72" i="39"/>
  <c r="K72" i="39"/>
  <c r="V71" i="39"/>
  <c r="T71" i="39"/>
  <c r="W71" i="39" s="1"/>
  <c r="R71" i="39"/>
  <c r="C72" i="39" s="1"/>
  <c r="X72" i="39" s="1"/>
  <c r="Y72" i="39" s="1"/>
  <c r="M71" i="39"/>
  <c r="K71" i="39"/>
  <c r="W70" i="39"/>
  <c r="V70" i="39"/>
  <c r="T70" i="39"/>
  <c r="R70" i="39"/>
  <c r="C71" i="39" s="1"/>
  <c r="X71" i="39" s="1"/>
  <c r="Y71" i="39" s="1"/>
  <c r="M70" i="39"/>
  <c r="K70" i="39"/>
  <c r="W69" i="39"/>
  <c r="V69" i="39"/>
  <c r="T69" i="39"/>
  <c r="R69" i="39"/>
  <c r="C70" i="39" s="1"/>
  <c r="X70" i="39" s="1"/>
  <c r="Y70" i="39" s="1"/>
  <c r="M69" i="39"/>
  <c r="K69" i="39"/>
  <c r="V68" i="39"/>
  <c r="T68" i="39"/>
  <c r="W68" i="39" s="1"/>
  <c r="R68" i="39"/>
  <c r="C69" i="39" s="1"/>
  <c r="X69" i="39" s="1"/>
  <c r="Y69" i="39" s="1"/>
  <c r="M68" i="39"/>
  <c r="K68" i="39"/>
  <c r="V67" i="39"/>
  <c r="T67" i="39"/>
  <c r="W67" i="39" s="1"/>
  <c r="R67" i="39"/>
  <c r="C68" i="39" s="1"/>
  <c r="X68" i="39" s="1"/>
  <c r="Y68" i="39" s="1"/>
  <c r="M67" i="39"/>
  <c r="K67" i="39"/>
  <c r="W66" i="39"/>
  <c r="V66" i="39"/>
  <c r="T66" i="39"/>
  <c r="R66" i="39"/>
  <c r="C67" i="39" s="1"/>
  <c r="X67" i="39" s="1"/>
  <c r="Y67" i="39" s="1"/>
  <c r="M66" i="39"/>
  <c r="K66" i="39"/>
  <c r="W65" i="39"/>
  <c r="V65" i="39"/>
  <c r="T65" i="39"/>
  <c r="R65" i="39"/>
  <c r="C66" i="39" s="1"/>
  <c r="X66" i="39" s="1"/>
  <c r="Y66" i="39" s="1"/>
  <c r="M65" i="39"/>
  <c r="K65" i="39"/>
  <c r="V64" i="39"/>
  <c r="T64" i="39"/>
  <c r="W64" i="39" s="1"/>
  <c r="R64" i="39"/>
  <c r="C65" i="39" s="1"/>
  <c r="X65" i="39" s="1"/>
  <c r="Y65" i="39" s="1"/>
  <c r="M64" i="39"/>
  <c r="K64" i="39"/>
  <c r="V63" i="39"/>
  <c r="T63" i="39"/>
  <c r="W63" i="39" s="1"/>
  <c r="R63" i="39"/>
  <c r="C64" i="39" s="1"/>
  <c r="X64" i="39" s="1"/>
  <c r="Y64" i="39" s="1"/>
  <c r="M63" i="39"/>
  <c r="K63" i="39"/>
  <c r="W62" i="39"/>
  <c r="V62" i="39"/>
  <c r="T62" i="39"/>
  <c r="R62" i="39"/>
  <c r="C63" i="39" s="1"/>
  <c r="X63" i="39" s="1"/>
  <c r="Y63" i="39" s="1"/>
  <c r="M62" i="39"/>
  <c r="K62" i="39"/>
  <c r="W61" i="39"/>
  <c r="V61" i="39"/>
  <c r="T61" i="39"/>
  <c r="R61" i="39"/>
  <c r="C62" i="39" s="1"/>
  <c r="X62" i="39" s="1"/>
  <c r="Y62" i="39" s="1"/>
  <c r="M61" i="39"/>
  <c r="K61" i="39"/>
  <c r="V60" i="39"/>
  <c r="T60" i="39"/>
  <c r="W60" i="39" s="1"/>
  <c r="R60" i="39"/>
  <c r="C61" i="39" s="1"/>
  <c r="X61" i="39" s="1"/>
  <c r="Y61" i="39" s="1"/>
  <c r="M60" i="39"/>
  <c r="K60" i="39"/>
  <c r="V59" i="39"/>
  <c r="T59" i="39"/>
  <c r="W59" i="39" s="1"/>
  <c r="R59" i="39"/>
  <c r="C60" i="39" s="1"/>
  <c r="X60" i="39" s="1"/>
  <c r="Y60" i="39" s="1"/>
  <c r="M59" i="39"/>
  <c r="K59" i="39"/>
  <c r="V58" i="39"/>
  <c r="T58" i="39"/>
  <c r="W58" i="39" s="1"/>
  <c r="V57" i="39"/>
  <c r="T57" i="39"/>
  <c r="V56" i="39"/>
  <c r="T56" i="39"/>
  <c r="V55" i="39"/>
  <c r="T55" i="39"/>
  <c r="V54" i="39"/>
  <c r="T54" i="39"/>
  <c r="W54" i="39" s="1"/>
  <c r="V53" i="39"/>
  <c r="T53" i="39"/>
  <c r="W53" i="39" s="1"/>
  <c r="W52" i="39"/>
  <c r="V52" i="39"/>
  <c r="T52" i="39"/>
  <c r="V51" i="39"/>
  <c r="T51" i="39"/>
  <c r="W51" i="39" s="1"/>
  <c r="V50" i="39"/>
  <c r="T50" i="39"/>
  <c r="W50" i="39" s="1"/>
  <c r="V49" i="39"/>
  <c r="T49" i="39"/>
  <c r="V48" i="39"/>
  <c r="T48" i="39"/>
  <c r="V47" i="39"/>
  <c r="T47" i="39"/>
  <c r="V46" i="39"/>
  <c r="T46" i="39"/>
  <c r="W46" i="39" s="1"/>
  <c r="V45" i="39"/>
  <c r="T45" i="39"/>
  <c r="V44" i="39"/>
  <c r="T44" i="39"/>
  <c r="W44" i="39" s="1"/>
  <c r="W45" i="39" s="1"/>
  <c r="V43" i="39"/>
  <c r="T43" i="39"/>
  <c r="W43" i="39" s="1"/>
  <c r="V42" i="39"/>
  <c r="T42" i="39"/>
  <c r="W41" i="39"/>
  <c r="V41" i="39"/>
  <c r="T41" i="39"/>
  <c r="V40" i="39"/>
  <c r="T40" i="39"/>
  <c r="V39" i="39"/>
  <c r="T39" i="39"/>
  <c r="V38" i="39"/>
  <c r="T38" i="39"/>
  <c r="W38" i="39" s="1"/>
  <c r="V37" i="39"/>
  <c r="T37" i="39"/>
  <c r="W37" i="39" s="1"/>
  <c r="V36" i="39"/>
  <c r="T36" i="39"/>
  <c r="W36" i="39" s="1"/>
  <c r="V35" i="39"/>
  <c r="T35" i="39"/>
  <c r="V34" i="39"/>
  <c r="T34" i="39"/>
  <c r="W34" i="39" s="1"/>
  <c r="V33" i="39"/>
  <c r="T33" i="39"/>
  <c r="W33" i="39" s="1"/>
  <c r="V32" i="39"/>
  <c r="T32" i="39"/>
  <c r="V31" i="39"/>
  <c r="T31" i="39"/>
  <c r="V30" i="39"/>
  <c r="T30" i="39"/>
  <c r="V29" i="39"/>
  <c r="T29" i="39"/>
  <c r="V28" i="39"/>
  <c r="T28" i="39"/>
  <c r="W28" i="39" s="1"/>
  <c r="W29" i="39" s="1"/>
  <c r="W30" i="39" s="1"/>
  <c r="V27" i="39"/>
  <c r="T27" i="39"/>
  <c r="W27" i="39" s="1"/>
  <c r="V26" i="39"/>
  <c r="T26" i="39"/>
  <c r="W26" i="39" s="1"/>
  <c r="V25" i="39"/>
  <c r="T25" i="39"/>
  <c r="W25" i="39" s="1"/>
  <c r="V24" i="39"/>
  <c r="T24" i="39"/>
  <c r="V23" i="39"/>
  <c r="T23" i="39"/>
  <c r="V22" i="39"/>
  <c r="T22" i="39"/>
  <c r="T21" i="39"/>
  <c r="V21" i="39" s="1"/>
  <c r="T20" i="39"/>
  <c r="W20" i="39" s="1"/>
  <c r="W21" i="39" s="1"/>
  <c r="W22" i="39" s="1"/>
  <c r="T19" i="39"/>
  <c r="T18" i="39"/>
  <c r="W18" i="39" s="1"/>
  <c r="T17" i="39"/>
  <c r="W17" i="39" s="1"/>
  <c r="T16" i="39"/>
  <c r="W16" i="39" s="1"/>
  <c r="T15" i="39"/>
  <c r="V14" i="39"/>
  <c r="T14" i="39"/>
  <c r="T13" i="39"/>
  <c r="W13" i="39" s="1"/>
  <c r="W14" i="39" s="1"/>
  <c r="T12" i="39"/>
  <c r="W12" i="39" s="1"/>
  <c r="T11" i="39"/>
  <c r="T10" i="39"/>
  <c r="T9" i="39"/>
  <c r="W9" i="39" s="1"/>
  <c r="C9" i="39"/>
  <c r="K9" i="39" s="1"/>
  <c r="M9" i="39" s="1"/>
  <c r="W108" i="38"/>
  <c r="V108" i="38"/>
  <c r="T108" i="38"/>
  <c r="R108" i="38"/>
  <c r="M108" i="38"/>
  <c r="K108" i="38"/>
  <c r="V107" i="38"/>
  <c r="T107" i="38"/>
  <c r="W107" i="38" s="1"/>
  <c r="R107" i="38"/>
  <c r="C108" i="38" s="1"/>
  <c r="X108" i="38" s="1"/>
  <c r="Y108" i="38" s="1"/>
  <c r="M107" i="38"/>
  <c r="K107" i="38"/>
  <c r="W106" i="38"/>
  <c r="V106" i="38"/>
  <c r="T106" i="38"/>
  <c r="R106" i="38"/>
  <c r="C107" i="38" s="1"/>
  <c r="X107" i="38" s="1"/>
  <c r="Y107" i="38" s="1"/>
  <c r="M106" i="38"/>
  <c r="K106" i="38"/>
  <c r="V105" i="38"/>
  <c r="T105" i="38"/>
  <c r="W105" i="38" s="1"/>
  <c r="R105" i="38"/>
  <c r="C106" i="38" s="1"/>
  <c r="X106" i="38" s="1"/>
  <c r="Y106" i="38" s="1"/>
  <c r="M105" i="38"/>
  <c r="K105" i="38"/>
  <c r="V104" i="38"/>
  <c r="T104" i="38"/>
  <c r="W104" i="38" s="1"/>
  <c r="R104" i="38"/>
  <c r="C105" i="38" s="1"/>
  <c r="X105" i="38" s="1"/>
  <c r="Y105" i="38" s="1"/>
  <c r="M104" i="38"/>
  <c r="K104" i="38"/>
  <c r="W103" i="38"/>
  <c r="V103" i="38"/>
  <c r="T103" i="38"/>
  <c r="R103" i="38"/>
  <c r="C104" i="38" s="1"/>
  <c r="X104" i="38" s="1"/>
  <c r="Y104" i="38" s="1"/>
  <c r="M103" i="38"/>
  <c r="K103" i="38"/>
  <c r="W102" i="38"/>
  <c r="V102" i="38"/>
  <c r="T102" i="38"/>
  <c r="R102" i="38"/>
  <c r="C103" i="38" s="1"/>
  <c r="X103" i="38" s="1"/>
  <c r="Y103" i="38" s="1"/>
  <c r="M102" i="38"/>
  <c r="K102" i="38"/>
  <c r="W101" i="38"/>
  <c r="V101" i="38"/>
  <c r="T101" i="38"/>
  <c r="R101" i="38"/>
  <c r="C102" i="38" s="1"/>
  <c r="X102" i="38" s="1"/>
  <c r="Y102" i="38" s="1"/>
  <c r="M101" i="38"/>
  <c r="K101" i="38"/>
  <c r="W100" i="38"/>
  <c r="V100" i="38"/>
  <c r="T100" i="38"/>
  <c r="R100" i="38"/>
  <c r="C101" i="38" s="1"/>
  <c r="X101" i="38" s="1"/>
  <c r="Y101" i="38" s="1"/>
  <c r="M100" i="38"/>
  <c r="K100" i="38"/>
  <c r="V99" i="38"/>
  <c r="T99" i="38"/>
  <c r="W99" i="38" s="1"/>
  <c r="R99" i="38"/>
  <c r="C100" i="38" s="1"/>
  <c r="X100" i="38" s="1"/>
  <c r="Y100" i="38" s="1"/>
  <c r="M99" i="38"/>
  <c r="K99" i="38"/>
  <c r="W98" i="38"/>
  <c r="V98" i="38"/>
  <c r="T98" i="38"/>
  <c r="R98" i="38"/>
  <c r="C99" i="38" s="1"/>
  <c r="X99" i="38" s="1"/>
  <c r="Y99" i="38" s="1"/>
  <c r="M98" i="38"/>
  <c r="K98" i="38"/>
  <c r="V97" i="38"/>
  <c r="T97" i="38"/>
  <c r="W97" i="38" s="1"/>
  <c r="R97" i="38"/>
  <c r="C98" i="38" s="1"/>
  <c r="X98" i="38" s="1"/>
  <c r="Y98" i="38" s="1"/>
  <c r="M97" i="38"/>
  <c r="K97" i="38"/>
  <c r="V96" i="38"/>
  <c r="T96" i="38"/>
  <c r="W96" i="38" s="1"/>
  <c r="R96" i="38"/>
  <c r="C97" i="38" s="1"/>
  <c r="X97" i="38" s="1"/>
  <c r="Y97" i="38" s="1"/>
  <c r="M96" i="38"/>
  <c r="K96" i="38"/>
  <c r="W95" i="38"/>
  <c r="V95" i="38"/>
  <c r="T95" i="38"/>
  <c r="R95" i="38"/>
  <c r="C96" i="38" s="1"/>
  <c r="X96" i="38" s="1"/>
  <c r="Y96" i="38" s="1"/>
  <c r="M95" i="38"/>
  <c r="K95" i="38"/>
  <c r="W94" i="38"/>
  <c r="V94" i="38"/>
  <c r="T94" i="38"/>
  <c r="R94" i="38"/>
  <c r="C95" i="38" s="1"/>
  <c r="X95" i="38" s="1"/>
  <c r="Y95" i="38" s="1"/>
  <c r="M94" i="38"/>
  <c r="K94" i="38"/>
  <c r="W93" i="38"/>
  <c r="V93" i="38"/>
  <c r="T93" i="38"/>
  <c r="R93" i="38"/>
  <c r="C94" i="38" s="1"/>
  <c r="X94" i="38" s="1"/>
  <c r="Y94" i="38" s="1"/>
  <c r="M93" i="38"/>
  <c r="K93" i="38"/>
  <c r="W92" i="38"/>
  <c r="V92" i="38"/>
  <c r="T92" i="38"/>
  <c r="R92" i="38"/>
  <c r="C93" i="38" s="1"/>
  <c r="X93" i="38" s="1"/>
  <c r="Y93" i="38" s="1"/>
  <c r="M92" i="38"/>
  <c r="K92" i="38"/>
  <c r="V91" i="38"/>
  <c r="T91" i="38"/>
  <c r="W91" i="38" s="1"/>
  <c r="R91" i="38"/>
  <c r="C92" i="38" s="1"/>
  <c r="X92" i="38" s="1"/>
  <c r="Y92" i="38" s="1"/>
  <c r="M91" i="38"/>
  <c r="K91" i="38"/>
  <c r="W90" i="38"/>
  <c r="V90" i="38"/>
  <c r="T90" i="38"/>
  <c r="R90" i="38"/>
  <c r="C91" i="38" s="1"/>
  <c r="X91" i="38" s="1"/>
  <c r="Y91" i="38" s="1"/>
  <c r="M90" i="38"/>
  <c r="K90" i="38"/>
  <c r="V89" i="38"/>
  <c r="T89" i="38"/>
  <c r="W89" i="38" s="1"/>
  <c r="R89" i="38"/>
  <c r="C90" i="38" s="1"/>
  <c r="X90" i="38" s="1"/>
  <c r="Y90" i="38" s="1"/>
  <c r="M89" i="38"/>
  <c r="K89" i="38"/>
  <c r="V88" i="38"/>
  <c r="T88" i="38"/>
  <c r="W88" i="38" s="1"/>
  <c r="R88" i="38"/>
  <c r="C89" i="38" s="1"/>
  <c r="X89" i="38" s="1"/>
  <c r="Y89" i="38" s="1"/>
  <c r="M88" i="38"/>
  <c r="K88" i="38"/>
  <c r="W87" i="38"/>
  <c r="V87" i="38"/>
  <c r="T87" i="38"/>
  <c r="R87" i="38"/>
  <c r="C88" i="38" s="1"/>
  <c r="X88" i="38" s="1"/>
  <c r="Y88" i="38" s="1"/>
  <c r="M87" i="38"/>
  <c r="K87" i="38"/>
  <c r="W86" i="38"/>
  <c r="V86" i="38"/>
  <c r="T86" i="38"/>
  <c r="R86" i="38"/>
  <c r="C87" i="38" s="1"/>
  <c r="X87" i="38" s="1"/>
  <c r="Y87" i="38" s="1"/>
  <c r="M86" i="38"/>
  <c r="K86" i="38"/>
  <c r="W85" i="38"/>
  <c r="V85" i="38"/>
  <c r="T85" i="38"/>
  <c r="R85" i="38"/>
  <c r="C86" i="38" s="1"/>
  <c r="X86" i="38" s="1"/>
  <c r="Y86" i="38" s="1"/>
  <c r="M85" i="38"/>
  <c r="K85" i="38"/>
  <c r="W84" i="38"/>
  <c r="V84" i="38"/>
  <c r="T84" i="38"/>
  <c r="R84" i="38"/>
  <c r="C85" i="38" s="1"/>
  <c r="X85" i="38" s="1"/>
  <c r="Y85" i="38" s="1"/>
  <c r="M84" i="38"/>
  <c r="K84" i="38"/>
  <c r="V83" i="38"/>
  <c r="T83" i="38"/>
  <c r="W83" i="38" s="1"/>
  <c r="R83" i="38"/>
  <c r="C84" i="38" s="1"/>
  <c r="X84" i="38" s="1"/>
  <c r="Y84" i="38" s="1"/>
  <c r="M83" i="38"/>
  <c r="K83" i="38"/>
  <c r="W82" i="38"/>
  <c r="V82" i="38"/>
  <c r="T82" i="38"/>
  <c r="R82" i="38"/>
  <c r="C83" i="38" s="1"/>
  <c r="X83" i="38" s="1"/>
  <c r="Y83" i="38" s="1"/>
  <c r="M82" i="38"/>
  <c r="K82" i="38"/>
  <c r="V81" i="38"/>
  <c r="T81" i="38"/>
  <c r="W81" i="38" s="1"/>
  <c r="R81" i="38"/>
  <c r="C82" i="38" s="1"/>
  <c r="X82" i="38" s="1"/>
  <c r="Y82" i="38" s="1"/>
  <c r="M81" i="38"/>
  <c r="K81" i="38"/>
  <c r="V80" i="38"/>
  <c r="T80" i="38"/>
  <c r="W80" i="38" s="1"/>
  <c r="R80" i="38"/>
  <c r="C81" i="38" s="1"/>
  <c r="X81" i="38" s="1"/>
  <c r="Y81" i="38" s="1"/>
  <c r="M80" i="38"/>
  <c r="K80" i="38"/>
  <c r="W79" i="38"/>
  <c r="V79" i="38"/>
  <c r="T79" i="38"/>
  <c r="R79" i="38"/>
  <c r="C80" i="38" s="1"/>
  <c r="X80" i="38" s="1"/>
  <c r="Y80" i="38" s="1"/>
  <c r="M79" i="38"/>
  <c r="K79" i="38"/>
  <c r="W78" i="38"/>
  <c r="V78" i="38"/>
  <c r="T78" i="38"/>
  <c r="R78" i="38"/>
  <c r="C79" i="38" s="1"/>
  <c r="X79" i="38" s="1"/>
  <c r="Y79" i="38" s="1"/>
  <c r="M78" i="38"/>
  <c r="K78" i="38"/>
  <c r="W77" i="38"/>
  <c r="V77" i="38"/>
  <c r="T77" i="38"/>
  <c r="R77" i="38"/>
  <c r="C78" i="38" s="1"/>
  <c r="X78" i="38" s="1"/>
  <c r="Y78" i="38" s="1"/>
  <c r="M77" i="38"/>
  <c r="K77" i="38"/>
  <c r="W76" i="38"/>
  <c r="V76" i="38"/>
  <c r="T76" i="38"/>
  <c r="R76" i="38"/>
  <c r="C77" i="38" s="1"/>
  <c r="X77" i="38" s="1"/>
  <c r="Y77" i="38" s="1"/>
  <c r="M76" i="38"/>
  <c r="K76" i="38"/>
  <c r="V75" i="38"/>
  <c r="T75" i="38"/>
  <c r="W75" i="38" s="1"/>
  <c r="R75" i="38"/>
  <c r="C76" i="38" s="1"/>
  <c r="X76" i="38" s="1"/>
  <c r="Y76" i="38" s="1"/>
  <c r="M75" i="38"/>
  <c r="K75" i="38"/>
  <c r="W74" i="38"/>
  <c r="V74" i="38"/>
  <c r="T74" i="38"/>
  <c r="R74" i="38"/>
  <c r="C75" i="38" s="1"/>
  <c r="X75" i="38" s="1"/>
  <c r="Y75" i="38" s="1"/>
  <c r="M74" i="38"/>
  <c r="K74" i="38"/>
  <c r="V73" i="38"/>
  <c r="T73" i="38"/>
  <c r="W73" i="38" s="1"/>
  <c r="R73" i="38"/>
  <c r="C74" i="38" s="1"/>
  <c r="X74" i="38" s="1"/>
  <c r="Y74" i="38" s="1"/>
  <c r="M73" i="38"/>
  <c r="K73" i="38"/>
  <c r="V72" i="38"/>
  <c r="T72" i="38"/>
  <c r="W72" i="38" s="1"/>
  <c r="R72" i="38"/>
  <c r="C73" i="38" s="1"/>
  <c r="X73" i="38" s="1"/>
  <c r="Y73" i="38" s="1"/>
  <c r="M72" i="38"/>
  <c r="K72" i="38"/>
  <c r="W71" i="38"/>
  <c r="V71" i="38"/>
  <c r="T71" i="38"/>
  <c r="R71" i="38"/>
  <c r="C72" i="38" s="1"/>
  <c r="X72" i="38" s="1"/>
  <c r="Y72" i="38" s="1"/>
  <c r="M71" i="38"/>
  <c r="K71" i="38"/>
  <c r="W70" i="38"/>
  <c r="V70" i="38"/>
  <c r="T70" i="38"/>
  <c r="R70" i="38"/>
  <c r="C71" i="38" s="1"/>
  <c r="X71" i="38" s="1"/>
  <c r="Y71" i="38" s="1"/>
  <c r="M70" i="38"/>
  <c r="K70" i="38"/>
  <c r="W69" i="38"/>
  <c r="V69" i="38"/>
  <c r="T69" i="38"/>
  <c r="R69" i="38"/>
  <c r="C70" i="38" s="1"/>
  <c r="X70" i="38" s="1"/>
  <c r="Y70" i="38" s="1"/>
  <c r="M69" i="38"/>
  <c r="K69" i="38"/>
  <c r="W68" i="38"/>
  <c r="V68" i="38"/>
  <c r="T68" i="38"/>
  <c r="R68" i="38"/>
  <c r="C69" i="38" s="1"/>
  <c r="X69" i="38" s="1"/>
  <c r="Y69" i="38" s="1"/>
  <c r="M68" i="38"/>
  <c r="K68" i="38"/>
  <c r="V67" i="38"/>
  <c r="T67" i="38"/>
  <c r="W67" i="38" s="1"/>
  <c r="R67" i="38"/>
  <c r="C68" i="38" s="1"/>
  <c r="X68" i="38" s="1"/>
  <c r="Y68" i="38" s="1"/>
  <c r="M67" i="38"/>
  <c r="K67" i="38"/>
  <c r="W66" i="38"/>
  <c r="V66" i="38"/>
  <c r="T66" i="38"/>
  <c r="R66" i="38"/>
  <c r="C67" i="38" s="1"/>
  <c r="X67" i="38" s="1"/>
  <c r="Y67" i="38" s="1"/>
  <c r="M66" i="38"/>
  <c r="K66" i="38"/>
  <c r="V65" i="38"/>
  <c r="T65" i="38"/>
  <c r="W65" i="38" s="1"/>
  <c r="R65" i="38"/>
  <c r="C66" i="38" s="1"/>
  <c r="X66" i="38" s="1"/>
  <c r="Y66" i="38" s="1"/>
  <c r="M65" i="38"/>
  <c r="K65" i="38"/>
  <c r="V64" i="38"/>
  <c r="T64" i="38"/>
  <c r="W64" i="38" s="1"/>
  <c r="R64" i="38"/>
  <c r="C65" i="38" s="1"/>
  <c r="X65" i="38" s="1"/>
  <c r="Y65" i="38" s="1"/>
  <c r="M64" i="38"/>
  <c r="K64" i="38"/>
  <c r="W63" i="38"/>
  <c r="V63" i="38"/>
  <c r="T63" i="38"/>
  <c r="R63" i="38"/>
  <c r="C64" i="38" s="1"/>
  <c r="X64" i="38" s="1"/>
  <c r="Y64" i="38" s="1"/>
  <c r="M63" i="38"/>
  <c r="K63" i="38"/>
  <c r="W62" i="38"/>
  <c r="V62" i="38"/>
  <c r="T62" i="38"/>
  <c r="R62" i="38"/>
  <c r="C63" i="38" s="1"/>
  <c r="X63" i="38" s="1"/>
  <c r="Y63" i="38" s="1"/>
  <c r="M62" i="38"/>
  <c r="K62" i="38"/>
  <c r="W61" i="38"/>
  <c r="V61" i="38"/>
  <c r="T61" i="38"/>
  <c r="R61" i="38"/>
  <c r="C62" i="38" s="1"/>
  <c r="X62" i="38" s="1"/>
  <c r="Y62" i="38" s="1"/>
  <c r="M61" i="38"/>
  <c r="K61" i="38"/>
  <c r="V60" i="38"/>
  <c r="T60" i="38"/>
  <c r="W60" i="38" s="1"/>
  <c r="R60" i="38"/>
  <c r="C61" i="38" s="1"/>
  <c r="X61" i="38" s="1"/>
  <c r="Y61" i="38" s="1"/>
  <c r="M60" i="38"/>
  <c r="K60" i="38"/>
  <c r="V59" i="38"/>
  <c r="T59" i="38"/>
  <c r="W59" i="38" s="1"/>
  <c r="R59" i="38"/>
  <c r="C60" i="38" s="1"/>
  <c r="X60" i="38" s="1"/>
  <c r="Y60" i="38" s="1"/>
  <c r="M59" i="38"/>
  <c r="K59" i="38"/>
  <c r="V58" i="38"/>
  <c r="T58" i="38"/>
  <c r="W58" i="38" s="1"/>
  <c r="V57" i="38"/>
  <c r="T57" i="38"/>
  <c r="V56" i="38"/>
  <c r="T56" i="38"/>
  <c r="V55" i="38"/>
  <c r="T55" i="38"/>
  <c r="W55" i="38" s="1"/>
  <c r="V54" i="38"/>
  <c r="T54" i="38"/>
  <c r="W54" i="38" s="1"/>
  <c r="V53" i="38"/>
  <c r="T53" i="38"/>
  <c r="W53" i="38" s="1"/>
  <c r="V52" i="38"/>
  <c r="T52" i="38"/>
  <c r="W52" i="38" s="1"/>
  <c r="V51" i="38"/>
  <c r="T51" i="38"/>
  <c r="W51" i="38" s="1"/>
  <c r="V50" i="38"/>
  <c r="T50" i="38"/>
  <c r="W50" i="38" s="1"/>
  <c r="V49" i="38"/>
  <c r="T49" i="38"/>
  <c r="V48" i="38"/>
  <c r="T48" i="38"/>
  <c r="W47" i="38"/>
  <c r="V47" i="38"/>
  <c r="T47" i="38"/>
  <c r="V46" i="38"/>
  <c r="T46" i="38"/>
  <c r="W46" i="38" s="1"/>
  <c r="V45" i="38"/>
  <c r="T45" i="38"/>
  <c r="V44" i="38"/>
  <c r="T44" i="38"/>
  <c r="W44" i="38" s="1"/>
  <c r="W45" i="38" s="1"/>
  <c r="V43" i="38"/>
  <c r="T43" i="38"/>
  <c r="W43" i="38" s="1"/>
  <c r="V42" i="38"/>
  <c r="T42" i="38"/>
  <c r="V41" i="38"/>
  <c r="T41" i="38"/>
  <c r="V40" i="38"/>
  <c r="T40" i="38"/>
  <c r="V39" i="38"/>
  <c r="T39" i="38"/>
  <c r="V38" i="38"/>
  <c r="T38" i="38"/>
  <c r="W38" i="38" s="1"/>
  <c r="W39" i="38" s="1"/>
  <c r="W37" i="38"/>
  <c r="V37" i="38"/>
  <c r="T37" i="38"/>
  <c r="V36" i="38"/>
  <c r="T36" i="38"/>
  <c r="W36" i="38" s="1"/>
  <c r="V35" i="38"/>
  <c r="T35" i="38"/>
  <c r="V34" i="38"/>
  <c r="T34" i="38"/>
  <c r="W34" i="38" s="1"/>
  <c r="V33" i="38"/>
  <c r="T33" i="38"/>
  <c r="V32" i="38"/>
  <c r="T32" i="38"/>
  <c r="V31" i="38"/>
  <c r="T31" i="38"/>
  <c r="W31" i="38" s="1"/>
  <c r="V30" i="38"/>
  <c r="T30" i="38"/>
  <c r="V29" i="38"/>
  <c r="T29" i="38"/>
  <c r="V28" i="38"/>
  <c r="T28" i="38"/>
  <c r="W28" i="38" s="1"/>
  <c r="W29" i="38" s="1"/>
  <c r="W30" i="38" s="1"/>
  <c r="V27" i="38"/>
  <c r="T27" i="38"/>
  <c r="W27" i="38" s="1"/>
  <c r="V26" i="38"/>
  <c r="T26" i="38"/>
  <c r="W26" i="38" s="1"/>
  <c r="V25" i="38"/>
  <c r="T25" i="38"/>
  <c r="V24" i="38"/>
  <c r="T24" i="38"/>
  <c r="V23" i="38"/>
  <c r="T23" i="38"/>
  <c r="W23" i="38" s="1"/>
  <c r="V22" i="38"/>
  <c r="T22" i="38"/>
  <c r="T21" i="38"/>
  <c r="V21" i="38" s="1"/>
  <c r="T20" i="38"/>
  <c r="W20" i="38" s="1"/>
  <c r="W21" i="38" s="1"/>
  <c r="W22" i="38" s="1"/>
  <c r="T19" i="38"/>
  <c r="W19" i="38" s="1"/>
  <c r="T18" i="38"/>
  <c r="W18" i="38" s="1"/>
  <c r="T17" i="38"/>
  <c r="T16" i="38"/>
  <c r="T15" i="38"/>
  <c r="W15" i="38" s="1"/>
  <c r="V14" i="38"/>
  <c r="T14" i="38"/>
  <c r="T13" i="38"/>
  <c r="W13" i="38" s="1"/>
  <c r="W14" i="38" s="1"/>
  <c r="T12" i="38"/>
  <c r="W12" i="38" s="1"/>
  <c r="T11" i="38"/>
  <c r="T10" i="38"/>
  <c r="W10" i="38" s="1"/>
  <c r="T9" i="38"/>
  <c r="W9" i="38" s="1"/>
  <c r="K9" i="38"/>
  <c r="M9" i="38" s="1"/>
  <c r="C9" i="38"/>
  <c r="V15" i="38" l="1"/>
  <c r="V16" i="38" s="1"/>
  <c r="W11" i="38"/>
  <c r="W42" i="39"/>
  <c r="W35" i="39"/>
  <c r="R9" i="39"/>
  <c r="C10" i="39" s="1"/>
  <c r="R9" i="38"/>
  <c r="C10" i="38" s="1"/>
  <c r="V11" i="39"/>
  <c r="V12" i="39" s="1"/>
  <c r="V13" i="39" s="1"/>
  <c r="H4" i="39"/>
  <c r="W10" i="39"/>
  <c r="W19" i="39"/>
  <c r="W15" i="39"/>
  <c r="W23" i="39"/>
  <c r="W24" i="39" s="1"/>
  <c r="W31" i="39"/>
  <c r="W39" i="39"/>
  <c r="W47" i="39"/>
  <c r="W48" i="39" s="1"/>
  <c r="W49" i="39" s="1"/>
  <c r="W55" i="39"/>
  <c r="V15" i="39"/>
  <c r="V16" i="39" s="1"/>
  <c r="V17" i="39" s="1"/>
  <c r="V18" i="39" s="1"/>
  <c r="V19" i="39" s="1"/>
  <c r="V20" i="39" s="1"/>
  <c r="W32" i="39"/>
  <c r="W40" i="39"/>
  <c r="W56" i="39"/>
  <c r="W57" i="39" s="1"/>
  <c r="V9" i="39"/>
  <c r="V10" i="39" s="1"/>
  <c r="H4" i="38"/>
  <c r="W17" i="38"/>
  <c r="V17" i="38"/>
  <c r="V18" i="38" s="1"/>
  <c r="V19" i="38" s="1"/>
  <c r="V20" i="38" s="1"/>
  <c r="W35" i="38"/>
  <c r="W16" i="38"/>
  <c r="W24" i="38"/>
  <c r="W32" i="38"/>
  <c r="W40" i="38"/>
  <c r="W48" i="38"/>
  <c r="W49" i="38" s="1"/>
  <c r="W56" i="38"/>
  <c r="W57" i="38" s="1"/>
  <c r="W41" i="38"/>
  <c r="W42" i="38" s="1"/>
  <c r="W25" i="38"/>
  <c r="W33" i="38"/>
  <c r="V11" i="38"/>
  <c r="V9" i="38"/>
  <c r="V10" i="38" s="1"/>
  <c r="V12" i="38"/>
  <c r="V13" i="38" s="1"/>
  <c r="P5" i="38" l="1"/>
  <c r="W11" i="39"/>
  <c r="P5" i="39" s="1"/>
  <c r="X10" i="39"/>
  <c r="K10" i="39"/>
  <c r="M10" i="39" s="1"/>
  <c r="R10" i="39" s="1"/>
  <c r="L5" i="39"/>
  <c r="K10" i="38"/>
  <c r="M10" i="38" s="1"/>
  <c r="R10" i="38" s="1"/>
  <c r="X10" i="38"/>
  <c r="L5" i="38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C11" i="39" l="1"/>
  <c r="C11" i="38"/>
  <c r="K9" i="37"/>
  <c r="M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/>
  <c r="W33" i="37" s="1"/>
  <c r="W34" i="37" s="1"/>
  <c r="W35" i="37" s="1"/>
  <c r="W36" i="37" s="1"/>
  <c r="W37" i="37" s="1"/>
  <c r="W38" i="37" s="1"/>
  <c r="W39" i="37" s="1"/>
  <c r="W40" i="37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R9" i="37"/>
  <c r="K11" i="39" l="1"/>
  <c r="M11" i="39" s="1"/>
  <c r="R11" i="39" s="1"/>
  <c r="X11" i="39"/>
  <c r="Y11" i="39" s="1"/>
  <c r="K11" i="38"/>
  <c r="M11" i="38" s="1"/>
  <c r="R11" i="38" s="1"/>
  <c r="X11" i="38"/>
  <c r="Y11" i="38" s="1"/>
  <c r="L5" i="37"/>
  <c r="P5" i="37"/>
  <c r="C10" i="37"/>
  <c r="C12" i="39" l="1"/>
  <c r="C12" i="38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X12" i="39" l="1"/>
  <c r="Y12" i="39" s="1"/>
  <c r="K12" i="39"/>
  <c r="M12" i="39" s="1"/>
  <c r="R12" i="39" s="1"/>
  <c r="X12" i="38"/>
  <c r="Y12" i="38" s="1"/>
  <c r="K12" i="38"/>
  <c r="M12" i="38" s="1"/>
  <c r="R12" i="38" s="1"/>
  <c r="P2" i="17"/>
  <c r="C11" i="37"/>
  <c r="C10" i="17"/>
  <c r="D4" i="17"/>
  <c r="C5" i="17"/>
  <c r="G5" i="17"/>
  <c r="T9" i="17"/>
  <c r="H4" i="17" s="1"/>
  <c r="E5" i="17"/>
  <c r="C13" i="39" l="1"/>
  <c r="C13" i="38"/>
  <c r="X11" i="37"/>
  <c r="Y11" i="37" s="1"/>
  <c r="K11" i="37"/>
  <c r="M11" i="37" s="1"/>
  <c r="R11" i="37" s="1"/>
  <c r="I5" i="17"/>
  <c r="L4" i="17"/>
  <c r="P4" i="17"/>
  <c r="X13" i="39" l="1"/>
  <c r="Y13" i="39" s="1"/>
  <c r="K13" i="39"/>
  <c r="M13" i="39" s="1"/>
  <c r="R13" i="39" s="1"/>
  <c r="X13" i="38"/>
  <c r="Y13" i="38" s="1"/>
  <c r="K13" i="38"/>
  <c r="M13" i="38" s="1"/>
  <c r="R13" i="38" s="1"/>
  <c r="C12" i="37"/>
  <c r="C14" i="39" l="1"/>
  <c r="C14" i="38"/>
  <c r="X12" i="37"/>
  <c r="Y12" i="37" s="1"/>
  <c r="K12" i="37"/>
  <c r="M12" i="37" s="1"/>
  <c r="R12" i="37" s="1"/>
  <c r="X14" i="39" l="1"/>
  <c r="Y14" i="39" s="1"/>
  <c r="K14" i="39"/>
  <c r="M14" i="39" s="1"/>
  <c r="R14" i="39" s="1"/>
  <c r="C15" i="39" s="1"/>
  <c r="K14" i="38"/>
  <c r="M14" i="38" s="1"/>
  <c r="R14" i="38" s="1"/>
  <c r="C15" i="38" s="1"/>
  <c r="X14" i="38"/>
  <c r="Y14" i="38" s="1"/>
  <c r="C13" i="37"/>
  <c r="K15" i="39" l="1"/>
  <c r="M15" i="39" s="1"/>
  <c r="R15" i="39" s="1"/>
  <c r="C16" i="39" s="1"/>
  <c r="X15" i="39"/>
  <c r="Y15" i="39" s="1"/>
  <c r="K15" i="38"/>
  <c r="M15" i="38" s="1"/>
  <c r="R15" i="38" s="1"/>
  <c r="C16" i="38" s="1"/>
  <c r="X15" i="38"/>
  <c r="Y15" i="38" s="1"/>
  <c r="X13" i="37"/>
  <c r="Y13" i="37" s="1"/>
  <c r="K13" i="37"/>
  <c r="M13" i="37" s="1"/>
  <c r="R13" i="37" s="1"/>
  <c r="K16" i="39" l="1"/>
  <c r="M16" i="39" s="1"/>
  <c r="R16" i="39" s="1"/>
  <c r="C17" i="39" s="1"/>
  <c r="X16" i="39"/>
  <c r="Y16" i="39" s="1"/>
  <c r="X16" i="38"/>
  <c r="Y16" i="38" s="1"/>
  <c r="K16" i="38"/>
  <c r="M16" i="38" s="1"/>
  <c r="R16" i="38" s="1"/>
  <c r="C17" i="38" s="1"/>
  <c r="C14" i="37"/>
  <c r="K17" i="39" l="1"/>
  <c r="M17" i="39" s="1"/>
  <c r="R17" i="39" s="1"/>
  <c r="C18" i="39" s="1"/>
  <c r="X17" i="39"/>
  <c r="Y17" i="39" s="1"/>
  <c r="K17" i="38"/>
  <c r="M17" i="38" s="1"/>
  <c r="R17" i="38" s="1"/>
  <c r="C18" i="38" s="1"/>
  <c r="X17" i="38"/>
  <c r="Y17" i="38" s="1"/>
  <c r="X14" i="37"/>
  <c r="Y14" i="37" s="1"/>
  <c r="K14" i="37"/>
  <c r="M14" i="37" s="1"/>
  <c r="R14" i="37" s="1"/>
  <c r="C15" i="37" s="1"/>
  <c r="K18" i="39" l="1"/>
  <c r="M18" i="39" s="1"/>
  <c r="R18" i="39" s="1"/>
  <c r="C19" i="39" s="1"/>
  <c r="X18" i="39"/>
  <c r="Y18" i="39" s="1"/>
  <c r="K18" i="38"/>
  <c r="M18" i="38" s="1"/>
  <c r="R18" i="38" s="1"/>
  <c r="C19" i="38" s="1"/>
  <c r="X18" i="38"/>
  <c r="Y18" i="38" s="1"/>
  <c r="X15" i="37"/>
  <c r="Y15" i="37" s="1"/>
  <c r="K15" i="37"/>
  <c r="M15" i="37" s="1"/>
  <c r="R15" i="37" s="1"/>
  <c r="C16" i="37" s="1"/>
  <c r="X19" i="39" l="1"/>
  <c r="Y19" i="39" s="1"/>
  <c r="K19" i="39"/>
  <c r="M19" i="39" s="1"/>
  <c r="R19" i="39" s="1"/>
  <c r="C20" i="39" s="1"/>
  <c r="K19" i="38"/>
  <c r="M19" i="38" s="1"/>
  <c r="R19" i="38" s="1"/>
  <c r="C20" i="38" s="1"/>
  <c r="X19" i="38"/>
  <c r="Y19" i="38" s="1"/>
  <c r="X16" i="37"/>
  <c r="Y16" i="37" s="1"/>
  <c r="K16" i="37"/>
  <c r="M16" i="37" s="1"/>
  <c r="R16" i="37" s="1"/>
  <c r="C17" i="37" s="1"/>
  <c r="X20" i="39" l="1"/>
  <c r="Y20" i="39" s="1"/>
  <c r="K20" i="39"/>
  <c r="M20" i="39" s="1"/>
  <c r="R20" i="39" s="1"/>
  <c r="C21" i="39" s="1"/>
  <c r="K20" i="38"/>
  <c r="M20" i="38" s="1"/>
  <c r="R20" i="38" s="1"/>
  <c r="C21" i="38" s="1"/>
  <c r="X20" i="38"/>
  <c r="Y20" i="38" s="1"/>
  <c r="X17" i="37"/>
  <c r="Y17" i="37" s="1"/>
  <c r="K17" i="37"/>
  <c r="M17" i="37" s="1"/>
  <c r="R17" i="37" s="1"/>
  <c r="C18" i="37" s="1"/>
  <c r="K18" i="37" s="1"/>
  <c r="K21" i="39" l="1"/>
  <c r="M21" i="39" s="1"/>
  <c r="R21" i="39" s="1"/>
  <c r="C22" i="39" s="1"/>
  <c r="X21" i="39"/>
  <c r="Y21" i="39" s="1"/>
  <c r="X21" i="38"/>
  <c r="Y21" i="38" s="1"/>
  <c r="K21" i="38"/>
  <c r="M21" i="38" s="1"/>
  <c r="R21" i="38" s="1"/>
  <c r="C22" i="38" s="1"/>
  <c r="X18" i="37"/>
  <c r="Y18" i="37" s="1"/>
  <c r="M18" i="37"/>
  <c r="R18" i="37" s="1"/>
  <c r="C19" i="37" s="1"/>
  <c r="X22" i="39" l="1"/>
  <c r="Y22" i="39" s="1"/>
  <c r="K22" i="39"/>
  <c r="M22" i="39" s="1"/>
  <c r="R22" i="39" s="1"/>
  <c r="C23" i="39" s="1"/>
  <c r="K22" i="38"/>
  <c r="M22" i="38" s="1"/>
  <c r="R22" i="38" s="1"/>
  <c r="C23" i="38" s="1"/>
  <c r="X22" i="38"/>
  <c r="Y22" i="38" s="1"/>
  <c r="X19" i="37"/>
  <c r="Y19" i="37" s="1"/>
  <c r="K19" i="37"/>
  <c r="M19" i="37" s="1"/>
  <c r="R19" i="37" s="1"/>
  <c r="C20" i="37" s="1"/>
  <c r="K23" i="39" l="1"/>
  <c r="M23" i="39" s="1"/>
  <c r="R23" i="39" s="1"/>
  <c r="C24" i="39" s="1"/>
  <c r="X23" i="39"/>
  <c r="Y23" i="39" s="1"/>
  <c r="K23" i="38"/>
  <c r="M23" i="38" s="1"/>
  <c r="R23" i="38" s="1"/>
  <c r="C24" i="38" s="1"/>
  <c r="X23" i="38"/>
  <c r="Y23" i="38" s="1"/>
  <c r="X20" i="37"/>
  <c r="Y20" i="37" s="1"/>
  <c r="K20" i="37"/>
  <c r="M20" i="37" s="1"/>
  <c r="R20" i="37" s="1"/>
  <c r="C21" i="37" s="1"/>
  <c r="K21" i="37" s="1"/>
  <c r="K24" i="39" l="1"/>
  <c r="M24" i="39" s="1"/>
  <c r="R24" i="39" s="1"/>
  <c r="C25" i="39" s="1"/>
  <c r="X24" i="39"/>
  <c r="Y24" i="39" s="1"/>
  <c r="X24" i="38"/>
  <c r="Y24" i="38" s="1"/>
  <c r="K24" i="38"/>
  <c r="M24" i="38" s="1"/>
  <c r="R24" i="38" s="1"/>
  <c r="C25" i="38" s="1"/>
  <c r="X21" i="37"/>
  <c r="Y21" i="37" s="1"/>
  <c r="M21" i="37"/>
  <c r="R21" i="37" s="1"/>
  <c r="C22" i="37" s="1"/>
  <c r="K25" i="39" l="1"/>
  <c r="M25" i="39" s="1"/>
  <c r="R25" i="39" s="1"/>
  <c r="C26" i="39" s="1"/>
  <c r="X25" i="39"/>
  <c r="Y25" i="39" s="1"/>
  <c r="K25" i="38"/>
  <c r="M25" i="38" s="1"/>
  <c r="R25" i="38" s="1"/>
  <c r="C26" i="38" s="1"/>
  <c r="X25" i="38"/>
  <c r="Y25" i="38" s="1"/>
  <c r="X22" i="37"/>
  <c r="Y22" i="37" s="1"/>
  <c r="K22" i="37"/>
  <c r="M22" i="37" s="1"/>
  <c r="K26" i="39" l="1"/>
  <c r="M26" i="39" s="1"/>
  <c r="R26" i="39" s="1"/>
  <c r="C27" i="39" s="1"/>
  <c r="X26" i="39"/>
  <c r="Y26" i="39" s="1"/>
  <c r="K26" i="38"/>
  <c r="M26" i="38" s="1"/>
  <c r="R26" i="38" s="1"/>
  <c r="C27" i="38" s="1"/>
  <c r="X26" i="38"/>
  <c r="Y26" i="38" s="1"/>
  <c r="R22" i="37"/>
  <c r="C23" i="37" s="1"/>
  <c r="X23" i="37" s="1"/>
  <c r="Y23" i="37" s="1"/>
  <c r="K27" i="39" l="1"/>
  <c r="M27" i="39" s="1"/>
  <c r="R27" i="39" s="1"/>
  <c r="C28" i="39" s="1"/>
  <c r="X27" i="39"/>
  <c r="Y27" i="39" s="1"/>
  <c r="K27" i="38"/>
  <c r="M27" i="38" s="1"/>
  <c r="R27" i="38" s="1"/>
  <c r="C28" i="38" s="1"/>
  <c r="X27" i="38"/>
  <c r="Y27" i="38" s="1"/>
  <c r="K23" i="37"/>
  <c r="M23" i="37" s="1"/>
  <c r="R23" i="37" s="1"/>
  <c r="C24" i="37" s="1"/>
  <c r="X24" i="37" s="1"/>
  <c r="Y24" i="37" s="1"/>
  <c r="X28" i="39" l="1"/>
  <c r="Y28" i="39" s="1"/>
  <c r="K28" i="39"/>
  <c r="M28" i="39" s="1"/>
  <c r="R28" i="39" s="1"/>
  <c r="C29" i="39" s="1"/>
  <c r="X28" i="38"/>
  <c r="Y28" i="38" s="1"/>
  <c r="K28" i="38"/>
  <c r="M28" i="38" s="1"/>
  <c r="R28" i="38" s="1"/>
  <c r="C29" i="38" s="1"/>
  <c r="K24" i="37"/>
  <c r="M24" i="37" s="1"/>
  <c r="R24" i="37" s="1"/>
  <c r="C25" i="37" s="1"/>
  <c r="K25" i="37" s="1"/>
  <c r="M25" i="37" s="1"/>
  <c r="R25" i="37" s="1"/>
  <c r="C26" i="37" s="1"/>
  <c r="X29" i="39" l="1"/>
  <c r="Y29" i="39" s="1"/>
  <c r="K29" i="39"/>
  <c r="M29" i="39" s="1"/>
  <c r="R29" i="39" s="1"/>
  <c r="C30" i="39" s="1"/>
  <c r="X29" i="38"/>
  <c r="Y29" i="38" s="1"/>
  <c r="K29" i="38"/>
  <c r="M29" i="38" s="1"/>
  <c r="R29" i="38" s="1"/>
  <c r="C30" i="38" s="1"/>
  <c r="X25" i="37"/>
  <c r="Y25" i="37" s="1"/>
  <c r="K26" i="37"/>
  <c r="M26" i="37" s="1"/>
  <c r="R26" i="37" s="1"/>
  <c r="C27" i="37" s="1"/>
  <c r="K30" i="39" l="1"/>
  <c r="M30" i="39" s="1"/>
  <c r="R30" i="39" s="1"/>
  <c r="C31" i="39" s="1"/>
  <c r="X30" i="39"/>
  <c r="Y30" i="39" s="1"/>
  <c r="X30" i="38"/>
  <c r="Y30" i="38" s="1"/>
  <c r="K30" i="38"/>
  <c r="M30" i="38" s="1"/>
  <c r="R30" i="38" s="1"/>
  <c r="C31" i="38" s="1"/>
  <c r="X26" i="37"/>
  <c r="Y26" i="37" s="1"/>
  <c r="X27" i="37"/>
  <c r="Y27" i="37" s="1"/>
  <c r="K27" i="37"/>
  <c r="M27" i="37" s="1"/>
  <c r="R27" i="37" s="1"/>
  <c r="C28" i="37" s="1"/>
  <c r="K31" i="39" l="1"/>
  <c r="M31" i="39" s="1"/>
  <c r="R31" i="39" s="1"/>
  <c r="C32" i="39" s="1"/>
  <c r="X31" i="39"/>
  <c r="Y31" i="39" s="1"/>
  <c r="K31" i="38"/>
  <c r="M31" i="38" s="1"/>
  <c r="R31" i="38" s="1"/>
  <c r="C32" i="38" s="1"/>
  <c r="X31" i="38"/>
  <c r="Y31" i="38" s="1"/>
  <c r="X28" i="37"/>
  <c r="Y28" i="37" s="1"/>
  <c r="K28" i="37"/>
  <c r="M28" i="37" s="1"/>
  <c r="R28" i="37" s="1"/>
  <c r="C29" i="37" s="1"/>
  <c r="K32" i="39" l="1"/>
  <c r="M32" i="39" s="1"/>
  <c r="R32" i="39" s="1"/>
  <c r="C33" i="39" s="1"/>
  <c r="X32" i="39"/>
  <c r="Y32" i="39" s="1"/>
  <c r="X32" i="38"/>
  <c r="Y32" i="38" s="1"/>
  <c r="K32" i="38"/>
  <c r="M32" i="38" s="1"/>
  <c r="R32" i="38" s="1"/>
  <c r="C33" i="38" s="1"/>
  <c r="X29" i="37"/>
  <c r="Y29" i="37" s="1"/>
  <c r="K29" i="37"/>
  <c r="M29" i="37" s="1"/>
  <c r="R29" i="37" s="1"/>
  <c r="C30" i="37" s="1"/>
  <c r="K33" i="39" l="1"/>
  <c r="M33" i="39" s="1"/>
  <c r="R33" i="39" s="1"/>
  <c r="C34" i="39" s="1"/>
  <c r="X33" i="39"/>
  <c r="Y33" i="39" s="1"/>
  <c r="K33" i="38"/>
  <c r="M33" i="38" s="1"/>
  <c r="R33" i="38" s="1"/>
  <c r="C34" i="38" s="1"/>
  <c r="X33" i="38"/>
  <c r="Y33" i="38" s="1"/>
  <c r="X30" i="37"/>
  <c r="Y30" i="37" s="1"/>
  <c r="K30" i="37"/>
  <c r="M30" i="37" s="1"/>
  <c r="R30" i="37" s="1"/>
  <c r="C31" i="37" s="1"/>
  <c r="K34" i="39" l="1"/>
  <c r="M34" i="39" s="1"/>
  <c r="R34" i="39" s="1"/>
  <c r="C35" i="39" s="1"/>
  <c r="X34" i="39"/>
  <c r="Y34" i="39" s="1"/>
  <c r="K34" i="38"/>
  <c r="M34" i="38" s="1"/>
  <c r="R34" i="38" s="1"/>
  <c r="C35" i="38" s="1"/>
  <c r="X34" i="38"/>
  <c r="Y34" i="38" s="1"/>
  <c r="X31" i="37"/>
  <c r="Y31" i="37" s="1"/>
  <c r="K31" i="37"/>
  <c r="M31" i="37" s="1"/>
  <c r="R31" i="37" s="1"/>
  <c r="C32" i="37" s="1"/>
  <c r="K35" i="39" l="1"/>
  <c r="M35" i="39" s="1"/>
  <c r="R35" i="39" s="1"/>
  <c r="C36" i="39" s="1"/>
  <c r="X35" i="39"/>
  <c r="Y35" i="39" s="1"/>
  <c r="K35" i="38"/>
  <c r="M35" i="38" s="1"/>
  <c r="R35" i="38" s="1"/>
  <c r="C36" i="38" s="1"/>
  <c r="X35" i="38"/>
  <c r="Y35" i="38" s="1"/>
  <c r="X32" i="37"/>
  <c r="Y32" i="37" s="1"/>
  <c r="K32" i="37"/>
  <c r="M32" i="37" s="1"/>
  <c r="X36" i="39" l="1"/>
  <c r="Y36" i="39" s="1"/>
  <c r="K36" i="39"/>
  <c r="M36" i="39" s="1"/>
  <c r="R36" i="39" s="1"/>
  <c r="C37" i="39" s="1"/>
  <c r="X36" i="38"/>
  <c r="Y36" i="38" s="1"/>
  <c r="K36" i="38"/>
  <c r="M36" i="38" s="1"/>
  <c r="R36" i="38" s="1"/>
  <c r="C37" i="38" s="1"/>
  <c r="R32" i="37"/>
  <c r="C33" i="37" s="1"/>
  <c r="X37" i="39" l="1"/>
  <c r="Y37" i="39" s="1"/>
  <c r="K37" i="39"/>
  <c r="M37" i="39" s="1"/>
  <c r="R37" i="39" s="1"/>
  <c r="C38" i="39" s="1"/>
  <c r="X37" i="38"/>
  <c r="Y37" i="38" s="1"/>
  <c r="K37" i="38"/>
  <c r="M37" i="38" s="1"/>
  <c r="R37" i="38" s="1"/>
  <c r="C38" i="38" s="1"/>
  <c r="X33" i="37"/>
  <c r="Y33" i="37" s="1"/>
  <c r="K33" i="37"/>
  <c r="M33" i="37" s="1"/>
  <c r="R33" i="37" s="1"/>
  <c r="C34" i="37" s="1"/>
  <c r="K38" i="39" l="1"/>
  <c r="M38" i="39" s="1"/>
  <c r="R38" i="39" s="1"/>
  <c r="C39" i="39" s="1"/>
  <c r="X38" i="39"/>
  <c r="Y38" i="39" s="1"/>
  <c r="K38" i="38"/>
  <c r="M38" i="38" s="1"/>
  <c r="R38" i="38" s="1"/>
  <c r="C39" i="38" s="1"/>
  <c r="X38" i="38"/>
  <c r="Y38" i="38" s="1"/>
  <c r="X34" i="37"/>
  <c r="Y34" i="37" s="1"/>
  <c r="K34" i="37"/>
  <c r="M34" i="37" s="1"/>
  <c r="R34" i="37" s="1"/>
  <c r="C35" i="37" s="1"/>
  <c r="K39" i="39" l="1"/>
  <c r="M39" i="39" s="1"/>
  <c r="R39" i="39" s="1"/>
  <c r="C40" i="39" s="1"/>
  <c r="X39" i="39"/>
  <c r="Y39" i="39" s="1"/>
  <c r="K39" i="38"/>
  <c r="M39" i="38" s="1"/>
  <c r="R39" i="38" s="1"/>
  <c r="C40" i="38" s="1"/>
  <c r="X39" i="38"/>
  <c r="Y39" i="38" s="1"/>
  <c r="X35" i="37"/>
  <c r="Y35" i="37" s="1"/>
  <c r="K35" i="37"/>
  <c r="M35" i="37" s="1"/>
  <c r="R35" i="37" s="1"/>
  <c r="C36" i="37" s="1"/>
  <c r="X40" i="39" l="1"/>
  <c r="Y40" i="39" s="1"/>
  <c r="K40" i="39"/>
  <c r="M40" i="39" s="1"/>
  <c r="R40" i="39" s="1"/>
  <c r="C41" i="39" s="1"/>
  <c r="K40" i="38"/>
  <c r="M40" i="38" s="1"/>
  <c r="R40" i="38" s="1"/>
  <c r="C41" i="38" s="1"/>
  <c r="X40" i="38"/>
  <c r="Y40" i="38" s="1"/>
  <c r="X36" i="37"/>
  <c r="Y36" i="37" s="1"/>
  <c r="K36" i="37"/>
  <c r="M36" i="37" s="1"/>
  <c r="K41" i="39" l="1"/>
  <c r="M41" i="39" s="1"/>
  <c r="R41" i="39" s="1"/>
  <c r="C42" i="39" s="1"/>
  <c r="X41" i="39"/>
  <c r="Y41" i="39" s="1"/>
  <c r="K41" i="38"/>
  <c r="M41" i="38" s="1"/>
  <c r="R41" i="38" s="1"/>
  <c r="C42" i="38" s="1"/>
  <c r="X41" i="38"/>
  <c r="Y41" i="38" s="1"/>
  <c r="R36" i="37"/>
  <c r="C37" i="37" s="1"/>
  <c r="K37" i="37" s="1"/>
  <c r="K42" i="39" l="1"/>
  <c r="M42" i="39" s="1"/>
  <c r="R42" i="39" s="1"/>
  <c r="C43" i="39" s="1"/>
  <c r="X42" i="39"/>
  <c r="Y42" i="39" s="1"/>
  <c r="K42" i="38"/>
  <c r="M42" i="38" s="1"/>
  <c r="R42" i="38" s="1"/>
  <c r="C43" i="38" s="1"/>
  <c r="X42" i="38"/>
  <c r="Y42" i="38" s="1"/>
  <c r="X37" i="37"/>
  <c r="Y37" i="37" s="1"/>
  <c r="M37" i="37"/>
  <c r="R37" i="37" s="1"/>
  <c r="C38" i="37" s="1"/>
  <c r="K43" i="39" l="1"/>
  <c r="M43" i="39" s="1"/>
  <c r="R43" i="39" s="1"/>
  <c r="C44" i="39" s="1"/>
  <c r="X43" i="39"/>
  <c r="Y43" i="39" s="1"/>
  <c r="K43" i="38"/>
  <c r="M43" i="38" s="1"/>
  <c r="R43" i="38" s="1"/>
  <c r="C44" i="38" s="1"/>
  <c r="X43" i="38"/>
  <c r="Y43" i="38" s="1"/>
  <c r="X38" i="37"/>
  <c r="Y38" i="37" s="1"/>
  <c r="K38" i="37"/>
  <c r="M38" i="37" s="1"/>
  <c r="R38" i="37" s="1"/>
  <c r="C39" i="37" s="1"/>
  <c r="X44" i="39" l="1"/>
  <c r="Y44" i="39" s="1"/>
  <c r="K44" i="39"/>
  <c r="M44" i="39" s="1"/>
  <c r="R44" i="39" s="1"/>
  <c r="C45" i="39" s="1"/>
  <c r="X44" i="38"/>
  <c r="Y44" i="38" s="1"/>
  <c r="K44" i="38"/>
  <c r="M44" i="38" s="1"/>
  <c r="R44" i="38" s="1"/>
  <c r="C45" i="38" s="1"/>
  <c r="X39" i="37"/>
  <c r="Y39" i="37" s="1"/>
  <c r="K39" i="37"/>
  <c r="M39" i="37" s="1"/>
  <c r="R39" i="37" s="1"/>
  <c r="C40" i="37" s="1"/>
  <c r="X45" i="39" l="1"/>
  <c r="Y45" i="39" s="1"/>
  <c r="K45" i="39"/>
  <c r="M45" i="39" s="1"/>
  <c r="R45" i="39" s="1"/>
  <c r="C46" i="39" s="1"/>
  <c r="X45" i="38"/>
  <c r="Y45" i="38" s="1"/>
  <c r="K45" i="38"/>
  <c r="M45" i="38" s="1"/>
  <c r="R45" i="38" s="1"/>
  <c r="C46" i="38" s="1"/>
  <c r="X40" i="37"/>
  <c r="Y40" i="37" s="1"/>
  <c r="K40" i="37"/>
  <c r="M40" i="37" s="1"/>
  <c r="R40" i="37" s="1"/>
  <c r="C41" i="37" s="1"/>
  <c r="K46" i="39" l="1"/>
  <c r="M46" i="39" s="1"/>
  <c r="R46" i="39" s="1"/>
  <c r="C47" i="39" s="1"/>
  <c r="X46" i="39"/>
  <c r="Y46" i="39" s="1"/>
  <c r="X46" i="38"/>
  <c r="Y46" i="38" s="1"/>
  <c r="K46" i="38"/>
  <c r="M46" i="38" s="1"/>
  <c r="R46" i="38" s="1"/>
  <c r="C47" i="38" s="1"/>
  <c r="X41" i="37"/>
  <c r="Y41" i="37" s="1"/>
  <c r="K41" i="37"/>
  <c r="M41" i="37" s="1"/>
  <c r="R41" i="37" s="1"/>
  <c r="C42" i="37" s="1"/>
  <c r="K47" i="39" l="1"/>
  <c r="M47" i="39" s="1"/>
  <c r="R47" i="39" s="1"/>
  <c r="C48" i="39" s="1"/>
  <c r="X47" i="39"/>
  <c r="Y47" i="39" s="1"/>
  <c r="K47" i="38"/>
  <c r="M47" i="38" s="1"/>
  <c r="R47" i="38" s="1"/>
  <c r="C48" i="38" s="1"/>
  <c r="X47" i="38"/>
  <c r="Y47" i="38" s="1"/>
  <c r="X42" i="37"/>
  <c r="Y42" i="37" s="1"/>
  <c r="K42" i="37"/>
  <c r="M42" i="37" s="1"/>
  <c r="R42" i="37" s="1"/>
  <c r="C43" i="37" s="1"/>
  <c r="X48" i="39" l="1"/>
  <c r="Y48" i="39" s="1"/>
  <c r="K48" i="39"/>
  <c r="M48" i="39" s="1"/>
  <c r="R48" i="39" s="1"/>
  <c r="C49" i="39" s="1"/>
  <c r="K48" i="38"/>
  <c r="M48" i="38" s="1"/>
  <c r="R48" i="38" s="1"/>
  <c r="C49" i="38" s="1"/>
  <c r="X48" i="38"/>
  <c r="Y48" i="38" s="1"/>
  <c r="X43" i="37"/>
  <c r="Y43" i="37" s="1"/>
  <c r="K43" i="37"/>
  <c r="M43" i="37" s="1"/>
  <c r="R43" i="37" s="1"/>
  <c r="C44" i="37" s="1"/>
  <c r="K49" i="39" l="1"/>
  <c r="M49" i="39" s="1"/>
  <c r="R49" i="39" s="1"/>
  <c r="C50" i="39" s="1"/>
  <c r="X49" i="39"/>
  <c r="Y49" i="39" s="1"/>
  <c r="K49" i="38"/>
  <c r="M49" i="38" s="1"/>
  <c r="R49" i="38" s="1"/>
  <c r="C50" i="38" s="1"/>
  <c r="X49" i="38"/>
  <c r="Y49" i="38" s="1"/>
  <c r="X44" i="37"/>
  <c r="Y44" i="37" s="1"/>
  <c r="K44" i="37"/>
  <c r="M44" i="37" s="1"/>
  <c r="R44" i="37" s="1"/>
  <c r="C45" i="37" s="1"/>
  <c r="K50" i="39" l="1"/>
  <c r="M50" i="39" s="1"/>
  <c r="R50" i="39" s="1"/>
  <c r="C51" i="39" s="1"/>
  <c r="X50" i="39"/>
  <c r="Y50" i="39" s="1"/>
  <c r="K50" i="38"/>
  <c r="M50" i="38" s="1"/>
  <c r="R50" i="38" s="1"/>
  <c r="C51" i="38" s="1"/>
  <c r="X50" i="38"/>
  <c r="Y50" i="38" s="1"/>
  <c r="X45" i="37"/>
  <c r="Y45" i="37" s="1"/>
  <c r="K45" i="37"/>
  <c r="M45" i="37" s="1"/>
  <c r="R45" i="37" s="1"/>
  <c r="C46" i="37" s="1"/>
  <c r="K51" i="39" l="1"/>
  <c r="M51" i="39" s="1"/>
  <c r="R51" i="39" s="1"/>
  <c r="C52" i="39" s="1"/>
  <c r="X51" i="39"/>
  <c r="Y51" i="39" s="1"/>
  <c r="K51" i="38"/>
  <c r="M51" i="38" s="1"/>
  <c r="R51" i="38" s="1"/>
  <c r="C52" i="38" s="1"/>
  <c r="X51" i="38"/>
  <c r="Y51" i="38" s="1"/>
  <c r="X46" i="37"/>
  <c r="Y46" i="37" s="1"/>
  <c r="K46" i="37"/>
  <c r="M46" i="37" s="1"/>
  <c r="R46" i="37" s="1"/>
  <c r="C47" i="37" s="1"/>
  <c r="X52" i="39" l="1"/>
  <c r="Y52" i="39" s="1"/>
  <c r="K52" i="39"/>
  <c r="M52" i="39" s="1"/>
  <c r="R52" i="39" s="1"/>
  <c r="C53" i="39" s="1"/>
  <c r="X52" i="38"/>
  <c r="Y52" i="38" s="1"/>
  <c r="K52" i="38"/>
  <c r="M52" i="38" s="1"/>
  <c r="R52" i="38" s="1"/>
  <c r="C53" i="38" s="1"/>
  <c r="X47" i="37"/>
  <c r="Y47" i="37" s="1"/>
  <c r="K47" i="37"/>
  <c r="M47" i="37" s="1"/>
  <c r="R47" i="37" s="1"/>
  <c r="C48" i="37" s="1"/>
  <c r="X53" i="39" l="1"/>
  <c r="Y53" i="39" s="1"/>
  <c r="K53" i="39"/>
  <c r="M53" i="39" s="1"/>
  <c r="R53" i="39" s="1"/>
  <c r="C54" i="39" s="1"/>
  <c r="X53" i="38"/>
  <c r="Y53" i="38" s="1"/>
  <c r="K53" i="38"/>
  <c r="M53" i="38" s="1"/>
  <c r="R53" i="38" s="1"/>
  <c r="C54" i="38" s="1"/>
  <c r="X48" i="37"/>
  <c r="Y48" i="37" s="1"/>
  <c r="K48" i="37"/>
  <c r="M48" i="37" s="1"/>
  <c r="R48" i="37" s="1"/>
  <c r="C49" i="37" s="1"/>
  <c r="K54" i="39" l="1"/>
  <c r="M54" i="39" s="1"/>
  <c r="R54" i="39" s="1"/>
  <c r="C55" i="39" s="1"/>
  <c r="X54" i="39"/>
  <c r="Y54" i="39" s="1"/>
  <c r="X54" i="38"/>
  <c r="Y54" i="38" s="1"/>
  <c r="K54" i="38"/>
  <c r="M54" i="38" s="1"/>
  <c r="R54" i="38" s="1"/>
  <c r="C55" i="38" s="1"/>
  <c r="X49" i="37"/>
  <c r="Y49" i="37" s="1"/>
  <c r="K49" i="37"/>
  <c r="M49" i="37" s="1"/>
  <c r="R49" i="37" s="1"/>
  <c r="C50" i="37" s="1"/>
  <c r="K55" i="39" l="1"/>
  <c r="M55" i="39" s="1"/>
  <c r="R55" i="39" s="1"/>
  <c r="C56" i="39" s="1"/>
  <c r="X55" i="39"/>
  <c r="Y55" i="39" s="1"/>
  <c r="K55" i="38"/>
  <c r="M55" i="38" s="1"/>
  <c r="R55" i="38" s="1"/>
  <c r="C56" i="38" s="1"/>
  <c r="X55" i="38"/>
  <c r="Y55" i="38" s="1"/>
  <c r="X50" i="37"/>
  <c r="Y50" i="37" s="1"/>
  <c r="K50" i="37"/>
  <c r="M50" i="37" s="1"/>
  <c r="R50" i="37" s="1"/>
  <c r="C51" i="37" s="1"/>
  <c r="X56" i="39" l="1"/>
  <c r="Y56" i="39" s="1"/>
  <c r="K56" i="39"/>
  <c r="M56" i="39" s="1"/>
  <c r="R56" i="39" s="1"/>
  <c r="C57" i="39" s="1"/>
  <c r="K56" i="38"/>
  <c r="M56" i="38" s="1"/>
  <c r="R56" i="38" s="1"/>
  <c r="C57" i="38" s="1"/>
  <c r="X56" i="38"/>
  <c r="Y56" i="38" s="1"/>
  <c r="X51" i="37"/>
  <c r="Y51" i="37" s="1"/>
  <c r="K51" i="37"/>
  <c r="M51" i="37" s="1"/>
  <c r="R51" i="37" s="1"/>
  <c r="C52" i="37" s="1"/>
  <c r="K57" i="39" l="1"/>
  <c r="M57" i="39" s="1"/>
  <c r="R57" i="39" s="1"/>
  <c r="C58" i="39" s="1"/>
  <c r="X57" i="39"/>
  <c r="Y57" i="39" s="1"/>
  <c r="K57" i="38"/>
  <c r="M57" i="38" s="1"/>
  <c r="R57" i="38" s="1"/>
  <c r="C58" i="38" s="1"/>
  <c r="X57" i="38"/>
  <c r="Y57" i="38" s="1"/>
  <c r="X52" i="37"/>
  <c r="Y52" i="37" s="1"/>
  <c r="K52" i="37"/>
  <c r="M52" i="37" s="1"/>
  <c r="R52" i="37" s="1"/>
  <c r="C53" i="37" s="1"/>
  <c r="K58" i="39" l="1"/>
  <c r="M58" i="39" s="1"/>
  <c r="R58" i="39" s="1"/>
  <c r="X58" i="39"/>
  <c r="Y58" i="39" s="1"/>
  <c r="K58" i="38"/>
  <c r="M58" i="38" s="1"/>
  <c r="R58" i="38" s="1"/>
  <c r="X58" i="38"/>
  <c r="Y58" i="38" s="1"/>
  <c r="X53" i="37"/>
  <c r="Y53" i="37" s="1"/>
  <c r="K53" i="37"/>
  <c r="M53" i="37" s="1"/>
  <c r="R53" i="37" s="1"/>
  <c r="C54" i="37" s="1"/>
  <c r="C59" i="39" l="1"/>
  <c r="X59" i="39" s="1"/>
  <c r="Y59" i="39" s="1"/>
  <c r="P4" i="39" s="1"/>
  <c r="G5" i="39"/>
  <c r="D4" i="39"/>
  <c r="P2" i="39" s="1"/>
  <c r="C5" i="39"/>
  <c r="E5" i="39"/>
  <c r="C59" i="38"/>
  <c r="X59" i="38" s="1"/>
  <c r="Y59" i="38" s="1"/>
  <c r="P4" i="38" s="1"/>
  <c r="G5" i="38"/>
  <c r="E5" i="38"/>
  <c r="C5" i="38"/>
  <c r="I5" i="38" s="1"/>
  <c r="D4" i="38"/>
  <c r="P2" i="38" s="1"/>
  <c r="X54" i="37"/>
  <c r="Y54" i="37" s="1"/>
  <c r="K54" i="37"/>
  <c r="M54" i="37" s="1"/>
  <c r="R54" i="37" s="1"/>
  <c r="C55" i="37" s="1"/>
  <c r="I5" i="39" l="1"/>
  <c r="X55" i="37"/>
  <c r="Y55" i="37" s="1"/>
  <c r="K55" i="37"/>
  <c r="M55" i="37" s="1"/>
  <c r="R55" i="37" s="1"/>
  <c r="C56" i="37" s="1"/>
  <c r="X56" i="37" l="1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<sst xmlns="http://schemas.openxmlformats.org/spreadsheetml/2006/main" count="441" uniqueCount="73">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</sst>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419704</xdr:colOff>
      <xdr:row>43</xdr:row>
      <xdr:rowOff>122612</xdr:rowOff>
    </xdr:to>
    <xdr:pic>
      <xdr:nvPicPr>
        <xdr:cNvPr id="3" name="図 2" descr="1055263: RakutenSecurities-Demo - デモ口座 - [EURUSD,H4]">
          <a:extLst>
            <a:ext uri="{FF2B5EF4-FFF2-40B4-BE49-F238E27FC236}">
              <a16:creationId xmlns:a16="http://schemas.microsoft.com/office/drawing/2014/main" id="{8B311798-9A57-43EB-BB36-D1DA95A5F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5284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419704</xdr:colOff>
      <xdr:row>87</xdr:row>
      <xdr:rowOff>122612</xdr:rowOff>
    </xdr:to>
    <xdr:pic>
      <xdr:nvPicPr>
        <xdr:cNvPr id="5" name="図 4" descr="1055263: RakutenSecurities-Demo - デモ口座 - [EURUSD,H4]">
          <a:extLst>
            <a:ext uri="{FF2B5EF4-FFF2-40B4-BE49-F238E27FC236}">
              <a16:creationId xmlns:a16="http://schemas.microsoft.com/office/drawing/2014/main" id="{0F70D6CD-A79D-448A-BB00-EF6D174DB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65284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419704</xdr:colOff>
      <xdr:row>131</xdr:row>
      <xdr:rowOff>122612</xdr:rowOff>
    </xdr:to>
    <xdr:pic>
      <xdr:nvPicPr>
        <xdr:cNvPr id="7" name="図 6" descr="1055263: RakutenSecurities-Demo - デモ口座 - [EURUSD,H4]">
          <a:extLst>
            <a:ext uri="{FF2B5EF4-FFF2-40B4-BE49-F238E27FC236}">
              <a16:creationId xmlns:a16="http://schemas.microsoft.com/office/drawing/2014/main" id="{65B6B77D-BBE0-495D-BA9E-B6401295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65284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419704</xdr:colOff>
      <xdr:row>175</xdr:row>
      <xdr:rowOff>122612</xdr:rowOff>
    </xdr:to>
    <xdr:pic>
      <xdr:nvPicPr>
        <xdr:cNvPr id="9" name="図 8" descr="1055263: RakutenSecurities-Demo - デモ口座 - [EURUSD,H4]">
          <a:extLst>
            <a:ext uri="{FF2B5EF4-FFF2-40B4-BE49-F238E27FC236}">
              <a16:creationId xmlns:a16="http://schemas.microsoft.com/office/drawing/2014/main" id="{4D40EA8E-ED09-468F-B2A8-C5085D0C7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65284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11</xdr:col>
      <xdr:colOff>419704</xdr:colOff>
      <xdr:row>219</xdr:row>
      <xdr:rowOff>122612</xdr:rowOff>
    </xdr:to>
    <xdr:pic>
      <xdr:nvPicPr>
        <xdr:cNvPr id="11" name="図 10" descr="1055263: RakutenSecurities-Demo - デモ口座 - [EURUSD,H4]">
          <a:extLst>
            <a:ext uri="{FF2B5EF4-FFF2-40B4-BE49-F238E27FC236}">
              <a16:creationId xmlns:a16="http://schemas.microsoft.com/office/drawing/2014/main" id="{1C5355DE-2257-499C-96B8-9E24B4398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86880"/>
          <a:ext cx="6965284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I1" zoomScaleNormal="100" workbookViewId="0">
      <pane ySplit="8" topLeftCell="A47" activePane="bottomLeft" state="frozen"/>
      <selection pane="bottomLeft" activeCell="X19" sqref="X1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70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1093059.0127136968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59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593059.01271369692</v>
      </c>
      <c r="E4" s="72"/>
      <c r="F4" s="52" t="s">
        <v>12</v>
      </c>
      <c r="G4" s="52"/>
      <c r="H4" s="73">
        <f>SUM($T$9:$U$108)</f>
        <v>1187.0000000000002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5.909999999999993E-2</v>
      </c>
      <c r="Q4" s="82"/>
      <c r="R4" s="1"/>
      <c r="S4" s="1"/>
      <c r="T4" s="1"/>
    </row>
    <row r="5" spans="2:25" x14ac:dyDescent="0.2">
      <c r="B5" s="41" t="s">
        <v>15</v>
      </c>
      <c r="C5" s="39">
        <f>COUNTIF($R$9:$R$990,"&gt;0")</f>
        <v>35</v>
      </c>
      <c r="D5" s="38" t="s">
        <v>16</v>
      </c>
      <c r="E5" s="15">
        <f>COUNTIF($R$9:$R$990,"&lt;0")</f>
        <v>15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</v>
      </c>
      <c r="J5" s="83" t="s">
        <v>19</v>
      </c>
      <c r="K5" s="52"/>
      <c r="L5" s="84">
        <f>MAX(V9:V993)</f>
        <v>6</v>
      </c>
      <c r="M5" s="85"/>
      <c r="N5" s="17" t="s">
        <v>20</v>
      </c>
      <c r="O5" s="9"/>
      <c r="P5" s="84">
        <f>MAX(W9:W993)</f>
        <v>2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43">
        <v>1</v>
      </c>
      <c r="C9" s="86">
        <f>L2</f>
        <v>500000</v>
      </c>
      <c r="D9" s="86"/>
      <c r="E9" s="43">
        <v>2010</v>
      </c>
      <c r="F9" s="8">
        <v>43493</v>
      </c>
      <c r="G9" s="43" t="s">
        <v>3</v>
      </c>
      <c r="H9" s="87">
        <v>1.3995</v>
      </c>
      <c r="I9" s="87"/>
      <c r="J9" s="43">
        <v>57</v>
      </c>
      <c r="K9" s="86">
        <f>IF(J9="","",C9*0.03)</f>
        <v>15000</v>
      </c>
      <c r="L9" s="86"/>
      <c r="M9" s="6">
        <f>IF(J9="","",(K9/J9)/LOOKUP(RIGHT($D$2,3),定数!$A$6:$A$13,定数!$B$6:$B$13))</f>
        <v>2.1929824561403506</v>
      </c>
      <c r="N9" s="43">
        <v>2010</v>
      </c>
      <c r="O9" s="8">
        <v>43494</v>
      </c>
      <c r="P9" s="87">
        <v>1.3926000000000001</v>
      </c>
      <c r="Q9" s="87"/>
      <c r="R9" s="90">
        <f>IF(P9="","",T9*M9*LOOKUP(RIGHT($D$2,3),定数!$A$6:$A$13,定数!$B$6:$B$13))</f>
        <v>18157.894736841856</v>
      </c>
      <c r="S9" s="90"/>
      <c r="T9" s="91">
        <f>IF(P9="","",IF(G9="買",(P9-H9),(H9-P9))*IF(RIGHT($D$2,3)="JPY",100,10000))</f>
        <v>68.999999999999062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86">
        <f t="shared" ref="C10:C73" si="0">IF(R9="","",C9+R9)</f>
        <v>518157.89473684184</v>
      </c>
      <c r="D10" s="86"/>
      <c r="E10" s="45">
        <v>2010</v>
      </c>
      <c r="F10" s="8">
        <v>43533</v>
      </c>
      <c r="G10" s="43" t="s">
        <v>3</v>
      </c>
      <c r="H10" s="87">
        <v>1.3621000000000001</v>
      </c>
      <c r="I10" s="87"/>
      <c r="J10" s="45">
        <v>19</v>
      </c>
      <c r="K10" s="88">
        <f>IF(J10="","",C10*0.03)</f>
        <v>15544.736842105254</v>
      </c>
      <c r="L10" s="89"/>
      <c r="M10" s="6">
        <f>IF(J10="","",(K10/J10)/LOOKUP(RIGHT($D$2,3),定数!$A$6:$A$13,定数!$B$6:$B$13))</f>
        <v>6.8178670360110765</v>
      </c>
      <c r="N10" s="45">
        <v>2010</v>
      </c>
      <c r="O10" s="8">
        <v>43533</v>
      </c>
      <c r="P10" s="87">
        <v>1.36</v>
      </c>
      <c r="Q10" s="87"/>
      <c r="R10" s="90">
        <f>IF(P10="","",T10*M10*LOOKUP(RIGHT($D$2,3),定数!$A$6:$A$13,定数!$B$6:$B$13))</f>
        <v>17181.024930747837</v>
      </c>
      <c r="S10" s="90"/>
      <c r="T10" s="91">
        <f>IF(P10="","",IF(G10="買",(P10-H10),(H10-P10))*IF(RIGHT($D$2,3)="JPY",100,10000))</f>
        <v>20.999999999999908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518157.89473684184</v>
      </c>
    </row>
    <row r="11" spans="2:25" x14ac:dyDescent="0.2">
      <c r="B11" s="43">
        <v>3</v>
      </c>
      <c r="C11" s="86">
        <f t="shared" si="0"/>
        <v>535338.91966758971</v>
      </c>
      <c r="D11" s="86"/>
      <c r="E11" s="45">
        <v>2010</v>
      </c>
      <c r="F11" s="8">
        <v>43556</v>
      </c>
      <c r="G11" s="43" t="s">
        <v>4</v>
      </c>
      <c r="H11" s="87">
        <v>1.3520000000000001</v>
      </c>
      <c r="I11" s="87"/>
      <c r="J11" s="45">
        <v>61</v>
      </c>
      <c r="K11" s="88">
        <f t="shared" ref="K11:K74" si="3">IF(J11="","",C11*0.03)</f>
        <v>16060.167590027691</v>
      </c>
      <c r="L11" s="89"/>
      <c r="M11" s="6">
        <f>IF(J11="","",(K11/J11)/LOOKUP(RIGHT($D$2,3),定数!$A$6:$A$13,定数!$B$6:$B$13))</f>
        <v>2.1940119658507773</v>
      </c>
      <c r="N11" s="45">
        <v>2010</v>
      </c>
      <c r="O11" s="8">
        <v>43560</v>
      </c>
      <c r="P11" s="87">
        <v>1.3459000000000001</v>
      </c>
      <c r="Q11" s="87"/>
      <c r="R11" s="90">
        <f>IF(P11="","",T11*M11*LOOKUP(RIGHT($D$2,3),定数!$A$6:$A$13,定数!$B$6:$B$13))</f>
        <v>-16060.167590027675</v>
      </c>
      <c r="S11" s="90"/>
      <c r="T11" s="91">
        <f>IF(P11="","",IF(G11="買",(P11-H11),(H11-P11))*IF(RIGHT($D$2,3)="JPY",100,10000))</f>
        <v>-60.999999999999943</v>
      </c>
      <c r="U11" s="91"/>
      <c r="V11" s="22">
        <f t="shared" si="1"/>
        <v>0</v>
      </c>
      <c r="W11">
        <f t="shared" si="2"/>
        <v>1</v>
      </c>
      <c r="X11" s="35">
        <f>IF(C11&lt;&gt;"",MAX(X10,C11),"")</f>
        <v>535338.91966758971</v>
      </c>
      <c r="Y11" s="36">
        <f>IF(X11&lt;&gt;"",1-(C11/X11),"")</f>
        <v>0</v>
      </c>
    </row>
    <row r="12" spans="2:25" x14ac:dyDescent="0.2">
      <c r="B12" s="43">
        <v>4</v>
      </c>
      <c r="C12" s="86">
        <f t="shared" si="0"/>
        <v>519278.75207756204</v>
      </c>
      <c r="D12" s="86"/>
      <c r="E12" s="45">
        <v>2010</v>
      </c>
      <c r="F12" s="8">
        <v>43626</v>
      </c>
      <c r="G12" s="43" t="s">
        <v>4</v>
      </c>
      <c r="H12" s="87">
        <v>1.1992</v>
      </c>
      <c r="I12" s="87"/>
      <c r="J12" s="45">
        <v>37</v>
      </c>
      <c r="K12" s="88">
        <f t="shared" si="3"/>
        <v>15578.36256232686</v>
      </c>
      <c r="L12" s="89"/>
      <c r="M12" s="6">
        <f>IF(J12="","",(K12/J12)/LOOKUP(RIGHT($D$2,3),定数!$A$6:$A$13,定数!$B$6:$B$13))</f>
        <v>3.5086402167402837</v>
      </c>
      <c r="N12" s="45">
        <v>2010</v>
      </c>
      <c r="O12" s="8">
        <v>43626</v>
      </c>
      <c r="P12" s="87">
        <v>1.2036</v>
      </c>
      <c r="Q12" s="87"/>
      <c r="R12" s="90">
        <f>IF(P12="","",T12*M12*LOOKUP(RIGHT($D$2,3),定数!$A$6:$A$13,定数!$B$6:$B$13))</f>
        <v>18525.620344388528</v>
      </c>
      <c r="S12" s="90"/>
      <c r="T12" s="91">
        <f t="shared" ref="T12:T75" si="4">IF(P12="","",IF(G12="買",(P12-H12),(H12-P12))*IF(RIGHT($D$2,3)="JPY",100,10000))</f>
        <v>43.999999999999595</v>
      </c>
      <c r="U12" s="91"/>
      <c r="V12" s="22">
        <f t="shared" si="1"/>
        <v>1</v>
      </c>
      <c r="W12">
        <f t="shared" si="2"/>
        <v>0</v>
      </c>
      <c r="X12" s="35">
        <f t="shared" ref="X12:X75" si="5">IF(C12&lt;&gt;"",MAX(X11,C12),"")</f>
        <v>535338.91966758971</v>
      </c>
      <c r="Y12" s="36">
        <f t="shared" ref="Y12:Y75" si="6">IF(X12&lt;&gt;"",1-(C12/X12),"")</f>
        <v>2.9999999999999916E-2</v>
      </c>
    </row>
    <row r="13" spans="2:25" x14ac:dyDescent="0.2">
      <c r="B13" s="43">
        <v>5</v>
      </c>
      <c r="C13" s="86">
        <f t="shared" si="0"/>
        <v>537804.37242195057</v>
      </c>
      <c r="D13" s="86"/>
      <c r="E13" s="45">
        <v>2010</v>
      </c>
      <c r="F13" s="8">
        <v>43632</v>
      </c>
      <c r="G13" s="43" t="s">
        <v>4</v>
      </c>
      <c r="H13" s="87">
        <v>1.2318</v>
      </c>
      <c r="I13" s="87"/>
      <c r="J13" s="45">
        <v>64</v>
      </c>
      <c r="K13" s="88">
        <f t="shared" si="3"/>
        <v>16134.131172658517</v>
      </c>
      <c r="L13" s="89"/>
      <c r="M13" s="6">
        <f>IF(J13="","",(K13/J13)/LOOKUP(RIGHT($D$2,3),定数!$A$6:$A$13,定数!$B$6:$B$13))</f>
        <v>2.1007983297732444</v>
      </c>
      <c r="N13" s="45">
        <v>2010</v>
      </c>
      <c r="O13" s="8">
        <v>43633</v>
      </c>
      <c r="P13" s="87">
        <v>1.2254</v>
      </c>
      <c r="Q13" s="87"/>
      <c r="R13" s="90">
        <f>IF(P13="","",T13*M13*LOOKUP(RIGHT($D$2,3),定数!$A$6:$A$13,定数!$B$6:$B$13))</f>
        <v>-16134.131172658421</v>
      </c>
      <c r="S13" s="90"/>
      <c r="T13" s="91">
        <f t="shared" si="4"/>
        <v>-63.999999999999616</v>
      </c>
      <c r="U13" s="91"/>
      <c r="V13" s="22">
        <f t="shared" si="1"/>
        <v>0</v>
      </c>
      <c r="W13">
        <f t="shared" si="2"/>
        <v>1</v>
      </c>
      <c r="X13" s="35">
        <f t="shared" si="5"/>
        <v>537804.37242195057</v>
      </c>
      <c r="Y13" s="36">
        <f t="shared" si="6"/>
        <v>0</v>
      </c>
    </row>
    <row r="14" spans="2:25" x14ac:dyDescent="0.2">
      <c r="B14" s="43">
        <v>6</v>
      </c>
      <c r="C14" s="86">
        <f t="shared" si="0"/>
        <v>521670.24124929216</v>
      </c>
      <c r="D14" s="86"/>
      <c r="E14" s="45">
        <v>2010</v>
      </c>
      <c r="F14" s="8">
        <v>43703</v>
      </c>
      <c r="G14" s="43" t="s">
        <v>4</v>
      </c>
      <c r="H14" s="87">
        <v>1.2728999999999999</v>
      </c>
      <c r="I14" s="87"/>
      <c r="J14" s="45">
        <v>64</v>
      </c>
      <c r="K14" s="88">
        <f t="shared" si="3"/>
        <v>15650.107237478764</v>
      </c>
      <c r="L14" s="89"/>
      <c r="M14" s="6">
        <f>IF(J14="","",(K14/J14)/LOOKUP(RIGHT($D$2,3),定数!$A$6:$A$13,定数!$B$6:$B$13))</f>
        <v>2.0377743798800472</v>
      </c>
      <c r="N14" s="45">
        <v>2010</v>
      </c>
      <c r="O14" s="8">
        <v>43707</v>
      </c>
      <c r="P14" s="87">
        <v>1.2665</v>
      </c>
      <c r="Q14" s="87"/>
      <c r="R14" s="90">
        <f>IF(P14="","",T14*M14*LOOKUP(RIGHT($D$2,3),定数!$A$6:$A$13,定数!$B$6:$B$13))</f>
        <v>-15650.107237478667</v>
      </c>
      <c r="S14" s="90"/>
      <c r="T14" s="91">
        <f t="shared" si="4"/>
        <v>-63.999999999999616</v>
      </c>
      <c r="U14" s="91"/>
      <c r="V14" s="22">
        <f t="shared" si="1"/>
        <v>0</v>
      </c>
      <c r="W14">
        <f t="shared" si="2"/>
        <v>2</v>
      </c>
      <c r="X14" s="35">
        <f t="shared" si="5"/>
        <v>537804.37242195057</v>
      </c>
      <c r="Y14" s="36">
        <f t="shared" si="6"/>
        <v>2.9999999999999805E-2</v>
      </c>
    </row>
    <row r="15" spans="2:25" x14ac:dyDescent="0.2">
      <c r="B15" s="43">
        <v>7</v>
      </c>
      <c r="C15" s="86">
        <f t="shared" si="0"/>
        <v>506020.1340118135</v>
      </c>
      <c r="D15" s="86"/>
      <c r="E15" s="45">
        <v>2010</v>
      </c>
      <c r="F15" s="8">
        <v>43739</v>
      </c>
      <c r="G15" s="43" t="s">
        <v>4</v>
      </c>
      <c r="H15" s="87">
        <v>1.3658999999999999</v>
      </c>
      <c r="I15" s="87"/>
      <c r="J15" s="45">
        <v>86</v>
      </c>
      <c r="K15" s="88">
        <f t="shared" si="3"/>
        <v>15180.604020354403</v>
      </c>
      <c r="L15" s="89"/>
      <c r="M15" s="6">
        <f>IF(J15="","",(K15/J15)/LOOKUP(RIGHT($D$2,3),定数!$A$6:$A$13,定数!$B$6:$B$13))</f>
        <v>1.4709887616622483</v>
      </c>
      <c r="N15" s="45">
        <v>2010</v>
      </c>
      <c r="O15" s="8">
        <v>43739</v>
      </c>
      <c r="P15" s="87">
        <v>1.3765000000000001</v>
      </c>
      <c r="Q15" s="87"/>
      <c r="R15" s="90">
        <f>IF(P15="","",T15*M15*LOOKUP(RIGHT($D$2,3),定数!$A$6:$A$13,定数!$B$6:$B$13))</f>
        <v>18710.977048344092</v>
      </c>
      <c r="S15" s="90"/>
      <c r="T15" s="91">
        <f t="shared" si="4"/>
        <v>106.00000000000165</v>
      </c>
      <c r="U15" s="91"/>
      <c r="V15" s="22">
        <f t="shared" si="1"/>
        <v>1</v>
      </c>
      <c r="W15">
        <f t="shared" si="2"/>
        <v>0</v>
      </c>
      <c r="X15" s="35">
        <f t="shared" si="5"/>
        <v>537804.37242195057</v>
      </c>
      <c r="Y15" s="36">
        <f t="shared" si="6"/>
        <v>5.9099999999999597E-2</v>
      </c>
    </row>
    <row r="16" spans="2:25" x14ac:dyDescent="0.2">
      <c r="B16" s="43">
        <v>8</v>
      </c>
      <c r="C16" s="86">
        <f t="shared" si="0"/>
        <v>524731.11106015753</v>
      </c>
      <c r="D16" s="86"/>
      <c r="E16" s="45">
        <v>2010</v>
      </c>
      <c r="F16" s="8">
        <v>43744</v>
      </c>
      <c r="G16" s="43" t="s">
        <v>4</v>
      </c>
      <c r="H16" s="87">
        <v>1.3883000000000001</v>
      </c>
      <c r="I16" s="87"/>
      <c r="J16" s="45">
        <v>84</v>
      </c>
      <c r="K16" s="88">
        <f t="shared" si="3"/>
        <v>15741.933331804725</v>
      </c>
      <c r="L16" s="89"/>
      <c r="M16" s="6">
        <f>IF(J16="","",(K16/J16)/LOOKUP(RIGHT($D$2,3),定数!$A$6:$A$13,定数!$B$6:$B$13))</f>
        <v>1.5616997352980877</v>
      </c>
      <c r="N16" s="45">
        <v>2010</v>
      </c>
      <c r="O16" s="8">
        <v>43745</v>
      </c>
      <c r="P16" s="87">
        <v>1.3986000000000001</v>
      </c>
      <c r="Q16" s="87"/>
      <c r="R16" s="90">
        <f>IF(P16="","",T16*M16*LOOKUP(RIGHT($D$2,3),定数!$A$6:$A$13,定数!$B$6:$B$13))</f>
        <v>19302.608728284318</v>
      </c>
      <c r="S16" s="90"/>
      <c r="T16" s="91">
        <f t="shared" si="4"/>
        <v>102.99999999999976</v>
      </c>
      <c r="U16" s="91"/>
      <c r="V16" s="22">
        <f t="shared" si="1"/>
        <v>2</v>
      </c>
      <c r="W16">
        <f t="shared" si="2"/>
        <v>0</v>
      </c>
      <c r="X16" s="35">
        <f t="shared" si="5"/>
        <v>537804.37242195057</v>
      </c>
      <c r="Y16" s="36">
        <f t="shared" si="6"/>
        <v>2.4308581395347972E-2</v>
      </c>
    </row>
    <row r="17" spans="2:25" x14ac:dyDescent="0.2">
      <c r="B17" s="43">
        <v>9</v>
      </c>
      <c r="C17" s="86">
        <f t="shared" si="0"/>
        <v>544033.7197884419</v>
      </c>
      <c r="D17" s="86"/>
      <c r="E17" s="45">
        <v>2010</v>
      </c>
      <c r="F17" s="8">
        <v>43785</v>
      </c>
      <c r="G17" s="43" t="s">
        <v>3</v>
      </c>
      <c r="H17" s="87">
        <v>1.3572</v>
      </c>
      <c r="I17" s="87"/>
      <c r="J17" s="45">
        <v>69</v>
      </c>
      <c r="K17" s="88">
        <f t="shared" si="3"/>
        <v>16321.011593653257</v>
      </c>
      <c r="L17" s="89"/>
      <c r="M17" s="6">
        <f>IF(J17="","",(K17/J17)/LOOKUP(RIGHT($D$2,3),定数!$A$6:$A$13,定数!$B$6:$B$13))</f>
        <v>1.9711366659001517</v>
      </c>
      <c r="N17" s="45">
        <v>2010</v>
      </c>
      <c r="O17" s="8">
        <v>43785</v>
      </c>
      <c r="P17" s="87">
        <v>1.3487</v>
      </c>
      <c r="Q17" s="87"/>
      <c r="R17" s="90">
        <f>IF(P17="","",T17*M17*LOOKUP(RIGHT($D$2,3),定数!$A$6:$A$13,定数!$B$6:$B$13))</f>
        <v>20105.593992181432</v>
      </c>
      <c r="S17" s="90"/>
      <c r="T17" s="91">
        <f t="shared" si="4"/>
        <v>84.999999999999517</v>
      </c>
      <c r="U17" s="91"/>
      <c r="V17" s="22">
        <f t="shared" si="1"/>
        <v>3</v>
      </c>
      <c r="W17">
        <f t="shared" si="2"/>
        <v>0</v>
      </c>
      <c r="X17" s="35">
        <f t="shared" si="5"/>
        <v>544033.7197884419</v>
      </c>
      <c r="Y17" s="36">
        <f t="shared" si="6"/>
        <v>0</v>
      </c>
    </row>
    <row r="18" spans="2:25" x14ac:dyDescent="0.2">
      <c r="B18" s="43">
        <v>10</v>
      </c>
      <c r="C18" s="86">
        <f t="shared" si="0"/>
        <v>564139.31378062337</v>
      </c>
      <c r="D18" s="86"/>
      <c r="E18" s="45">
        <v>2010</v>
      </c>
      <c r="F18" s="8">
        <v>43788</v>
      </c>
      <c r="G18" s="43" t="s">
        <v>4</v>
      </c>
      <c r="H18" s="87">
        <v>1.3682000000000001</v>
      </c>
      <c r="I18" s="87"/>
      <c r="J18" s="45">
        <v>53</v>
      </c>
      <c r="K18" s="88">
        <f>IF(J18="","",C18*0.03)</f>
        <v>16924.1794134187</v>
      </c>
      <c r="L18" s="89"/>
      <c r="M18" s="6">
        <f>IF(J18="","",(K18/J18)/LOOKUP(RIGHT($D$2,3),定数!$A$6:$A$13,定数!$B$6:$B$13))</f>
        <v>2.6610344989652046</v>
      </c>
      <c r="N18" s="45">
        <v>2010</v>
      </c>
      <c r="O18" s="8">
        <v>43791</v>
      </c>
      <c r="P18" s="87">
        <v>1.3746</v>
      </c>
      <c r="Q18" s="87"/>
      <c r="R18" s="90">
        <f>IF(P18="","",T18*M18*LOOKUP(RIGHT($D$2,3),定数!$A$6:$A$13,定数!$B$6:$B$13))</f>
        <v>20436.74495205265</v>
      </c>
      <c r="S18" s="90"/>
      <c r="T18" s="91">
        <f t="shared" si="4"/>
        <v>63.999999999999616</v>
      </c>
      <c r="U18" s="91"/>
      <c r="V18" s="22">
        <f t="shared" si="1"/>
        <v>4</v>
      </c>
      <c r="W18">
        <f t="shared" si="2"/>
        <v>0</v>
      </c>
      <c r="X18" s="35">
        <f t="shared" si="5"/>
        <v>564139.31378062337</v>
      </c>
      <c r="Y18" s="36">
        <f t="shared" si="6"/>
        <v>0</v>
      </c>
    </row>
    <row r="19" spans="2:25" x14ac:dyDescent="0.2">
      <c r="B19" s="43">
        <v>11</v>
      </c>
      <c r="C19" s="86">
        <f t="shared" si="0"/>
        <v>584576.05873267597</v>
      </c>
      <c r="D19" s="86"/>
      <c r="E19" s="45">
        <v>2010</v>
      </c>
      <c r="F19" s="8">
        <v>43801</v>
      </c>
      <c r="G19" s="43" t="s">
        <v>4</v>
      </c>
      <c r="H19" s="87">
        <v>1.3191999999999999</v>
      </c>
      <c r="I19" s="87"/>
      <c r="J19" s="45">
        <v>133</v>
      </c>
      <c r="K19" s="88">
        <f t="shared" si="3"/>
        <v>17537.281761980277</v>
      </c>
      <c r="L19" s="89"/>
      <c r="M19" s="6">
        <f>IF(J19="","",(K19/J19)/LOOKUP(RIGHT($D$2,3),定数!$A$6:$A$13,定数!$B$6:$B$13))</f>
        <v>1.0988271780689398</v>
      </c>
      <c r="N19" s="45">
        <v>2010</v>
      </c>
      <c r="O19" s="8">
        <v>43802</v>
      </c>
      <c r="P19" s="87">
        <v>1.3357000000000001</v>
      </c>
      <c r="Q19" s="87"/>
      <c r="R19" s="90">
        <f>IF(P19="","",T19*M19*LOOKUP(RIGHT($D$2,3),定数!$A$6:$A$13,定数!$B$6:$B$13))</f>
        <v>21756.778125765246</v>
      </c>
      <c r="S19" s="90"/>
      <c r="T19" s="91">
        <f t="shared" si="4"/>
        <v>165.00000000000182</v>
      </c>
      <c r="U19" s="91"/>
      <c r="V19" s="22">
        <f t="shared" si="1"/>
        <v>5</v>
      </c>
      <c r="W19">
        <f t="shared" si="2"/>
        <v>0</v>
      </c>
      <c r="X19" s="35">
        <f t="shared" si="5"/>
        <v>584576.05873267597</v>
      </c>
      <c r="Y19" s="36">
        <f t="shared" si="6"/>
        <v>0</v>
      </c>
    </row>
    <row r="20" spans="2:25" x14ac:dyDescent="0.2">
      <c r="B20" s="43">
        <v>12</v>
      </c>
      <c r="C20" s="86">
        <f t="shared" si="0"/>
        <v>606332.83685844124</v>
      </c>
      <c r="D20" s="86"/>
      <c r="E20" s="45">
        <v>2010</v>
      </c>
      <c r="F20" s="8">
        <v>43826</v>
      </c>
      <c r="G20" s="43" t="s">
        <v>4</v>
      </c>
      <c r="H20" s="87">
        <v>1.3167</v>
      </c>
      <c r="I20" s="87"/>
      <c r="J20" s="45">
        <v>44</v>
      </c>
      <c r="K20" s="88">
        <f t="shared" si="3"/>
        <v>18189.985105753236</v>
      </c>
      <c r="L20" s="89"/>
      <c r="M20" s="6">
        <f>IF(J20="","",(K20/J20)/LOOKUP(RIGHT($D$2,3),定数!$A$6:$A$13,定数!$B$6:$B$13))</f>
        <v>3.4450729366956887</v>
      </c>
      <c r="N20" s="45">
        <v>2010</v>
      </c>
      <c r="O20" s="8">
        <v>43827</v>
      </c>
      <c r="P20" s="87">
        <v>1.3219000000000001</v>
      </c>
      <c r="Q20" s="87"/>
      <c r="R20" s="90">
        <f>IF(P20="","",T20*M20*LOOKUP(RIGHT($D$2,3),定数!$A$6:$A$13,定数!$B$6:$B$13))</f>
        <v>21497.255124981486</v>
      </c>
      <c r="S20" s="90"/>
      <c r="T20" s="91">
        <f t="shared" si="4"/>
        <v>52.000000000000938</v>
      </c>
      <c r="U20" s="91"/>
      <c r="V20" s="22">
        <f t="shared" si="1"/>
        <v>6</v>
      </c>
      <c r="W20">
        <f t="shared" si="2"/>
        <v>0</v>
      </c>
      <c r="X20" s="35">
        <f t="shared" si="5"/>
        <v>606332.83685844124</v>
      </c>
      <c r="Y20" s="36">
        <f t="shared" si="6"/>
        <v>0</v>
      </c>
    </row>
    <row r="21" spans="2:25" x14ac:dyDescent="0.2">
      <c r="B21" s="43">
        <v>13</v>
      </c>
      <c r="C21" s="86">
        <f t="shared" si="0"/>
        <v>627830.09198342275</v>
      </c>
      <c r="D21" s="86"/>
      <c r="E21" s="45">
        <v>2011</v>
      </c>
      <c r="F21" s="8">
        <v>43492</v>
      </c>
      <c r="G21" s="43" t="s">
        <v>4</v>
      </c>
      <c r="H21" s="87">
        <v>1.3746</v>
      </c>
      <c r="I21" s="87"/>
      <c r="J21" s="45">
        <v>110</v>
      </c>
      <c r="K21" s="88">
        <f>IF(J21="","",C21*0.03)</f>
        <v>18834.902759502682</v>
      </c>
      <c r="L21" s="89"/>
      <c r="M21" s="6">
        <f>IF(J21="","",(K21/J21)/LOOKUP(RIGHT($D$2,3),定数!$A$6:$A$13,定数!$B$6:$B$13))</f>
        <v>1.4268865726895972</v>
      </c>
      <c r="N21" s="45">
        <v>2011</v>
      </c>
      <c r="O21" s="8">
        <v>43493</v>
      </c>
      <c r="P21" s="87">
        <v>1.3635999999999999</v>
      </c>
      <c r="Q21" s="87"/>
      <c r="R21" s="90">
        <f>IF(P21="","",T21*M21*LOOKUP(RIGHT($D$2,3),定数!$A$6:$A$13,定数!$B$6:$B$13))</f>
        <v>-18834.902759502889</v>
      </c>
      <c r="S21" s="90"/>
      <c r="T21" s="91">
        <f t="shared" si="4"/>
        <v>-110.00000000000121</v>
      </c>
      <c r="U21" s="91"/>
      <c r="V21" s="22">
        <f t="shared" si="1"/>
        <v>0</v>
      </c>
      <c r="W21">
        <f t="shared" si="2"/>
        <v>1</v>
      </c>
      <c r="X21" s="35">
        <f t="shared" si="5"/>
        <v>627830.09198342275</v>
      </c>
      <c r="Y21" s="36">
        <f t="shared" si="6"/>
        <v>0</v>
      </c>
    </row>
    <row r="22" spans="2:25" x14ac:dyDescent="0.2">
      <c r="B22" s="43">
        <v>14</v>
      </c>
      <c r="C22" s="86">
        <f t="shared" si="0"/>
        <v>608995.18922391988</v>
      </c>
      <c r="D22" s="86"/>
      <c r="E22" s="45">
        <v>2011</v>
      </c>
      <c r="F22" s="8">
        <v>43604</v>
      </c>
      <c r="G22" s="43" t="s">
        <v>4</v>
      </c>
      <c r="H22" s="87">
        <v>1.4279999999999999</v>
      </c>
      <c r="I22" s="87"/>
      <c r="J22" s="45">
        <v>75</v>
      </c>
      <c r="K22" s="88">
        <f t="shared" si="3"/>
        <v>18269.855676717594</v>
      </c>
      <c r="L22" s="89"/>
      <c r="M22" s="6">
        <f>IF(J22="","",(K22/J22)/LOOKUP(RIGHT($D$2,3),定数!$A$6:$A$13,定数!$B$6:$B$13))</f>
        <v>2.0299839640797326</v>
      </c>
      <c r="N22" s="45">
        <v>2011</v>
      </c>
      <c r="O22" s="8">
        <v>43605</v>
      </c>
      <c r="P22" s="87">
        <v>1.4205000000000001</v>
      </c>
      <c r="Q22" s="87"/>
      <c r="R22" s="90">
        <f>IF(P22="","",T22*M22*LOOKUP(RIGHT($D$2,3),定数!$A$6:$A$13,定数!$B$6:$B$13))</f>
        <v>-18269.855676717205</v>
      </c>
      <c r="S22" s="90"/>
      <c r="T22" s="91">
        <f t="shared" si="4"/>
        <v>-74.999999999998408</v>
      </c>
      <c r="U22" s="91"/>
      <c r="V22" s="22">
        <f t="shared" si="1"/>
        <v>0</v>
      </c>
      <c r="W22">
        <f t="shared" si="2"/>
        <v>2</v>
      </c>
      <c r="X22" s="35">
        <f t="shared" si="5"/>
        <v>627830.09198342275</v>
      </c>
      <c r="Y22" s="36">
        <f t="shared" si="6"/>
        <v>3.000000000000036E-2</v>
      </c>
    </row>
    <row r="23" spans="2:25" x14ac:dyDescent="0.2">
      <c r="B23" s="43">
        <v>15</v>
      </c>
      <c r="C23" s="86">
        <f t="shared" si="0"/>
        <v>590725.33354720264</v>
      </c>
      <c r="D23" s="86"/>
      <c r="E23" s="45">
        <v>2011</v>
      </c>
      <c r="F23" s="8">
        <v>43625</v>
      </c>
      <c r="G23" s="43" t="s">
        <v>3</v>
      </c>
      <c r="H23" s="87">
        <v>1.4604999999999999</v>
      </c>
      <c r="I23" s="87"/>
      <c r="J23" s="45">
        <v>42</v>
      </c>
      <c r="K23" s="88">
        <f t="shared" si="3"/>
        <v>17721.76000641608</v>
      </c>
      <c r="L23" s="89"/>
      <c r="M23" s="6">
        <f>IF(J23="","",(K23/J23)/LOOKUP(RIGHT($D$2,3),定数!$A$6:$A$13,定数!$B$6:$B$13))</f>
        <v>3.5162222234952538</v>
      </c>
      <c r="N23" s="45">
        <v>2011</v>
      </c>
      <c r="O23" s="8">
        <v>43625</v>
      </c>
      <c r="P23" s="87">
        <v>1.4535</v>
      </c>
      <c r="Q23" s="87"/>
      <c r="R23" s="90">
        <f>IF(P23="","",T23*M23*LOOKUP(RIGHT($D$2,3),定数!$A$6:$A$13,定数!$B$6:$B$13))</f>
        <v>29536.266677359687</v>
      </c>
      <c r="S23" s="90"/>
      <c r="T23" s="91">
        <f t="shared" si="4"/>
        <v>69.999999999998948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627830.09198342275</v>
      </c>
      <c r="Y23" s="36">
        <f t="shared" si="6"/>
        <v>5.9099999999999708E-2</v>
      </c>
    </row>
    <row r="24" spans="2:25" x14ac:dyDescent="0.2">
      <c r="B24" s="43">
        <v>16</v>
      </c>
      <c r="C24" s="86">
        <f t="shared" si="0"/>
        <v>620261.60022456234</v>
      </c>
      <c r="D24" s="86"/>
      <c r="E24" s="45">
        <v>2011</v>
      </c>
      <c r="F24" s="8">
        <v>43694</v>
      </c>
      <c r="G24" s="43" t="s">
        <v>4</v>
      </c>
      <c r="H24" s="87">
        <v>1.4455</v>
      </c>
      <c r="I24" s="87"/>
      <c r="J24" s="45">
        <v>131</v>
      </c>
      <c r="K24" s="88">
        <f t="shared" si="3"/>
        <v>18607.848006736869</v>
      </c>
      <c r="L24" s="89"/>
      <c r="M24" s="6">
        <f>IF(J24="","",(K24/J24)/LOOKUP(RIGHT($D$2,3),定数!$A$6:$A$13,定数!$B$6:$B$13))</f>
        <v>1.1837053439400045</v>
      </c>
      <c r="N24" s="45">
        <v>2011</v>
      </c>
      <c r="O24" s="8">
        <v>43695</v>
      </c>
      <c r="P24" s="87">
        <v>1.4323999999999999</v>
      </c>
      <c r="Q24" s="87"/>
      <c r="R24" s="90">
        <f>IF(P24="","",T24*M24*LOOKUP(RIGHT($D$2,3),定数!$A$6:$A$13,定数!$B$6:$B$13))</f>
        <v>-18607.848006737029</v>
      </c>
      <c r="S24" s="90"/>
      <c r="T24" s="91">
        <f t="shared" si="4"/>
        <v>-131.00000000000111</v>
      </c>
      <c r="U24" s="91"/>
      <c r="V24" t="str">
        <f t="shared" si="7"/>
        <v/>
      </c>
      <c r="W24">
        <f t="shared" si="2"/>
        <v>1</v>
      </c>
      <c r="X24" s="35">
        <f t="shared" si="5"/>
        <v>627830.09198342275</v>
      </c>
      <c r="Y24" s="36">
        <f t="shared" si="6"/>
        <v>1.2055000000000371E-2</v>
      </c>
    </row>
    <row r="25" spans="2:25" x14ac:dyDescent="0.2">
      <c r="B25" s="43">
        <v>17</v>
      </c>
      <c r="C25" s="86">
        <f t="shared" si="0"/>
        <v>601653.75221782527</v>
      </c>
      <c r="D25" s="86"/>
      <c r="E25" s="45">
        <v>2011</v>
      </c>
      <c r="F25" s="8">
        <v>43708</v>
      </c>
      <c r="G25" s="43" t="s">
        <v>3</v>
      </c>
      <c r="H25" s="87">
        <v>1.4417</v>
      </c>
      <c r="I25" s="87"/>
      <c r="J25" s="45">
        <v>53</v>
      </c>
      <c r="K25" s="88">
        <f t="shared" si="3"/>
        <v>18049.612566534757</v>
      </c>
      <c r="L25" s="89"/>
      <c r="M25" s="6">
        <f>IF(J25="","",(K25/J25)/LOOKUP(RIGHT($D$2,3),定数!$A$6:$A$13,定数!$B$6:$B$13))</f>
        <v>2.8379893972538928</v>
      </c>
      <c r="N25" s="45">
        <v>2011</v>
      </c>
      <c r="O25" s="8">
        <v>43709</v>
      </c>
      <c r="P25" s="87">
        <v>1.4354</v>
      </c>
      <c r="Q25" s="87"/>
      <c r="R25" s="90">
        <f>IF(P25="","",T25*M25*LOOKUP(RIGHT($D$2,3),定数!$A$6:$A$13,定数!$B$6:$B$13))</f>
        <v>21455.199843239334</v>
      </c>
      <c r="S25" s="90"/>
      <c r="T25" s="91">
        <f t="shared" si="4"/>
        <v>62.999999999999723</v>
      </c>
      <c r="U25" s="91"/>
      <c r="V25" t="str">
        <f t="shared" si="7"/>
        <v/>
      </c>
      <c r="W25">
        <f t="shared" si="2"/>
        <v>0</v>
      </c>
      <c r="X25" s="35">
        <f t="shared" si="5"/>
        <v>627830.09198342275</v>
      </c>
      <c r="Y25" s="36">
        <f t="shared" si="6"/>
        <v>4.169335000000074E-2</v>
      </c>
    </row>
    <row r="26" spans="2:25" x14ac:dyDescent="0.2">
      <c r="B26" s="43">
        <v>18</v>
      </c>
      <c r="C26" s="86">
        <f t="shared" si="0"/>
        <v>623108.95206106466</v>
      </c>
      <c r="D26" s="86"/>
      <c r="E26" s="45">
        <v>2011</v>
      </c>
      <c r="F26" s="8">
        <v>43731</v>
      </c>
      <c r="G26" s="43" t="s">
        <v>3</v>
      </c>
      <c r="H26" s="87">
        <v>1.3479000000000001</v>
      </c>
      <c r="I26" s="87"/>
      <c r="J26" s="45">
        <v>82</v>
      </c>
      <c r="K26" s="88">
        <f t="shared" si="3"/>
        <v>18693.268561831937</v>
      </c>
      <c r="L26" s="89"/>
      <c r="M26" s="6">
        <f>IF(J26="","",(K26/J26)/LOOKUP(RIGHT($D$2,3),定数!$A$6:$A$13,定数!$B$6:$B$13))</f>
        <v>1.8997224148203187</v>
      </c>
      <c r="N26" s="45">
        <v>2011</v>
      </c>
      <c r="O26" s="8">
        <v>43734</v>
      </c>
      <c r="P26" s="87">
        <v>1.3380000000000001</v>
      </c>
      <c r="Q26" s="87"/>
      <c r="R26" s="90">
        <f>IF(P26="","",T26*M26*LOOKUP(RIGHT($D$2,3),定数!$A$6:$A$13,定数!$B$6:$B$13))</f>
        <v>22568.702288065429</v>
      </c>
      <c r="S26" s="90"/>
      <c r="T26" s="91">
        <f t="shared" si="4"/>
        <v>99.000000000000199</v>
      </c>
      <c r="U26" s="91"/>
      <c r="V26" t="str">
        <f t="shared" si="7"/>
        <v/>
      </c>
      <c r="W26">
        <f t="shared" si="2"/>
        <v>0</v>
      </c>
      <c r="X26" s="35">
        <f t="shared" si="5"/>
        <v>627830.09198342275</v>
      </c>
      <c r="Y26" s="36">
        <f t="shared" si="6"/>
        <v>7.519773235849847E-3</v>
      </c>
    </row>
    <row r="27" spans="2:25" x14ac:dyDescent="0.2">
      <c r="B27" s="43">
        <v>19</v>
      </c>
      <c r="C27" s="86">
        <f t="shared" si="0"/>
        <v>645677.65434913011</v>
      </c>
      <c r="D27" s="86"/>
      <c r="E27" s="45">
        <v>2011</v>
      </c>
      <c r="F27" s="8">
        <v>43744</v>
      </c>
      <c r="G27" s="43" t="s">
        <v>4</v>
      </c>
      <c r="H27" s="87">
        <v>1.3368</v>
      </c>
      <c r="I27" s="87"/>
      <c r="J27" s="45">
        <v>127</v>
      </c>
      <c r="K27" s="88">
        <f t="shared" si="3"/>
        <v>19370.329630473901</v>
      </c>
      <c r="L27" s="89"/>
      <c r="M27" s="6">
        <f>IF(J27="","",(K27/J27)/LOOKUP(RIGHT($D$2,3),定数!$A$6:$A$13,定数!$B$6:$B$13))</f>
        <v>1.2710190046242718</v>
      </c>
      <c r="N27" s="45">
        <v>2011</v>
      </c>
      <c r="O27" s="8">
        <v>43748</v>
      </c>
      <c r="P27" s="87">
        <v>1.3525</v>
      </c>
      <c r="Q27" s="87"/>
      <c r="R27" s="90">
        <f>IF(P27="","",T27*M27*LOOKUP(RIGHT($D$2,3),定数!$A$6:$A$13,定数!$B$6:$B$13))</f>
        <v>23945.998047121353</v>
      </c>
      <c r="S27" s="90"/>
      <c r="T27" s="91">
        <f t="shared" si="4"/>
        <v>157.00000000000048</v>
      </c>
      <c r="U27" s="91"/>
      <c r="V27" t="str">
        <f t="shared" si="7"/>
        <v/>
      </c>
      <c r="W27">
        <f t="shared" si="2"/>
        <v>0</v>
      </c>
      <c r="X27" s="35">
        <f t="shared" si="5"/>
        <v>645677.65434913011</v>
      </c>
      <c r="Y27" s="36">
        <f t="shared" si="6"/>
        <v>0</v>
      </c>
    </row>
    <row r="28" spans="2:25" x14ac:dyDescent="0.2">
      <c r="B28" s="43">
        <v>20</v>
      </c>
      <c r="C28" s="86">
        <f t="shared" si="0"/>
        <v>669623.65239625145</v>
      </c>
      <c r="D28" s="86"/>
      <c r="E28" s="45">
        <v>2011</v>
      </c>
      <c r="F28" s="8">
        <v>43749</v>
      </c>
      <c r="G28" s="43" t="s">
        <v>4</v>
      </c>
      <c r="H28" s="87">
        <v>1.3626</v>
      </c>
      <c r="I28" s="87"/>
      <c r="J28" s="45">
        <v>62</v>
      </c>
      <c r="K28" s="88">
        <f t="shared" si="3"/>
        <v>20088.709571887543</v>
      </c>
      <c r="L28" s="89"/>
      <c r="M28" s="6">
        <f>IF(J28="","",(K28/J28)/LOOKUP(RIGHT($D$2,3),定数!$A$6:$A$13,定数!$B$6:$B$13))</f>
        <v>2.7000953725655297</v>
      </c>
      <c r="N28" s="45">
        <v>2011</v>
      </c>
      <c r="O28" s="8">
        <v>43750</v>
      </c>
      <c r="P28" s="87">
        <v>1.37</v>
      </c>
      <c r="Q28" s="87"/>
      <c r="R28" s="90">
        <f>IF(P28="","",T28*M28*LOOKUP(RIGHT($D$2,3),定数!$A$6:$A$13,定数!$B$6:$B$13))</f>
        <v>23976.846908382144</v>
      </c>
      <c r="S28" s="90"/>
      <c r="T28" s="91">
        <f t="shared" si="4"/>
        <v>74.000000000000739</v>
      </c>
      <c r="U28" s="91"/>
      <c r="V28" t="str">
        <f t="shared" si="7"/>
        <v/>
      </c>
      <c r="W28">
        <f t="shared" si="2"/>
        <v>0</v>
      </c>
      <c r="X28" s="35">
        <f t="shared" si="5"/>
        <v>669623.65239625145</v>
      </c>
      <c r="Y28" s="36">
        <f t="shared" si="6"/>
        <v>0</v>
      </c>
    </row>
    <row r="29" spans="2:25" x14ac:dyDescent="0.2">
      <c r="B29" s="43">
        <v>21</v>
      </c>
      <c r="C29" s="86">
        <f t="shared" si="0"/>
        <v>693600.49930463359</v>
      </c>
      <c r="D29" s="86"/>
      <c r="E29" s="45">
        <v>2011</v>
      </c>
      <c r="F29" s="8">
        <v>43752</v>
      </c>
      <c r="G29" s="43" t="s">
        <v>4</v>
      </c>
      <c r="H29" s="87">
        <v>1.3828</v>
      </c>
      <c r="I29" s="87"/>
      <c r="J29" s="45">
        <v>85</v>
      </c>
      <c r="K29" s="88">
        <f t="shared" si="3"/>
        <v>20808.014979139007</v>
      </c>
      <c r="L29" s="89"/>
      <c r="M29" s="6">
        <f>IF(J29="","",(K29/J29)/LOOKUP(RIGHT($D$2,3),定数!$A$6:$A$13,定数!$B$6:$B$13))</f>
        <v>2.0400014685430401</v>
      </c>
      <c r="N29" s="45">
        <v>2011</v>
      </c>
      <c r="O29" s="8">
        <v>43755</v>
      </c>
      <c r="P29" s="87">
        <v>1.3743000000000001</v>
      </c>
      <c r="Q29" s="87"/>
      <c r="R29" s="90">
        <f>IF(P29="","",T29*M29*LOOKUP(RIGHT($D$2,3),定数!$A$6:$A$13,定数!$B$6:$B$13))</f>
        <v>-20808.01497913889</v>
      </c>
      <c r="S29" s="90"/>
      <c r="T29" s="91">
        <f t="shared" si="4"/>
        <v>-84.999999999999517</v>
      </c>
      <c r="U29" s="91"/>
      <c r="V29" t="str">
        <f t="shared" si="7"/>
        <v/>
      </c>
      <c r="W29">
        <f t="shared" si="2"/>
        <v>1</v>
      </c>
      <c r="X29" s="35">
        <f t="shared" si="5"/>
        <v>693600.49930463359</v>
      </c>
      <c r="Y29" s="36">
        <f t="shared" si="6"/>
        <v>0</v>
      </c>
    </row>
    <row r="30" spans="2:25" x14ac:dyDescent="0.2">
      <c r="B30" s="43">
        <v>22</v>
      </c>
      <c r="C30" s="86">
        <f t="shared" si="0"/>
        <v>672792.48432549473</v>
      </c>
      <c r="D30" s="86"/>
      <c r="E30" s="45">
        <v>2011</v>
      </c>
      <c r="F30" s="8">
        <v>43779</v>
      </c>
      <c r="G30" s="43" t="s">
        <v>3</v>
      </c>
      <c r="H30" s="87">
        <v>1.3564000000000001</v>
      </c>
      <c r="I30" s="87"/>
      <c r="J30" s="45">
        <v>87</v>
      </c>
      <c r="K30" s="88">
        <f t="shared" si="3"/>
        <v>20183.77452976484</v>
      </c>
      <c r="L30" s="89"/>
      <c r="M30" s="6">
        <f>IF(J30="","",(K30/J30)/LOOKUP(RIGHT($D$2,3),定数!$A$6:$A$13,定数!$B$6:$B$13))</f>
        <v>1.9333117365675134</v>
      </c>
      <c r="N30" s="45">
        <v>2011</v>
      </c>
      <c r="O30" s="8">
        <v>43780</v>
      </c>
      <c r="P30" s="87">
        <v>1.3651</v>
      </c>
      <c r="Q30" s="87"/>
      <c r="R30" s="90">
        <f>IF(P30="","",T30*M30*LOOKUP(RIGHT($D$2,3),定数!$A$6:$A$13,定数!$B$6:$B$13))</f>
        <v>-20183.77452976468</v>
      </c>
      <c r="S30" s="90"/>
      <c r="T30" s="91">
        <f t="shared" si="4"/>
        <v>-86.999999999999304</v>
      </c>
      <c r="U30" s="91"/>
      <c r="V30" t="str">
        <f t="shared" si="7"/>
        <v/>
      </c>
      <c r="W30">
        <f t="shared" si="2"/>
        <v>2</v>
      </c>
      <c r="X30" s="35">
        <f t="shared" si="5"/>
        <v>693600.49930463359</v>
      </c>
      <c r="Y30" s="36">
        <f t="shared" si="6"/>
        <v>2.9999999999999805E-2</v>
      </c>
    </row>
    <row r="31" spans="2:25" x14ac:dyDescent="0.2">
      <c r="B31" s="43">
        <v>23</v>
      </c>
      <c r="C31" s="86">
        <f t="shared" si="0"/>
        <v>652608.70979573007</v>
      </c>
      <c r="D31" s="86"/>
      <c r="E31" s="45">
        <v>2011</v>
      </c>
      <c r="F31" s="8">
        <v>43793</v>
      </c>
      <c r="G31" s="43" t="s">
        <v>3</v>
      </c>
      <c r="H31" s="87">
        <v>1.3353999999999999</v>
      </c>
      <c r="I31" s="87"/>
      <c r="J31" s="45">
        <v>58</v>
      </c>
      <c r="K31" s="88">
        <f t="shared" si="3"/>
        <v>19578.261293871903</v>
      </c>
      <c r="L31" s="89"/>
      <c r="M31" s="6">
        <f>IF(J31="","",(K31/J31)/LOOKUP(RIGHT($D$2,3),定数!$A$6:$A$13,定数!$B$6:$B$13))</f>
        <v>2.8129685767057335</v>
      </c>
      <c r="N31" s="45">
        <v>2011</v>
      </c>
      <c r="O31" s="8">
        <v>43794</v>
      </c>
      <c r="P31" s="87">
        <v>1.3284</v>
      </c>
      <c r="Q31" s="87"/>
      <c r="R31" s="90">
        <f>IF(P31="","",T31*M31*LOOKUP(RIGHT($D$2,3),定数!$A$6:$A$13,定数!$B$6:$B$13))</f>
        <v>23628.936044327806</v>
      </c>
      <c r="S31" s="90"/>
      <c r="T31" s="91">
        <f t="shared" si="4"/>
        <v>69.999999999998948</v>
      </c>
      <c r="U31" s="91"/>
      <c r="V31" t="str">
        <f t="shared" si="7"/>
        <v/>
      </c>
      <c r="W31">
        <f t="shared" si="2"/>
        <v>0</v>
      </c>
      <c r="X31" s="35">
        <f t="shared" si="5"/>
        <v>693600.49930463359</v>
      </c>
      <c r="Y31" s="36">
        <f t="shared" si="6"/>
        <v>5.9099999999999486E-2</v>
      </c>
    </row>
    <row r="32" spans="2:25" x14ac:dyDescent="0.2">
      <c r="B32" s="43">
        <v>24</v>
      </c>
      <c r="C32" s="86">
        <f t="shared" si="0"/>
        <v>676237.64584005787</v>
      </c>
      <c r="D32" s="86"/>
      <c r="E32" s="45">
        <v>2011</v>
      </c>
      <c r="F32" s="8">
        <v>44167</v>
      </c>
      <c r="G32" s="43" t="s">
        <v>4</v>
      </c>
      <c r="H32" s="87">
        <v>1.3472</v>
      </c>
      <c r="I32" s="87"/>
      <c r="J32" s="45">
        <v>25</v>
      </c>
      <c r="K32" s="88">
        <f t="shared" si="3"/>
        <v>20287.129375201734</v>
      </c>
      <c r="L32" s="89"/>
      <c r="M32" s="6">
        <f>IF(J32="","",(K32/J32)/LOOKUP(RIGHT($D$2,3),定数!$A$6:$A$13,定数!$B$6:$B$13))</f>
        <v>6.7623764584005777</v>
      </c>
      <c r="N32" s="45">
        <v>2011</v>
      </c>
      <c r="O32" s="8">
        <v>44167</v>
      </c>
      <c r="P32" s="87">
        <v>1.35</v>
      </c>
      <c r="Q32" s="87"/>
      <c r="R32" s="90">
        <f>IF(P32="","",T32*M32*LOOKUP(RIGHT($D$2,3),定数!$A$6:$A$13,定数!$B$6:$B$13))</f>
        <v>22721.584900227041</v>
      </c>
      <c r="S32" s="90"/>
      <c r="T32" s="91">
        <f t="shared" si="4"/>
        <v>28.000000000001357</v>
      </c>
      <c r="U32" s="91"/>
      <c r="V32" t="str">
        <f t="shared" si="7"/>
        <v/>
      </c>
      <c r="W32">
        <f t="shared" si="2"/>
        <v>0</v>
      </c>
      <c r="X32" s="35">
        <f t="shared" si="5"/>
        <v>693600.49930463359</v>
      </c>
      <c r="Y32" s="36">
        <f t="shared" si="6"/>
        <v>2.5032931034482786E-2</v>
      </c>
    </row>
    <row r="33" spans="2:25" x14ac:dyDescent="0.2">
      <c r="B33" s="43">
        <v>25</v>
      </c>
      <c r="C33" s="86">
        <f t="shared" si="0"/>
        <v>698959.2307402849</v>
      </c>
      <c r="D33" s="86"/>
      <c r="E33" s="45">
        <v>2011</v>
      </c>
      <c r="F33" s="8">
        <v>44178</v>
      </c>
      <c r="G33" s="43" t="s">
        <v>3</v>
      </c>
      <c r="H33" s="87">
        <v>1.3171999999999999</v>
      </c>
      <c r="I33" s="87"/>
      <c r="J33" s="45">
        <v>65</v>
      </c>
      <c r="K33" s="88">
        <f t="shared" si="3"/>
        <v>20968.776922208544</v>
      </c>
      <c r="L33" s="89"/>
      <c r="M33" s="6">
        <f>IF(J33="","",(K33/J33)/LOOKUP(RIGHT($D$2,3),定数!$A$6:$A$13,定数!$B$6:$B$13))</f>
        <v>2.6883047336164805</v>
      </c>
      <c r="N33" s="45">
        <v>2011</v>
      </c>
      <c r="O33" s="8">
        <v>44178</v>
      </c>
      <c r="P33" s="87">
        <v>1.3092999999999999</v>
      </c>
      <c r="Q33" s="87"/>
      <c r="R33" s="90">
        <f>IF(P33="","",T33*M33*LOOKUP(RIGHT($D$2,3),定数!$A$6:$A$13,定数!$B$6:$B$13))</f>
        <v>25485.128874684295</v>
      </c>
      <c r="S33" s="90"/>
      <c r="T33" s="91">
        <f t="shared" si="4"/>
        <v>79.000000000000185</v>
      </c>
      <c r="U33" s="91"/>
      <c r="V33" t="str">
        <f t="shared" si="7"/>
        <v/>
      </c>
      <c r="W33">
        <f t="shared" si="2"/>
        <v>0</v>
      </c>
      <c r="X33" s="35">
        <f t="shared" si="5"/>
        <v>698959.2307402849</v>
      </c>
      <c r="Y33" s="36">
        <f t="shared" si="6"/>
        <v>0</v>
      </c>
    </row>
    <row r="34" spans="2:25" x14ac:dyDescent="0.2">
      <c r="B34" s="43">
        <v>26</v>
      </c>
      <c r="C34" s="86">
        <f t="shared" si="0"/>
        <v>724444.35961496923</v>
      </c>
      <c r="D34" s="86"/>
      <c r="E34" s="45">
        <v>2012</v>
      </c>
      <c r="F34" s="8">
        <v>43882</v>
      </c>
      <c r="G34" s="43" t="s">
        <v>4</v>
      </c>
      <c r="H34" s="87">
        <v>1.3269</v>
      </c>
      <c r="I34" s="87"/>
      <c r="J34" s="45">
        <v>84</v>
      </c>
      <c r="K34" s="88">
        <f t="shared" si="3"/>
        <v>21733.330788449075</v>
      </c>
      <c r="L34" s="89"/>
      <c r="M34" s="6">
        <f>IF(J34="","",(K34/J34)/LOOKUP(RIGHT($D$2,3),定数!$A$6:$A$13,定数!$B$6:$B$13))</f>
        <v>2.1560844036159796</v>
      </c>
      <c r="N34" s="45">
        <v>2012</v>
      </c>
      <c r="O34" s="8">
        <v>43884</v>
      </c>
      <c r="P34" s="87">
        <v>1.3371999999999999</v>
      </c>
      <c r="Q34" s="87"/>
      <c r="R34" s="90">
        <f>IF(P34="","",T34*M34*LOOKUP(RIGHT($D$2,3),定数!$A$6:$A$13,定数!$B$6:$B$13))</f>
        <v>26649.203228693445</v>
      </c>
      <c r="S34" s="90"/>
      <c r="T34" s="91">
        <f t="shared" si="4"/>
        <v>102.99999999999976</v>
      </c>
      <c r="U34" s="91"/>
      <c r="V34" t="str">
        <f t="shared" si="7"/>
        <v/>
      </c>
      <c r="W34">
        <f t="shared" si="2"/>
        <v>0</v>
      </c>
      <c r="X34" s="35">
        <f t="shared" si="5"/>
        <v>724444.35961496923</v>
      </c>
      <c r="Y34" s="36">
        <f t="shared" si="6"/>
        <v>0</v>
      </c>
    </row>
    <row r="35" spans="2:25" x14ac:dyDescent="0.2">
      <c r="B35" s="43">
        <v>27</v>
      </c>
      <c r="C35" s="86">
        <f t="shared" si="0"/>
        <v>751093.56284366269</v>
      </c>
      <c r="D35" s="86"/>
      <c r="E35" s="45">
        <v>2012</v>
      </c>
      <c r="F35" s="8">
        <v>43889</v>
      </c>
      <c r="G35" s="43" t="s">
        <v>4</v>
      </c>
      <c r="H35" s="87">
        <v>1.3471</v>
      </c>
      <c r="I35" s="87"/>
      <c r="J35" s="45">
        <v>84</v>
      </c>
      <c r="K35" s="88">
        <f t="shared" si="3"/>
        <v>22532.806885309881</v>
      </c>
      <c r="L35" s="89"/>
      <c r="M35" s="6">
        <f>IF(J35="","",(K35/J35)/LOOKUP(RIGHT($D$2,3),定数!$A$6:$A$13,定数!$B$6:$B$13))</f>
        <v>2.2353975084632816</v>
      </c>
      <c r="N35" s="45">
        <v>2012</v>
      </c>
      <c r="O35" s="8">
        <v>43890</v>
      </c>
      <c r="P35" s="87">
        <v>1.3387</v>
      </c>
      <c r="Q35" s="87"/>
      <c r="R35" s="90">
        <f>IF(P35="","",T35*M35*LOOKUP(RIGHT($D$2,3),定数!$A$6:$A$13,定数!$B$6:$B$13))</f>
        <v>-22532.806885309779</v>
      </c>
      <c r="S35" s="90"/>
      <c r="T35" s="91">
        <f t="shared" si="4"/>
        <v>-83.999999999999631</v>
      </c>
      <c r="U35" s="91"/>
      <c r="V35" t="str">
        <f t="shared" si="7"/>
        <v/>
      </c>
      <c r="W35">
        <f t="shared" si="2"/>
        <v>1</v>
      </c>
      <c r="X35" s="35">
        <f t="shared" si="5"/>
        <v>751093.56284366269</v>
      </c>
      <c r="Y35" s="36">
        <f t="shared" si="6"/>
        <v>0</v>
      </c>
    </row>
    <row r="36" spans="2:25" x14ac:dyDescent="0.2">
      <c r="B36" s="43">
        <v>28</v>
      </c>
      <c r="C36" s="86">
        <f t="shared" si="0"/>
        <v>728560.75595835294</v>
      </c>
      <c r="D36" s="86"/>
      <c r="E36" s="45">
        <v>2012</v>
      </c>
      <c r="F36" s="8">
        <v>43933</v>
      </c>
      <c r="G36" s="43" t="s">
        <v>4</v>
      </c>
      <c r="H36" s="87">
        <v>1.3111999999999999</v>
      </c>
      <c r="I36" s="87"/>
      <c r="J36" s="45">
        <v>20</v>
      </c>
      <c r="K36" s="88">
        <f t="shared" si="3"/>
        <v>21856.822678750588</v>
      </c>
      <c r="L36" s="89"/>
      <c r="M36" s="6">
        <f>IF(J36="","",(K36/J36)/LOOKUP(RIGHT($D$2,3),定数!$A$6:$A$13,定数!$B$6:$B$13))</f>
        <v>9.1070094494794116</v>
      </c>
      <c r="N36" s="45">
        <v>2012</v>
      </c>
      <c r="O36" s="8">
        <v>43933</v>
      </c>
      <c r="P36" s="87">
        <v>1.3133999999999999</v>
      </c>
      <c r="Q36" s="87"/>
      <c r="R36" s="90">
        <f>IF(P36="","",T36*M36*LOOKUP(RIGHT($D$2,3),定数!$A$6:$A$13,定数!$B$6:$B$13))</f>
        <v>24042.504946625424</v>
      </c>
      <c r="S36" s="90"/>
      <c r="T36" s="91">
        <f t="shared" si="4"/>
        <v>21.999999999999797</v>
      </c>
      <c r="U36" s="91"/>
      <c r="V36" t="str">
        <f t="shared" si="7"/>
        <v/>
      </c>
      <c r="W36">
        <f t="shared" si="2"/>
        <v>0</v>
      </c>
      <c r="X36" s="35">
        <f t="shared" si="5"/>
        <v>751093.56284366269</v>
      </c>
      <c r="Y36" s="36">
        <f t="shared" si="6"/>
        <v>2.9999999999999805E-2</v>
      </c>
    </row>
    <row r="37" spans="2:25" x14ac:dyDescent="0.2">
      <c r="B37" s="43">
        <v>29</v>
      </c>
      <c r="C37" s="86">
        <f t="shared" si="0"/>
        <v>752603.26090497838</v>
      </c>
      <c r="D37" s="86"/>
      <c r="E37" s="45">
        <v>2012</v>
      </c>
      <c r="F37" s="8">
        <v>43940</v>
      </c>
      <c r="G37" s="43" t="s">
        <v>4</v>
      </c>
      <c r="H37" s="87">
        <v>1.3148</v>
      </c>
      <c r="I37" s="87"/>
      <c r="J37" s="45">
        <v>81</v>
      </c>
      <c r="K37" s="88">
        <f>IF(J37="","",C37*0.03)</f>
        <v>22578.097827149351</v>
      </c>
      <c r="L37" s="89"/>
      <c r="M37" s="6">
        <f>IF(J37="","",(K37/J37)/LOOKUP(RIGHT($D$2,3),定数!$A$6:$A$13,定数!$B$6:$B$13))</f>
        <v>2.3228495706943777</v>
      </c>
      <c r="N37" s="45">
        <v>2012</v>
      </c>
      <c r="O37" s="8">
        <v>43947</v>
      </c>
      <c r="P37" s="87">
        <v>1.3248</v>
      </c>
      <c r="Q37" s="87"/>
      <c r="R37" s="90">
        <f>IF(P37="","",T37*M37*LOOKUP(RIGHT($D$2,3),定数!$A$6:$A$13,定数!$B$6:$B$13))</f>
        <v>27874.194848332558</v>
      </c>
      <c r="S37" s="90"/>
      <c r="T37" s="91">
        <f t="shared" si="4"/>
        <v>100.00000000000009</v>
      </c>
      <c r="U37" s="91"/>
      <c r="V37" t="str">
        <f t="shared" si="7"/>
        <v/>
      </c>
      <c r="W37">
        <f t="shared" si="2"/>
        <v>0</v>
      </c>
      <c r="X37" s="35">
        <f t="shared" si="5"/>
        <v>752603.26090497838</v>
      </c>
      <c r="Y37" s="36">
        <f t="shared" si="6"/>
        <v>0</v>
      </c>
    </row>
    <row r="38" spans="2:25" x14ac:dyDescent="0.2">
      <c r="B38" s="43">
        <v>30</v>
      </c>
      <c r="C38" s="86">
        <f t="shared" si="0"/>
        <v>780477.45575331093</v>
      </c>
      <c r="D38" s="86"/>
      <c r="E38" s="45">
        <v>2012</v>
      </c>
      <c r="F38" s="8">
        <v>43966</v>
      </c>
      <c r="G38" s="43" t="s">
        <v>3</v>
      </c>
      <c r="H38" s="87">
        <v>1.2838000000000001</v>
      </c>
      <c r="I38" s="87"/>
      <c r="J38" s="45">
        <v>31</v>
      </c>
      <c r="K38" s="88">
        <f t="shared" si="3"/>
        <v>23414.323672599327</v>
      </c>
      <c r="L38" s="89"/>
      <c r="M38" s="6">
        <f>IF(J38="","",(K38/J38)/LOOKUP(RIGHT($D$2,3),定数!$A$6:$A$13,定数!$B$6:$B$13))</f>
        <v>6.2941730302686363</v>
      </c>
      <c r="N38" s="45">
        <v>2012</v>
      </c>
      <c r="O38" s="8">
        <v>43966</v>
      </c>
      <c r="P38" s="87">
        <v>1.2801</v>
      </c>
      <c r="Q38" s="87"/>
      <c r="R38" s="90">
        <f>IF(P38="","",T38*M38*LOOKUP(RIGHT($D$2,3),定数!$A$6:$A$13,定数!$B$6:$B$13))</f>
        <v>27946.128254393025</v>
      </c>
      <c r="S38" s="90"/>
      <c r="T38" s="91">
        <f t="shared" si="4"/>
        <v>37.000000000000369</v>
      </c>
      <c r="U38" s="91"/>
      <c r="V38" t="str">
        <f t="shared" si="7"/>
        <v/>
      </c>
      <c r="W38">
        <f t="shared" si="2"/>
        <v>0</v>
      </c>
      <c r="X38" s="35">
        <f t="shared" si="5"/>
        <v>780477.45575331093</v>
      </c>
      <c r="Y38" s="36">
        <f t="shared" si="6"/>
        <v>0</v>
      </c>
    </row>
    <row r="39" spans="2:25" x14ac:dyDescent="0.2">
      <c r="B39" s="43">
        <v>31</v>
      </c>
      <c r="C39" s="86">
        <f t="shared" si="0"/>
        <v>808423.58400770393</v>
      </c>
      <c r="D39" s="86"/>
      <c r="E39" s="45">
        <v>2012</v>
      </c>
      <c r="F39" s="8">
        <v>43975</v>
      </c>
      <c r="G39" s="43" t="s">
        <v>3</v>
      </c>
      <c r="H39" s="87">
        <v>1.2553000000000001</v>
      </c>
      <c r="I39" s="87"/>
      <c r="J39" s="45">
        <v>66</v>
      </c>
      <c r="K39" s="88">
        <f t="shared" si="3"/>
        <v>24252.707520231117</v>
      </c>
      <c r="L39" s="89"/>
      <c r="M39" s="6">
        <f>IF(J39="","",(K39/J39)/LOOKUP(RIGHT($D$2,3),定数!$A$6:$A$13,定数!$B$6:$B$13))</f>
        <v>3.062210545483727</v>
      </c>
      <c r="N39" s="45">
        <v>2012</v>
      </c>
      <c r="O39" s="8">
        <v>43979</v>
      </c>
      <c r="P39" s="87">
        <v>1.2619</v>
      </c>
      <c r="Q39" s="87"/>
      <c r="R39" s="90">
        <f>IF(P39="","",T39*M39*LOOKUP(RIGHT($D$2,3),定数!$A$6:$A$13,定数!$B$6:$B$13))</f>
        <v>-24252.707520230892</v>
      </c>
      <c r="S39" s="90"/>
      <c r="T39" s="91">
        <f t="shared" si="4"/>
        <v>-65.999999999999389</v>
      </c>
      <c r="U39" s="91"/>
      <c r="V39" t="str">
        <f t="shared" si="7"/>
        <v/>
      </c>
      <c r="W39">
        <f t="shared" si="2"/>
        <v>1</v>
      </c>
      <c r="X39" s="35">
        <f t="shared" si="5"/>
        <v>808423.58400770393</v>
      </c>
      <c r="Y39" s="36">
        <f t="shared" si="6"/>
        <v>0</v>
      </c>
    </row>
    <row r="40" spans="2:25" x14ac:dyDescent="0.2">
      <c r="B40" s="43">
        <v>32</v>
      </c>
      <c r="C40" s="86">
        <f t="shared" si="0"/>
        <v>784170.87648747303</v>
      </c>
      <c r="D40" s="86"/>
      <c r="E40" s="45">
        <v>2012</v>
      </c>
      <c r="F40" s="8">
        <v>43988</v>
      </c>
      <c r="G40" s="43" t="s">
        <v>4</v>
      </c>
      <c r="H40" s="87">
        <v>1.2518</v>
      </c>
      <c r="I40" s="87"/>
      <c r="J40" s="45">
        <v>79</v>
      </c>
      <c r="K40" s="88">
        <f t="shared" si="3"/>
        <v>23525.126294624191</v>
      </c>
      <c r="L40" s="89"/>
      <c r="M40" s="6">
        <f>IF(J40="","",(K40/J40)/LOOKUP(RIGHT($D$2,3),定数!$A$6:$A$13,定数!$B$6:$B$13))</f>
        <v>2.481553406605927</v>
      </c>
      <c r="N40" s="45">
        <v>2012</v>
      </c>
      <c r="O40" s="8">
        <v>43989</v>
      </c>
      <c r="P40" s="87">
        <v>1.2615000000000001</v>
      </c>
      <c r="Q40" s="87"/>
      <c r="R40" s="90">
        <f>IF(P40="","",T40*M40*LOOKUP(RIGHT($D$2,3),定数!$A$6:$A$13,定数!$B$6:$B$13))</f>
        <v>28885.281652893118</v>
      </c>
      <c r="S40" s="90"/>
      <c r="T40" s="91">
        <f t="shared" si="4"/>
        <v>97.000000000000426</v>
      </c>
      <c r="U40" s="91"/>
      <c r="V40" t="str">
        <f t="shared" si="7"/>
        <v/>
      </c>
      <c r="W40">
        <f t="shared" si="2"/>
        <v>0</v>
      </c>
      <c r="X40" s="35">
        <f t="shared" si="5"/>
        <v>808423.58400770393</v>
      </c>
      <c r="Y40" s="36">
        <f t="shared" si="6"/>
        <v>2.9999999999999694E-2</v>
      </c>
    </row>
    <row r="41" spans="2:25" x14ac:dyDescent="0.2">
      <c r="B41" s="43">
        <v>33</v>
      </c>
      <c r="C41" s="86">
        <f t="shared" si="0"/>
        <v>813056.1581403662</v>
      </c>
      <c r="D41" s="86"/>
      <c r="E41" s="45">
        <v>2012</v>
      </c>
      <c r="F41" s="8">
        <v>43997</v>
      </c>
      <c r="G41" s="43" t="s">
        <v>4</v>
      </c>
      <c r="H41" s="87">
        <v>1.2625999999999999</v>
      </c>
      <c r="I41" s="87"/>
      <c r="J41" s="45">
        <v>36</v>
      </c>
      <c r="K41" s="88">
        <f t="shared" si="3"/>
        <v>24391.684744210987</v>
      </c>
      <c r="L41" s="89"/>
      <c r="M41" s="6">
        <f>IF(J41="","",(K41/J41)/LOOKUP(RIGHT($D$2,3),定数!$A$6:$A$13,定数!$B$6:$B$13))</f>
        <v>5.6462233204192103</v>
      </c>
      <c r="N41" s="45">
        <v>2012</v>
      </c>
      <c r="O41" s="8">
        <v>44000</v>
      </c>
      <c r="P41" s="87">
        <v>1.2668999999999999</v>
      </c>
      <c r="Q41" s="87"/>
      <c r="R41" s="90">
        <f>IF(P41="","",T41*M41*LOOKUP(RIGHT($D$2,3),定数!$A$6:$A$13,定数!$B$6:$B$13))</f>
        <v>29134.512333362924</v>
      </c>
      <c r="S41" s="90"/>
      <c r="T41" s="91">
        <f t="shared" si="4"/>
        <v>42.999999999999702</v>
      </c>
      <c r="U41" s="91"/>
      <c r="V41" t="str">
        <f t="shared" si="7"/>
        <v/>
      </c>
      <c r="W41">
        <f t="shared" si="2"/>
        <v>0</v>
      </c>
      <c r="X41" s="35">
        <f t="shared" si="5"/>
        <v>813056.1581403662</v>
      </c>
      <c r="Y41" s="36">
        <f t="shared" si="6"/>
        <v>0</v>
      </c>
    </row>
    <row r="42" spans="2:25" x14ac:dyDescent="0.2">
      <c r="B42" s="43">
        <v>34</v>
      </c>
      <c r="C42" s="86">
        <f t="shared" si="0"/>
        <v>842190.67047372914</v>
      </c>
      <c r="D42" s="86"/>
      <c r="E42" s="45">
        <v>2012</v>
      </c>
      <c r="F42" s="8">
        <v>44029</v>
      </c>
      <c r="G42" s="43" t="s">
        <v>4</v>
      </c>
      <c r="H42" s="87">
        <v>1.2281</v>
      </c>
      <c r="I42" s="87"/>
      <c r="J42" s="45">
        <v>94</v>
      </c>
      <c r="K42" s="88">
        <f t="shared" si="3"/>
        <v>25265.720114211872</v>
      </c>
      <c r="L42" s="89"/>
      <c r="M42" s="6">
        <f>IF(J42="","",(K42/J42)/LOOKUP(RIGHT($D$2,3),定数!$A$6:$A$13,定数!$B$6:$B$13))</f>
        <v>2.2398688044514068</v>
      </c>
      <c r="N42" s="45">
        <v>2012</v>
      </c>
      <c r="O42" s="8">
        <v>44032</v>
      </c>
      <c r="P42" s="87">
        <v>1.2186999999999999</v>
      </c>
      <c r="Q42" s="87"/>
      <c r="R42" s="90">
        <f>IF(P42="","",T42*M42*LOOKUP(RIGHT($D$2,3),定数!$A$6:$A$13,定数!$B$6:$B$13))</f>
        <v>-25265.720114212072</v>
      </c>
      <c r="S42" s="90"/>
      <c r="T42" s="91">
        <f t="shared" si="4"/>
        <v>-94.000000000000753</v>
      </c>
      <c r="U42" s="91"/>
      <c r="V42" t="str">
        <f t="shared" si="7"/>
        <v/>
      </c>
      <c r="W42">
        <f t="shared" si="2"/>
        <v>1</v>
      </c>
      <c r="X42" s="35">
        <f t="shared" si="5"/>
        <v>842190.67047372914</v>
      </c>
      <c r="Y42" s="36">
        <f t="shared" si="6"/>
        <v>0</v>
      </c>
    </row>
    <row r="43" spans="2:25" x14ac:dyDescent="0.2">
      <c r="B43" s="43">
        <v>35</v>
      </c>
      <c r="C43" s="86">
        <f t="shared" si="0"/>
        <v>816924.95035951713</v>
      </c>
      <c r="D43" s="86"/>
      <c r="E43" s="45">
        <v>2012</v>
      </c>
      <c r="F43" s="8">
        <v>44065</v>
      </c>
      <c r="G43" s="43" t="s">
        <v>4</v>
      </c>
      <c r="H43" s="87">
        <v>1.2484</v>
      </c>
      <c r="I43" s="87"/>
      <c r="J43" s="45">
        <v>55</v>
      </c>
      <c r="K43" s="88">
        <f t="shared" si="3"/>
        <v>24507.748510785514</v>
      </c>
      <c r="L43" s="89"/>
      <c r="M43" s="6">
        <f>IF(J43="","",(K43/J43)/LOOKUP(RIGHT($D$2,3),定数!$A$6:$A$13,定数!$B$6:$B$13))</f>
        <v>3.7132952289068957</v>
      </c>
      <c r="N43" s="45">
        <v>2012</v>
      </c>
      <c r="O43" s="8">
        <v>44066</v>
      </c>
      <c r="P43" s="87">
        <v>1.2549999999999999</v>
      </c>
      <c r="Q43" s="87"/>
      <c r="R43" s="90">
        <f>IF(P43="","",T43*M43*LOOKUP(RIGHT($D$2,3),定数!$A$6:$A$13,定数!$B$6:$B$13))</f>
        <v>29409.298212942344</v>
      </c>
      <c r="S43" s="90"/>
      <c r="T43" s="91">
        <f t="shared" si="4"/>
        <v>65.999999999999389</v>
      </c>
      <c r="U43" s="91"/>
      <c r="V43" t="str">
        <f t="shared" si="7"/>
        <v/>
      </c>
      <c r="W43">
        <f t="shared" si="2"/>
        <v>0</v>
      </c>
      <c r="X43" s="35">
        <f t="shared" si="5"/>
        <v>842190.67047372914</v>
      </c>
      <c r="Y43" s="36">
        <f t="shared" si="6"/>
        <v>3.0000000000000138E-2</v>
      </c>
    </row>
    <row r="44" spans="2:25" x14ac:dyDescent="0.2">
      <c r="B44" s="43">
        <v>36</v>
      </c>
      <c r="C44" s="86">
        <f t="shared" si="0"/>
        <v>846334.24857245944</v>
      </c>
      <c r="D44" s="86"/>
      <c r="E44" s="45">
        <v>2012</v>
      </c>
      <c r="F44" s="8">
        <v>44070</v>
      </c>
      <c r="G44" s="43" t="s">
        <v>3</v>
      </c>
      <c r="H44" s="87">
        <v>1.2506999999999999</v>
      </c>
      <c r="I44" s="87"/>
      <c r="J44" s="45">
        <v>19</v>
      </c>
      <c r="K44" s="88">
        <f t="shared" si="3"/>
        <v>25390.027457173783</v>
      </c>
      <c r="L44" s="89"/>
      <c r="M44" s="6">
        <f>IF(J44="","",(K44/J44)/LOOKUP(RIGHT($D$2,3),定数!$A$6:$A$13,定数!$B$6:$B$13))</f>
        <v>11.135976954900782</v>
      </c>
      <c r="N44" s="45">
        <v>2012</v>
      </c>
      <c r="O44" s="8">
        <v>44071</v>
      </c>
      <c r="P44" s="87">
        <v>1.2485999999999999</v>
      </c>
      <c r="Q44" s="87"/>
      <c r="R44" s="90">
        <f>IF(P44="","",T44*M44*LOOKUP(RIGHT($D$2,3),定数!$A$6:$A$13,定数!$B$6:$B$13))</f>
        <v>28062.661926349847</v>
      </c>
      <c r="S44" s="90"/>
      <c r="T44" s="91">
        <f t="shared" si="4"/>
        <v>20.999999999999908</v>
      </c>
      <c r="U44" s="91"/>
      <c r="V44" t="str">
        <f t="shared" si="7"/>
        <v/>
      </c>
      <c r="W44">
        <f t="shared" si="2"/>
        <v>0</v>
      </c>
      <c r="X44" s="35">
        <f t="shared" si="5"/>
        <v>846334.24857245944</v>
      </c>
      <c r="Y44" s="36">
        <f t="shared" si="6"/>
        <v>0</v>
      </c>
    </row>
    <row r="45" spans="2:25" x14ac:dyDescent="0.2">
      <c r="B45" s="43">
        <v>37</v>
      </c>
      <c r="C45" s="86">
        <f t="shared" si="0"/>
        <v>874396.9104988093</v>
      </c>
      <c r="D45" s="86"/>
      <c r="E45" s="45">
        <v>2012</v>
      </c>
      <c r="F45" s="8">
        <v>44155</v>
      </c>
      <c r="G45" s="43" t="s">
        <v>4</v>
      </c>
      <c r="H45" s="87">
        <v>1.2819</v>
      </c>
      <c r="I45" s="87"/>
      <c r="J45" s="45">
        <v>47</v>
      </c>
      <c r="K45" s="88">
        <f t="shared" si="3"/>
        <v>26231.907314964279</v>
      </c>
      <c r="L45" s="89"/>
      <c r="M45" s="6">
        <f>IF(J45="","",(K45/J45)/LOOKUP(RIGHT($D$2,3),定数!$A$6:$A$13,定数!$B$6:$B$13))</f>
        <v>4.6510473962702621</v>
      </c>
      <c r="N45" s="45">
        <v>2012</v>
      </c>
      <c r="O45" s="8">
        <v>44156</v>
      </c>
      <c r="P45" s="87">
        <v>1.2771999999999999</v>
      </c>
      <c r="Q45" s="87"/>
      <c r="R45" s="90">
        <f>IF(P45="","",T45*M45*LOOKUP(RIGHT($D$2,3),定数!$A$6:$A$13,定数!$B$6:$B$13))</f>
        <v>-26231.907314965105</v>
      </c>
      <c r="S45" s="90"/>
      <c r="T45" s="91">
        <f t="shared" si="4"/>
        <v>-47.000000000001485</v>
      </c>
      <c r="U45" s="91"/>
      <c r="V45" t="str">
        <f t="shared" si="7"/>
        <v/>
      </c>
      <c r="W45">
        <f t="shared" si="2"/>
        <v>1</v>
      </c>
      <c r="X45" s="35">
        <f t="shared" si="5"/>
        <v>874396.9104988093</v>
      </c>
      <c r="Y45" s="36">
        <f t="shared" si="6"/>
        <v>0</v>
      </c>
    </row>
    <row r="46" spans="2:25" x14ac:dyDescent="0.2">
      <c r="B46" s="43">
        <v>38</v>
      </c>
      <c r="C46" s="86">
        <f t="shared" si="0"/>
        <v>848165.00318384415</v>
      </c>
      <c r="D46" s="86"/>
      <c r="E46" s="45">
        <v>2012</v>
      </c>
      <c r="F46" s="8">
        <v>44178</v>
      </c>
      <c r="G46" s="43" t="s">
        <v>4</v>
      </c>
      <c r="H46" s="87">
        <v>1.3085</v>
      </c>
      <c r="I46" s="87"/>
      <c r="J46" s="45">
        <v>46</v>
      </c>
      <c r="K46" s="88">
        <f t="shared" si="3"/>
        <v>25444.950095515323</v>
      </c>
      <c r="L46" s="89"/>
      <c r="M46" s="6">
        <f>IF(J46="","",(K46/J46)/LOOKUP(RIGHT($D$2,3),定数!$A$6:$A$13,定数!$B$6:$B$13))</f>
        <v>4.609592408607849</v>
      </c>
      <c r="N46" s="45">
        <v>2012</v>
      </c>
      <c r="O46" s="8">
        <v>44179</v>
      </c>
      <c r="P46" s="87">
        <v>1.3140000000000001</v>
      </c>
      <c r="Q46" s="87"/>
      <c r="R46" s="90">
        <f>IF(P46="","",T46*M46*LOOKUP(RIGHT($D$2,3),定数!$A$6:$A$13,定数!$B$6:$B$13))</f>
        <v>30423.309896812138</v>
      </c>
      <c r="S46" s="90"/>
      <c r="T46" s="91">
        <f t="shared" si="4"/>
        <v>55.000000000000604</v>
      </c>
      <c r="U46" s="91"/>
      <c r="V46" t="str">
        <f t="shared" si="7"/>
        <v/>
      </c>
      <c r="W46">
        <f t="shared" si="2"/>
        <v>0</v>
      </c>
      <c r="X46" s="35">
        <f t="shared" si="5"/>
        <v>874396.9104988093</v>
      </c>
      <c r="Y46" s="36">
        <f t="shared" si="6"/>
        <v>3.0000000000001026E-2</v>
      </c>
    </row>
    <row r="47" spans="2:25" x14ac:dyDescent="0.2">
      <c r="B47" s="43">
        <v>39</v>
      </c>
      <c r="C47" s="86">
        <f t="shared" si="0"/>
        <v>878588.31308065634</v>
      </c>
      <c r="D47" s="86"/>
      <c r="E47" s="45">
        <v>2012</v>
      </c>
      <c r="F47" s="8">
        <v>44183</v>
      </c>
      <c r="G47" s="43" t="s">
        <v>4</v>
      </c>
      <c r="H47" s="87">
        <v>1.3181</v>
      </c>
      <c r="I47" s="87"/>
      <c r="J47" s="45">
        <v>27</v>
      </c>
      <c r="K47" s="88">
        <f t="shared" si="3"/>
        <v>26357.649392419688</v>
      </c>
      <c r="L47" s="89"/>
      <c r="M47" s="6">
        <f>IF(J47="","",(K47/J47)/LOOKUP(RIGHT($D$2,3),定数!$A$6:$A$13,定数!$B$6:$B$13))</f>
        <v>8.1350769729690384</v>
      </c>
      <c r="N47" s="45">
        <v>2012</v>
      </c>
      <c r="O47" s="8">
        <v>44183</v>
      </c>
      <c r="P47" s="87">
        <v>1.3211999999999999</v>
      </c>
      <c r="Q47" s="87"/>
      <c r="R47" s="90">
        <f>IF(P47="","",T47*M47*LOOKUP(RIGHT($D$2,3),定数!$A$6:$A$13,定数!$B$6:$B$13))</f>
        <v>30262.486339443658</v>
      </c>
      <c r="S47" s="90"/>
      <c r="T47" s="91">
        <f t="shared" si="4"/>
        <v>30.999999999998806</v>
      </c>
      <c r="U47" s="91"/>
      <c r="V47" t="str">
        <f t="shared" si="7"/>
        <v/>
      </c>
      <c r="W47">
        <f t="shared" si="2"/>
        <v>0</v>
      </c>
      <c r="X47" s="35">
        <f t="shared" si="5"/>
        <v>878588.31308065634</v>
      </c>
      <c r="Y47" s="36">
        <f t="shared" si="6"/>
        <v>0</v>
      </c>
    </row>
    <row r="48" spans="2:25" x14ac:dyDescent="0.2">
      <c r="B48" s="43">
        <v>40</v>
      </c>
      <c r="C48" s="86">
        <f t="shared" si="0"/>
        <v>908850.79942010005</v>
      </c>
      <c r="D48" s="86"/>
      <c r="E48" s="45">
        <v>2012</v>
      </c>
      <c r="F48" s="8">
        <v>44186</v>
      </c>
      <c r="G48" s="43" t="s">
        <v>3</v>
      </c>
      <c r="H48" s="87">
        <v>1.319</v>
      </c>
      <c r="I48" s="87"/>
      <c r="J48" s="45">
        <v>39</v>
      </c>
      <c r="K48" s="88">
        <f t="shared" si="3"/>
        <v>27265.523982603001</v>
      </c>
      <c r="L48" s="89"/>
      <c r="M48" s="6">
        <f>IF(J48="","",(K48/J48)/LOOKUP(RIGHT($D$2,3),定数!$A$6:$A$13,定数!$B$6:$B$13))</f>
        <v>5.8259666629493587</v>
      </c>
      <c r="N48" s="45">
        <v>2012</v>
      </c>
      <c r="O48" s="8">
        <v>44189</v>
      </c>
      <c r="P48" s="87">
        <v>1.3229</v>
      </c>
      <c r="Q48" s="87"/>
      <c r="R48" s="90">
        <f>IF(P48="","",T48*M48*LOOKUP(RIGHT($D$2,3),定数!$A$6:$A$13,定数!$B$6:$B$13))</f>
        <v>-27265.523982603099</v>
      </c>
      <c r="S48" s="90"/>
      <c r="T48" s="91">
        <f t="shared" si="4"/>
        <v>-39.000000000000142</v>
      </c>
      <c r="U48" s="91"/>
      <c r="V48" t="str">
        <f t="shared" si="7"/>
        <v/>
      </c>
      <c r="W48">
        <f t="shared" si="2"/>
        <v>1</v>
      </c>
      <c r="X48" s="35">
        <f t="shared" si="5"/>
        <v>908850.79942010005</v>
      </c>
      <c r="Y48" s="36">
        <f t="shared" si="6"/>
        <v>0</v>
      </c>
    </row>
    <row r="49" spans="2:25" x14ac:dyDescent="0.2">
      <c r="B49" s="43">
        <v>41</v>
      </c>
      <c r="C49" s="86">
        <f t="shared" si="0"/>
        <v>881585.27543749695</v>
      </c>
      <c r="D49" s="86"/>
      <c r="E49" s="45">
        <v>2013</v>
      </c>
      <c r="F49" s="8">
        <v>43852</v>
      </c>
      <c r="G49" s="43" t="s">
        <v>3</v>
      </c>
      <c r="H49" s="87">
        <v>1.3302</v>
      </c>
      <c r="I49" s="87"/>
      <c r="J49" s="45">
        <v>64</v>
      </c>
      <c r="K49" s="88">
        <f t="shared" si="3"/>
        <v>26447.558263124909</v>
      </c>
      <c r="L49" s="89"/>
      <c r="M49" s="6">
        <f>IF(J49="","",(K49/J49)/LOOKUP(RIGHT($D$2,3),定数!$A$6:$A$13,定数!$B$6:$B$13))</f>
        <v>3.4436924821777226</v>
      </c>
      <c r="N49" s="45">
        <v>2013</v>
      </c>
      <c r="O49" s="8">
        <v>43854</v>
      </c>
      <c r="P49" s="87">
        <v>1.3366</v>
      </c>
      <c r="Q49" s="87"/>
      <c r="R49" s="90">
        <f>IF(P49="","",T49*M49*LOOKUP(RIGHT($D$2,3),定数!$A$6:$A$13,定数!$B$6:$B$13))</f>
        <v>-26447.558263124753</v>
      </c>
      <c r="S49" s="90"/>
      <c r="T49" s="91">
        <f t="shared" si="4"/>
        <v>-63.999999999999616</v>
      </c>
      <c r="U49" s="91"/>
      <c r="V49" t="str">
        <f t="shared" si="7"/>
        <v/>
      </c>
      <c r="W49">
        <f t="shared" si="2"/>
        <v>2</v>
      </c>
      <c r="X49" s="35">
        <f t="shared" si="5"/>
        <v>908850.79942010005</v>
      </c>
      <c r="Y49" s="36">
        <f t="shared" si="6"/>
        <v>3.0000000000000138E-2</v>
      </c>
    </row>
    <row r="50" spans="2:25" x14ac:dyDescent="0.2">
      <c r="B50" s="43">
        <v>42</v>
      </c>
      <c r="C50" s="86">
        <f t="shared" si="0"/>
        <v>855137.71717437217</v>
      </c>
      <c r="D50" s="86"/>
      <c r="E50" s="45">
        <v>2013</v>
      </c>
      <c r="F50" s="8">
        <v>43861</v>
      </c>
      <c r="G50" s="43" t="s">
        <v>4</v>
      </c>
      <c r="H50" s="87">
        <v>1.3571</v>
      </c>
      <c r="I50" s="87"/>
      <c r="J50" s="45">
        <v>31</v>
      </c>
      <c r="K50" s="88">
        <f t="shared" si="3"/>
        <v>25654.131515231165</v>
      </c>
      <c r="L50" s="89"/>
      <c r="M50" s="6">
        <f>IF(J50="","",(K50/J50)/LOOKUP(RIGHT($D$2,3),定数!$A$6:$A$13,定数!$B$6:$B$13))</f>
        <v>6.8962719126965499</v>
      </c>
      <c r="N50" s="45">
        <v>2013</v>
      </c>
      <c r="O50" s="8">
        <v>43862</v>
      </c>
      <c r="P50" s="87">
        <v>1.3607</v>
      </c>
      <c r="Q50" s="87"/>
      <c r="R50" s="90">
        <f>IF(P50="","",T50*M50*LOOKUP(RIGHT($D$2,3),定数!$A$6:$A$13,定数!$B$6:$B$13))</f>
        <v>29791.894662849489</v>
      </c>
      <c r="S50" s="90"/>
      <c r="T50" s="91">
        <f t="shared" si="4"/>
        <v>36.000000000000476</v>
      </c>
      <c r="U50" s="91"/>
      <c r="V50" t="str">
        <f t="shared" si="7"/>
        <v/>
      </c>
      <c r="W50">
        <f t="shared" si="2"/>
        <v>0</v>
      </c>
      <c r="X50" s="35">
        <f t="shared" si="5"/>
        <v>908850.79942010005</v>
      </c>
      <c r="Y50" s="36">
        <f t="shared" si="6"/>
        <v>5.909999999999993E-2</v>
      </c>
    </row>
    <row r="51" spans="2:25" x14ac:dyDescent="0.2">
      <c r="B51" s="43">
        <v>43</v>
      </c>
      <c r="C51" s="86">
        <f t="shared" si="0"/>
        <v>884929.61183722166</v>
      </c>
      <c r="D51" s="86"/>
      <c r="E51" s="45">
        <v>2013</v>
      </c>
      <c r="F51" s="8">
        <v>43930</v>
      </c>
      <c r="G51" s="43" t="s">
        <v>4</v>
      </c>
      <c r="H51" s="87">
        <v>1.302</v>
      </c>
      <c r="I51" s="87"/>
      <c r="J51" s="45">
        <v>29</v>
      </c>
      <c r="K51" s="88">
        <f t="shared" si="3"/>
        <v>26547.888355116647</v>
      </c>
      <c r="L51" s="89"/>
      <c r="M51" s="6">
        <f>IF(J51="","",(K51/J51)/LOOKUP(RIGHT($D$2,3),定数!$A$6:$A$13,定数!$B$6:$B$13))</f>
        <v>7.6287035503208758</v>
      </c>
      <c r="N51" s="45">
        <v>2013</v>
      </c>
      <c r="O51" s="8">
        <v>43930</v>
      </c>
      <c r="P51" s="87">
        <v>1.3053999999999999</v>
      </c>
      <c r="Q51" s="87"/>
      <c r="R51" s="90">
        <f>IF(P51="","",T51*M51*LOOKUP(RIGHT($D$2,3),定数!$A$6:$A$13,定数!$B$6:$B$13))</f>
        <v>31125.110485307781</v>
      </c>
      <c r="S51" s="90"/>
      <c r="T51" s="91">
        <f t="shared" si="4"/>
        <v>33.999999999998479</v>
      </c>
      <c r="U51" s="91"/>
      <c r="V51" t="str">
        <f t="shared" si="7"/>
        <v/>
      </c>
      <c r="W51">
        <f t="shared" si="2"/>
        <v>0</v>
      </c>
      <c r="X51" s="35">
        <f t="shared" si="5"/>
        <v>908850.79942010005</v>
      </c>
      <c r="Y51" s="36">
        <f t="shared" si="6"/>
        <v>2.6320258064515656E-2</v>
      </c>
    </row>
    <row r="52" spans="2:25" x14ac:dyDescent="0.2">
      <c r="B52" s="43">
        <v>44</v>
      </c>
      <c r="C52" s="86">
        <f t="shared" si="0"/>
        <v>916054.72232252941</v>
      </c>
      <c r="D52" s="86"/>
      <c r="E52" s="45">
        <v>2013</v>
      </c>
      <c r="F52" s="8">
        <v>43986</v>
      </c>
      <c r="G52" s="43" t="s">
        <v>4</v>
      </c>
      <c r="H52" s="87">
        <v>1.3089999999999999</v>
      </c>
      <c r="I52" s="87"/>
      <c r="J52" s="45">
        <v>48</v>
      </c>
      <c r="K52" s="88">
        <f t="shared" si="3"/>
        <v>27481.641669675882</v>
      </c>
      <c r="L52" s="89"/>
      <c r="M52" s="6">
        <f>IF(J52="","",(K52/J52)/LOOKUP(RIGHT($D$2,3),定数!$A$6:$A$13,定数!$B$6:$B$13))</f>
        <v>4.7711183454298407</v>
      </c>
      <c r="N52" s="45">
        <v>2013</v>
      </c>
      <c r="O52" s="8">
        <v>43988</v>
      </c>
      <c r="P52" s="87">
        <v>1.3148</v>
      </c>
      <c r="Q52" s="87"/>
      <c r="R52" s="90">
        <f>IF(P52="","",T52*M52*LOOKUP(RIGHT($D$2,3),定数!$A$6:$A$13,定数!$B$6:$B$13))</f>
        <v>33206.983684191851</v>
      </c>
      <c r="S52" s="90"/>
      <c r="T52" s="91">
        <f t="shared" si="4"/>
        <v>58.00000000000027</v>
      </c>
      <c r="U52" s="91"/>
      <c r="V52" t="str">
        <f t="shared" si="7"/>
        <v/>
      </c>
      <c r="W52">
        <f t="shared" si="2"/>
        <v>0</v>
      </c>
      <c r="X52" s="35">
        <f t="shared" si="5"/>
        <v>916054.72232252941</v>
      </c>
      <c r="Y52" s="36">
        <f t="shared" si="6"/>
        <v>0</v>
      </c>
    </row>
    <row r="53" spans="2:25" x14ac:dyDescent="0.2">
      <c r="B53" s="43">
        <v>45</v>
      </c>
      <c r="C53" s="86">
        <f t="shared" si="0"/>
        <v>949261.70600672124</v>
      </c>
      <c r="D53" s="86"/>
      <c r="E53" s="45">
        <v>2013</v>
      </c>
      <c r="F53" s="8">
        <v>43994</v>
      </c>
      <c r="G53" s="43" t="s">
        <v>4</v>
      </c>
      <c r="H53" s="87">
        <v>1.3299000000000001</v>
      </c>
      <c r="I53" s="87"/>
      <c r="J53" s="45">
        <v>34</v>
      </c>
      <c r="K53" s="88">
        <f t="shared" si="3"/>
        <v>28477.851180201636</v>
      </c>
      <c r="L53" s="89"/>
      <c r="M53" s="6">
        <f>IF(J53="","",(K53/J53)/LOOKUP(RIGHT($D$2,3),定数!$A$6:$A$13,定数!$B$6:$B$13))</f>
        <v>6.979865485343538</v>
      </c>
      <c r="N53" s="45">
        <v>2013</v>
      </c>
      <c r="O53" s="8">
        <v>43994</v>
      </c>
      <c r="P53" s="87">
        <v>1.3338000000000001</v>
      </c>
      <c r="Q53" s="87"/>
      <c r="R53" s="90">
        <f>IF(P53="","",T53*M53*LOOKUP(RIGHT($D$2,3),定数!$A$6:$A$13,定数!$B$6:$B$13))</f>
        <v>32665.770471407879</v>
      </c>
      <c r="S53" s="90"/>
      <c r="T53" s="91">
        <f t="shared" si="4"/>
        <v>39.000000000000142</v>
      </c>
      <c r="U53" s="91"/>
      <c r="V53" t="str">
        <f t="shared" si="7"/>
        <v/>
      </c>
      <c r="W53">
        <f t="shared" si="2"/>
        <v>0</v>
      </c>
      <c r="X53" s="35">
        <f t="shared" si="5"/>
        <v>949261.70600672124</v>
      </c>
      <c r="Y53" s="36">
        <f t="shared" si="6"/>
        <v>0</v>
      </c>
    </row>
    <row r="54" spans="2:25" x14ac:dyDescent="0.2">
      <c r="B54" s="43">
        <v>46</v>
      </c>
      <c r="C54" s="86">
        <f t="shared" si="0"/>
        <v>981927.47647812916</v>
      </c>
      <c r="D54" s="86"/>
      <c r="E54" s="45">
        <v>2013</v>
      </c>
      <c r="F54" s="8">
        <v>44003</v>
      </c>
      <c r="G54" s="43" t="s">
        <v>3</v>
      </c>
      <c r="H54" s="87">
        <v>1.3209</v>
      </c>
      <c r="I54" s="87"/>
      <c r="J54" s="45">
        <v>42</v>
      </c>
      <c r="K54" s="88">
        <f t="shared" si="3"/>
        <v>29457.824294343874</v>
      </c>
      <c r="L54" s="89"/>
      <c r="M54" s="6">
        <f>IF(J54="","",(K54/J54)/LOOKUP(RIGHT($D$2,3),定数!$A$6:$A$13,定数!$B$6:$B$13))</f>
        <v>5.8448064076079111</v>
      </c>
      <c r="N54" s="45">
        <v>2013</v>
      </c>
      <c r="O54" s="8">
        <v>44003</v>
      </c>
      <c r="P54" s="87">
        <v>1.3160000000000001</v>
      </c>
      <c r="Q54" s="87"/>
      <c r="R54" s="90">
        <f>IF(P54="","",T54*M54*LOOKUP(RIGHT($D$2,3),定数!$A$6:$A$13,定数!$B$6:$B$13))</f>
        <v>34367.461676733845</v>
      </c>
      <c r="S54" s="90"/>
      <c r="T54" s="91">
        <f t="shared" si="4"/>
        <v>48.999999999999048</v>
      </c>
      <c r="U54" s="91"/>
      <c r="V54" t="str">
        <f t="shared" si="7"/>
        <v/>
      </c>
      <c r="W54">
        <f t="shared" si="2"/>
        <v>0</v>
      </c>
      <c r="X54" s="35">
        <f t="shared" si="5"/>
        <v>981927.47647812916</v>
      </c>
      <c r="Y54" s="36">
        <f t="shared" si="6"/>
        <v>0</v>
      </c>
    </row>
    <row r="55" spans="2:25" x14ac:dyDescent="0.2">
      <c r="B55" s="43">
        <v>47</v>
      </c>
      <c r="C55" s="86">
        <f t="shared" si="0"/>
        <v>1016294.938154863</v>
      </c>
      <c r="D55" s="86"/>
      <c r="E55" s="45">
        <v>2013</v>
      </c>
      <c r="F55" s="8">
        <v>44035</v>
      </c>
      <c r="G55" s="43" t="s">
        <v>4</v>
      </c>
      <c r="H55" s="87">
        <v>1.3197000000000001</v>
      </c>
      <c r="I55" s="87"/>
      <c r="J55" s="45">
        <v>35</v>
      </c>
      <c r="K55" s="88">
        <f t="shared" si="3"/>
        <v>30488.848144645886</v>
      </c>
      <c r="L55" s="89"/>
      <c r="M55" s="6">
        <f>IF(J55="","",(K55/J55)/LOOKUP(RIGHT($D$2,3),定数!$A$6:$A$13,定数!$B$6:$B$13))</f>
        <v>7.2592495582490209</v>
      </c>
      <c r="N55" s="45">
        <v>2013</v>
      </c>
      <c r="O55" s="8">
        <v>44035</v>
      </c>
      <c r="P55" s="87">
        <v>1.3237000000000001</v>
      </c>
      <c r="Q55" s="87"/>
      <c r="R55" s="90">
        <f>IF(P55="","",T55*M55*LOOKUP(RIGHT($D$2,3),定数!$A$6:$A$13,定数!$B$6:$B$13))</f>
        <v>34844.39787959533</v>
      </c>
      <c r="S55" s="90"/>
      <c r="T55" s="91">
        <f t="shared" si="4"/>
        <v>40.000000000000036</v>
      </c>
      <c r="U55" s="91"/>
      <c r="V55" t="str">
        <f t="shared" si="7"/>
        <v/>
      </c>
      <c r="W55">
        <f t="shared" si="2"/>
        <v>0</v>
      </c>
      <c r="X55" s="35">
        <f t="shared" si="5"/>
        <v>1016294.938154863</v>
      </c>
      <c r="Y55" s="36">
        <f t="shared" si="6"/>
        <v>0</v>
      </c>
    </row>
    <row r="56" spans="2:25" x14ac:dyDescent="0.2">
      <c r="B56" s="43">
        <v>48</v>
      </c>
      <c r="C56" s="86">
        <f t="shared" si="0"/>
        <v>1051139.3360344584</v>
      </c>
      <c r="D56" s="86"/>
      <c r="E56" s="45">
        <v>2013</v>
      </c>
      <c r="F56" s="8">
        <v>44037</v>
      </c>
      <c r="G56" s="43" t="s">
        <v>4</v>
      </c>
      <c r="H56" s="87">
        <v>1.3241000000000001</v>
      </c>
      <c r="I56" s="87"/>
      <c r="J56" s="45">
        <v>32</v>
      </c>
      <c r="K56" s="88">
        <f t="shared" si="3"/>
        <v>31534.180081033748</v>
      </c>
      <c r="L56" s="89"/>
      <c r="M56" s="6">
        <f>IF(J56="","",(K56/J56)/LOOKUP(RIGHT($D$2,3),定数!$A$6:$A$13,定数!$B$6:$B$13))</f>
        <v>8.2120260627692048</v>
      </c>
      <c r="N56" s="45">
        <v>2013</v>
      </c>
      <c r="O56" s="8">
        <v>44037</v>
      </c>
      <c r="P56" s="87">
        <v>1.3278000000000001</v>
      </c>
      <c r="Q56" s="87"/>
      <c r="R56" s="90">
        <f>IF(P56="","",T56*M56*LOOKUP(RIGHT($D$2,3),定数!$A$6:$A$13,定数!$B$6:$B$13))</f>
        <v>36461.395718695632</v>
      </c>
      <c r="S56" s="90"/>
      <c r="T56" s="91">
        <f t="shared" si="4"/>
        <v>37.000000000000369</v>
      </c>
      <c r="U56" s="91"/>
      <c r="V56" t="str">
        <f t="shared" si="7"/>
        <v/>
      </c>
      <c r="W56">
        <f t="shared" si="2"/>
        <v>0</v>
      </c>
      <c r="X56" s="35">
        <f t="shared" si="5"/>
        <v>1051139.3360344584</v>
      </c>
      <c r="Y56" s="36">
        <f t="shared" si="6"/>
        <v>0</v>
      </c>
    </row>
    <row r="57" spans="2:25" x14ac:dyDescent="0.2">
      <c r="B57" s="43">
        <v>49</v>
      </c>
      <c r="C57" s="86">
        <f t="shared" si="0"/>
        <v>1087600.731753154</v>
      </c>
      <c r="D57" s="86"/>
      <c r="E57" s="45">
        <v>2013</v>
      </c>
      <c r="F57" s="8">
        <v>44098</v>
      </c>
      <c r="G57" s="43" t="s">
        <v>3</v>
      </c>
      <c r="H57" s="87">
        <v>1.349</v>
      </c>
      <c r="I57" s="87"/>
      <c r="J57" s="45">
        <v>30</v>
      </c>
      <c r="K57" s="88">
        <f t="shared" si="3"/>
        <v>32628.021952594616</v>
      </c>
      <c r="L57" s="89"/>
      <c r="M57" s="6">
        <f>IF(J57="","",(K57/J57)/LOOKUP(RIGHT($D$2,3),定数!$A$6:$A$13,定数!$B$6:$B$13))</f>
        <v>9.0633394312762832</v>
      </c>
      <c r="N57" s="45">
        <v>2013</v>
      </c>
      <c r="O57" s="8">
        <v>44099</v>
      </c>
      <c r="P57" s="87">
        <v>1.3520000000000001</v>
      </c>
      <c r="Q57" s="87"/>
      <c r="R57" s="90">
        <f>IF(P57="","",T57*M57*LOOKUP(RIGHT($D$2,3),定数!$A$6:$A$13,定数!$B$6:$B$13))</f>
        <v>-32628.02195259586</v>
      </c>
      <c r="S57" s="90"/>
      <c r="T57" s="91">
        <f t="shared" si="4"/>
        <v>-30.000000000001137</v>
      </c>
      <c r="U57" s="91"/>
      <c r="V57" t="str">
        <f t="shared" si="7"/>
        <v/>
      </c>
      <c r="W57">
        <f t="shared" si="2"/>
        <v>1</v>
      </c>
      <c r="X57" s="35">
        <f t="shared" si="5"/>
        <v>1087600.731753154</v>
      </c>
      <c r="Y57" s="36">
        <f t="shared" si="6"/>
        <v>0</v>
      </c>
    </row>
    <row r="58" spans="2:25" x14ac:dyDescent="0.2">
      <c r="B58" s="43">
        <v>50</v>
      </c>
      <c r="C58" s="86">
        <f t="shared" si="0"/>
        <v>1054972.7098005582</v>
      </c>
      <c r="D58" s="86"/>
      <c r="E58" s="45">
        <v>2016</v>
      </c>
      <c r="F58" s="8">
        <v>43955</v>
      </c>
      <c r="G58" s="43" t="s">
        <v>3</v>
      </c>
      <c r="H58" s="87">
        <v>1.1472</v>
      </c>
      <c r="I58" s="87"/>
      <c r="J58" s="45">
        <v>59</v>
      </c>
      <c r="K58" s="88">
        <f t="shared" si="3"/>
        <v>31649.181294016744</v>
      </c>
      <c r="L58" s="89"/>
      <c r="M58" s="6">
        <f>IF(J58="","",(K58/J58)/LOOKUP(RIGHT($D$2,3),定数!$A$6:$A$13,定数!$B$6:$B$13))</f>
        <v>4.4702233466125341</v>
      </c>
      <c r="N58" s="45">
        <v>2016</v>
      </c>
      <c r="O58" s="8">
        <v>43956</v>
      </c>
      <c r="P58" s="87">
        <v>1.1400999999999999</v>
      </c>
      <c r="Q58" s="87"/>
      <c r="R58" s="90">
        <f>IF(P58="","",T58*M58*LOOKUP(RIGHT($D$2,3),定数!$A$6:$A$13,定数!$B$6:$B$13))</f>
        <v>38086.302913139363</v>
      </c>
      <c r="S58" s="90"/>
      <c r="T58" s="91">
        <f t="shared" si="4"/>
        <v>71.000000000001066</v>
      </c>
      <c r="U58" s="91"/>
      <c r="V58" t="str">
        <f t="shared" si="7"/>
        <v/>
      </c>
      <c r="W58">
        <f t="shared" si="2"/>
        <v>0</v>
      </c>
      <c r="X58" s="35">
        <f t="shared" si="5"/>
        <v>1087600.731753154</v>
      </c>
      <c r="Y58" s="36">
        <f t="shared" si="6"/>
        <v>3.0000000000001026E-2</v>
      </c>
    </row>
    <row r="59" spans="2:25" x14ac:dyDescent="0.2">
      <c r="B59" s="43">
        <v>51</v>
      </c>
      <c r="C59" s="86">
        <f t="shared" si="0"/>
        <v>1093059.0127136975</v>
      </c>
      <c r="D59" s="86"/>
      <c r="E59" s="43"/>
      <c r="F59" s="8"/>
      <c r="G59" s="43"/>
      <c r="H59" s="87"/>
      <c r="I59" s="87"/>
      <c r="J59" s="45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44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1093059.0127136975</v>
      </c>
      <c r="Y59" s="36">
        <f t="shared" si="6"/>
        <v>0</v>
      </c>
    </row>
    <row r="60" spans="2:25" x14ac:dyDescent="0.2">
      <c r="B60" s="43">
        <v>52</v>
      </c>
      <c r="C60" s="86" t="str">
        <f t="shared" si="0"/>
        <v/>
      </c>
      <c r="D60" s="86"/>
      <c r="E60" s="43"/>
      <c r="F60" s="8"/>
      <c r="G60" s="43"/>
      <c r="H60" s="87"/>
      <c r="I60" s="87"/>
      <c r="J60" s="43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44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86" t="str">
        <f t="shared" si="0"/>
        <v/>
      </c>
      <c r="D61" s="86"/>
      <c r="E61" s="43"/>
      <c r="F61" s="8"/>
      <c r="G61" s="43"/>
      <c r="H61" s="87"/>
      <c r="I61" s="87"/>
      <c r="J61" s="43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44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86" t="str">
        <f t="shared" si="0"/>
        <v/>
      </c>
      <c r="D62" s="86"/>
      <c r="E62" s="43"/>
      <c r="F62" s="8"/>
      <c r="G62" s="43"/>
      <c r="H62" s="87"/>
      <c r="I62" s="87"/>
      <c r="J62" s="43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44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86" t="str">
        <f t="shared" si="0"/>
        <v/>
      </c>
      <c r="D63" s="86"/>
      <c r="E63" s="43"/>
      <c r="F63" s="8"/>
      <c r="G63" s="43"/>
      <c r="H63" s="87"/>
      <c r="I63" s="87"/>
      <c r="J63" s="43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44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86" t="str">
        <f t="shared" si="0"/>
        <v/>
      </c>
      <c r="D64" s="86"/>
      <c r="E64" s="43"/>
      <c r="F64" s="8"/>
      <c r="G64" s="43"/>
      <c r="H64" s="87"/>
      <c r="I64" s="87"/>
      <c r="J64" s="43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44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86" t="str">
        <f t="shared" si="0"/>
        <v/>
      </c>
      <c r="D65" s="86"/>
      <c r="E65" s="43"/>
      <c r="F65" s="8"/>
      <c r="G65" s="43"/>
      <c r="H65" s="87"/>
      <c r="I65" s="87"/>
      <c r="J65" s="43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44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86" t="str">
        <f t="shared" si="0"/>
        <v/>
      </c>
      <c r="D66" s="86"/>
      <c r="E66" s="43"/>
      <c r="F66" s="8"/>
      <c r="G66" s="43"/>
      <c r="H66" s="87"/>
      <c r="I66" s="87"/>
      <c r="J66" s="43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44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86" t="str">
        <f t="shared" si="0"/>
        <v/>
      </c>
      <c r="D67" s="86"/>
      <c r="E67" s="43"/>
      <c r="F67" s="8"/>
      <c r="G67" s="43"/>
      <c r="H67" s="87"/>
      <c r="I67" s="87"/>
      <c r="J67" s="43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44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86" t="str">
        <f t="shared" si="0"/>
        <v/>
      </c>
      <c r="D68" s="86"/>
      <c r="E68" s="43"/>
      <c r="F68" s="8"/>
      <c r="G68" s="43"/>
      <c r="H68" s="87"/>
      <c r="I68" s="87"/>
      <c r="J68" s="43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44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86" t="str">
        <f t="shared" si="0"/>
        <v/>
      </c>
      <c r="D69" s="86"/>
      <c r="E69" s="43"/>
      <c r="F69" s="8"/>
      <c r="G69" s="43"/>
      <c r="H69" s="87"/>
      <c r="I69" s="87"/>
      <c r="J69" s="43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44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86" t="str">
        <f t="shared" si="0"/>
        <v/>
      </c>
      <c r="D70" s="86"/>
      <c r="E70" s="43"/>
      <c r="F70" s="8"/>
      <c r="G70" s="43"/>
      <c r="H70" s="87"/>
      <c r="I70" s="87"/>
      <c r="J70" s="43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44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86" t="str">
        <f t="shared" si="0"/>
        <v/>
      </c>
      <c r="D71" s="86"/>
      <c r="E71" s="43"/>
      <c r="F71" s="8"/>
      <c r="G71" s="43"/>
      <c r="H71" s="87"/>
      <c r="I71" s="87"/>
      <c r="J71" s="43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44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86" t="str">
        <f t="shared" si="0"/>
        <v/>
      </c>
      <c r="D72" s="86"/>
      <c r="E72" s="43"/>
      <c r="F72" s="8"/>
      <c r="G72" s="43"/>
      <c r="H72" s="87"/>
      <c r="I72" s="87"/>
      <c r="J72" s="43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44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86" t="str">
        <f t="shared" si="0"/>
        <v/>
      </c>
      <c r="D73" s="86"/>
      <c r="E73" s="43"/>
      <c r="F73" s="8"/>
      <c r="G73" s="43"/>
      <c r="H73" s="87"/>
      <c r="I73" s="87"/>
      <c r="J73" s="43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44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86" t="str">
        <f t="shared" ref="C74:C108" si="8">IF(R73="","",C73+R73)</f>
        <v/>
      </c>
      <c r="D74" s="86"/>
      <c r="E74" s="43"/>
      <c r="F74" s="8"/>
      <c r="G74" s="43"/>
      <c r="H74" s="87"/>
      <c r="I74" s="87"/>
      <c r="J74" s="43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44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86" t="str">
        <f t="shared" si="8"/>
        <v/>
      </c>
      <c r="D75" s="86"/>
      <c r="E75" s="43"/>
      <c r="F75" s="8"/>
      <c r="G75" s="43"/>
      <c r="H75" s="87"/>
      <c r="I75" s="87"/>
      <c r="J75" s="43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44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86" t="str">
        <f t="shared" si="8"/>
        <v/>
      </c>
      <c r="D76" s="86"/>
      <c r="E76" s="43"/>
      <c r="F76" s="8"/>
      <c r="G76" s="43"/>
      <c r="H76" s="87"/>
      <c r="I76" s="87"/>
      <c r="J76" s="43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44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86" t="str">
        <f t="shared" si="8"/>
        <v/>
      </c>
      <c r="D77" s="86"/>
      <c r="E77" s="43"/>
      <c r="F77" s="8"/>
      <c r="G77" s="43"/>
      <c r="H77" s="87"/>
      <c r="I77" s="87"/>
      <c r="J77" s="43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44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86" t="str">
        <f t="shared" si="8"/>
        <v/>
      </c>
      <c r="D78" s="86"/>
      <c r="E78" s="43"/>
      <c r="F78" s="8"/>
      <c r="G78" s="43"/>
      <c r="H78" s="87"/>
      <c r="I78" s="87"/>
      <c r="J78" s="43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44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86" t="str">
        <f t="shared" si="8"/>
        <v/>
      </c>
      <c r="D79" s="86"/>
      <c r="E79" s="43"/>
      <c r="F79" s="8"/>
      <c r="G79" s="43"/>
      <c r="H79" s="87"/>
      <c r="I79" s="87"/>
      <c r="J79" s="43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44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86" t="str">
        <f t="shared" si="8"/>
        <v/>
      </c>
      <c r="D80" s="86"/>
      <c r="E80" s="43"/>
      <c r="F80" s="8"/>
      <c r="G80" s="43"/>
      <c r="H80" s="87"/>
      <c r="I80" s="87"/>
      <c r="J80" s="43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44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86" t="str">
        <f t="shared" si="8"/>
        <v/>
      </c>
      <c r="D81" s="86"/>
      <c r="E81" s="43"/>
      <c r="F81" s="8"/>
      <c r="G81" s="43"/>
      <c r="H81" s="87"/>
      <c r="I81" s="87"/>
      <c r="J81" s="43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44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86" t="str">
        <f t="shared" si="8"/>
        <v/>
      </c>
      <c r="D82" s="86"/>
      <c r="E82" s="43"/>
      <c r="F82" s="8"/>
      <c r="G82" s="43"/>
      <c r="H82" s="87"/>
      <c r="I82" s="87"/>
      <c r="J82" s="43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44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86" t="str">
        <f t="shared" si="8"/>
        <v/>
      </c>
      <c r="D83" s="86"/>
      <c r="E83" s="43"/>
      <c r="F83" s="8"/>
      <c r="G83" s="43"/>
      <c r="H83" s="87"/>
      <c r="I83" s="87"/>
      <c r="J83" s="43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44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86" t="str">
        <f t="shared" si="8"/>
        <v/>
      </c>
      <c r="D84" s="86"/>
      <c r="E84" s="43"/>
      <c r="F84" s="8"/>
      <c r="G84" s="43"/>
      <c r="H84" s="87"/>
      <c r="I84" s="87"/>
      <c r="J84" s="43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44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86" t="str">
        <f t="shared" si="8"/>
        <v/>
      </c>
      <c r="D85" s="86"/>
      <c r="E85" s="43"/>
      <c r="F85" s="8"/>
      <c r="G85" s="43"/>
      <c r="H85" s="87"/>
      <c r="I85" s="87"/>
      <c r="J85" s="43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44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86" t="str">
        <f t="shared" si="8"/>
        <v/>
      </c>
      <c r="D86" s="86"/>
      <c r="E86" s="43"/>
      <c r="F86" s="8"/>
      <c r="G86" s="43"/>
      <c r="H86" s="87"/>
      <c r="I86" s="87"/>
      <c r="J86" s="43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43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86" t="str">
        <f t="shared" si="8"/>
        <v/>
      </c>
      <c r="D87" s="86"/>
      <c r="E87" s="43"/>
      <c r="F87" s="8"/>
      <c r="G87" s="43"/>
      <c r="H87" s="87"/>
      <c r="I87" s="87"/>
      <c r="J87" s="43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43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86" t="str">
        <f t="shared" si="8"/>
        <v/>
      </c>
      <c r="D88" s="86"/>
      <c r="E88" s="43"/>
      <c r="F88" s="8"/>
      <c r="G88" s="43"/>
      <c r="H88" s="87"/>
      <c r="I88" s="87"/>
      <c r="J88" s="43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43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86" t="str">
        <f t="shared" si="8"/>
        <v/>
      </c>
      <c r="D89" s="86"/>
      <c r="E89" s="43"/>
      <c r="F89" s="8"/>
      <c r="G89" s="43"/>
      <c r="H89" s="87"/>
      <c r="I89" s="87"/>
      <c r="J89" s="43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43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86" t="str">
        <f t="shared" si="8"/>
        <v/>
      </c>
      <c r="D90" s="86"/>
      <c r="E90" s="43"/>
      <c r="F90" s="8"/>
      <c r="G90" s="43"/>
      <c r="H90" s="87"/>
      <c r="I90" s="87"/>
      <c r="J90" s="43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43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86" t="str">
        <f t="shared" si="8"/>
        <v/>
      </c>
      <c r="D91" s="86"/>
      <c r="E91" s="43"/>
      <c r="F91" s="8"/>
      <c r="G91" s="43"/>
      <c r="H91" s="87"/>
      <c r="I91" s="87"/>
      <c r="J91" s="43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43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86" t="str">
        <f t="shared" si="8"/>
        <v/>
      </c>
      <c r="D92" s="86"/>
      <c r="E92" s="43"/>
      <c r="F92" s="8"/>
      <c r="G92" s="43"/>
      <c r="H92" s="87"/>
      <c r="I92" s="87"/>
      <c r="J92" s="43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43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86" t="str">
        <f t="shared" si="8"/>
        <v/>
      </c>
      <c r="D93" s="86"/>
      <c r="E93" s="43"/>
      <c r="F93" s="8"/>
      <c r="G93" s="43"/>
      <c r="H93" s="87"/>
      <c r="I93" s="87"/>
      <c r="J93" s="43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43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86" t="str">
        <f t="shared" si="8"/>
        <v/>
      </c>
      <c r="D94" s="86"/>
      <c r="E94" s="43"/>
      <c r="F94" s="8"/>
      <c r="G94" s="43"/>
      <c r="H94" s="87"/>
      <c r="I94" s="87"/>
      <c r="J94" s="43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43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86" t="str">
        <f t="shared" si="8"/>
        <v/>
      </c>
      <c r="D95" s="86"/>
      <c r="E95" s="43"/>
      <c r="F95" s="8"/>
      <c r="G95" s="43"/>
      <c r="H95" s="87"/>
      <c r="I95" s="87"/>
      <c r="J95" s="43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43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86" t="str">
        <f t="shared" si="8"/>
        <v/>
      </c>
      <c r="D96" s="86"/>
      <c r="E96" s="43"/>
      <c r="F96" s="8"/>
      <c r="G96" s="43"/>
      <c r="H96" s="87"/>
      <c r="I96" s="87"/>
      <c r="J96" s="43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43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86" t="str">
        <f t="shared" si="8"/>
        <v/>
      </c>
      <c r="D97" s="86"/>
      <c r="E97" s="43"/>
      <c r="F97" s="8"/>
      <c r="G97" s="43"/>
      <c r="H97" s="87"/>
      <c r="I97" s="87"/>
      <c r="J97" s="43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43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86" t="str">
        <f t="shared" si="8"/>
        <v/>
      </c>
      <c r="D98" s="86"/>
      <c r="E98" s="43"/>
      <c r="F98" s="8"/>
      <c r="G98" s="43"/>
      <c r="H98" s="87"/>
      <c r="I98" s="87"/>
      <c r="J98" s="43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43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86" t="str">
        <f t="shared" si="8"/>
        <v/>
      </c>
      <c r="D99" s="86"/>
      <c r="E99" s="43"/>
      <c r="F99" s="8"/>
      <c r="G99" s="43"/>
      <c r="H99" s="87"/>
      <c r="I99" s="87"/>
      <c r="J99" s="43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43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86" t="str">
        <f t="shared" si="8"/>
        <v/>
      </c>
      <c r="D100" s="86"/>
      <c r="E100" s="43"/>
      <c r="F100" s="8"/>
      <c r="G100" s="43"/>
      <c r="H100" s="87"/>
      <c r="I100" s="87"/>
      <c r="J100" s="43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43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86" t="str">
        <f t="shared" si="8"/>
        <v/>
      </c>
      <c r="D101" s="86"/>
      <c r="E101" s="43"/>
      <c r="F101" s="8"/>
      <c r="G101" s="43"/>
      <c r="H101" s="87"/>
      <c r="I101" s="87"/>
      <c r="J101" s="43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43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86" t="str">
        <f t="shared" si="8"/>
        <v/>
      </c>
      <c r="D102" s="86"/>
      <c r="E102" s="43"/>
      <c r="F102" s="8"/>
      <c r="G102" s="43"/>
      <c r="H102" s="87"/>
      <c r="I102" s="87"/>
      <c r="J102" s="43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43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86" t="str">
        <f t="shared" si="8"/>
        <v/>
      </c>
      <c r="D103" s="86"/>
      <c r="E103" s="43"/>
      <c r="F103" s="8"/>
      <c r="G103" s="43"/>
      <c r="H103" s="87"/>
      <c r="I103" s="87"/>
      <c r="J103" s="43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43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86" t="str">
        <f t="shared" si="8"/>
        <v/>
      </c>
      <c r="D104" s="86"/>
      <c r="E104" s="43"/>
      <c r="F104" s="8"/>
      <c r="G104" s="43"/>
      <c r="H104" s="87"/>
      <c r="I104" s="87"/>
      <c r="J104" s="43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43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86" t="str">
        <f t="shared" si="8"/>
        <v/>
      </c>
      <c r="D105" s="86"/>
      <c r="E105" s="43"/>
      <c r="F105" s="8"/>
      <c r="G105" s="43"/>
      <c r="H105" s="87"/>
      <c r="I105" s="87"/>
      <c r="J105" s="43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43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86" t="str">
        <f t="shared" si="8"/>
        <v/>
      </c>
      <c r="D106" s="86"/>
      <c r="E106" s="43"/>
      <c r="F106" s="8"/>
      <c r="G106" s="43"/>
      <c r="H106" s="87"/>
      <c r="I106" s="87"/>
      <c r="J106" s="43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43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86" t="str">
        <f t="shared" si="8"/>
        <v/>
      </c>
      <c r="D107" s="86"/>
      <c r="E107" s="43"/>
      <c r="F107" s="8"/>
      <c r="G107" s="43"/>
      <c r="H107" s="87"/>
      <c r="I107" s="87"/>
      <c r="J107" s="43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43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86" t="str">
        <f t="shared" si="8"/>
        <v/>
      </c>
      <c r="D108" s="86"/>
      <c r="E108" s="43"/>
      <c r="F108" s="8"/>
      <c r="G108" s="43"/>
      <c r="H108" s="87"/>
      <c r="I108" s="87"/>
      <c r="J108" s="43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43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09A8-5799-4F42-AC37-BD454F78B959}">
  <dimension ref="B2:Y109"/>
  <sheetViews>
    <sheetView zoomScaleNormal="100" workbookViewId="0">
      <pane ySplit="8" topLeftCell="A9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70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1177531.7149757317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72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677531.71497573168</v>
      </c>
      <c r="E4" s="72"/>
      <c r="F4" s="52" t="s">
        <v>12</v>
      </c>
      <c r="G4" s="52"/>
      <c r="H4" s="73">
        <f>SUM($T$9:$U$108)</f>
        <v>1210.9999999999993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5.909999999999993E-2</v>
      </c>
      <c r="Q4" s="82"/>
      <c r="R4" s="1"/>
      <c r="S4" s="1"/>
      <c r="T4" s="1"/>
    </row>
    <row r="5" spans="2:25" x14ac:dyDescent="0.2">
      <c r="B5" s="48" t="s">
        <v>15</v>
      </c>
      <c r="C5" s="51">
        <f>COUNTIF($R$9:$R$990,"&gt;0")</f>
        <v>33</v>
      </c>
      <c r="D5" s="49" t="s">
        <v>16</v>
      </c>
      <c r="E5" s="15">
        <f>COUNTIF($R$9:$R$990,"&lt;0")</f>
        <v>17</v>
      </c>
      <c r="F5" s="49" t="s">
        <v>17</v>
      </c>
      <c r="G5" s="51">
        <f>COUNTIF($R$9:$R$990,"=0")</f>
        <v>0</v>
      </c>
      <c r="H5" s="49" t="s">
        <v>18</v>
      </c>
      <c r="I5" s="47">
        <f>C5/SUM(C5,E5,G5)</f>
        <v>0.66</v>
      </c>
      <c r="J5" s="83" t="s">
        <v>19</v>
      </c>
      <c r="K5" s="52"/>
      <c r="L5" s="84">
        <f>MAX(V9:V993)</f>
        <v>6</v>
      </c>
      <c r="M5" s="85"/>
      <c r="N5" s="17" t="s">
        <v>20</v>
      </c>
      <c r="O5" s="9"/>
      <c r="P5" s="84">
        <f>MAX(W9:W993)</f>
        <v>2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46">
        <v>1</v>
      </c>
      <c r="C9" s="86">
        <f>L2</f>
        <v>500000</v>
      </c>
      <c r="D9" s="86"/>
      <c r="E9" s="46">
        <v>2010</v>
      </c>
      <c r="F9" s="8">
        <v>43493</v>
      </c>
      <c r="G9" s="46" t="s">
        <v>3</v>
      </c>
      <c r="H9" s="87">
        <v>1.3995</v>
      </c>
      <c r="I9" s="87"/>
      <c r="J9" s="46">
        <v>57</v>
      </c>
      <c r="K9" s="86">
        <f>IF(J9="","",C9*0.03)</f>
        <v>15000</v>
      </c>
      <c r="L9" s="86"/>
      <c r="M9" s="6">
        <f>IF(J9="","",(K9/J9)/LOOKUP(RIGHT($D$2,3),定数!$A$6:$A$13,定数!$B$6:$B$13))</f>
        <v>2.1929824561403506</v>
      </c>
      <c r="N9" s="46">
        <v>2010</v>
      </c>
      <c r="O9" s="8">
        <v>43494</v>
      </c>
      <c r="P9" s="87">
        <v>1.3914</v>
      </c>
      <c r="Q9" s="87"/>
      <c r="R9" s="90">
        <f>IF(P9="","",T9*M9*LOOKUP(RIGHT($D$2,3),定数!$A$6:$A$13,定数!$B$6:$B$13))</f>
        <v>21315.789473684195</v>
      </c>
      <c r="S9" s="90"/>
      <c r="T9" s="91">
        <f>IF(P9="","",IF(G9="買",(P9-H9),(H9-P9))*IF(RIGHT($D$2,3)="JPY",100,10000))</f>
        <v>80.999999999999957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6">
        <v>2</v>
      </c>
      <c r="C10" s="86">
        <f t="shared" ref="C10:C73" si="0">IF(R9="","",C9+R9)</f>
        <v>521315.78947368421</v>
      </c>
      <c r="D10" s="86"/>
      <c r="E10" s="46">
        <v>2010</v>
      </c>
      <c r="F10" s="8">
        <v>43533</v>
      </c>
      <c r="G10" s="46" t="s">
        <v>3</v>
      </c>
      <c r="H10" s="87">
        <v>1.3621000000000001</v>
      </c>
      <c r="I10" s="87"/>
      <c r="J10" s="46">
        <v>19</v>
      </c>
      <c r="K10" s="88">
        <f>IF(J10="","",C10*0.03)</f>
        <v>15639.473684210527</v>
      </c>
      <c r="L10" s="89"/>
      <c r="M10" s="6">
        <f>IF(J10="","",(K10/J10)/LOOKUP(RIGHT($D$2,3),定数!$A$6:$A$13,定数!$B$6:$B$13))</f>
        <v>6.8594182825484769</v>
      </c>
      <c r="N10" s="46">
        <v>2010</v>
      </c>
      <c r="O10" s="8">
        <v>43533</v>
      </c>
      <c r="P10" s="87">
        <v>1.3596999999999999</v>
      </c>
      <c r="Q10" s="87"/>
      <c r="R10" s="90">
        <f>IF(P10="","",T10*M10*LOOKUP(RIGHT($D$2,3),定数!$A$6:$A$13,定数!$B$6:$B$13))</f>
        <v>19755.124653741092</v>
      </c>
      <c r="S10" s="90"/>
      <c r="T10" s="91">
        <f>IF(P10="","",IF(G10="買",(P10-H10),(H10-P10))*IF(RIGHT($D$2,3)="JPY",100,10000))</f>
        <v>24.000000000001798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521315.78947368421</v>
      </c>
    </row>
    <row r="11" spans="2:25" x14ac:dyDescent="0.2">
      <c r="B11" s="46">
        <v>3</v>
      </c>
      <c r="C11" s="86">
        <f t="shared" si="0"/>
        <v>541070.91412742529</v>
      </c>
      <c r="D11" s="86"/>
      <c r="E11" s="46">
        <v>2010</v>
      </c>
      <c r="F11" s="8">
        <v>43556</v>
      </c>
      <c r="G11" s="46" t="s">
        <v>4</v>
      </c>
      <c r="H11" s="87">
        <v>1.3520000000000001</v>
      </c>
      <c r="I11" s="87"/>
      <c r="J11" s="46">
        <v>61</v>
      </c>
      <c r="K11" s="88">
        <f t="shared" ref="K11:K74" si="3">IF(J11="","",C11*0.03)</f>
        <v>16232.127423822758</v>
      </c>
      <c r="L11" s="89"/>
      <c r="M11" s="6">
        <f>IF(J11="","",(K11/J11)/LOOKUP(RIGHT($D$2,3),定数!$A$6:$A$13,定数!$B$6:$B$13))</f>
        <v>2.217503746423874</v>
      </c>
      <c r="N11" s="46">
        <v>2010</v>
      </c>
      <c r="O11" s="8">
        <v>43560</v>
      </c>
      <c r="P11" s="87">
        <v>1.3459000000000001</v>
      </c>
      <c r="Q11" s="87"/>
      <c r="R11" s="90">
        <f>IF(P11="","",T11*M11*LOOKUP(RIGHT($D$2,3),定数!$A$6:$A$13,定数!$B$6:$B$13))</f>
        <v>-16232.127423822743</v>
      </c>
      <c r="S11" s="90"/>
      <c r="T11" s="91">
        <f>IF(P11="","",IF(G11="買",(P11-H11),(H11-P11))*IF(RIGHT($D$2,3)="JPY",100,10000))</f>
        <v>-60.999999999999943</v>
      </c>
      <c r="U11" s="91"/>
      <c r="V11" s="22">
        <f t="shared" si="1"/>
        <v>0</v>
      </c>
      <c r="W11">
        <f t="shared" si="2"/>
        <v>1</v>
      </c>
      <c r="X11" s="35">
        <f>IF(C11&lt;&gt;"",MAX(X10,C11),"")</f>
        <v>541070.91412742529</v>
      </c>
      <c r="Y11" s="36">
        <f>IF(X11&lt;&gt;"",1-(C11/X11),"")</f>
        <v>0</v>
      </c>
    </row>
    <row r="12" spans="2:25" x14ac:dyDescent="0.2">
      <c r="B12" s="46">
        <v>4</v>
      </c>
      <c r="C12" s="86">
        <f t="shared" si="0"/>
        <v>524838.78670360253</v>
      </c>
      <c r="D12" s="86"/>
      <c r="E12" s="46">
        <v>2010</v>
      </c>
      <c r="F12" s="8">
        <v>43626</v>
      </c>
      <c r="G12" s="46" t="s">
        <v>4</v>
      </c>
      <c r="H12" s="87">
        <v>1.1992</v>
      </c>
      <c r="I12" s="87"/>
      <c r="J12" s="46">
        <v>37</v>
      </c>
      <c r="K12" s="88">
        <f t="shared" si="3"/>
        <v>15745.163601108075</v>
      </c>
      <c r="L12" s="89"/>
      <c r="M12" s="6">
        <f>IF(J12="","",(K12/J12)/LOOKUP(RIGHT($D$2,3),定数!$A$6:$A$13,定数!$B$6:$B$13))</f>
        <v>3.5462080182675844</v>
      </c>
      <c r="N12" s="46">
        <v>2010</v>
      </c>
      <c r="O12" s="8">
        <v>43626</v>
      </c>
      <c r="P12" s="87">
        <v>1.2043999999999999</v>
      </c>
      <c r="Q12" s="87"/>
      <c r="R12" s="90">
        <f>IF(P12="","",T12*M12*LOOKUP(RIGHT($D$2,3),定数!$A$6:$A$13,定数!$B$6:$B$13))</f>
        <v>22128.338033989181</v>
      </c>
      <c r="S12" s="90"/>
      <c r="T12" s="91">
        <f t="shared" ref="T12:T75" si="4">IF(P12="","",IF(G12="買",(P12-H12),(H12-P12))*IF(RIGHT($D$2,3)="JPY",100,10000))</f>
        <v>51.999999999998714</v>
      </c>
      <c r="U12" s="91"/>
      <c r="V12" s="22">
        <f t="shared" si="1"/>
        <v>1</v>
      </c>
      <c r="W12">
        <f t="shared" si="2"/>
        <v>0</v>
      </c>
      <c r="X12" s="35">
        <f t="shared" ref="X12:X75" si="5">IF(C12&lt;&gt;"",MAX(X11,C12),"")</f>
        <v>541070.91412742529</v>
      </c>
      <c r="Y12" s="36">
        <f t="shared" ref="Y12:Y75" si="6">IF(X12&lt;&gt;"",1-(C12/X12),"")</f>
        <v>3.0000000000000027E-2</v>
      </c>
    </row>
    <row r="13" spans="2:25" x14ac:dyDescent="0.2">
      <c r="B13" s="46">
        <v>5</v>
      </c>
      <c r="C13" s="86">
        <f t="shared" si="0"/>
        <v>546967.12473759172</v>
      </c>
      <c r="D13" s="86"/>
      <c r="E13" s="46">
        <v>2010</v>
      </c>
      <c r="F13" s="8">
        <v>43632</v>
      </c>
      <c r="G13" s="46" t="s">
        <v>4</v>
      </c>
      <c r="H13" s="87">
        <v>1.2318</v>
      </c>
      <c r="I13" s="87"/>
      <c r="J13" s="46">
        <v>64</v>
      </c>
      <c r="K13" s="88">
        <f t="shared" si="3"/>
        <v>16409.01374212775</v>
      </c>
      <c r="L13" s="89"/>
      <c r="M13" s="6">
        <f>IF(J13="","",(K13/J13)/LOOKUP(RIGHT($D$2,3),定数!$A$6:$A$13,定数!$B$6:$B$13))</f>
        <v>2.1365903310062175</v>
      </c>
      <c r="N13" s="46">
        <v>2010</v>
      </c>
      <c r="O13" s="8">
        <v>43633</v>
      </c>
      <c r="P13" s="87">
        <v>1.2254</v>
      </c>
      <c r="Q13" s="87"/>
      <c r="R13" s="90">
        <f>IF(P13="","",T13*M13*LOOKUP(RIGHT($D$2,3),定数!$A$6:$A$13,定数!$B$6:$B$13))</f>
        <v>-16409.013742127652</v>
      </c>
      <c r="S13" s="90"/>
      <c r="T13" s="91">
        <f t="shared" si="4"/>
        <v>-63.999999999999616</v>
      </c>
      <c r="U13" s="91"/>
      <c r="V13" s="22">
        <f t="shared" si="1"/>
        <v>0</v>
      </c>
      <c r="W13">
        <f t="shared" si="2"/>
        <v>1</v>
      </c>
      <c r="X13" s="35">
        <f t="shared" si="5"/>
        <v>546967.12473759172</v>
      </c>
      <c r="Y13" s="36">
        <f t="shared" si="6"/>
        <v>0</v>
      </c>
    </row>
    <row r="14" spans="2:25" x14ac:dyDescent="0.2">
      <c r="B14" s="46">
        <v>6</v>
      </c>
      <c r="C14" s="86">
        <f t="shared" si="0"/>
        <v>530558.11099546403</v>
      </c>
      <c r="D14" s="86"/>
      <c r="E14" s="46">
        <v>2010</v>
      </c>
      <c r="F14" s="8">
        <v>43703</v>
      </c>
      <c r="G14" s="46" t="s">
        <v>4</v>
      </c>
      <c r="H14" s="87">
        <v>1.2728999999999999</v>
      </c>
      <c r="I14" s="87"/>
      <c r="J14" s="46">
        <v>64</v>
      </c>
      <c r="K14" s="88">
        <f t="shared" si="3"/>
        <v>15916.743329863921</v>
      </c>
      <c r="L14" s="89"/>
      <c r="M14" s="6">
        <f>IF(J14="","",(K14/J14)/LOOKUP(RIGHT($D$2,3),定数!$A$6:$A$13,定数!$B$6:$B$13))</f>
        <v>2.0724926210760315</v>
      </c>
      <c r="N14" s="46">
        <v>2010</v>
      </c>
      <c r="O14" s="8">
        <v>43707</v>
      </c>
      <c r="P14" s="87">
        <v>1.2665</v>
      </c>
      <c r="Q14" s="87"/>
      <c r="R14" s="90">
        <f>IF(P14="","",T14*M14*LOOKUP(RIGHT($D$2,3),定数!$A$6:$A$13,定数!$B$6:$B$13))</f>
        <v>-15916.743329863826</v>
      </c>
      <c r="S14" s="90"/>
      <c r="T14" s="91">
        <f t="shared" si="4"/>
        <v>-63.999999999999616</v>
      </c>
      <c r="U14" s="91"/>
      <c r="V14" s="22">
        <f t="shared" si="1"/>
        <v>0</v>
      </c>
      <c r="W14">
        <f t="shared" si="2"/>
        <v>2</v>
      </c>
      <c r="X14" s="35">
        <f t="shared" si="5"/>
        <v>546967.12473759172</v>
      </c>
      <c r="Y14" s="36">
        <f t="shared" si="6"/>
        <v>2.9999999999999916E-2</v>
      </c>
    </row>
    <row r="15" spans="2:25" x14ac:dyDescent="0.2">
      <c r="B15" s="46">
        <v>7</v>
      </c>
      <c r="C15" s="86">
        <f t="shared" si="0"/>
        <v>514641.36766560021</v>
      </c>
      <c r="D15" s="86"/>
      <c r="E15" s="46">
        <v>2010</v>
      </c>
      <c r="F15" s="8">
        <v>43739</v>
      </c>
      <c r="G15" s="46" t="s">
        <v>4</v>
      </c>
      <c r="H15" s="87">
        <v>1.3658999999999999</v>
      </c>
      <c r="I15" s="87"/>
      <c r="J15" s="46">
        <v>86</v>
      </c>
      <c r="K15" s="88">
        <f t="shared" si="3"/>
        <v>15439.241029968005</v>
      </c>
      <c r="L15" s="89"/>
      <c r="M15" s="6">
        <f>IF(J15="","",(K15/J15)/LOOKUP(RIGHT($D$2,3),定数!$A$6:$A$13,定数!$B$6:$B$13))</f>
        <v>1.4960504874000005</v>
      </c>
      <c r="N15" s="46">
        <v>2010</v>
      </c>
      <c r="O15" s="8">
        <v>43739</v>
      </c>
      <c r="P15" s="87">
        <v>1.3784000000000001</v>
      </c>
      <c r="Q15" s="87"/>
      <c r="R15" s="90">
        <f>IF(P15="","",T15*M15*LOOKUP(RIGHT($D$2,3),定数!$A$6:$A$13,定数!$B$6:$B$13))</f>
        <v>22440.757311000325</v>
      </c>
      <c r="S15" s="90"/>
      <c r="T15" s="91">
        <f t="shared" si="4"/>
        <v>125.00000000000178</v>
      </c>
      <c r="U15" s="91"/>
      <c r="V15" s="22">
        <f t="shared" si="1"/>
        <v>1</v>
      </c>
      <c r="W15">
        <f t="shared" si="2"/>
        <v>0</v>
      </c>
      <c r="X15" s="35">
        <f t="shared" si="5"/>
        <v>546967.12473759172</v>
      </c>
      <c r="Y15" s="36">
        <f t="shared" si="6"/>
        <v>5.9099999999999708E-2</v>
      </c>
    </row>
    <row r="16" spans="2:25" x14ac:dyDescent="0.2">
      <c r="B16" s="46">
        <v>8</v>
      </c>
      <c r="C16" s="86">
        <f t="shared" si="0"/>
        <v>537082.12497660052</v>
      </c>
      <c r="D16" s="86"/>
      <c r="E16" s="46">
        <v>2010</v>
      </c>
      <c r="F16" s="8">
        <v>43744</v>
      </c>
      <c r="G16" s="46" t="s">
        <v>4</v>
      </c>
      <c r="H16" s="87">
        <v>1.3883000000000001</v>
      </c>
      <c r="I16" s="87"/>
      <c r="J16" s="46">
        <v>84</v>
      </c>
      <c r="K16" s="88">
        <f t="shared" si="3"/>
        <v>16112.463749298015</v>
      </c>
      <c r="L16" s="89"/>
      <c r="M16" s="6">
        <f>IF(J16="","",(K16/J16)/LOOKUP(RIGHT($D$2,3),定数!$A$6:$A$13,定数!$B$6:$B$13))</f>
        <v>1.5984587052875014</v>
      </c>
      <c r="N16" s="46">
        <v>2010</v>
      </c>
      <c r="O16" s="8">
        <v>43745</v>
      </c>
      <c r="P16" s="87">
        <v>1.4005000000000001</v>
      </c>
      <c r="Q16" s="87"/>
      <c r="R16" s="90">
        <f>IF(P16="","",T16*M16*LOOKUP(RIGHT($D$2,3),定数!$A$6:$A$13,定数!$B$6:$B$13))</f>
        <v>23401.435445408999</v>
      </c>
      <c r="S16" s="90"/>
      <c r="T16" s="91">
        <f t="shared" si="4"/>
        <v>121.99999999999989</v>
      </c>
      <c r="U16" s="91"/>
      <c r="V16" s="22">
        <f t="shared" si="1"/>
        <v>2</v>
      </c>
      <c r="W16">
        <f t="shared" si="2"/>
        <v>0</v>
      </c>
      <c r="X16" s="35">
        <f t="shared" si="5"/>
        <v>546967.12473759172</v>
      </c>
      <c r="Y16" s="36">
        <f t="shared" si="6"/>
        <v>1.8072383720929341E-2</v>
      </c>
    </row>
    <row r="17" spans="2:25" x14ac:dyDescent="0.2">
      <c r="B17" s="46">
        <v>9</v>
      </c>
      <c r="C17" s="86">
        <f t="shared" si="0"/>
        <v>560483.56042200956</v>
      </c>
      <c r="D17" s="86"/>
      <c r="E17" s="46">
        <v>2010</v>
      </c>
      <c r="F17" s="8">
        <v>43785</v>
      </c>
      <c r="G17" s="46" t="s">
        <v>3</v>
      </c>
      <c r="H17" s="87">
        <v>1.3572</v>
      </c>
      <c r="I17" s="87"/>
      <c r="J17" s="46">
        <v>69</v>
      </c>
      <c r="K17" s="88">
        <f t="shared" si="3"/>
        <v>16814.506812660286</v>
      </c>
      <c r="L17" s="89"/>
      <c r="M17" s="6">
        <f>IF(J17="","",(K17/J17)/LOOKUP(RIGHT($D$2,3),定数!$A$6:$A$13,定数!$B$6:$B$13))</f>
        <v>2.030737537760904</v>
      </c>
      <c r="N17" s="46">
        <v>2010</v>
      </c>
      <c r="O17" s="8">
        <v>43785</v>
      </c>
      <c r="P17" s="87">
        <v>1.3472999999999999</v>
      </c>
      <c r="Q17" s="87"/>
      <c r="R17" s="90">
        <f>IF(P17="","",T17*M17*LOOKUP(RIGHT($D$2,3),定数!$A$6:$A$13,定数!$B$6:$B$13))</f>
        <v>24125.161948599587</v>
      </c>
      <c r="S17" s="90"/>
      <c r="T17" s="91">
        <f t="shared" si="4"/>
        <v>99.000000000000199</v>
      </c>
      <c r="U17" s="91"/>
      <c r="V17" s="22">
        <f t="shared" si="1"/>
        <v>3</v>
      </c>
      <c r="W17">
        <f t="shared" si="2"/>
        <v>0</v>
      </c>
      <c r="X17" s="35">
        <f t="shared" si="5"/>
        <v>560483.56042200956</v>
      </c>
      <c r="Y17" s="36">
        <f t="shared" si="6"/>
        <v>0</v>
      </c>
    </row>
    <row r="18" spans="2:25" x14ac:dyDescent="0.2">
      <c r="B18" s="46">
        <v>10</v>
      </c>
      <c r="C18" s="86">
        <f t="shared" si="0"/>
        <v>584608.72237060918</v>
      </c>
      <c r="D18" s="86"/>
      <c r="E18" s="46">
        <v>2010</v>
      </c>
      <c r="F18" s="8">
        <v>43788</v>
      </c>
      <c r="G18" s="46" t="s">
        <v>4</v>
      </c>
      <c r="H18" s="87">
        <v>1.3682000000000001</v>
      </c>
      <c r="I18" s="87"/>
      <c r="J18" s="46">
        <v>53</v>
      </c>
      <c r="K18" s="88">
        <f>IF(J18="","",C18*0.03)</f>
        <v>17538.261671118275</v>
      </c>
      <c r="L18" s="89"/>
      <c r="M18" s="6">
        <f>IF(J18="","",(K18/J18)/LOOKUP(RIGHT($D$2,3),定数!$A$6:$A$13,定数!$B$6:$B$13))</f>
        <v>2.7575883130689109</v>
      </c>
      <c r="N18" s="46">
        <v>2010</v>
      </c>
      <c r="O18" s="8">
        <v>43791</v>
      </c>
      <c r="P18" s="87">
        <v>1.3757999999999999</v>
      </c>
      <c r="Q18" s="87"/>
      <c r="R18" s="90">
        <f>IF(P18="","",T18*M18*LOOKUP(RIGHT($D$2,3),定数!$A$6:$A$13,定数!$B$6:$B$13))</f>
        <v>25149.205415187906</v>
      </c>
      <c r="S18" s="90"/>
      <c r="T18" s="91">
        <f t="shared" si="4"/>
        <v>75.999999999998295</v>
      </c>
      <c r="U18" s="91"/>
      <c r="V18" s="22">
        <f t="shared" si="1"/>
        <v>4</v>
      </c>
      <c r="W18">
        <f t="shared" si="2"/>
        <v>0</v>
      </c>
      <c r="X18" s="35">
        <f t="shared" si="5"/>
        <v>584608.72237060918</v>
      </c>
      <c r="Y18" s="36">
        <f t="shared" si="6"/>
        <v>0</v>
      </c>
    </row>
    <row r="19" spans="2:25" x14ac:dyDescent="0.2">
      <c r="B19" s="46">
        <v>11</v>
      </c>
      <c r="C19" s="86">
        <f t="shared" si="0"/>
        <v>609757.92778579704</v>
      </c>
      <c r="D19" s="86"/>
      <c r="E19" s="46">
        <v>2010</v>
      </c>
      <c r="F19" s="8">
        <v>43801</v>
      </c>
      <c r="G19" s="46" t="s">
        <v>4</v>
      </c>
      <c r="H19" s="87">
        <v>1.3191999999999999</v>
      </c>
      <c r="I19" s="87"/>
      <c r="J19" s="46">
        <v>133</v>
      </c>
      <c r="K19" s="88">
        <f t="shared" si="3"/>
        <v>18292.737833573912</v>
      </c>
      <c r="L19" s="89"/>
      <c r="M19" s="6">
        <f>IF(J19="","",(K19/J19)/LOOKUP(RIGHT($D$2,3),定数!$A$6:$A$13,定数!$B$6:$B$13))</f>
        <v>1.1461615183943554</v>
      </c>
      <c r="N19" s="46">
        <v>2010</v>
      </c>
      <c r="O19" s="8">
        <v>43802</v>
      </c>
      <c r="P19" s="87">
        <v>1.3388</v>
      </c>
      <c r="Q19" s="87"/>
      <c r="R19" s="90">
        <f>IF(P19="","",T19*M19*LOOKUP(RIGHT($D$2,3),定数!$A$6:$A$13,定数!$B$6:$B$13))</f>
        <v>26957.718912635326</v>
      </c>
      <c r="S19" s="90"/>
      <c r="T19" s="91">
        <f t="shared" si="4"/>
        <v>196.00000000000063</v>
      </c>
      <c r="U19" s="91"/>
      <c r="V19" s="22">
        <f t="shared" si="1"/>
        <v>5</v>
      </c>
      <c r="W19">
        <f t="shared" si="2"/>
        <v>0</v>
      </c>
      <c r="X19" s="35">
        <f t="shared" si="5"/>
        <v>609757.92778579704</v>
      </c>
      <c r="Y19" s="36">
        <f t="shared" si="6"/>
        <v>0</v>
      </c>
    </row>
    <row r="20" spans="2:25" x14ac:dyDescent="0.2">
      <c r="B20" s="46">
        <v>12</v>
      </c>
      <c r="C20" s="86">
        <f t="shared" si="0"/>
        <v>636715.64669843239</v>
      </c>
      <c r="D20" s="86"/>
      <c r="E20" s="46">
        <v>2010</v>
      </c>
      <c r="F20" s="8">
        <v>43826</v>
      </c>
      <c r="G20" s="46" t="s">
        <v>4</v>
      </c>
      <c r="H20" s="87">
        <v>1.3167</v>
      </c>
      <c r="I20" s="87"/>
      <c r="J20" s="46">
        <v>44</v>
      </c>
      <c r="K20" s="88">
        <f t="shared" si="3"/>
        <v>19101.46940095297</v>
      </c>
      <c r="L20" s="89"/>
      <c r="M20" s="6">
        <f>IF(J20="","",(K20/J20)/LOOKUP(RIGHT($D$2,3),定数!$A$6:$A$13,定数!$B$6:$B$13))</f>
        <v>3.6177025380592749</v>
      </c>
      <c r="N20" s="46">
        <v>2010</v>
      </c>
      <c r="O20" s="8">
        <v>43827</v>
      </c>
      <c r="P20" s="87">
        <v>1.3229</v>
      </c>
      <c r="Q20" s="87"/>
      <c r="R20" s="90">
        <f>IF(P20="","",T20*M20*LOOKUP(RIGHT($D$2,3),定数!$A$6:$A$13,定数!$B$6:$B$13))</f>
        <v>26915.706883160929</v>
      </c>
      <c r="S20" s="90"/>
      <c r="T20" s="91">
        <f t="shared" si="4"/>
        <v>61.999999999999829</v>
      </c>
      <c r="U20" s="91"/>
      <c r="V20" s="22">
        <f t="shared" si="1"/>
        <v>6</v>
      </c>
      <c r="W20">
        <f t="shared" si="2"/>
        <v>0</v>
      </c>
      <c r="X20" s="35">
        <f t="shared" si="5"/>
        <v>636715.64669843239</v>
      </c>
      <c r="Y20" s="36">
        <f t="shared" si="6"/>
        <v>0</v>
      </c>
    </row>
    <row r="21" spans="2:25" x14ac:dyDescent="0.2">
      <c r="B21" s="46">
        <v>13</v>
      </c>
      <c r="C21" s="86">
        <f t="shared" si="0"/>
        <v>663631.35358159337</v>
      </c>
      <c r="D21" s="86"/>
      <c r="E21" s="46">
        <v>2011</v>
      </c>
      <c r="F21" s="8">
        <v>43492</v>
      </c>
      <c r="G21" s="46" t="s">
        <v>4</v>
      </c>
      <c r="H21" s="87">
        <v>1.3746</v>
      </c>
      <c r="I21" s="87"/>
      <c r="J21" s="46">
        <v>110</v>
      </c>
      <c r="K21" s="88">
        <f>IF(J21="","",C21*0.03)</f>
        <v>19908.940607447799</v>
      </c>
      <c r="L21" s="89"/>
      <c r="M21" s="6">
        <f>IF(J21="","",(K21/J21)/LOOKUP(RIGHT($D$2,3),定数!$A$6:$A$13,定数!$B$6:$B$13))</f>
        <v>1.5082530763218029</v>
      </c>
      <c r="N21" s="46">
        <v>2011</v>
      </c>
      <c r="O21" s="8">
        <v>43493</v>
      </c>
      <c r="P21" s="87">
        <v>1.3635999999999999</v>
      </c>
      <c r="Q21" s="87"/>
      <c r="R21" s="90">
        <f>IF(P21="","",T21*M21*LOOKUP(RIGHT($D$2,3),定数!$A$6:$A$13,定数!$B$6:$B$13))</f>
        <v>-19908.940607448018</v>
      </c>
      <c r="S21" s="90"/>
      <c r="T21" s="91">
        <f t="shared" si="4"/>
        <v>-110.00000000000121</v>
      </c>
      <c r="U21" s="91"/>
      <c r="V21" s="22">
        <f t="shared" si="1"/>
        <v>0</v>
      </c>
      <c r="W21">
        <f t="shared" si="2"/>
        <v>1</v>
      </c>
      <c r="X21" s="35">
        <f t="shared" si="5"/>
        <v>663631.35358159337</v>
      </c>
      <c r="Y21" s="36">
        <f t="shared" si="6"/>
        <v>0</v>
      </c>
    </row>
    <row r="22" spans="2:25" x14ac:dyDescent="0.2">
      <c r="B22" s="46">
        <v>14</v>
      </c>
      <c r="C22" s="86">
        <f t="shared" si="0"/>
        <v>643722.41297414538</v>
      </c>
      <c r="D22" s="86"/>
      <c r="E22" s="46">
        <v>2011</v>
      </c>
      <c r="F22" s="8">
        <v>43604</v>
      </c>
      <c r="G22" s="46" t="s">
        <v>4</v>
      </c>
      <c r="H22" s="87">
        <v>1.4279999999999999</v>
      </c>
      <c r="I22" s="87"/>
      <c r="J22" s="46">
        <v>75</v>
      </c>
      <c r="K22" s="88">
        <f t="shared" si="3"/>
        <v>19311.672389224361</v>
      </c>
      <c r="L22" s="89"/>
      <c r="M22" s="6">
        <f>IF(J22="","",(K22/J22)/LOOKUP(RIGHT($D$2,3),定数!$A$6:$A$13,定数!$B$6:$B$13))</f>
        <v>2.1457413765804842</v>
      </c>
      <c r="N22" s="46">
        <v>2011</v>
      </c>
      <c r="O22" s="8">
        <v>43605</v>
      </c>
      <c r="P22" s="87">
        <v>1.4205000000000001</v>
      </c>
      <c r="Q22" s="87"/>
      <c r="R22" s="90">
        <f>IF(P22="","",T22*M22*LOOKUP(RIGHT($D$2,3),定数!$A$6:$A$13,定数!$B$6:$B$13))</f>
        <v>-19311.67238922395</v>
      </c>
      <c r="S22" s="90"/>
      <c r="T22" s="91">
        <f t="shared" si="4"/>
        <v>-74.999999999998408</v>
      </c>
      <c r="U22" s="91"/>
      <c r="V22" s="22">
        <f t="shared" si="1"/>
        <v>0</v>
      </c>
      <c r="W22">
        <f t="shared" si="2"/>
        <v>2</v>
      </c>
      <c r="X22" s="35">
        <f t="shared" si="5"/>
        <v>663631.35358159337</v>
      </c>
      <c r="Y22" s="36">
        <f t="shared" si="6"/>
        <v>3.0000000000000249E-2</v>
      </c>
    </row>
    <row r="23" spans="2:25" x14ac:dyDescent="0.2">
      <c r="B23" s="46">
        <v>15</v>
      </c>
      <c r="C23" s="86">
        <f t="shared" si="0"/>
        <v>624410.74058492144</v>
      </c>
      <c r="D23" s="86"/>
      <c r="E23" s="46">
        <v>2011</v>
      </c>
      <c r="F23" s="8">
        <v>43625</v>
      </c>
      <c r="G23" s="46" t="s">
        <v>3</v>
      </c>
      <c r="H23" s="87">
        <v>1.4604999999999999</v>
      </c>
      <c r="I23" s="87"/>
      <c r="J23" s="46">
        <v>42</v>
      </c>
      <c r="K23" s="88">
        <f t="shared" si="3"/>
        <v>18732.322217547644</v>
      </c>
      <c r="L23" s="89"/>
      <c r="M23" s="6">
        <f>IF(J23="","",(K23/J23)/LOOKUP(RIGHT($D$2,3),定数!$A$6:$A$13,定数!$B$6:$B$13))</f>
        <v>3.7167305987197707</v>
      </c>
      <c r="N23" s="46">
        <v>2011</v>
      </c>
      <c r="O23" s="8">
        <v>43625</v>
      </c>
      <c r="P23" s="87">
        <v>1.4523999999999999</v>
      </c>
      <c r="Q23" s="87"/>
      <c r="R23" s="90">
        <f>IF(P23="","",T23*M23*LOOKUP(RIGHT($D$2,3),定数!$A$6:$A$13,定数!$B$6:$B$13))</f>
        <v>36126.621419556155</v>
      </c>
      <c r="S23" s="90"/>
      <c r="T23" s="91">
        <f t="shared" si="4"/>
        <v>80.999999999999957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663631.35358159337</v>
      </c>
      <c r="Y23" s="36">
        <f t="shared" si="6"/>
        <v>5.9099999999999597E-2</v>
      </c>
    </row>
    <row r="24" spans="2:25" x14ac:dyDescent="0.2">
      <c r="B24" s="46">
        <v>16</v>
      </c>
      <c r="C24" s="86">
        <f t="shared" si="0"/>
        <v>660537.36200447765</v>
      </c>
      <c r="D24" s="86"/>
      <c r="E24" s="46">
        <v>2011</v>
      </c>
      <c r="F24" s="8">
        <v>43694</v>
      </c>
      <c r="G24" s="46" t="s">
        <v>4</v>
      </c>
      <c r="H24" s="87">
        <v>1.4455</v>
      </c>
      <c r="I24" s="87"/>
      <c r="J24" s="46">
        <v>131</v>
      </c>
      <c r="K24" s="88">
        <f t="shared" si="3"/>
        <v>19816.120860134328</v>
      </c>
      <c r="L24" s="89"/>
      <c r="M24" s="6">
        <f>IF(J24="","",(K24/J24)/LOOKUP(RIGHT($D$2,3),定数!$A$6:$A$13,定数!$B$6:$B$13))</f>
        <v>1.2605674847413695</v>
      </c>
      <c r="N24" s="46">
        <v>2011</v>
      </c>
      <c r="O24" s="8">
        <v>43695</v>
      </c>
      <c r="P24" s="87">
        <v>1.4323999999999999</v>
      </c>
      <c r="Q24" s="87"/>
      <c r="R24" s="90">
        <f>IF(P24="","",T24*M24*LOOKUP(RIGHT($D$2,3),定数!$A$6:$A$13,定数!$B$6:$B$13))</f>
        <v>-19816.120860134495</v>
      </c>
      <c r="S24" s="90"/>
      <c r="T24" s="91">
        <f t="shared" si="4"/>
        <v>-131.00000000000111</v>
      </c>
      <c r="U24" s="91"/>
      <c r="V24" t="str">
        <f t="shared" si="7"/>
        <v/>
      </c>
      <c r="W24">
        <f t="shared" si="2"/>
        <v>1</v>
      </c>
      <c r="X24" s="35">
        <f t="shared" si="5"/>
        <v>663631.35358159337</v>
      </c>
      <c r="Y24" s="36">
        <f t="shared" si="6"/>
        <v>4.6622142857138948E-3</v>
      </c>
    </row>
    <row r="25" spans="2:25" x14ac:dyDescent="0.2">
      <c r="B25" s="46">
        <v>17</v>
      </c>
      <c r="C25" s="86">
        <f t="shared" si="0"/>
        <v>640721.24114434316</v>
      </c>
      <c r="D25" s="86"/>
      <c r="E25" s="46">
        <v>2011</v>
      </c>
      <c r="F25" s="8">
        <v>43708</v>
      </c>
      <c r="G25" s="46" t="s">
        <v>3</v>
      </c>
      <c r="H25" s="87">
        <v>1.4417</v>
      </c>
      <c r="I25" s="87"/>
      <c r="J25" s="46">
        <v>53</v>
      </c>
      <c r="K25" s="88">
        <f t="shared" si="3"/>
        <v>19221.637234330294</v>
      </c>
      <c r="L25" s="89"/>
      <c r="M25" s="6">
        <f>IF(J25="","",(K25/J25)/LOOKUP(RIGHT($D$2,3),定数!$A$6:$A$13,定数!$B$6:$B$13))</f>
        <v>3.0222700053978446</v>
      </c>
      <c r="N25" s="46">
        <v>2011</v>
      </c>
      <c r="O25" s="8">
        <v>43709</v>
      </c>
      <c r="P25" s="87">
        <v>1.4341999999999999</v>
      </c>
      <c r="Q25" s="87"/>
      <c r="R25" s="90">
        <f>IF(P25="","",T25*M25*LOOKUP(RIGHT($D$2,3),定数!$A$6:$A$13,定数!$B$6:$B$13))</f>
        <v>27200.430048580827</v>
      </c>
      <c r="S25" s="90"/>
      <c r="T25" s="91">
        <f t="shared" si="4"/>
        <v>75.000000000000625</v>
      </c>
      <c r="U25" s="91"/>
      <c r="V25" t="str">
        <f t="shared" si="7"/>
        <v/>
      </c>
      <c r="W25">
        <f t="shared" si="2"/>
        <v>0</v>
      </c>
      <c r="X25" s="35">
        <f t="shared" si="5"/>
        <v>663631.35358159337</v>
      </c>
      <c r="Y25" s="36">
        <f t="shared" si="6"/>
        <v>3.4522347857142699E-2</v>
      </c>
    </row>
    <row r="26" spans="2:25" x14ac:dyDescent="0.2">
      <c r="B26" s="46">
        <v>18</v>
      </c>
      <c r="C26" s="86">
        <f t="shared" si="0"/>
        <v>667921.67119292403</v>
      </c>
      <c r="D26" s="86"/>
      <c r="E26" s="46">
        <v>2011</v>
      </c>
      <c r="F26" s="8">
        <v>43731</v>
      </c>
      <c r="G26" s="46" t="s">
        <v>3</v>
      </c>
      <c r="H26" s="87">
        <v>1.3479000000000001</v>
      </c>
      <c r="I26" s="87"/>
      <c r="J26" s="46">
        <v>82</v>
      </c>
      <c r="K26" s="88">
        <f t="shared" si="3"/>
        <v>20037.650135787721</v>
      </c>
      <c r="L26" s="89"/>
      <c r="M26" s="6">
        <f>IF(J26="","",(K26/J26)/LOOKUP(RIGHT($D$2,3),定数!$A$6:$A$13,定数!$B$6:$B$13))</f>
        <v>2.0363465585150125</v>
      </c>
      <c r="N26" s="46">
        <v>2011</v>
      </c>
      <c r="O26" s="8">
        <v>44101</v>
      </c>
      <c r="P26" s="87">
        <v>1.3561000000000001</v>
      </c>
      <c r="Q26" s="87"/>
      <c r="R26" s="90">
        <f>IF(P26="","",T26*M26*LOOKUP(RIGHT($D$2,3),定数!$A$6:$A$13,定数!$B$6:$B$13))</f>
        <v>-20037.650135787688</v>
      </c>
      <c r="S26" s="90"/>
      <c r="T26" s="91">
        <f t="shared" si="4"/>
        <v>-81.999999999999858</v>
      </c>
      <c r="U26" s="91"/>
      <c r="V26" t="str">
        <f t="shared" si="7"/>
        <v/>
      </c>
      <c r="W26">
        <f t="shared" si="2"/>
        <v>1</v>
      </c>
      <c r="X26" s="35">
        <f t="shared" si="5"/>
        <v>667921.67119292403</v>
      </c>
      <c r="Y26" s="36">
        <f t="shared" si="6"/>
        <v>0</v>
      </c>
    </row>
    <row r="27" spans="2:25" x14ac:dyDescent="0.2">
      <c r="B27" s="46">
        <v>19</v>
      </c>
      <c r="C27" s="86">
        <f t="shared" si="0"/>
        <v>647884.02105713636</v>
      </c>
      <c r="D27" s="86"/>
      <c r="E27" s="46">
        <v>2011</v>
      </c>
      <c r="F27" s="8">
        <v>43744</v>
      </c>
      <c r="G27" s="46" t="s">
        <v>4</v>
      </c>
      <c r="H27" s="87">
        <v>1.3368</v>
      </c>
      <c r="I27" s="87"/>
      <c r="J27" s="46">
        <v>127</v>
      </c>
      <c r="K27" s="88">
        <f t="shared" si="3"/>
        <v>19436.520631714091</v>
      </c>
      <c r="L27" s="89"/>
      <c r="M27" s="6">
        <f>IF(J27="","",(K27/J27)/LOOKUP(RIGHT($D$2,3),定数!$A$6:$A$13,定数!$B$6:$B$13))</f>
        <v>1.2753622461754652</v>
      </c>
      <c r="N27" s="46">
        <v>2011</v>
      </c>
      <c r="O27" s="8">
        <v>43748</v>
      </c>
      <c r="P27" s="87">
        <v>1.3553999999999999</v>
      </c>
      <c r="Q27" s="87"/>
      <c r="R27" s="90">
        <f>IF(P27="","",T27*M27*LOOKUP(RIGHT($D$2,3),定数!$A$6:$A$13,定数!$B$6:$B$13))</f>
        <v>28466.085334636304</v>
      </c>
      <c r="S27" s="90"/>
      <c r="T27" s="91">
        <f t="shared" si="4"/>
        <v>185.99999999999949</v>
      </c>
      <c r="U27" s="91"/>
      <c r="V27" t="str">
        <f t="shared" si="7"/>
        <v/>
      </c>
      <c r="W27">
        <f t="shared" si="2"/>
        <v>0</v>
      </c>
      <c r="X27" s="35">
        <f t="shared" si="5"/>
        <v>667921.67119292403</v>
      </c>
      <c r="Y27" s="36">
        <f t="shared" si="6"/>
        <v>2.9999999999999916E-2</v>
      </c>
    </row>
    <row r="28" spans="2:25" x14ac:dyDescent="0.2">
      <c r="B28" s="46">
        <v>20</v>
      </c>
      <c r="C28" s="86">
        <f t="shared" si="0"/>
        <v>676350.10639177263</v>
      </c>
      <c r="D28" s="86"/>
      <c r="E28" s="46">
        <v>2011</v>
      </c>
      <c r="F28" s="8">
        <v>43749</v>
      </c>
      <c r="G28" s="46" t="s">
        <v>4</v>
      </c>
      <c r="H28" s="87">
        <v>1.3626</v>
      </c>
      <c r="I28" s="87"/>
      <c r="J28" s="46">
        <v>62</v>
      </c>
      <c r="K28" s="88">
        <f t="shared" si="3"/>
        <v>20290.503191753178</v>
      </c>
      <c r="L28" s="89"/>
      <c r="M28" s="6">
        <f>IF(J28="","",(K28/J28)/LOOKUP(RIGHT($D$2,3),定数!$A$6:$A$13,定数!$B$6:$B$13))</f>
        <v>2.7272181709345671</v>
      </c>
      <c r="N28" s="46">
        <v>2011</v>
      </c>
      <c r="O28" s="8">
        <v>43750</v>
      </c>
      <c r="P28" s="87">
        <v>1.3713</v>
      </c>
      <c r="Q28" s="87"/>
      <c r="R28" s="90">
        <f>IF(P28="","",T28*M28*LOOKUP(RIGHT($D$2,3),定数!$A$6:$A$13,定数!$B$6:$B$13))</f>
        <v>28472.157704556652</v>
      </c>
      <c r="S28" s="90"/>
      <c r="T28" s="91">
        <f t="shared" si="4"/>
        <v>86.999999999999304</v>
      </c>
      <c r="U28" s="91"/>
      <c r="V28" t="str">
        <f t="shared" si="7"/>
        <v/>
      </c>
      <c r="W28">
        <f t="shared" si="2"/>
        <v>0</v>
      </c>
      <c r="X28" s="35">
        <f t="shared" si="5"/>
        <v>676350.10639177263</v>
      </c>
      <c r="Y28" s="36">
        <f t="shared" si="6"/>
        <v>0</v>
      </c>
    </row>
    <row r="29" spans="2:25" x14ac:dyDescent="0.2">
      <c r="B29" s="46">
        <v>21</v>
      </c>
      <c r="C29" s="86">
        <f t="shared" si="0"/>
        <v>704822.26409632922</v>
      </c>
      <c r="D29" s="86"/>
      <c r="E29" s="46">
        <v>2011</v>
      </c>
      <c r="F29" s="8">
        <v>43752</v>
      </c>
      <c r="G29" s="46" t="s">
        <v>4</v>
      </c>
      <c r="H29" s="87">
        <v>1.3828</v>
      </c>
      <c r="I29" s="87"/>
      <c r="J29" s="46">
        <v>85</v>
      </c>
      <c r="K29" s="88">
        <f t="shared" si="3"/>
        <v>21144.667922889876</v>
      </c>
      <c r="L29" s="89"/>
      <c r="M29" s="6">
        <f>IF(J29="","",(K29/J29)/LOOKUP(RIGHT($D$2,3),定数!$A$6:$A$13,定数!$B$6:$B$13))</f>
        <v>2.0730066591068503</v>
      </c>
      <c r="N29" s="46">
        <v>2011</v>
      </c>
      <c r="O29" s="8">
        <v>43755</v>
      </c>
      <c r="P29" s="87">
        <v>1.3743000000000001</v>
      </c>
      <c r="Q29" s="87"/>
      <c r="R29" s="90">
        <f>IF(P29="","",T29*M29*LOOKUP(RIGHT($D$2,3),定数!$A$6:$A$13,定数!$B$6:$B$13))</f>
        <v>-21144.667922889752</v>
      </c>
      <c r="S29" s="90"/>
      <c r="T29" s="91">
        <f t="shared" si="4"/>
        <v>-84.999999999999517</v>
      </c>
      <c r="U29" s="91"/>
      <c r="V29" t="str">
        <f t="shared" si="7"/>
        <v/>
      </c>
      <c r="W29">
        <f t="shared" si="2"/>
        <v>1</v>
      </c>
      <c r="X29" s="35">
        <f t="shared" si="5"/>
        <v>704822.26409632922</v>
      </c>
      <c r="Y29" s="36">
        <f t="shared" si="6"/>
        <v>0</v>
      </c>
    </row>
    <row r="30" spans="2:25" x14ac:dyDescent="0.2">
      <c r="B30" s="46">
        <v>22</v>
      </c>
      <c r="C30" s="86">
        <f t="shared" si="0"/>
        <v>683677.59617343952</v>
      </c>
      <c r="D30" s="86"/>
      <c r="E30" s="46">
        <v>2011</v>
      </c>
      <c r="F30" s="8">
        <v>43779</v>
      </c>
      <c r="G30" s="46" t="s">
        <v>3</v>
      </c>
      <c r="H30" s="87">
        <v>1.3564000000000001</v>
      </c>
      <c r="I30" s="87"/>
      <c r="J30" s="46">
        <v>87</v>
      </c>
      <c r="K30" s="88">
        <f t="shared" si="3"/>
        <v>20510.327885203184</v>
      </c>
      <c r="L30" s="89"/>
      <c r="M30" s="6">
        <f>IF(J30="","",(K30/J30)/LOOKUP(RIGHT($D$2,3),定数!$A$6:$A$13,定数!$B$6:$B$13))</f>
        <v>1.9645907936018374</v>
      </c>
      <c r="N30" s="46">
        <v>2011</v>
      </c>
      <c r="O30" s="8">
        <v>43780</v>
      </c>
      <c r="P30" s="87">
        <v>1.3651</v>
      </c>
      <c r="Q30" s="87"/>
      <c r="R30" s="90">
        <f>IF(P30="","",T30*M30*LOOKUP(RIGHT($D$2,3),定数!$A$6:$A$13,定数!$B$6:$B$13))</f>
        <v>-20510.327885203016</v>
      </c>
      <c r="S30" s="90"/>
      <c r="T30" s="91">
        <f t="shared" si="4"/>
        <v>-86.999999999999304</v>
      </c>
      <c r="U30" s="91"/>
      <c r="V30" t="str">
        <f t="shared" si="7"/>
        <v/>
      </c>
      <c r="W30">
        <f t="shared" si="2"/>
        <v>2</v>
      </c>
      <c r="X30" s="35">
        <f t="shared" si="5"/>
        <v>704822.26409632922</v>
      </c>
      <c r="Y30" s="36">
        <f t="shared" si="6"/>
        <v>2.9999999999999694E-2</v>
      </c>
    </row>
    <row r="31" spans="2:25" x14ac:dyDescent="0.2">
      <c r="B31" s="46">
        <v>23</v>
      </c>
      <c r="C31" s="86">
        <f t="shared" si="0"/>
        <v>663167.26828823646</v>
      </c>
      <c r="D31" s="86"/>
      <c r="E31" s="46">
        <v>2011</v>
      </c>
      <c r="F31" s="8">
        <v>43793</v>
      </c>
      <c r="G31" s="46" t="s">
        <v>3</v>
      </c>
      <c r="H31" s="87">
        <v>1.3353999999999999</v>
      </c>
      <c r="I31" s="87"/>
      <c r="J31" s="46">
        <v>58</v>
      </c>
      <c r="K31" s="88">
        <f t="shared" si="3"/>
        <v>19895.018048647093</v>
      </c>
      <c r="L31" s="89"/>
      <c r="M31" s="6">
        <f>IF(J31="","",(K31/J31)/LOOKUP(RIGHT($D$2,3),定数!$A$6:$A$13,定数!$B$6:$B$13))</f>
        <v>2.858479604690674</v>
      </c>
      <c r="N31" s="46">
        <v>2011</v>
      </c>
      <c r="O31" s="8">
        <v>43794</v>
      </c>
      <c r="P31" s="87">
        <v>1.3270999999999999</v>
      </c>
      <c r="Q31" s="87"/>
      <c r="R31" s="90">
        <f>IF(P31="","",T31*M31*LOOKUP(RIGHT($D$2,3),定数!$A$6:$A$13,定数!$B$6:$B$13))</f>
        <v>28470.456862719027</v>
      </c>
      <c r="S31" s="90"/>
      <c r="T31" s="91">
        <f t="shared" si="4"/>
        <v>82.999999999999744</v>
      </c>
      <c r="U31" s="91"/>
      <c r="V31" t="str">
        <f t="shared" si="7"/>
        <v/>
      </c>
      <c r="W31">
        <f t="shared" si="2"/>
        <v>0</v>
      </c>
      <c r="X31" s="35">
        <f t="shared" si="5"/>
        <v>704822.26409632922</v>
      </c>
      <c r="Y31" s="36">
        <f t="shared" si="6"/>
        <v>5.9099999999999597E-2</v>
      </c>
    </row>
    <row r="32" spans="2:25" x14ac:dyDescent="0.2">
      <c r="B32" s="46">
        <v>24</v>
      </c>
      <c r="C32" s="86">
        <f t="shared" si="0"/>
        <v>691637.72515095549</v>
      </c>
      <c r="D32" s="86"/>
      <c r="E32" s="46">
        <v>2011</v>
      </c>
      <c r="F32" s="8">
        <v>44167</v>
      </c>
      <c r="G32" s="46" t="s">
        <v>4</v>
      </c>
      <c r="H32" s="87">
        <v>1.3472</v>
      </c>
      <c r="I32" s="87"/>
      <c r="J32" s="46">
        <v>25</v>
      </c>
      <c r="K32" s="88">
        <f t="shared" si="3"/>
        <v>20749.131754528666</v>
      </c>
      <c r="L32" s="89"/>
      <c r="M32" s="6">
        <f>IF(J32="","",(K32/J32)/LOOKUP(RIGHT($D$2,3),定数!$A$6:$A$13,定数!$B$6:$B$13))</f>
        <v>6.9163772515095552</v>
      </c>
      <c r="N32" s="46">
        <v>2011</v>
      </c>
      <c r="O32" s="8">
        <v>44167</v>
      </c>
      <c r="P32" s="87">
        <v>1.3505</v>
      </c>
      <c r="Q32" s="87"/>
      <c r="R32" s="90">
        <f>IF(P32="","",T32*M32*LOOKUP(RIGHT($D$2,3),定数!$A$6:$A$13,定数!$B$6:$B$13))</f>
        <v>27388.85391597851</v>
      </c>
      <c r="S32" s="90"/>
      <c r="T32" s="91">
        <f t="shared" si="4"/>
        <v>33.00000000000081</v>
      </c>
      <c r="U32" s="91"/>
      <c r="V32" t="str">
        <f t="shared" si="7"/>
        <v/>
      </c>
      <c r="W32">
        <f t="shared" si="2"/>
        <v>0</v>
      </c>
      <c r="X32" s="35">
        <f t="shared" si="5"/>
        <v>704822.26409632922</v>
      </c>
      <c r="Y32" s="36">
        <f t="shared" si="6"/>
        <v>1.8706189655172123E-2</v>
      </c>
    </row>
    <row r="33" spans="2:25" x14ac:dyDescent="0.2">
      <c r="B33" s="46">
        <v>25</v>
      </c>
      <c r="C33" s="86">
        <f t="shared" si="0"/>
        <v>719026.57906693395</v>
      </c>
      <c r="D33" s="86"/>
      <c r="E33" s="46">
        <v>2011</v>
      </c>
      <c r="F33" s="8">
        <v>44178</v>
      </c>
      <c r="G33" s="46" t="s">
        <v>3</v>
      </c>
      <c r="H33" s="87">
        <v>1.3171999999999999</v>
      </c>
      <c r="I33" s="87"/>
      <c r="J33" s="46">
        <v>65</v>
      </c>
      <c r="K33" s="88">
        <f t="shared" si="3"/>
        <v>21570.797372008019</v>
      </c>
      <c r="L33" s="89"/>
      <c r="M33" s="6">
        <f>IF(J33="","",(K33/J33)/LOOKUP(RIGHT($D$2,3),定数!$A$6:$A$13,定数!$B$6:$B$13))</f>
        <v>2.7654868425651307</v>
      </c>
      <c r="N33" s="46">
        <v>2011</v>
      </c>
      <c r="O33" s="8">
        <v>44178</v>
      </c>
      <c r="P33" s="87">
        <v>1.3079000000000001</v>
      </c>
      <c r="Q33" s="87"/>
      <c r="R33" s="90">
        <f>IF(P33="","",T33*M33*LOOKUP(RIGHT($D$2,3),定数!$A$6:$A$13,定数!$B$6:$B$13))</f>
        <v>30862.833163026404</v>
      </c>
      <c r="S33" s="90"/>
      <c r="T33" s="91">
        <f t="shared" si="4"/>
        <v>92.999999999998636</v>
      </c>
      <c r="U33" s="91"/>
      <c r="V33" t="str">
        <f t="shared" si="7"/>
        <v/>
      </c>
      <c r="W33">
        <f t="shared" si="2"/>
        <v>0</v>
      </c>
      <c r="X33" s="35">
        <f t="shared" si="5"/>
        <v>719026.57906693395</v>
      </c>
      <c r="Y33" s="36">
        <f t="shared" si="6"/>
        <v>0</v>
      </c>
    </row>
    <row r="34" spans="2:25" x14ac:dyDescent="0.2">
      <c r="B34" s="46">
        <v>26</v>
      </c>
      <c r="C34" s="86">
        <f t="shared" si="0"/>
        <v>749889.41222996032</v>
      </c>
      <c r="D34" s="86"/>
      <c r="E34" s="46">
        <v>2012</v>
      </c>
      <c r="F34" s="8">
        <v>43882</v>
      </c>
      <c r="G34" s="46" t="s">
        <v>4</v>
      </c>
      <c r="H34" s="87">
        <v>1.3269</v>
      </c>
      <c r="I34" s="87"/>
      <c r="J34" s="46">
        <v>84</v>
      </c>
      <c r="K34" s="88">
        <f t="shared" si="3"/>
        <v>22496.682366898807</v>
      </c>
      <c r="L34" s="89"/>
      <c r="M34" s="6">
        <f>IF(J34="","",(K34/J34)/LOOKUP(RIGHT($D$2,3),定数!$A$6:$A$13,定数!$B$6:$B$13))</f>
        <v>2.2318137268748819</v>
      </c>
      <c r="N34" s="46">
        <v>2012</v>
      </c>
      <c r="O34" s="8">
        <v>43885</v>
      </c>
      <c r="P34" s="87">
        <v>1.3391</v>
      </c>
      <c r="Q34" s="87"/>
      <c r="R34" s="90">
        <f>IF(P34="","",T34*M34*LOOKUP(RIGHT($D$2,3),定数!$A$6:$A$13,定数!$B$6:$B$13))</f>
        <v>32673.752961448237</v>
      </c>
      <c r="S34" s="90"/>
      <c r="T34" s="91">
        <f t="shared" si="4"/>
        <v>121.99999999999989</v>
      </c>
      <c r="U34" s="91"/>
      <c r="V34" t="str">
        <f t="shared" si="7"/>
        <v/>
      </c>
      <c r="W34">
        <f t="shared" si="2"/>
        <v>0</v>
      </c>
      <c r="X34" s="35">
        <f t="shared" si="5"/>
        <v>749889.41222996032</v>
      </c>
      <c r="Y34" s="36">
        <f t="shared" si="6"/>
        <v>0</v>
      </c>
    </row>
    <row r="35" spans="2:25" x14ac:dyDescent="0.2">
      <c r="B35" s="46">
        <v>27</v>
      </c>
      <c r="C35" s="86">
        <f t="shared" si="0"/>
        <v>782563.1651914086</v>
      </c>
      <c r="D35" s="86"/>
      <c r="E35" s="46">
        <v>2012</v>
      </c>
      <c r="F35" s="8">
        <v>43889</v>
      </c>
      <c r="G35" s="46" t="s">
        <v>4</v>
      </c>
      <c r="H35" s="87">
        <v>1.3471</v>
      </c>
      <c r="I35" s="87"/>
      <c r="J35" s="46">
        <v>84</v>
      </c>
      <c r="K35" s="88">
        <f t="shared" si="3"/>
        <v>23476.894955742257</v>
      </c>
      <c r="L35" s="89"/>
      <c r="M35" s="6">
        <f>IF(J35="","",(K35/J35)/LOOKUP(RIGHT($D$2,3),定数!$A$6:$A$13,定数!$B$6:$B$13))</f>
        <v>2.3290570392601442</v>
      </c>
      <c r="N35" s="46">
        <v>2012</v>
      </c>
      <c r="O35" s="8">
        <v>43890</v>
      </c>
      <c r="P35" s="87">
        <v>1.3387</v>
      </c>
      <c r="Q35" s="87"/>
      <c r="R35" s="90">
        <f>IF(P35="","",T35*M35*LOOKUP(RIGHT($D$2,3),定数!$A$6:$A$13,定数!$B$6:$B$13))</f>
        <v>-23476.894955742151</v>
      </c>
      <c r="S35" s="90"/>
      <c r="T35" s="91">
        <f t="shared" si="4"/>
        <v>-83.999999999999631</v>
      </c>
      <c r="U35" s="91"/>
      <c r="V35" t="str">
        <f t="shared" si="7"/>
        <v/>
      </c>
      <c r="W35">
        <f t="shared" si="2"/>
        <v>1</v>
      </c>
      <c r="X35" s="35">
        <f t="shared" si="5"/>
        <v>782563.1651914086</v>
      </c>
      <c r="Y35" s="36">
        <f t="shared" si="6"/>
        <v>0</v>
      </c>
    </row>
    <row r="36" spans="2:25" x14ac:dyDescent="0.2">
      <c r="B36" s="46">
        <v>28</v>
      </c>
      <c r="C36" s="86">
        <f t="shared" si="0"/>
        <v>759086.27023566642</v>
      </c>
      <c r="D36" s="86"/>
      <c r="E36" s="46">
        <v>2012</v>
      </c>
      <c r="F36" s="8">
        <v>43933</v>
      </c>
      <c r="G36" s="46" t="s">
        <v>4</v>
      </c>
      <c r="H36" s="87">
        <v>1.3111999999999999</v>
      </c>
      <c r="I36" s="87"/>
      <c r="J36" s="46">
        <v>20</v>
      </c>
      <c r="K36" s="88">
        <f t="shared" si="3"/>
        <v>22772.588107069991</v>
      </c>
      <c r="L36" s="89"/>
      <c r="M36" s="6">
        <f>IF(J36="","",(K36/J36)/LOOKUP(RIGHT($D$2,3),定数!$A$6:$A$13,定数!$B$6:$B$13))</f>
        <v>9.4885783779458297</v>
      </c>
      <c r="N36" s="46">
        <v>2012</v>
      </c>
      <c r="O36" s="8">
        <v>43933</v>
      </c>
      <c r="P36" s="87">
        <v>1.3138000000000001</v>
      </c>
      <c r="Q36" s="87"/>
      <c r="R36" s="90">
        <f>IF(P36="","",T36*M36*LOOKUP(RIGHT($D$2,3),定数!$A$6:$A$13,定数!$B$6:$B$13))</f>
        <v>29604.364539192786</v>
      </c>
      <c r="S36" s="90"/>
      <c r="T36" s="91">
        <f t="shared" si="4"/>
        <v>26.000000000001577</v>
      </c>
      <c r="U36" s="91"/>
      <c r="V36" t="str">
        <f t="shared" si="7"/>
        <v/>
      </c>
      <c r="W36">
        <f t="shared" si="2"/>
        <v>0</v>
      </c>
      <c r="X36" s="35">
        <f t="shared" si="5"/>
        <v>782563.1651914086</v>
      </c>
      <c r="Y36" s="36">
        <f t="shared" si="6"/>
        <v>2.9999999999999916E-2</v>
      </c>
    </row>
    <row r="37" spans="2:25" x14ac:dyDescent="0.2">
      <c r="B37" s="46">
        <v>29</v>
      </c>
      <c r="C37" s="86">
        <f t="shared" si="0"/>
        <v>788690.63477485918</v>
      </c>
      <c r="D37" s="86"/>
      <c r="E37" s="46">
        <v>2012</v>
      </c>
      <c r="F37" s="8">
        <v>43940</v>
      </c>
      <c r="G37" s="46" t="s">
        <v>4</v>
      </c>
      <c r="H37" s="87">
        <v>1.3148</v>
      </c>
      <c r="I37" s="87"/>
      <c r="J37" s="46">
        <v>81</v>
      </c>
      <c r="K37" s="88">
        <f>IF(J37="","",C37*0.03)</f>
        <v>23660.719043245776</v>
      </c>
      <c r="L37" s="89"/>
      <c r="M37" s="6">
        <f>IF(J37="","",(K37/J37)/LOOKUP(RIGHT($D$2,3),定数!$A$6:$A$13,定数!$B$6:$B$13))</f>
        <v>2.4342303542433923</v>
      </c>
      <c r="N37" s="46">
        <v>2012</v>
      </c>
      <c r="O37" s="8">
        <v>43948</v>
      </c>
      <c r="P37" s="87">
        <v>1.3266</v>
      </c>
      <c r="Q37" s="87"/>
      <c r="R37" s="90">
        <f>IF(P37="","",T37*M37*LOOKUP(RIGHT($D$2,3),定数!$A$6:$A$13,定数!$B$6:$B$13))</f>
        <v>34468.701816086534</v>
      </c>
      <c r="S37" s="90"/>
      <c r="T37" s="91">
        <f t="shared" si="4"/>
        <v>118.00000000000033</v>
      </c>
      <c r="U37" s="91"/>
      <c r="V37" t="str">
        <f t="shared" si="7"/>
        <v/>
      </c>
      <c r="W37">
        <f t="shared" si="2"/>
        <v>0</v>
      </c>
      <c r="X37" s="35">
        <f t="shared" si="5"/>
        <v>788690.63477485918</v>
      </c>
      <c r="Y37" s="36">
        <f t="shared" si="6"/>
        <v>0</v>
      </c>
    </row>
    <row r="38" spans="2:25" x14ac:dyDescent="0.2">
      <c r="B38" s="46">
        <v>30</v>
      </c>
      <c r="C38" s="86">
        <f t="shared" si="0"/>
        <v>823159.33659094572</v>
      </c>
      <c r="D38" s="86"/>
      <c r="E38" s="46">
        <v>2012</v>
      </c>
      <c r="F38" s="8">
        <v>43966</v>
      </c>
      <c r="G38" s="46" t="s">
        <v>3</v>
      </c>
      <c r="H38" s="87">
        <v>1.2838000000000001</v>
      </c>
      <c r="I38" s="87"/>
      <c r="J38" s="46">
        <v>31</v>
      </c>
      <c r="K38" s="88">
        <f t="shared" si="3"/>
        <v>24694.78009772837</v>
      </c>
      <c r="L38" s="89"/>
      <c r="M38" s="6">
        <f>IF(J38="","",(K38/J38)/LOOKUP(RIGHT($D$2,3),定数!$A$6:$A$13,定数!$B$6:$B$13))</f>
        <v>6.6383817467011745</v>
      </c>
      <c r="N38" s="46">
        <v>2012</v>
      </c>
      <c r="O38" s="8">
        <v>43966</v>
      </c>
      <c r="P38" s="87">
        <v>1.2794000000000001</v>
      </c>
      <c r="Q38" s="87"/>
      <c r="R38" s="90">
        <f>IF(P38="","",T38*M38*LOOKUP(RIGHT($D$2,3),定数!$A$6:$A$13,定数!$B$6:$B$13))</f>
        <v>35050.655622581879</v>
      </c>
      <c r="S38" s="90"/>
      <c r="T38" s="91">
        <f t="shared" si="4"/>
        <v>43.999999999999595</v>
      </c>
      <c r="U38" s="91"/>
      <c r="V38" t="str">
        <f t="shared" si="7"/>
        <v/>
      </c>
      <c r="W38">
        <f t="shared" si="2"/>
        <v>0</v>
      </c>
      <c r="X38" s="35">
        <f t="shared" si="5"/>
        <v>823159.33659094572</v>
      </c>
      <c r="Y38" s="36">
        <f t="shared" si="6"/>
        <v>0</v>
      </c>
    </row>
    <row r="39" spans="2:25" x14ac:dyDescent="0.2">
      <c r="B39" s="46">
        <v>31</v>
      </c>
      <c r="C39" s="86">
        <f t="shared" si="0"/>
        <v>858209.99221352756</v>
      </c>
      <c r="D39" s="86"/>
      <c r="E39" s="46">
        <v>2012</v>
      </c>
      <c r="F39" s="8">
        <v>43975</v>
      </c>
      <c r="G39" s="46" t="s">
        <v>3</v>
      </c>
      <c r="H39" s="87">
        <v>1.2553000000000001</v>
      </c>
      <c r="I39" s="87"/>
      <c r="J39" s="46">
        <v>66</v>
      </c>
      <c r="K39" s="88">
        <f t="shared" si="3"/>
        <v>25746.299766405824</v>
      </c>
      <c r="L39" s="89"/>
      <c r="M39" s="6">
        <f>IF(J39="","",(K39/J39)/LOOKUP(RIGHT($D$2,3),定数!$A$6:$A$13,定数!$B$6:$B$13))</f>
        <v>3.2507954250512401</v>
      </c>
      <c r="N39" s="46">
        <v>2012</v>
      </c>
      <c r="O39" s="8">
        <v>43979</v>
      </c>
      <c r="P39" s="87">
        <v>1.2619</v>
      </c>
      <c r="Q39" s="87"/>
      <c r="R39" s="90">
        <f>IF(P39="","",T39*M39*LOOKUP(RIGHT($D$2,3),定数!$A$6:$A$13,定数!$B$6:$B$13))</f>
        <v>-25746.29976640558</v>
      </c>
      <c r="S39" s="90"/>
      <c r="T39" s="91">
        <f t="shared" si="4"/>
        <v>-65.999999999999389</v>
      </c>
      <c r="U39" s="91"/>
      <c r="V39" t="str">
        <f t="shared" si="7"/>
        <v/>
      </c>
      <c r="W39">
        <f t="shared" si="2"/>
        <v>1</v>
      </c>
      <c r="X39" s="35">
        <f t="shared" si="5"/>
        <v>858209.99221352756</v>
      </c>
      <c r="Y39" s="36">
        <f t="shared" si="6"/>
        <v>0</v>
      </c>
    </row>
    <row r="40" spans="2:25" x14ac:dyDescent="0.2">
      <c r="B40" s="46">
        <v>32</v>
      </c>
      <c r="C40" s="86">
        <f t="shared" si="0"/>
        <v>832463.69244712195</v>
      </c>
      <c r="D40" s="86"/>
      <c r="E40" s="46">
        <v>2012</v>
      </c>
      <c r="F40" s="8">
        <v>43988</v>
      </c>
      <c r="G40" s="46" t="s">
        <v>4</v>
      </c>
      <c r="H40" s="87">
        <v>1.2518</v>
      </c>
      <c r="I40" s="87"/>
      <c r="J40" s="46">
        <v>79</v>
      </c>
      <c r="K40" s="88">
        <f t="shared" si="3"/>
        <v>24973.910773413656</v>
      </c>
      <c r="L40" s="89"/>
      <c r="M40" s="6">
        <f>IF(J40="","",(K40/J40)/LOOKUP(RIGHT($D$2,3),定数!$A$6:$A$13,定数!$B$6:$B$13))</f>
        <v>2.6343787735668416</v>
      </c>
      <c r="N40" s="46">
        <v>2012</v>
      </c>
      <c r="O40" s="8">
        <v>43990</v>
      </c>
      <c r="P40" s="87">
        <v>1.2439</v>
      </c>
      <c r="Q40" s="87"/>
      <c r="R40" s="90">
        <f>IF(P40="","",T40*M40*LOOKUP(RIGHT($D$2,3),定数!$A$6:$A$13,定数!$B$6:$B$13))</f>
        <v>-24973.910773413718</v>
      </c>
      <c r="S40" s="90"/>
      <c r="T40" s="91">
        <f t="shared" si="4"/>
        <v>-79.000000000000185</v>
      </c>
      <c r="U40" s="91"/>
      <c r="V40" t="str">
        <f t="shared" si="7"/>
        <v/>
      </c>
      <c r="W40">
        <f t="shared" si="2"/>
        <v>2</v>
      </c>
      <c r="X40" s="35">
        <f t="shared" si="5"/>
        <v>858209.99221352756</v>
      </c>
      <c r="Y40" s="36">
        <f t="shared" si="6"/>
        <v>2.9999999999999694E-2</v>
      </c>
    </row>
    <row r="41" spans="2:25" x14ac:dyDescent="0.2">
      <c r="B41" s="46">
        <v>33</v>
      </c>
      <c r="C41" s="86">
        <f t="shared" si="0"/>
        <v>807489.78167370823</v>
      </c>
      <c r="D41" s="86"/>
      <c r="E41" s="46">
        <v>2012</v>
      </c>
      <c r="F41" s="8">
        <v>43997</v>
      </c>
      <c r="G41" s="46" t="s">
        <v>4</v>
      </c>
      <c r="H41" s="87">
        <v>1.2625999999999999</v>
      </c>
      <c r="I41" s="87"/>
      <c r="J41" s="46">
        <v>36</v>
      </c>
      <c r="K41" s="88">
        <f t="shared" si="3"/>
        <v>24224.693450211245</v>
      </c>
      <c r="L41" s="89"/>
      <c r="M41" s="6">
        <f>IF(J41="","",(K41/J41)/LOOKUP(RIGHT($D$2,3),定数!$A$6:$A$13,定数!$B$6:$B$13))</f>
        <v>5.6075679282896402</v>
      </c>
      <c r="N41" s="46">
        <v>2012</v>
      </c>
      <c r="O41" s="8">
        <v>44000</v>
      </c>
      <c r="P41" s="87">
        <v>1.2677</v>
      </c>
      <c r="Q41" s="87"/>
      <c r="R41" s="90">
        <f>IF(P41="","",T41*M41*LOOKUP(RIGHT($D$2,3),定数!$A$6:$A$13,定数!$B$6:$B$13))</f>
        <v>34318.315721133302</v>
      </c>
      <c r="S41" s="90"/>
      <c r="T41" s="91">
        <f t="shared" si="4"/>
        <v>51.000000000001044</v>
      </c>
      <c r="U41" s="91"/>
      <c r="V41" t="str">
        <f t="shared" si="7"/>
        <v/>
      </c>
      <c r="W41">
        <f t="shared" si="2"/>
        <v>0</v>
      </c>
      <c r="X41" s="35">
        <f t="shared" si="5"/>
        <v>858209.99221352756</v>
      </c>
      <c r="Y41" s="36">
        <f t="shared" si="6"/>
        <v>5.9099999999999819E-2</v>
      </c>
    </row>
    <row r="42" spans="2:25" x14ac:dyDescent="0.2">
      <c r="B42" s="46">
        <v>34</v>
      </c>
      <c r="C42" s="86">
        <f t="shared" si="0"/>
        <v>841808.09739484149</v>
      </c>
      <c r="D42" s="86"/>
      <c r="E42" s="46">
        <v>2012</v>
      </c>
      <c r="F42" s="8">
        <v>44029</v>
      </c>
      <c r="G42" s="46" t="s">
        <v>4</v>
      </c>
      <c r="H42" s="87">
        <v>1.2281</v>
      </c>
      <c r="I42" s="87"/>
      <c r="J42" s="46">
        <v>94</v>
      </c>
      <c r="K42" s="88">
        <f t="shared" si="3"/>
        <v>25254.242921845245</v>
      </c>
      <c r="L42" s="89"/>
      <c r="M42" s="6">
        <f>IF(J42="","",(K42/J42)/LOOKUP(RIGHT($D$2,3),定数!$A$6:$A$13,定数!$B$6:$B$13))</f>
        <v>2.2388513228586211</v>
      </c>
      <c r="N42" s="46">
        <v>2012</v>
      </c>
      <c r="O42" s="8">
        <v>44032</v>
      </c>
      <c r="P42" s="87">
        <v>1.2186999999999999</v>
      </c>
      <c r="Q42" s="87"/>
      <c r="R42" s="90">
        <f>IF(P42="","",T42*M42*LOOKUP(RIGHT($D$2,3),定数!$A$6:$A$13,定数!$B$6:$B$13))</f>
        <v>-25254.242921845445</v>
      </c>
      <c r="S42" s="90"/>
      <c r="T42" s="91">
        <f t="shared" si="4"/>
        <v>-94.000000000000753</v>
      </c>
      <c r="U42" s="91"/>
      <c r="V42" t="str">
        <f t="shared" si="7"/>
        <v/>
      </c>
      <c r="W42">
        <f t="shared" si="2"/>
        <v>1</v>
      </c>
      <c r="X42" s="35">
        <f t="shared" si="5"/>
        <v>858209.99221352756</v>
      </c>
      <c r="Y42" s="36">
        <f t="shared" si="6"/>
        <v>1.9111749999999095E-2</v>
      </c>
    </row>
    <row r="43" spans="2:25" x14ac:dyDescent="0.2">
      <c r="B43" s="46">
        <v>35</v>
      </c>
      <c r="C43" s="86">
        <f t="shared" si="0"/>
        <v>816553.85447299608</v>
      </c>
      <c r="D43" s="86"/>
      <c r="E43" s="46">
        <v>2012</v>
      </c>
      <c r="F43" s="8">
        <v>44065</v>
      </c>
      <c r="G43" s="46" t="s">
        <v>4</v>
      </c>
      <c r="H43" s="87">
        <v>1.2484</v>
      </c>
      <c r="I43" s="87"/>
      <c r="J43" s="46">
        <v>55</v>
      </c>
      <c r="K43" s="88">
        <f t="shared" si="3"/>
        <v>24496.615634189882</v>
      </c>
      <c r="L43" s="89"/>
      <c r="M43" s="6">
        <f>IF(J43="","",(K43/J43)/LOOKUP(RIGHT($D$2,3),定数!$A$6:$A$13,定数!$B$6:$B$13))</f>
        <v>3.7116084294227094</v>
      </c>
      <c r="N43" s="46">
        <v>2012</v>
      </c>
      <c r="O43" s="8">
        <v>44066</v>
      </c>
      <c r="P43" s="87">
        <v>1.2563</v>
      </c>
      <c r="Q43" s="87"/>
      <c r="R43" s="90">
        <f>IF(P43="","",T43*M43*LOOKUP(RIGHT($D$2,3),定数!$A$6:$A$13,定数!$B$6:$B$13))</f>
        <v>35186.047910927366</v>
      </c>
      <c r="S43" s="90"/>
      <c r="T43" s="91">
        <f t="shared" si="4"/>
        <v>79.000000000000185</v>
      </c>
      <c r="U43" s="91"/>
      <c r="V43" t="str">
        <f t="shared" si="7"/>
        <v/>
      </c>
      <c r="W43">
        <f t="shared" si="2"/>
        <v>0</v>
      </c>
      <c r="X43" s="35">
        <f t="shared" si="5"/>
        <v>858209.99221352756</v>
      </c>
      <c r="Y43" s="36">
        <f t="shared" si="6"/>
        <v>4.853839749999922E-2</v>
      </c>
    </row>
    <row r="44" spans="2:25" x14ac:dyDescent="0.2">
      <c r="B44" s="46">
        <v>36</v>
      </c>
      <c r="C44" s="86">
        <f t="shared" si="0"/>
        <v>851739.90238392341</v>
      </c>
      <c r="D44" s="86"/>
      <c r="E44" s="46">
        <v>2012</v>
      </c>
      <c r="F44" s="8">
        <v>44070</v>
      </c>
      <c r="G44" s="46" t="s">
        <v>3</v>
      </c>
      <c r="H44" s="87">
        <v>1.2506999999999999</v>
      </c>
      <c r="I44" s="87"/>
      <c r="J44" s="46">
        <v>19</v>
      </c>
      <c r="K44" s="88">
        <f t="shared" si="3"/>
        <v>25552.197071517701</v>
      </c>
      <c r="L44" s="89"/>
      <c r="M44" s="6">
        <f>IF(J44="","",(K44/J44)/LOOKUP(RIGHT($D$2,3),定数!$A$6:$A$13,定数!$B$6:$B$13))</f>
        <v>11.207103978735834</v>
      </c>
      <c r="N44" s="46">
        <v>2012</v>
      </c>
      <c r="O44" s="8">
        <v>44071</v>
      </c>
      <c r="P44" s="87">
        <v>1.2483</v>
      </c>
      <c r="Q44" s="87"/>
      <c r="R44" s="90">
        <f>IF(P44="","",T44*M44*LOOKUP(RIGHT($D$2,3),定数!$A$6:$A$13,定数!$B$6:$B$13))</f>
        <v>32276.459458758633</v>
      </c>
      <c r="S44" s="90"/>
      <c r="T44" s="91">
        <f t="shared" si="4"/>
        <v>23.999999999999577</v>
      </c>
      <c r="U44" s="91"/>
      <c r="V44" t="str">
        <f t="shared" si="7"/>
        <v/>
      </c>
      <c r="W44">
        <f t="shared" si="2"/>
        <v>0</v>
      </c>
      <c r="X44" s="35">
        <f t="shared" si="5"/>
        <v>858209.99221352756</v>
      </c>
      <c r="Y44" s="36">
        <f t="shared" si="6"/>
        <v>7.5390520831809527E-3</v>
      </c>
    </row>
    <row r="45" spans="2:25" x14ac:dyDescent="0.2">
      <c r="B45" s="46">
        <v>37</v>
      </c>
      <c r="C45" s="86">
        <f t="shared" si="0"/>
        <v>884016.361842682</v>
      </c>
      <c r="D45" s="86"/>
      <c r="E45" s="46">
        <v>2012</v>
      </c>
      <c r="F45" s="8">
        <v>44155</v>
      </c>
      <c r="G45" s="46" t="s">
        <v>4</v>
      </c>
      <c r="H45" s="87">
        <v>1.2819</v>
      </c>
      <c r="I45" s="87"/>
      <c r="J45" s="46">
        <v>47</v>
      </c>
      <c r="K45" s="88">
        <f t="shared" si="3"/>
        <v>26520.490855280459</v>
      </c>
      <c r="L45" s="89"/>
      <c r="M45" s="6">
        <f>IF(J45="","",(K45/J45)/LOOKUP(RIGHT($D$2,3),定数!$A$6:$A$13,定数!$B$6:$B$13))</f>
        <v>4.7022146906525641</v>
      </c>
      <c r="N45" s="46">
        <v>2012</v>
      </c>
      <c r="O45" s="8">
        <v>44156</v>
      </c>
      <c r="P45" s="87">
        <v>1.2771999999999999</v>
      </c>
      <c r="Q45" s="87"/>
      <c r="R45" s="90">
        <f>IF(P45="","",T45*M45*LOOKUP(RIGHT($D$2,3),定数!$A$6:$A$13,定数!$B$6:$B$13))</f>
        <v>-26520.490855281299</v>
      </c>
      <c r="S45" s="90"/>
      <c r="T45" s="91">
        <f t="shared" si="4"/>
        <v>-47.000000000001485</v>
      </c>
      <c r="U45" s="91"/>
      <c r="V45" t="str">
        <f t="shared" si="7"/>
        <v/>
      </c>
      <c r="W45">
        <f t="shared" si="2"/>
        <v>1</v>
      </c>
      <c r="X45" s="35">
        <f t="shared" si="5"/>
        <v>884016.361842682</v>
      </c>
      <c r="Y45" s="36">
        <f t="shared" si="6"/>
        <v>0</v>
      </c>
    </row>
    <row r="46" spans="2:25" x14ac:dyDescent="0.2">
      <c r="B46" s="46">
        <v>38</v>
      </c>
      <c r="C46" s="86">
        <f t="shared" si="0"/>
        <v>857495.87098740065</v>
      </c>
      <c r="D46" s="86"/>
      <c r="E46" s="46">
        <v>2012</v>
      </c>
      <c r="F46" s="8">
        <v>44178</v>
      </c>
      <c r="G46" s="46" t="s">
        <v>4</v>
      </c>
      <c r="H46" s="87">
        <v>1.3085</v>
      </c>
      <c r="I46" s="87"/>
      <c r="J46" s="46">
        <v>46</v>
      </c>
      <c r="K46" s="88">
        <f t="shared" si="3"/>
        <v>25724.876129622018</v>
      </c>
      <c r="L46" s="89"/>
      <c r="M46" s="6">
        <f>IF(J46="","",(K46/J46)/LOOKUP(RIGHT($D$2,3),定数!$A$6:$A$13,定数!$B$6:$B$13))</f>
        <v>4.6603036466706556</v>
      </c>
      <c r="N46" s="46">
        <v>2012</v>
      </c>
      <c r="O46" s="8">
        <v>44179</v>
      </c>
      <c r="P46" s="87">
        <v>1.3149999999999999</v>
      </c>
      <c r="Q46" s="87"/>
      <c r="R46" s="90">
        <f>IF(P46="","",T46*M46*LOOKUP(RIGHT($D$2,3),定数!$A$6:$A$13,定数!$B$6:$B$13))</f>
        <v>36350.368444030835</v>
      </c>
      <c r="S46" s="90"/>
      <c r="T46" s="91">
        <f t="shared" si="4"/>
        <v>64.999999999999503</v>
      </c>
      <c r="U46" s="91"/>
      <c r="V46" t="str">
        <f t="shared" si="7"/>
        <v/>
      </c>
      <c r="W46">
        <f t="shared" si="2"/>
        <v>0</v>
      </c>
      <c r="X46" s="35">
        <f t="shared" si="5"/>
        <v>884016.361842682</v>
      </c>
      <c r="Y46" s="36">
        <f t="shared" si="6"/>
        <v>3.0000000000001026E-2</v>
      </c>
    </row>
    <row r="47" spans="2:25" x14ac:dyDescent="0.2">
      <c r="B47" s="46">
        <v>39</v>
      </c>
      <c r="C47" s="86">
        <f t="shared" si="0"/>
        <v>893846.23943143152</v>
      </c>
      <c r="D47" s="86"/>
      <c r="E47" s="46">
        <v>2012</v>
      </c>
      <c r="F47" s="8">
        <v>44183</v>
      </c>
      <c r="G47" s="46" t="s">
        <v>4</v>
      </c>
      <c r="H47" s="87">
        <v>1.3181</v>
      </c>
      <c r="I47" s="87"/>
      <c r="J47" s="46">
        <v>27</v>
      </c>
      <c r="K47" s="88">
        <f t="shared" si="3"/>
        <v>26815.387182942944</v>
      </c>
      <c r="L47" s="89"/>
      <c r="M47" s="6">
        <f>IF(J47="","",(K47/J47)/LOOKUP(RIGHT($D$2,3),定数!$A$6:$A$13,定数!$B$6:$B$13))</f>
        <v>8.2763540688095496</v>
      </c>
      <c r="N47" s="46">
        <v>2012</v>
      </c>
      <c r="O47" s="8">
        <v>44183</v>
      </c>
      <c r="P47" s="87">
        <v>1.3218000000000001</v>
      </c>
      <c r="Q47" s="87"/>
      <c r="R47" s="90">
        <f>IF(P47="","",T47*M47*LOOKUP(RIGHT($D$2,3),定数!$A$6:$A$13,定数!$B$6:$B$13))</f>
        <v>36747.012065514762</v>
      </c>
      <c r="S47" s="90"/>
      <c r="T47" s="91">
        <f t="shared" si="4"/>
        <v>37.000000000000369</v>
      </c>
      <c r="U47" s="91"/>
      <c r="V47" t="str">
        <f t="shared" si="7"/>
        <v/>
      </c>
      <c r="W47">
        <f t="shared" si="2"/>
        <v>0</v>
      </c>
      <c r="X47" s="35">
        <f t="shared" si="5"/>
        <v>893846.23943143152</v>
      </c>
      <c r="Y47" s="36">
        <f t="shared" si="6"/>
        <v>0</v>
      </c>
    </row>
    <row r="48" spans="2:25" x14ac:dyDescent="0.2">
      <c r="B48" s="46">
        <v>40</v>
      </c>
      <c r="C48" s="86">
        <f t="shared" si="0"/>
        <v>930593.25149694632</v>
      </c>
      <c r="D48" s="86"/>
      <c r="E48" s="46">
        <v>2012</v>
      </c>
      <c r="F48" s="8">
        <v>44186</v>
      </c>
      <c r="G48" s="46" t="s">
        <v>3</v>
      </c>
      <c r="H48" s="87">
        <v>1.319</v>
      </c>
      <c r="I48" s="87"/>
      <c r="J48" s="46">
        <v>39</v>
      </c>
      <c r="K48" s="88">
        <f t="shared" si="3"/>
        <v>27917.79754490839</v>
      </c>
      <c r="L48" s="89"/>
      <c r="M48" s="6">
        <f>IF(J48="","",(K48/J48)/LOOKUP(RIGHT($D$2,3),定数!$A$6:$A$13,定数!$B$6:$B$13))</f>
        <v>5.965341355749656</v>
      </c>
      <c r="N48" s="46">
        <v>2012</v>
      </c>
      <c r="O48" s="8">
        <v>44189</v>
      </c>
      <c r="P48" s="87">
        <v>1.3229</v>
      </c>
      <c r="Q48" s="87"/>
      <c r="R48" s="90">
        <f>IF(P48="","",T48*M48*LOOKUP(RIGHT($D$2,3),定数!$A$6:$A$13,定数!$B$6:$B$13))</f>
        <v>-27917.797544908492</v>
      </c>
      <c r="S48" s="90"/>
      <c r="T48" s="91">
        <f t="shared" si="4"/>
        <v>-39.000000000000142</v>
      </c>
      <c r="U48" s="91"/>
      <c r="V48" t="str">
        <f t="shared" si="7"/>
        <v/>
      </c>
      <c r="W48">
        <f t="shared" si="2"/>
        <v>1</v>
      </c>
      <c r="X48" s="35">
        <f t="shared" si="5"/>
        <v>930593.25149694632</v>
      </c>
      <c r="Y48" s="36">
        <f t="shared" si="6"/>
        <v>0</v>
      </c>
    </row>
    <row r="49" spans="2:25" x14ac:dyDescent="0.2">
      <c r="B49" s="46">
        <v>41</v>
      </c>
      <c r="C49" s="86">
        <f t="shared" si="0"/>
        <v>902675.45395203785</v>
      </c>
      <c r="D49" s="86"/>
      <c r="E49" s="46">
        <v>2013</v>
      </c>
      <c r="F49" s="8">
        <v>43852</v>
      </c>
      <c r="G49" s="46" t="s">
        <v>3</v>
      </c>
      <c r="H49" s="87">
        <v>1.3302</v>
      </c>
      <c r="I49" s="87"/>
      <c r="J49" s="46">
        <v>64</v>
      </c>
      <c r="K49" s="88">
        <f t="shared" si="3"/>
        <v>27080.263618561134</v>
      </c>
      <c r="L49" s="89"/>
      <c r="M49" s="6">
        <f>IF(J49="","",(K49/J49)/LOOKUP(RIGHT($D$2,3),定数!$A$6:$A$13,定数!$B$6:$B$13))</f>
        <v>3.5260759920001474</v>
      </c>
      <c r="N49" s="46">
        <v>2013</v>
      </c>
      <c r="O49" s="8">
        <v>43854</v>
      </c>
      <c r="P49" s="87">
        <v>1.3366</v>
      </c>
      <c r="Q49" s="87"/>
      <c r="R49" s="90">
        <f>IF(P49="","",T49*M49*LOOKUP(RIGHT($D$2,3),定数!$A$6:$A$13,定数!$B$6:$B$13))</f>
        <v>-27080.26361856097</v>
      </c>
      <c r="S49" s="90"/>
      <c r="T49" s="91">
        <f t="shared" si="4"/>
        <v>-63.999999999999616</v>
      </c>
      <c r="U49" s="91"/>
      <c r="V49" t="str">
        <f t="shared" si="7"/>
        <v/>
      </c>
      <c r="W49">
        <f t="shared" si="2"/>
        <v>2</v>
      </c>
      <c r="X49" s="35">
        <f t="shared" si="5"/>
        <v>930593.25149694632</v>
      </c>
      <c r="Y49" s="36">
        <f t="shared" si="6"/>
        <v>3.0000000000000138E-2</v>
      </c>
    </row>
    <row r="50" spans="2:25" x14ac:dyDescent="0.2">
      <c r="B50" s="46">
        <v>42</v>
      </c>
      <c r="C50" s="86">
        <f t="shared" si="0"/>
        <v>875595.19033347687</v>
      </c>
      <c r="D50" s="86"/>
      <c r="E50" s="46">
        <v>2013</v>
      </c>
      <c r="F50" s="8">
        <v>43861</v>
      </c>
      <c r="G50" s="46" t="s">
        <v>4</v>
      </c>
      <c r="H50" s="87">
        <v>1.3571</v>
      </c>
      <c r="I50" s="87"/>
      <c r="J50" s="46">
        <v>31</v>
      </c>
      <c r="K50" s="88">
        <f t="shared" si="3"/>
        <v>26267.855710004304</v>
      </c>
      <c r="L50" s="89"/>
      <c r="M50" s="6">
        <f>IF(J50="","",(K50/J50)/LOOKUP(RIGHT($D$2,3),定数!$A$6:$A$13,定数!$B$6:$B$13))</f>
        <v>7.0612515349473934</v>
      </c>
      <c r="N50" s="46">
        <v>2013</v>
      </c>
      <c r="O50" s="8">
        <v>43862</v>
      </c>
      <c r="P50" s="87">
        <v>1.3613999999999999</v>
      </c>
      <c r="Q50" s="87"/>
      <c r="R50" s="90">
        <f>IF(P50="","",T50*M50*LOOKUP(RIGHT($D$2,3),定数!$A$6:$A$13,定数!$B$6:$B$13))</f>
        <v>36436.057920328298</v>
      </c>
      <c r="S50" s="90"/>
      <c r="T50" s="91">
        <f t="shared" si="4"/>
        <v>42.999999999999702</v>
      </c>
      <c r="U50" s="91"/>
      <c r="V50" t="str">
        <f t="shared" si="7"/>
        <v/>
      </c>
      <c r="W50">
        <f t="shared" si="2"/>
        <v>0</v>
      </c>
      <c r="X50" s="35">
        <f t="shared" si="5"/>
        <v>930593.25149694632</v>
      </c>
      <c r="Y50" s="36">
        <f t="shared" si="6"/>
        <v>5.909999999999993E-2</v>
      </c>
    </row>
    <row r="51" spans="2:25" x14ac:dyDescent="0.2">
      <c r="B51" s="46">
        <v>43</v>
      </c>
      <c r="C51" s="86">
        <f t="shared" si="0"/>
        <v>912031.24825380521</v>
      </c>
      <c r="D51" s="86"/>
      <c r="E51" s="46">
        <v>2013</v>
      </c>
      <c r="F51" s="8">
        <v>43930</v>
      </c>
      <c r="G51" s="46" t="s">
        <v>4</v>
      </c>
      <c r="H51" s="87">
        <v>1.302</v>
      </c>
      <c r="I51" s="87"/>
      <c r="J51" s="46">
        <v>29</v>
      </c>
      <c r="K51" s="88">
        <f t="shared" si="3"/>
        <v>27360.937447614157</v>
      </c>
      <c r="L51" s="89"/>
      <c r="M51" s="6">
        <f>IF(J51="","",(K51/J51)/LOOKUP(RIGHT($D$2,3),定数!$A$6:$A$13,定数!$B$6:$B$13))</f>
        <v>7.8623383470155623</v>
      </c>
      <c r="N51" s="46">
        <v>2013</v>
      </c>
      <c r="O51" s="8">
        <v>43930</v>
      </c>
      <c r="P51" s="87">
        <v>1.306</v>
      </c>
      <c r="Q51" s="87"/>
      <c r="R51" s="90">
        <f>IF(P51="","",T51*M51*LOOKUP(RIGHT($D$2,3),定数!$A$6:$A$13,定数!$B$6:$B$13))</f>
        <v>37739.224065674731</v>
      </c>
      <c r="S51" s="90"/>
      <c r="T51" s="91">
        <f t="shared" si="4"/>
        <v>40.000000000000036</v>
      </c>
      <c r="U51" s="91"/>
      <c r="V51" t="str">
        <f t="shared" si="7"/>
        <v/>
      </c>
      <c r="W51">
        <f t="shared" si="2"/>
        <v>0</v>
      </c>
      <c r="X51" s="35">
        <f t="shared" si="5"/>
        <v>930593.25149694632</v>
      </c>
      <c r="Y51" s="36">
        <f t="shared" si="6"/>
        <v>1.9946419354838874E-2</v>
      </c>
    </row>
    <row r="52" spans="2:25" x14ac:dyDescent="0.2">
      <c r="B52" s="46">
        <v>44</v>
      </c>
      <c r="C52" s="86">
        <f t="shared" si="0"/>
        <v>949770.47231947992</v>
      </c>
      <c r="D52" s="86"/>
      <c r="E52" s="46">
        <v>2013</v>
      </c>
      <c r="F52" s="8">
        <v>43986</v>
      </c>
      <c r="G52" s="46" t="s">
        <v>4</v>
      </c>
      <c r="H52" s="87">
        <v>1.3089999999999999</v>
      </c>
      <c r="I52" s="87"/>
      <c r="J52" s="46">
        <v>48</v>
      </c>
      <c r="K52" s="88">
        <f t="shared" si="3"/>
        <v>28493.114169584398</v>
      </c>
      <c r="L52" s="89"/>
      <c r="M52" s="6">
        <f>IF(J52="","",(K52/J52)/LOOKUP(RIGHT($D$2,3),定数!$A$6:$A$13,定数!$B$6:$B$13))</f>
        <v>4.9467212099972917</v>
      </c>
      <c r="N52" s="46">
        <v>2013</v>
      </c>
      <c r="O52" s="8">
        <v>43988</v>
      </c>
      <c r="P52" s="87">
        <v>1.3158000000000001</v>
      </c>
      <c r="Q52" s="87"/>
      <c r="R52" s="90">
        <f>IF(P52="","",T52*M52*LOOKUP(RIGHT($D$2,3),定数!$A$6:$A$13,定数!$B$6:$B$13))</f>
        <v>40365.245073578728</v>
      </c>
      <c r="S52" s="90"/>
      <c r="T52" s="91">
        <f t="shared" si="4"/>
        <v>68.000000000001393</v>
      </c>
      <c r="U52" s="91"/>
      <c r="V52" t="str">
        <f t="shared" si="7"/>
        <v/>
      </c>
      <c r="W52">
        <f t="shared" si="2"/>
        <v>0</v>
      </c>
      <c r="X52" s="35">
        <f t="shared" si="5"/>
        <v>949770.47231947992</v>
      </c>
      <c r="Y52" s="36">
        <f t="shared" si="6"/>
        <v>0</v>
      </c>
    </row>
    <row r="53" spans="2:25" x14ac:dyDescent="0.2">
      <c r="B53" s="46">
        <v>45</v>
      </c>
      <c r="C53" s="86">
        <f t="shared" si="0"/>
        <v>990135.71739305859</v>
      </c>
      <c r="D53" s="86"/>
      <c r="E53" s="46">
        <v>2013</v>
      </c>
      <c r="F53" s="8">
        <v>43994</v>
      </c>
      <c r="G53" s="46" t="s">
        <v>4</v>
      </c>
      <c r="H53" s="87">
        <v>1.3299000000000001</v>
      </c>
      <c r="I53" s="87"/>
      <c r="J53" s="46">
        <v>34</v>
      </c>
      <c r="K53" s="88">
        <f t="shared" si="3"/>
        <v>29704.071521791757</v>
      </c>
      <c r="L53" s="89"/>
      <c r="M53" s="6">
        <f>IF(J53="","",(K53/J53)/LOOKUP(RIGHT($D$2,3),定数!$A$6:$A$13,定数!$B$6:$B$13))</f>
        <v>7.2804096867136661</v>
      </c>
      <c r="N53" s="46">
        <v>2013</v>
      </c>
      <c r="O53" s="8">
        <v>43994</v>
      </c>
      <c r="P53" s="87">
        <v>1.3346</v>
      </c>
      <c r="Q53" s="87"/>
      <c r="R53" s="90">
        <f>IF(P53="","",T53*M53*LOOKUP(RIGHT($D$2,3),定数!$A$6:$A$13,定数!$B$6:$B$13))</f>
        <v>41061.510633064434</v>
      </c>
      <c r="S53" s="90"/>
      <c r="T53" s="91">
        <f t="shared" si="4"/>
        <v>46.999999999999261</v>
      </c>
      <c r="U53" s="91"/>
      <c r="V53" t="str">
        <f t="shared" si="7"/>
        <v/>
      </c>
      <c r="W53">
        <f t="shared" si="2"/>
        <v>0</v>
      </c>
      <c r="X53" s="35">
        <f t="shared" si="5"/>
        <v>990135.71739305859</v>
      </c>
      <c r="Y53" s="36">
        <f t="shared" si="6"/>
        <v>0</v>
      </c>
    </row>
    <row r="54" spans="2:25" x14ac:dyDescent="0.2">
      <c r="B54" s="46">
        <v>46</v>
      </c>
      <c r="C54" s="86">
        <f t="shared" si="0"/>
        <v>1031197.228026123</v>
      </c>
      <c r="D54" s="86"/>
      <c r="E54" s="46">
        <v>2013</v>
      </c>
      <c r="F54" s="8">
        <v>44003</v>
      </c>
      <c r="G54" s="46" t="s">
        <v>3</v>
      </c>
      <c r="H54" s="87">
        <v>1.3209</v>
      </c>
      <c r="I54" s="87"/>
      <c r="J54" s="46">
        <v>42</v>
      </c>
      <c r="K54" s="88">
        <f t="shared" si="3"/>
        <v>30935.916840783688</v>
      </c>
      <c r="L54" s="89"/>
      <c r="M54" s="6">
        <f>IF(J54="","",(K54/J54)/LOOKUP(RIGHT($D$2,3),定数!$A$6:$A$13,定数!$B$6:$B$13))</f>
        <v>6.1380787382507318</v>
      </c>
      <c r="N54" s="46">
        <v>2013</v>
      </c>
      <c r="O54" s="8">
        <v>44003</v>
      </c>
      <c r="P54" s="87">
        <v>1.3150999999999999</v>
      </c>
      <c r="Q54" s="87"/>
      <c r="R54" s="90">
        <f>IF(P54="","",T54*M54*LOOKUP(RIGHT($D$2,3),定数!$A$6:$A$13,定数!$B$6:$B$13))</f>
        <v>42721.028018225297</v>
      </c>
      <c r="S54" s="90"/>
      <c r="T54" s="91">
        <f t="shared" si="4"/>
        <v>58.00000000000027</v>
      </c>
      <c r="U54" s="91"/>
      <c r="V54" t="str">
        <f t="shared" si="7"/>
        <v/>
      </c>
      <c r="W54">
        <f t="shared" si="2"/>
        <v>0</v>
      </c>
      <c r="X54" s="35">
        <f t="shared" si="5"/>
        <v>1031197.228026123</v>
      </c>
      <c r="Y54" s="36">
        <f t="shared" si="6"/>
        <v>0</v>
      </c>
    </row>
    <row r="55" spans="2:25" x14ac:dyDescent="0.2">
      <c r="B55" s="46">
        <v>47</v>
      </c>
      <c r="C55" s="86">
        <f t="shared" si="0"/>
        <v>1073918.2560443482</v>
      </c>
      <c r="D55" s="86"/>
      <c r="E55" s="46">
        <v>2013</v>
      </c>
      <c r="F55" s="8">
        <v>44035</v>
      </c>
      <c r="G55" s="46" t="s">
        <v>4</v>
      </c>
      <c r="H55" s="87">
        <v>1.3197000000000001</v>
      </c>
      <c r="I55" s="87"/>
      <c r="J55" s="46">
        <v>35</v>
      </c>
      <c r="K55" s="88">
        <f t="shared" si="3"/>
        <v>32217.547681330445</v>
      </c>
      <c r="L55" s="89"/>
      <c r="M55" s="6">
        <f>IF(J55="","",(K55/J55)/LOOKUP(RIGHT($D$2,3),定数!$A$6:$A$13,定数!$B$6:$B$13))</f>
        <v>7.6708446860310584</v>
      </c>
      <c r="N55" s="46">
        <v>2013</v>
      </c>
      <c r="O55" s="8">
        <v>44036</v>
      </c>
      <c r="P55" s="87">
        <v>1.3245</v>
      </c>
      <c r="Q55" s="87"/>
      <c r="R55" s="90">
        <f>IF(P55="","",T55*M55*LOOKUP(RIGHT($D$2,3),定数!$A$6:$A$13,定数!$B$6:$B$13))</f>
        <v>44184.065391538112</v>
      </c>
      <c r="S55" s="90"/>
      <c r="T55" s="91">
        <f t="shared" si="4"/>
        <v>47.999999999999154</v>
      </c>
      <c r="U55" s="91"/>
      <c r="V55" t="str">
        <f t="shared" si="7"/>
        <v/>
      </c>
      <c r="W55">
        <f t="shared" si="2"/>
        <v>0</v>
      </c>
      <c r="X55" s="35">
        <f t="shared" si="5"/>
        <v>1073918.2560443482</v>
      </c>
      <c r="Y55" s="36">
        <f t="shared" si="6"/>
        <v>0</v>
      </c>
    </row>
    <row r="56" spans="2:25" x14ac:dyDescent="0.2">
      <c r="B56" s="46">
        <v>48</v>
      </c>
      <c r="C56" s="86">
        <f t="shared" si="0"/>
        <v>1118102.3214358864</v>
      </c>
      <c r="D56" s="86"/>
      <c r="E56" s="46">
        <v>2013</v>
      </c>
      <c r="F56" s="8">
        <v>44037</v>
      </c>
      <c r="G56" s="46" t="s">
        <v>4</v>
      </c>
      <c r="H56" s="87">
        <v>1.3241000000000001</v>
      </c>
      <c r="I56" s="87"/>
      <c r="J56" s="46">
        <v>32</v>
      </c>
      <c r="K56" s="88">
        <f t="shared" si="3"/>
        <v>33543.069643076589</v>
      </c>
      <c r="L56" s="89"/>
      <c r="M56" s="6">
        <f>IF(J56="","",(K56/J56)/LOOKUP(RIGHT($D$2,3),定数!$A$6:$A$13,定数!$B$6:$B$13))</f>
        <v>8.7351743862178619</v>
      </c>
      <c r="N56" s="46">
        <v>2013</v>
      </c>
      <c r="O56" s="8">
        <v>44037</v>
      </c>
      <c r="P56" s="87">
        <v>1.3285</v>
      </c>
      <c r="Q56" s="87"/>
      <c r="R56" s="90">
        <f>IF(P56="","",T56*M56*LOOKUP(RIGHT($D$2,3),定数!$A$6:$A$13,定数!$B$6:$B$13))</f>
        <v>46121.72075922988</v>
      </c>
      <c r="S56" s="90"/>
      <c r="T56" s="91">
        <f t="shared" si="4"/>
        <v>43.999999999999595</v>
      </c>
      <c r="U56" s="91"/>
      <c r="V56" t="str">
        <f t="shared" si="7"/>
        <v/>
      </c>
      <c r="W56">
        <f t="shared" si="2"/>
        <v>0</v>
      </c>
      <c r="X56" s="35">
        <f t="shared" si="5"/>
        <v>1118102.3214358864</v>
      </c>
      <c r="Y56" s="36">
        <f t="shared" si="6"/>
        <v>0</v>
      </c>
    </row>
    <row r="57" spans="2:25" x14ac:dyDescent="0.2">
      <c r="B57" s="46">
        <v>49</v>
      </c>
      <c r="C57" s="86">
        <f t="shared" si="0"/>
        <v>1164224.0421951164</v>
      </c>
      <c r="D57" s="86"/>
      <c r="E57" s="46">
        <v>2013</v>
      </c>
      <c r="F57" s="8">
        <v>44098</v>
      </c>
      <c r="G57" s="46" t="s">
        <v>3</v>
      </c>
      <c r="H57" s="87">
        <v>1.349</v>
      </c>
      <c r="I57" s="87"/>
      <c r="J57" s="46">
        <v>30</v>
      </c>
      <c r="K57" s="88">
        <f t="shared" si="3"/>
        <v>34926.721265853492</v>
      </c>
      <c r="L57" s="89"/>
      <c r="M57" s="6">
        <f>IF(J57="","",(K57/J57)/LOOKUP(RIGHT($D$2,3),定数!$A$6:$A$13,定数!$B$6:$B$13))</f>
        <v>9.7018670182926368</v>
      </c>
      <c r="N57" s="46">
        <v>2013</v>
      </c>
      <c r="O57" s="8">
        <v>44099</v>
      </c>
      <c r="P57" s="87">
        <v>1.3520000000000001</v>
      </c>
      <c r="Q57" s="87"/>
      <c r="R57" s="90">
        <f>IF(P57="","",T57*M57*LOOKUP(RIGHT($D$2,3),定数!$A$6:$A$13,定数!$B$6:$B$13))</f>
        <v>-34926.721265854816</v>
      </c>
      <c r="S57" s="90"/>
      <c r="T57" s="91">
        <f t="shared" si="4"/>
        <v>-30.000000000001137</v>
      </c>
      <c r="U57" s="91"/>
      <c r="V57" t="str">
        <f t="shared" si="7"/>
        <v/>
      </c>
      <c r="W57">
        <f t="shared" si="2"/>
        <v>1</v>
      </c>
      <c r="X57" s="35">
        <f t="shared" si="5"/>
        <v>1164224.0421951164</v>
      </c>
      <c r="Y57" s="36">
        <f t="shared" si="6"/>
        <v>0</v>
      </c>
    </row>
    <row r="58" spans="2:25" x14ac:dyDescent="0.2">
      <c r="B58" s="46">
        <v>50</v>
      </c>
      <c r="C58" s="86">
        <f t="shared" si="0"/>
        <v>1129297.3209292616</v>
      </c>
      <c r="D58" s="86"/>
      <c r="E58" s="46">
        <v>2016</v>
      </c>
      <c r="F58" s="8">
        <v>43955</v>
      </c>
      <c r="G58" s="46" t="s">
        <v>3</v>
      </c>
      <c r="H58" s="87">
        <v>1.1472</v>
      </c>
      <c r="I58" s="87"/>
      <c r="J58" s="46">
        <v>59</v>
      </c>
      <c r="K58" s="88">
        <f t="shared" si="3"/>
        <v>33878.919627877847</v>
      </c>
      <c r="L58" s="89"/>
      <c r="M58" s="6">
        <f>IF(J58="","",(K58/J58)/LOOKUP(RIGHT($D$2,3),定数!$A$6:$A$13,定数!$B$6:$B$13))</f>
        <v>4.7851581395307692</v>
      </c>
      <c r="N58" s="46">
        <v>2016</v>
      </c>
      <c r="O58" s="8">
        <v>43956</v>
      </c>
      <c r="P58" s="87">
        <v>1.1388</v>
      </c>
      <c r="Q58" s="87"/>
      <c r="R58" s="90">
        <f>IF(P58="","",T58*M58*LOOKUP(RIGHT($D$2,3),定数!$A$6:$A$13,定数!$B$6:$B$13))</f>
        <v>48234.394046469941</v>
      </c>
      <c r="S58" s="90"/>
      <c r="T58" s="91">
        <f t="shared" si="4"/>
        <v>83.999999999999631</v>
      </c>
      <c r="U58" s="91"/>
      <c r="V58" t="str">
        <f t="shared" si="7"/>
        <v/>
      </c>
      <c r="W58">
        <f t="shared" si="2"/>
        <v>0</v>
      </c>
      <c r="X58" s="35">
        <f t="shared" si="5"/>
        <v>1164224.0421951164</v>
      </c>
      <c r="Y58" s="36">
        <f t="shared" si="6"/>
        <v>3.0000000000001137E-2</v>
      </c>
    </row>
    <row r="59" spans="2:25" x14ac:dyDescent="0.2">
      <c r="B59" s="46">
        <v>51</v>
      </c>
      <c r="C59" s="86">
        <f t="shared" si="0"/>
        <v>1177531.7149757314</v>
      </c>
      <c r="D59" s="86"/>
      <c r="E59" s="46"/>
      <c r="F59" s="8"/>
      <c r="G59" s="46"/>
      <c r="H59" s="87"/>
      <c r="I59" s="87"/>
      <c r="J59" s="46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46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1177531.7149757314</v>
      </c>
      <c r="Y59" s="36">
        <f t="shared" si="6"/>
        <v>0</v>
      </c>
    </row>
    <row r="60" spans="2:25" x14ac:dyDescent="0.2">
      <c r="B60" s="46">
        <v>52</v>
      </c>
      <c r="C60" s="86" t="str">
        <f t="shared" si="0"/>
        <v/>
      </c>
      <c r="D60" s="86"/>
      <c r="E60" s="46"/>
      <c r="F60" s="8"/>
      <c r="G60" s="46"/>
      <c r="H60" s="87"/>
      <c r="I60" s="87"/>
      <c r="J60" s="46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46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6">
        <v>53</v>
      </c>
      <c r="C61" s="86" t="str">
        <f t="shared" si="0"/>
        <v/>
      </c>
      <c r="D61" s="86"/>
      <c r="E61" s="46"/>
      <c r="F61" s="8"/>
      <c r="G61" s="46"/>
      <c r="H61" s="87"/>
      <c r="I61" s="87"/>
      <c r="J61" s="46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46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6">
        <v>54</v>
      </c>
      <c r="C62" s="86" t="str">
        <f t="shared" si="0"/>
        <v/>
      </c>
      <c r="D62" s="86"/>
      <c r="E62" s="46"/>
      <c r="F62" s="8"/>
      <c r="G62" s="46"/>
      <c r="H62" s="87"/>
      <c r="I62" s="87"/>
      <c r="J62" s="46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46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6">
        <v>55</v>
      </c>
      <c r="C63" s="86" t="str">
        <f t="shared" si="0"/>
        <v/>
      </c>
      <c r="D63" s="86"/>
      <c r="E63" s="46"/>
      <c r="F63" s="8"/>
      <c r="G63" s="46"/>
      <c r="H63" s="87"/>
      <c r="I63" s="87"/>
      <c r="J63" s="46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46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6">
        <v>56</v>
      </c>
      <c r="C64" s="86" t="str">
        <f t="shared" si="0"/>
        <v/>
      </c>
      <c r="D64" s="86"/>
      <c r="E64" s="46"/>
      <c r="F64" s="8"/>
      <c r="G64" s="46"/>
      <c r="H64" s="87"/>
      <c r="I64" s="87"/>
      <c r="J64" s="46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46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6">
        <v>57</v>
      </c>
      <c r="C65" s="86" t="str">
        <f t="shared" si="0"/>
        <v/>
      </c>
      <c r="D65" s="86"/>
      <c r="E65" s="46"/>
      <c r="F65" s="8"/>
      <c r="G65" s="46"/>
      <c r="H65" s="87"/>
      <c r="I65" s="87"/>
      <c r="J65" s="46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46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6">
        <v>58</v>
      </c>
      <c r="C66" s="86" t="str">
        <f t="shared" si="0"/>
        <v/>
      </c>
      <c r="D66" s="86"/>
      <c r="E66" s="46"/>
      <c r="F66" s="8"/>
      <c r="G66" s="46"/>
      <c r="H66" s="87"/>
      <c r="I66" s="87"/>
      <c r="J66" s="46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46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6">
        <v>59</v>
      </c>
      <c r="C67" s="86" t="str">
        <f t="shared" si="0"/>
        <v/>
      </c>
      <c r="D67" s="86"/>
      <c r="E67" s="46"/>
      <c r="F67" s="8"/>
      <c r="G67" s="46"/>
      <c r="H67" s="87"/>
      <c r="I67" s="87"/>
      <c r="J67" s="46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46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6">
        <v>60</v>
      </c>
      <c r="C68" s="86" t="str">
        <f t="shared" si="0"/>
        <v/>
      </c>
      <c r="D68" s="86"/>
      <c r="E68" s="46"/>
      <c r="F68" s="8"/>
      <c r="G68" s="46"/>
      <c r="H68" s="87"/>
      <c r="I68" s="87"/>
      <c r="J68" s="46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46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6">
        <v>61</v>
      </c>
      <c r="C69" s="86" t="str">
        <f t="shared" si="0"/>
        <v/>
      </c>
      <c r="D69" s="86"/>
      <c r="E69" s="46"/>
      <c r="F69" s="8"/>
      <c r="G69" s="46"/>
      <c r="H69" s="87"/>
      <c r="I69" s="87"/>
      <c r="J69" s="46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46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6">
        <v>62</v>
      </c>
      <c r="C70" s="86" t="str">
        <f t="shared" si="0"/>
        <v/>
      </c>
      <c r="D70" s="86"/>
      <c r="E70" s="46"/>
      <c r="F70" s="8"/>
      <c r="G70" s="46"/>
      <c r="H70" s="87"/>
      <c r="I70" s="87"/>
      <c r="J70" s="46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46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6">
        <v>63</v>
      </c>
      <c r="C71" s="86" t="str">
        <f t="shared" si="0"/>
        <v/>
      </c>
      <c r="D71" s="86"/>
      <c r="E71" s="46"/>
      <c r="F71" s="8"/>
      <c r="G71" s="46"/>
      <c r="H71" s="87"/>
      <c r="I71" s="87"/>
      <c r="J71" s="46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46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6">
        <v>64</v>
      </c>
      <c r="C72" s="86" t="str">
        <f t="shared" si="0"/>
        <v/>
      </c>
      <c r="D72" s="86"/>
      <c r="E72" s="46"/>
      <c r="F72" s="8"/>
      <c r="G72" s="46"/>
      <c r="H72" s="87"/>
      <c r="I72" s="87"/>
      <c r="J72" s="46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46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6">
        <v>65</v>
      </c>
      <c r="C73" s="86" t="str">
        <f t="shared" si="0"/>
        <v/>
      </c>
      <c r="D73" s="86"/>
      <c r="E73" s="46"/>
      <c r="F73" s="8"/>
      <c r="G73" s="46"/>
      <c r="H73" s="87"/>
      <c r="I73" s="87"/>
      <c r="J73" s="46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46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6">
        <v>66</v>
      </c>
      <c r="C74" s="86" t="str">
        <f t="shared" ref="C74:C108" si="8">IF(R73="","",C73+R73)</f>
        <v/>
      </c>
      <c r="D74" s="86"/>
      <c r="E74" s="46"/>
      <c r="F74" s="8"/>
      <c r="G74" s="46"/>
      <c r="H74" s="87"/>
      <c r="I74" s="87"/>
      <c r="J74" s="46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46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6">
        <v>67</v>
      </c>
      <c r="C75" s="86" t="str">
        <f t="shared" si="8"/>
        <v/>
      </c>
      <c r="D75" s="86"/>
      <c r="E75" s="46"/>
      <c r="F75" s="8"/>
      <c r="G75" s="46"/>
      <c r="H75" s="87"/>
      <c r="I75" s="87"/>
      <c r="J75" s="46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46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6">
        <v>68</v>
      </c>
      <c r="C76" s="86" t="str">
        <f t="shared" si="8"/>
        <v/>
      </c>
      <c r="D76" s="86"/>
      <c r="E76" s="46"/>
      <c r="F76" s="8"/>
      <c r="G76" s="46"/>
      <c r="H76" s="87"/>
      <c r="I76" s="87"/>
      <c r="J76" s="46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46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6">
        <v>69</v>
      </c>
      <c r="C77" s="86" t="str">
        <f t="shared" si="8"/>
        <v/>
      </c>
      <c r="D77" s="86"/>
      <c r="E77" s="46"/>
      <c r="F77" s="8"/>
      <c r="G77" s="46"/>
      <c r="H77" s="87"/>
      <c r="I77" s="87"/>
      <c r="J77" s="46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46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6">
        <v>70</v>
      </c>
      <c r="C78" s="86" t="str">
        <f t="shared" si="8"/>
        <v/>
      </c>
      <c r="D78" s="86"/>
      <c r="E78" s="46"/>
      <c r="F78" s="8"/>
      <c r="G78" s="46"/>
      <c r="H78" s="87"/>
      <c r="I78" s="87"/>
      <c r="J78" s="46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46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6">
        <v>71</v>
      </c>
      <c r="C79" s="86" t="str">
        <f t="shared" si="8"/>
        <v/>
      </c>
      <c r="D79" s="86"/>
      <c r="E79" s="46"/>
      <c r="F79" s="8"/>
      <c r="G79" s="46"/>
      <c r="H79" s="87"/>
      <c r="I79" s="87"/>
      <c r="J79" s="46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46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6">
        <v>72</v>
      </c>
      <c r="C80" s="86" t="str">
        <f t="shared" si="8"/>
        <v/>
      </c>
      <c r="D80" s="86"/>
      <c r="E80" s="46"/>
      <c r="F80" s="8"/>
      <c r="G80" s="46"/>
      <c r="H80" s="87"/>
      <c r="I80" s="87"/>
      <c r="J80" s="46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46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6">
        <v>73</v>
      </c>
      <c r="C81" s="86" t="str">
        <f t="shared" si="8"/>
        <v/>
      </c>
      <c r="D81" s="86"/>
      <c r="E81" s="46"/>
      <c r="F81" s="8"/>
      <c r="G81" s="46"/>
      <c r="H81" s="87"/>
      <c r="I81" s="87"/>
      <c r="J81" s="46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46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6">
        <v>74</v>
      </c>
      <c r="C82" s="86" t="str">
        <f t="shared" si="8"/>
        <v/>
      </c>
      <c r="D82" s="86"/>
      <c r="E82" s="46"/>
      <c r="F82" s="8"/>
      <c r="G82" s="46"/>
      <c r="H82" s="87"/>
      <c r="I82" s="87"/>
      <c r="J82" s="46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46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6">
        <v>75</v>
      </c>
      <c r="C83" s="86" t="str">
        <f t="shared" si="8"/>
        <v/>
      </c>
      <c r="D83" s="86"/>
      <c r="E83" s="46"/>
      <c r="F83" s="8"/>
      <c r="G83" s="46"/>
      <c r="H83" s="87"/>
      <c r="I83" s="87"/>
      <c r="J83" s="46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46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6">
        <v>76</v>
      </c>
      <c r="C84" s="86" t="str">
        <f t="shared" si="8"/>
        <v/>
      </c>
      <c r="D84" s="86"/>
      <c r="E84" s="46"/>
      <c r="F84" s="8"/>
      <c r="G84" s="46"/>
      <c r="H84" s="87"/>
      <c r="I84" s="87"/>
      <c r="J84" s="46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46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6">
        <v>77</v>
      </c>
      <c r="C85" s="86" t="str">
        <f t="shared" si="8"/>
        <v/>
      </c>
      <c r="D85" s="86"/>
      <c r="E85" s="46"/>
      <c r="F85" s="8"/>
      <c r="G85" s="46"/>
      <c r="H85" s="87"/>
      <c r="I85" s="87"/>
      <c r="J85" s="46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46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6">
        <v>78</v>
      </c>
      <c r="C86" s="86" t="str">
        <f t="shared" si="8"/>
        <v/>
      </c>
      <c r="D86" s="86"/>
      <c r="E86" s="46"/>
      <c r="F86" s="8"/>
      <c r="G86" s="46"/>
      <c r="H86" s="87"/>
      <c r="I86" s="87"/>
      <c r="J86" s="46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46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6">
        <v>79</v>
      </c>
      <c r="C87" s="86" t="str">
        <f t="shared" si="8"/>
        <v/>
      </c>
      <c r="D87" s="86"/>
      <c r="E87" s="46"/>
      <c r="F87" s="8"/>
      <c r="G87" s="46"/>
      <c r="H87" s="87"/>
      <c r="I87" s="87"/>
      <c r="J87" s="46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46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6">
        <v>80</v>
      </c>
      <c r="C88" s="86" t="str">
        <f t="shared" si="8"/>
        <v/>
      </c>
      <c r="D88" s="86"/>
      <c r="E88" s="46"/>
      <c r="F88" s="8"/>
      <c r="G88" s="46"/>
      <c r="H88" s="87"/>
      <c r="I88" s="87"/>
      <c r="J88" s="46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46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6">
        <v>81</v>
      </c>
      <c r="C89" s="86" t="str">
        <f t="shared" si="8"/>
        <v/>
      </c>
      <c r="D89" s="86"/>
      <c r="E89" s="46"/>
      <c r="F89" s="8"/>
      <c r="G89" s="46"/>
      <c r="H89" s="87"/>
      <c r="I89" s="87"/>
      <c r="J89" s="46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46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6">
        <v>82</v>
      </c>
      <c r="C90" s="86" t="str">
        <f t="shared" si="8"/>
        <v/>
      </c>
      <c r="D90" s="86"/>
      <c r="E90" s="46"/>
      <c r="F90" s="8"/>
      <c r="G90" s="46"/>
      <c r="H90" s="87"/>
      <c r="I90" s="87"/>
      <c r="J90" s="46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46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6">
        <v>83</v>
      </c>
      <c r="C91" s="86" t="str">
        <f t="shared" si="8"/>
        <v/>
      </c>
      <c r="D91" s="86"/>
      <c r="E91" s="46"/>
      <c r="F91" s="8"/>
      <c r="G91" s="46"/>
      <c r="H91" s="87"/>
      <c r="I91" s="87"/>
      <c r="J91" s="46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46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6">
        <v>84</v>
      </c>
      <c r="C92" s="86" t="str">
        <f t="shared" si="8"/>
        <v/>
      </c>
      <c r="D92" s="86"/>
      <c r="E92" s="46"/>
      <c r="F92" s="8"/>
      <c r="G92" s="46"/>
      <c r="H92" s="87"/>
      <c r="I92" s="87"/>
      <c r="J92" s="46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46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6">
        <v>85</v>
      </c>
      <c r="C93" s="86" t="str">
        <f t="shared" si="8"/>
        <v/>
      </c>
      <c r="D93" s="86"/>
      <c r="E93" s="46"/>
      <c r="F93" s="8"/>
      <c r="G93" s="46"/>
      <c r="H93" s="87"/>
      <c r="I93" s="87"/>
      <c r="J93" s="46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46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6">
        <v>86</v>
      </c>
      <c r="C94" s="86" t="str">
        <f t="shared" si="8"/>
        <v/>
      </c>
      <c r="D94" s="86"/>
      <c r="E94" s="46"/>
      <c r="F94" s="8"/>
      <c r="G94" s="46"/>
      <c r="H94" s="87"/>
      <c r="I94" s="87"/>
      <c r="J94" s="46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46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6">
        <v>87</v>
      </c>
      <c r="C95" s="86" t="str">
        <f t="shared" si="8"/>
        <v/>
      </c>
      <c r="D95" s="86"/>
      <c r="E95" s="46"/>
      <c r="F95" s="8"/>
      <c r="G95" s="46"/>
      <c r="H95" s="87"/>
      <c r="I95" s="87"/>
      <c r="J95" s="46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46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6">
        <v>88</v>
      </c>
      <c r="C96" s="86" t="str">
        <f t="shared" si="8"/>
        <v/>
      </c>
      <c r="D96" s="86"/>
      <c r="E96" s="46"/>
      <c r="F96" s="8"/>
      <c r="G96" s="46"/>
      <c r="H96" s="87"/>
      <c r="I96" s="87"/>
      <c r="J96" s="46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46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6">
        <v>89</v>
      </c>
      <c r="C97" s="86" t="str">
        <f t="shared" si="8"/>
        <v/>
      </c>
      <c r="D97" s="86"/>
      <c r="E97" s="46"/>
      <c r="F97" s="8"/>
      <c r="G97" s="46"/>
      <c r="H97" s="87"/>
      <c r="I97" s="87"/>
      <c r="J97" s="46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46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6">
        <v>90</v>
      </c>
      <c r="C98" s="86" t="str">
        <f t="shared" si="8"/>
        <v/>
      </c>
      <c r="D98" s="86"/>
      <c r="E98" s="46"/>
      <c r="F98" s="8"/>
      <c r="G98" s="46"/>
      <c r="H98" s="87"/>
      <c r="I98" s="87"/>
      <c r="J98" s="46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46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6">
        <v>91</v>
      </c>
      <c r="C99" s="86" t="str">
        <f t="shared" si="8"/>
        <v/>
      </c>
      <c r="D99" s="86"/>
      <c r="E99" s="46"/>
      <c r="F99" s="8"/>
      <c r="G99" s="46"/>
      <c r="H99" s="87"/>
      <c r="I99" s="87"/>
      <c r="J99" s="46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46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6">
        <v>92</v>
      </c>
      <c r="C100" s="86" t="str">
        <f t="shared" si="8"/>
        <v/>
      </c>
      <c r="D100" s="86"/>
      <c r="E100" s="46"/>
      <c r="F100" s="8"/>
      <c r="G100" s="46"/>
      <c r="H100" s="87"/>
      <c r="I100" s="87"/>
      <c r="J100" s="46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46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6">
        <v>93</v>
      </c>
      <c r="C101" s="86" t="str">
        <f t="shared" si="8"/>
        <v/>
      </c>
      <c r="D101" s="86"/>
      <c r="E101" s="46"/>
      <c r="F101" s="8"/>
      <c r="G101" s="46"/>
      <c r="H101" s="87"/>
      <c r="I101" s="87"/>
      <c r="J101" s="46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46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6">
        <v>94</v>
      </c>
      <c r="C102" s="86" t="str">
        <f t="shared" si="8"/>
        <v/>
      </c>
      <c r="D102" s="86"/>
      <c r="E102" s="46"/>
      <c r="F102" s="8"/>
      <c r="G102" s="46"/>
      <c r="H102" s="87"/>
      <c r="I102" s="87"/>
      <c r="J102" s="46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46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6">
        <v>95</v>
      </c>
      <c r="C103" s="86" t="str">
        <f t="shared" si="8"/>
        <v/>
      </c>
      <c r="D103" s="86"/>
      <c r="E103" s="46"/>
      <c r="F103" s="8"/>
      <c r="G103" s="46"/>
      <c r="H103" s="87"/>
      <c r="I103" s="87"/>
      <c r="J103" s="46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46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6">
        <v>96</v>
      </c>
      <c r="C104" s="86" t="str">
        <f t="shared" si="8"/>
        <v/>
      </c>
      <c r="D104" s="86"/>
      <c r="E104" s="46"/>
      <c r="F104" s="8"/>
      <c r="G104" s="46"/>
      <c r="H104" s="87"/>
      <c r="I104" s="87"/>
      <c r="J104" s="46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46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6">
        <v>97</v>
      </c>
      <c r="C105" s="86" t="str">
        <f t="shared" si="8"/>
        <v/>
      </c>
      <c r="D105" s="86"/>
      <c r="E105" s="46"/>
      <c r="F105" s="8"/>
      <c r="G105" s="46"/>
      <c r="H105" s="87"/>
      <c r="I105" s="87"/>
      <c r="J105" s="46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46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6">
        <v>98</v>
      </c>
      <c r="C106" s="86" t="str">
        <f t="shared" si="8"/>
        <v/>
      </c>
      <c r="D106" s="86"/>
      <c r="E106" s="46"/>
      <c r="F106" s="8"/>
      <c r="G106" s="46"/>
      <c r="H106" s="87"/>
      <c r="I106" s="87"/>
      <c r="J106" s="46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46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6">
        <v>99</v>
      </c>
      <c r="C107" s="86" t="str">
        <f t="shared" si="8"/>
        <v/>
      </c>
      <c r="D107" s="86"/>
      <c r="E107" s="46"/>
      <c r="F107" s="8"/>
      <c r="G107" s="46"/>
      <c r="H107" s="87"/>
      <c r="I107" s="87"/>
      <c r="J107" s="46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46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6">
        <v>100</v>
      </c>
      <c r="C108" s="86" t="str">
        <f t="shared" si="8"/>
        <v/>
      </c>
      <c r="D108" s="86"/>
      <c r="E108" s="46"/>
      <c r="F108" s="8"/>
      <c r="G108" s="46"/>
      <c r="H108" s="87"/>
      <c r="I108" s="87"/>
      <c r="J108" s="46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46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AA09FC37-38D1-445C-9311-0007E5893E57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49EE-D6E2-402E-BFD0-38315594E27C}">
  <dimension ref="B2:Y109"/>
  <sheetViews>
    <sheetView topLeftCell="I1" zoomScaleNormal="100" workbookViewId="0">
      <pane ySplit="8" topLeftCell="A44" activePane="bottomLeft" state="frozen"/>
      <selection pane="bottomLeft" activeCell="P56" sqref="P56:Q56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70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1422372.4628130319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71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922372.46281303186</v>
      </c>
      <c r="E4" s="72"/>
      <c r="F4" s="52" t="s">
        <v>12</v>
      </c>
      <c r="G4" s="52"/>
      <c r="H4" s="73">
        <f>SUM($T$9:$U$108)</f>
        <v>1352.9999999999927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6.3133736766279536E-2</v>
      </c>
      <c r="Q4" s="82"/>
      <c r="R4" s="1"/>
      <c r="S4" s="1"/>
      <c r="T4" s="1"/>
    </row>
    <row r="5" spans="2:25" x14ac:dyDescent="0.2">
      <c r="B5" s="48" t="s">
        <v>15</v>
      </c>
      <c r="C5" s="51">
        <f>COUNTIF($R$9:$R$990,"&gt;0")</f>
        <v>30</v>
      </c>
      <c r="D5" s="49" t="s">
        <v>16</v>
      </c>
      <c r="E5" s="15">
        <f>COUNTIF($R$9:$R$990,"&lt;0")</f>
        <v>20</v>
      </c>
      <c r="F5" s="49" t="s">
        <v>17</v>
      </c>
      <c r="G5" s="51">
        <f>COUNTIF($R$9:$R$990,"=0")</f>
        <v>0</v>
      </c>
      <c r="H5" s="49" t="s">
        <v>18</v>
      </c>
      <c r="I5" s="47">
        <f>C5/SUM(C5,E5,G5)</f>
        <v>0.6</v>
      </c>
      <c r="J5" s="83" t="s">
        <v>19</v>
      </c>
      <c r="K5" s="52"/>
      <c r="L5" s="84">
        <f>MAX(V9:V993)</f>
        <v>3</v>
      </c>
      <c r="M5" s="85"/>
      <c r="N5" s="17" t="s">
        <v>20</v>
      </c>
      <c r="O5" s="9"/>
      <c r="P5" s="84">
        <f>MAX(W9:W993)</f>
        <v>2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46">
        <v>1</v>
      </c>
      <c r="C9" s="86">
        <f>L2</f>
        <v>500000</v>
      </c>
      <c r="D9" s="86"/>
      <c r="E9" s="46">
        <v>2010</v>
      </c>
      <c r="F9" s="8">
        <v>43493</v>
      </c>
      <c r="G9" s="46" t="s">
        <v>3</v>
      </c>
      <c r="H9" s="87">
        <v>1.3995</v>
      </c>
      <c r="I9" s="87"/>
      <c r="J9" s="46">
        <v>57</v>
      </c>
      <c r="K9" s="86">
        <f>IF(J9="","",C9*0.03)</f>
        <v>15000</v>
      </c>
      <c r="L9" s="86"/>
      <c r="M9" s="6">
        <f>IF(J9="","",(K9/J9)/LOOKUP(RIGHT($D$2,3),定数!$A$6:$A$13,定数!$B$6:$B$13))</f>
        <v>2.1929824561403506</v>
      </c>
      <c r="N9" s="46">
        <v>2010</v>
      </c>
      <c r="O9" s="8">
        <v>43494</v>
      </c>
      <c r="P9" s="87">
        <v>1.3886000000000001</v>
      </c>
      <c r="Q9" s="87"/>
      <c r="R9" s="90">
        <f>IF(P9="","",T9*M9*LOOKUP(RIGHT($D$2,3),定数!$A$6:$A$13,定数!$B$6:$B$13))</f>
        <v>28684.210526315546</v>
      </c>
      <c r="S9" s="90"/>
      <c r="T9" s="91">
        <f>IF(P9="","",IF(G9="買",(P9-H9),(H9-P9))*IF(RIGHT($D$2,3)="JPY",100,10000))</f>
        <v>108.99999999999909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6">
        <v>2</v>
      </c>
      <c r="C10" s="86">
        <f t="shared" ref="C10:C73" si="0">IF(R9="","",C9+R9)</f>
        <v>528684.2105263155</v>
      </c>
      <c r="D10" s="86"/>
      <c r="E10" s="46">
        <v>2010</v>
      </c>
      <c r="F10" s="8">
        <v>43533</v>
      </c>
      <c r="G10" s="46" t="s">
        <v>3</v>
      </c>
      <c r="H10" s="87">
        <v>1.3621000000000001</v>
      </c>
      <c r="I10" s="87"/>
      <c r="J10" s="46">
        <v>19</v>
      </c>
      <c r="K10" s="88">
        <f>IF(J10="","",C10*0.03)</f>
        <v>15860.526315789464</v>
      </c>
      <c r="L10" s="89"/>
      <c r="M10" s="6">
        <f>IF(J10="","",(K10/J10)/LOOKUP(RIGHT($D$2,3),定数!$A$6:$A$13,定数!$B$6:$B$13))</f>
        <v>6.9563711911357302</v>
      </c>
      <c r="N10" s="46">
        <v>2010</v>
      </c>
      <c r="O10" s="8">
        <v>43533</v>
      </c>
      <c r="P10" s="87">
        <v>1.3588</v>
      </c>
      <c r="Q10" s="87"/>
      <c r="R10" s="90">
        <f>IF(P10="","",T10*M10*LOOKUP(RIGHT($D$2,3),定数!$A$6:$A$13,定数!$B$6:$B$13))</f>
        <v>27547.229916898166</v>
      </c>
      <c r="S10" s="90"/>
      <c r="T10" s="91">
        <f>IF(P10="","",IF(G10="買",(P10-H10),(H10-P10))*IF(RIGHT($D$2,3)="JPY",100,10000))</f>
        <v>33.00000000000081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528684.2105263155</v>
      </c>
    </row>
    <row r="11" spans="2:25" x14ac:dyDescent="0.2">
      <c r="B11" s="46">
        <v>3</v>
      </c>
      <c r="C11" s="86">
        <f t="shared" si="0"/>
        <v>556231.44044321368</v>
      </c>
      <c r="D11" s="86"/>
      <c r="E11" s="46">
        <v>2010</v>
      </c>
      <c r="F11" s="8">
        <v>43556</v>
      </c>
      <c r="G11" s="46" t="s">
        <v>4</v>
      </c>
      <c r="H11" s="87">
        <v>1.3520000000000001</v>
      </c>
      <c r="I11" s="87"/>
      <c r="J11" s="46">
        <v>61</v>
      </c>
      <c r="K11" s="88">
        <f t="shared" ref="K11:K74" si="3">IF(J11="","",C11*0.03)</f>
        <v>16686.94321329641</v>
      </c>
      <c r="L11" s="89"/>
      <c r="M11" s="6">
        <f>IF(J11="","",(K11/J11)/LOOKUP(RIGHT($D$2,3),定数!$A$6:$A$13,定数!$B$6:$B$13))</f>
        <v>2.2796370509967772</v>
      </c>
      <c r="N11" s="46">
        <v>2010</v>
      </c>
      <c r="O11" s="8">
        <v>43560</v>
      </c>
      <c r="P11" s="87">
        <v>1.3459000000000001</v>
      </c>
      <c r="Q11" s="87"/>
      <c r="R11" s="90">
        <f>IF(P11="","",T11*M11*LOOKUP(RIGHT($D$2,3),定数!$A$6:$A$13,定数!$B$6:$B$13))</f>
        <v>-16686.943213296396</v>
      </c>
      <c r="S11" s="90"/>
      <c r="T11" s="91">
        <f>IF(P11="","",IF(G11="買",(P11-H11),(H11-P11))*IF(RIGHT($D$2,3)="JPY",100,10000))</f>
        <v>-60.999999999999943</v>
      </c>
      <c r="U11" s="91"/>
      <c r="V11" s="22">
        <f t="shared" si="1"/>
        <v>0</v>
      </c>
      <c r="W11">
        <f t="shared" si="2"/>
        <v>1</v>
      </c>
      <c r="X11" s="35">
        <f>IF(C11&lt;&gt;"",MAX(X10,C11),"")</f>
        <v>556231.44044321368</v>
      </c>
      <c r="Y11" s="36">
        <f>IF(X11&lt;&gt;"",1-(C11/X11),"")</f>
        <v>0</v>
      </c>
    </row>
    <row r="12" spans="2:25" x14ac:dyDescent="0.2">
      <c r="B12" s="46">
        <v>4</v>
      </c>
      <c r="C12" s="86">
        <f t="shared" si="0"/>
        <v>539544.49722991732</v>
      </c>
      <c r="D12" s="86"/>
      <c r="E12" s="46">
        <v>2010</v>
      </c>
      <c r="F12" s="8">
        <v>43626</v>
      </c>
      <c r="G12" s="46" t="s">
        <v>4</v>
      </c>
      <c r="H12" s="87">
        <v>1.1992</v>
      </c>
      <c r="I12" s="87"/>
      <c r="J12" s="46">
        <v>37</v>
      </c>
      <c r="K12" s="88">
        <f t="shared" si="3"/>
        <v>16186.334916897518</v>
      </c>
      <c r="L12" s="89"/>
      <c r="M12" s="6">
        <f>IF(J12="","",(K12/J12)/LOOKUP(RIGHT($D$2,3),定数!$A$6:$A$13,定数!$B$6:$B$13))</f>
        <v>3.645570927229171</v>
      </c>
      <c r="N12" s="46">
        <v>2010</v>
      </c>
      <c r="O12" s="8">
        <v>43626</v>
      </c>
      <c r="P12" s="87">
        <v>1.2060999999999999</v>
      </c>
      <c r="Q12" s="87"/>
      <c r="R12" s="90">
        <f>IF(P12="","",T12*M12*LOOKUP(RIGHT($D$2,3),定数!$A$6:$A$13,定数!$B$6:$B$13))</f>
        <v>30185.327277457127</v>
      </c>
      <c r="S12" s="90"/>
      <c r="T12" s="91">
        <f t="shared" ref="T12:T75" si="4">IF(P12="","",IF(G12="買",(P12-H12),(H12-P12))*IF(RIGHT($D$2,3)="JPY",100,10000))</f>
        <v>68.999999999999062</v>
      </c>
      <c r="U12" s="91"/>
      <c r="V12" s="22">
        <f t="shared" si="1"/>
        <v>1</v>
      </c>
      <c r="W12">
        <f t="shared" si="2"/>
        <v>0</v>
      </c>
      <c r="X12" s="35">
        <f t="shared" ref="X12:X75" si="5">IF(C12&lt;&gt;"",MAX(X11,C12),"")</f>
        <v>556231.44044321368</v>
      </c>
      <c r="Y12" s="36">
        <f t="shared" ref="Y12:Y75" si="6">IF(X12&lt;&gt;"",1-(C12/X12),"")</f>
        <v>2.9999999999999916E-2</v>
      </c>
    </row>
    <row r="13" spans="2:25" x14ac:dyDescent="0.2">
      <c r="B13" s="46">
        <v>5</v>
      </c>
      <c r="C13" s="86">
        <f t="shared" si="0"/>
        <v>569729.82450737443</v>
      </c>
      <c r="D13" s="86"/>
      <c r="E13" s="46">
        <v>2010</v>
      </c>
      <c r="F13" s="8">
        <v>43632</v>
      </c>
      <c r="G13" s="46" t="s">
        <v>4</v>
      </c>
      <c r="H13" s="87">
        <v>1.2318</v>
      </c>
      <c r="I13" s="87"/>
      <c r="J13" s="46">
        <v>64</v>
      </c>
      <c r="K13" s="88">
        <f t="shared" si="3"/>
        <v>17091.894735221231</v>
      </c>
      <c r="L13" s="89"/>
      <c r="M13" s="6">
        <f>IF(J13="","",(K13/J13)/LOOKUP(RIGHT($D$2,3),定数!$A$6:$A$13,定数!$B$6:$B$13))</f>
        <v>2.2255071269819311</v>
      </c>
      <c r="N13" s="46">
        <v>2010</v>
      </c>
      <c r="O13" s="8">
        <v>43633</v>
      </c>
      <c r="P13" s="87">
        <v>1.2254</v>
      </c>
      <c r="Q13" s="87"/>
      <c r="R13" s="90">
        <f>IF(P13="","",T13*M13*LOOKUP(RIGHT($D$2,3),定数!$A$6:$A$13,定数!$B$6:$B$13))</f>
        <v>-17091.894735221129</v>
      </c>
      <c r="S13" s="90"/>
      <c r="T13" s="91">
        <f t="shared" si="4"/>
        <v>-63.999999999999616</v>
      </c>
      <c r="U13" s="91"/>
      <c r="V13" s="22">
        <f t="shared" si="1"/>
        <v>0</v>
      </c>
      <c r="W13">
        <f t="shared" si="2"/>
        <v>1</v>
      </c>
      <c r="X13" s="35">
        <f t="shared" si="5"/>
        <v>569729.82450737443</v>
      </c>
      <c r="Y13" s="36">
        <f t="shared" si="6"/>
        <v>0</v>
      </c>
    </row>
    <row r="14" spans="2:25" x14ac:dyDescent="0.2">
      <c r="B14" s="46">
        <v>6</v>
      </c>
      <c r="C14" s="86">
        <f t="shared" si="0"/>
        <v>552637.92977215326</v>
      </c>
      <c r="D14" s="86"/>
      <c r="E14" s="46">
        <v>2010</v>
      </c>
      <c r="F14" s="8">
        <v>43703</v>
      </c>
      <c r="G14" s="46" t="s">
        <v>4</v>
      </c>
      <c r="H14" s="87">
        <v>1.2728999999999999</v>
      </c>
      <c r="I14" s="87"/>
      <c r="J14" s="46">
        <v>64</v>
      </c>
      <c r="K14" s="88">
        <f t="shared" si="3"/>
        <v>16579.137893164596</v>
      </c>
      <c r="L14" s="89"/>
      <c r="M14" s="6">
        <f>IF(J14="","",(K14/J14)/LOOKUP(RIGHT($D$2,3),定数!$A$6:$A$13,定数!$B$6:$B$13))</f>
        <v>2.1587419131724732</v>
      </c>
      <c r="N14" s="46">
        <v>2010</v>
      </c>
      <c r="O14" s="8">
        <v>43707</v>
      </c>
      <c r="P14" s="87">
        <v>1.2665</v>
      </c>
      <c r="Q14" s="87"/>
      <c r="R14" s="90">
        <f>IF(P14="","",T14*M14*LOOKUP(RIGHT($D$2,3),定数!$A$6:$A$13,定数!$B$6:$B$13))</f>
        <v>-16579.137893164494</v>
      </c>
      <c r="S14" s="90"/>
      <c r="T14" s="91">
        <f t="shared" si="4"/>
        <v>-63.999999999999616</v>
      </c>
      <c r="U14" s="91"/>
      <c r="V14" s="22">
        <f t="shared" si="1"/>
        <v>0</v>
      </c>
      <c r="W14">
        <f t="shared" si="2"/>
        <v>2</v>
      </c>
      <c r="X14" s="35">
        <f t="shared" si="5"/>
        <v>569729.82450737443</v>
      </c>
      <c r="Y14" s="36">
        <f t="shared" si="6"/>
        <v>2.9999999999999916E-2</v>
      </c>
    </row>
    <row r="15" spans="2:25" x14ac:dyDescent="0.2">
      <c r="B15" s="46">
        <v>7</v>
      </c>
      <c r="C15" s="86">
        <f t="shared" si="0"/>
        <v>536058.79187898873</v>
      </c>
      <c r="D15" s="86"/>
      <c r="E15" s="46">
        <v>2010</v>
      </c>
      <c r="F15" s="8">
        <v>43739</v>
      </c>
      <c r="G15" s="46" t="s">
        <v>4</v>
      </c>
      <c r="H15" s="87">
        <v>1.3658999999999999</v>
      </c>
      <c r="I15" s="87"/>
      <c r="J15" s="46">
        <v>86</v>
      </c>
      <c r="K15" s="88">
        <f t="shared" si="3"/>
        <v>16081.763756369661</v>
      </c>
      <c r="L15" s="89"/>
      <c r="M15" s="6">
        <f>IF(J15="","",(K15/J15)/LOOKUP(RIGHT($D$2,3),定数!$A$6:$A$13,定数!$B$6:$B$13))</f>
        <v>1.5583104415086881</v>
      </c>
      <c r="N15" s="46">
        <v>2010</v>
      </c>
      <c r="O15" s="8">
        <v>44109</v>
      </c>
      <c r="P15" s="87">
        <v>1.3826000000000001</v>
      </c>
      <c r="Q15" s="87"/>
      <c r="R15" s="90">
        <f>IF(P15="","",T15*M15*LOOKUP(RIGHT($D$2,3),定数!$A$6:$A$13,定数!$B$6:$B$13))</f>
        <v>31228.541247834404</v>
      </c>
      <c r="S15" s="90"/>
      <c r="T15" s="91">
        <f t="shared" si="4"/>
        <v>167.00000000000159</v>
      </c>
      <c r="U15" s="91"/>
      <c r="V15" s="22">
        <f t="shared" si="1"/>
        <v>1</v>
      </c>
      <c r="W15">
        <f t="shared" si="2"/>
        <v>0</v>
      </c>
      <c r="X15" s="35">
        <f t="shared" si="5"/>
        <v>569729.82450737443</v>
      </c>
      <c r="Y15" s="36">
        <f t="shared" si="6"/>
        <v>5.9099999999999819E-2</v>
      </c>
    </row>
    <row r="16" spans="2:25" x14ac:dyDescent="0.2">
      <c r="B16" s="46">
        <v>8</v>
      </c>
      <c r="C16" s="86">
        <f t="shared" si="0"/>
        <v>567287.33312682319</v>
      </c>
      <c r="D16" s="86"/>
      <c r="E16" s="46">
        <v>2010</v>
      </c>
      <c r="F16" s="8">
        <v>43744</v>
      </c>
      <c r="G16" s="46" t="s">
        <v>4</v>
      </c>
      <c r="H16" s="87">
        <v>1.3883000000000001</v>
      </c>
      <c r="I16" s="87"/>
      <c r="J16" s="46">
        <v>84</v>
      </c>
      <c r="K16" s="88">
        <f t="shared" si="3"/>
        <v>17018.619993804696</v>
      </c>
      <c r="L16" s="89"/>
      <c r="M16" s="6">
        <f>IF(J16="","",(K16/J16)/LOOKUP(RIGHT($D$2,3),定数!$A$6:$A$13,定数!$B$6:$B$13))</f>
        <v>1.6883551581155452</v>
      </c>
      <c r="N16" s="46">
        <v>2010</v>
      </c>
      <c r="O16" s="8">
        <v>44116</v>
      </c>
      <c r="P16" s="87">
        <v>1.3798999999999999</v>
      </c>
      <c r="Q16" s="87"/>
      <c r="R16" s="90">
        <f>IF(P16="","",T16*M16*LOOKUP(RIGHT($D$2,3),定数!$A$6:$A$13,定数!$B$6:$B$13))</f>
        <v>-17018.61999380507</v>
      </c>
      <c r="S16" s="90"/>
      <c r="T16" s="91">
        <f t="shared" si="4"/>
        <v>-84.000000000001847</v>
      </c>
      <c r="U16" s="91"/>
      <c r="V16" s="22">
        <f t="shared" si="1"/>
        <v>0</v>
      </c>
      <c r="W16">
        <f t="shared" si="2"/>
        <v>1</v>
      </c>
      <c r="X16" s="35">
        <f t="shared" si="5"/>
        <v>569729.82450737443</v>
      </c>
      <c r="Y16" s="36">
        <f t="shared" si="6"/>
        <v>4.2871046511619992E-3</v>
      </c>
    </row>
    <row r="17" spans="2:25" x14ac:dyDescent="0.2">
      <c r="B17" s="46">
        <v>9</v>
      </c>
      <c r="C17" s="86">
        <f t="shared" si="0"/>
        <v>550268.71313301811</v>
      </c>
      <c r="D17" s="86"/>
      <c r="E17" s="46">
        <v>2010</v>
      </c>
      <c r="F17" s="8">
        <v>43785</v>
      </c>
      <c r="G17" s="46" t="s">
        <v>3</v>
      </c>
      <c r="H17" s="87">
        <v>1.3572</v>
      </c>
      <c r="I17" s="87"/>
      <c r="J17" s="46">
        <v>69</v>
      </c>
      <c r="K17" s="88">
        <f t="shared" si="3"/>
        <v>16508.061393990542</v>
      </c>
      <c r="L17" s="89"/>
      <c r="M17" s="6">
        <f>IF(J17="","",(K17/J17)/LOOKUP(RIGHT($D$2,3),定数!$A$6:$A$13,定数!$B$6:$B$13))</f>
        <v>1.9937272214964423</v>
      </c>
      <c r="N17" s="46">
        <v>2010</v>
      </c>
      <c r="O17" s="8">
        <v>44153</v>
      </c>
      <c r="P17" s="87">
        <v>1.3641000000000001</v>
      </c>
      <c r="Q17" s="87"/>
      <c r="R17" s="90">
        <f>IF(P17="","",T17*M17*LOOKUP(RIGHT($D$2,3),定数!$A$6:$A$13,定数!$B$6:$B$13))</f>
        <v>-16508.061393990851</v>
      </c>
      <c r="S17" s="90"/>
      <c r="T17" s="91">
        <f t="shared" si="4"/>
        <v>-69.000000000001279</v>
      </c>
      <c r="U17" s="91"/>
      <c r="V17" s="22">
        <f t="shared" si="1"/>
        <v>0</v>
      </c>
      <c r="W17">
        <f t="shared" si="2"/>
        <v>2</v>
      </c>
      <c r="X17" s="35">
        <f t="shared" si="5"/>
        <v>569729.82450737443</v>
      </c>
      <c r="Y17" s="36">
        <f t="shared" si="6"/>
        <v>3.4158491511627753E-2</v>
      </c>
    </row>
    <row r="18" spans="2:25" x14ac:dyDescent="0.2">
      <c r="B18" s="46">
        <v>10</v>
      </c>
      <c r="C18" s="86">
        <f t="shared" si="0"/>
        <v>533760.65173902723</v>
      </c>
      <c r="D18" s="86"/>
      <c r="E18" s="46">
        <v>2010</v>
      </c>
      <c r="F18" s="8">
        <v>43788</v>
      </c>
      <c r="G18" s="46" t="s">
        <v>4</v>
      </c>
      <c r="H18" s="87">
        <v>1.3682000000000001</v>
      </c>
      <c r="I18" s="87"/>
      <c r="J18" s="46">
        <v>53</v>
      </c>
      <c r="K18" s="88">
        <f>IF(J18="","",C18*0.03)</f>
        <v>16012.819552170817</v>
      </c>
      <c r="L18" s="89"/>
      <c r="M18" s="6">
        <f>IF(J18="","",(K18/J18)/LOOKUP(RIGHT($D$2,3),定数!$A$6:$A$13,定数!$B$6:$B$13))</f>
        <v>2.5177389232972982</v>
      </c>
      <c r="N18" s="46">
        <v>2010</v>
      </c>
      <c r="O18" s="8">
        <v>43791</v>
      </c>
      <c r="P18" s="87">
        <v>1.3783000000000001</v>
      </c>
      <c r="Q18" s="87"/>
      <c r="R18" s="90">
        <f>IF(P18="","",T18*M18*LOOKUP(RIGHT($D$2,3),定数!$A$6:$A$13,定数!$B$6:$B$13))</f>
        <v>30514.995750363247</v>
      </c>
      <c r="S18" s="90"/>
      <c r="T18" s="91">
        <f t="shared" si="4"/>
        <v>100.99999999999997</v>
      </c>
      <c r="U18" s="91"/>
      <c r="V18" s="22">
        <f t="shared" si="1"/>
        <v>1</v>
      </c>
      <c r="W18">
        <f t="shared" si="2"/>
        <v>0</v>
      </c>
      <c r="X18" s="35">
        <f t="shared" si="5"/>
        <v>569729.82450737443</v>
      </c>
      <c r="Y18" s="36">
        <f t="shared" si="6"/>
        <v>6.3133736766279536E-2</v>
      </c>
    </row>
    <row r="19" spans="2:25" x14ac:dyDescent="0.2">
      <c r="B19" s="46">
        <v>11</v>
      </c>
      <c r="C19" s="86">
        <f t="shared" si="0"/>
        <v>564275.64748939045</v>
      </c>
      <c r="D19" s="86"/>
      <c r="E19" s="46">
        <v>2010</v>
      </c>
      <c r="F19" s="8">
        <v>43801</v>
      </c>
      <c r="G19" s="46" t="s">
        <v>4</v>
      </c>
      <c r="H19" s="87">
        <v>1.3191999999999999</v>
      </c>
      <c r="I19" s="87"/>
      <c r="J19" s="46">
        <v>133</v>
      </c>
      <c r="K19" s="88">
        <f t="shared" si="3"/>
        <v>16928.269424681712</v>
      </c>
      <c r="L19" s="89"/>
      <c r="M19" s="6">
        <f>IF(J19="","",(K19/J19)/LOOKUP(RIGHT($D$2,3),定数!$A$6:$A$13,定数!$B$6:$B$13))</f>
        <v>1.060668510318403</v>
      </c>
      <c r="N19" s="46">
        <v>2010</v>
      </c>
      <c r="O19" s="8">
        <v>44179</v>
      </c>
      <c r="P19" s="87">
        <v>1.3452999999999999</v>
      </c>
      <c r="Q19" s="87"/>
      <c r="R19" s="90">
        <f>IF(P19="","",T19*M19*LOOKUP(RIGHT($D$2,3),定数!$A$6:$A$13,定数!$B$6:$B$13))</f>
        <v>33220.137743172396</v>
      </c>
      <c r="S19" s="90"/>
      <c r="T19" s="91">
        <f t="shared" si="4"/>
        <v>261.00000000000011</v>
      </c>
      <c r="U19" s="91"/>
      <c r="V19" s="22">
        <f t="shared" si="1"/>
        <v>2</v>
      </c>
      <c r="W19">
        <f t="shared" si="2"/>
        <v>0</v>
      </c>
      <c r="X19" s="35">
        <f t="shared" si="5"/>
        <v>569729.82450737443</v>
      </c>
      <c r="Y19" s="36">
        <f t="shared" si="6"/>
        <v>9.5732692644272532E-3</v>
      </c>
    </row>
    <row r="20" spans="2:25" x14ac:dyDescent="0.2">
      <c r="B20" s="46">
        <v>12</v>
      </c>
      <c r="C20" s="86">
        <f t="shared" si="0"/>
        <v>597495.7852325628</v>
      </c>
      <c r="D20" s="86"/>
      <c r="E20" s="46">
        <v>2010</v>
      </c>
      <c r="F20" s="8">
        <v>43826</v>
      </c>
      <c r="G20" s="46" t="s">
        <v>4</v>
      </c>
      <c r="H20" s="87">
        <v>1.3167</v>
      </c>
      <c r="I20" s="87"/>
      <c r="J20" s="46">
        <v>44</v>
      </c>
      <c r="K20" s="88">
        <f t="shared" si="3"/>
        <v>17924.873556976883</v>
      </c>
      <c r="L20" s="89"/>
      <c r="M20" s="6">
        <f>IF(J20="","",(K20/J20)/LOOKUP(RIGHT($D$2,3),定数!$A$6:$A$13,定数!$B$6:$B$13))</f>
        <v>3.3948624160941065</v>
      </c>
      <c r="N20" s="46">
        <v>2010</v>
      </c>
      <c r="O20" s="8">
        <v>43827</v>
      </c>
      <c r="P20" s="87">
        <v>1.325</v>
      </c>
      <c r="Q20" s="87"/>
      <c r="R20" s="90">
        <f>IF(P20="","",T20*M20*LOOKUP(RIGHT($D$2,3),定数!$A$6:$A$13,定数!$B$6:$B$13))</f>
        <v>33812.829664297198</v>
      </c>
      <c r="S20" s="90"/>
      <c r="T20" s="91">
        <f t="shared" si="4"/>
        <v>82.999999999999744</v>
      </c>
      <c r="U20" s="91"/>
      <c r="V20" s="22">
        <f t="shared" si="1"/>
        <v>3</v>
      </c>
      <c r="W20">
        <f t="shared" si="2"/>
        <v>0</v>
      </c>
      <c r="X20" s="35">
        <f t="shared" si="5"/>
        <v>597495.7852325628</v>
      </c>
      <c r="Y20" s="36">
        <f t="shared" si="6"/>
        <v>0</v>
      </c>
    </row>
    <row r="21" spans="2:25" x14ac:dyDescent="0.2">
      <c r="B21" s="46">
        <v>13</v>
      </c>
      <c r="C21" s="86">
        <f t="shared" si="0"/>
        <v>631308.61489685997</v>
      </c>
      <c r="D21" s="86"/>
      <c r="E21" s="46">
        <v>2011</v>
      </c>
      <c r="F21" s="8">
        <v>43492</v>
      </c>
      <c r="G21" s="46" t="s">
        <v>4</v>
      </c>
      <c r="H21" s="87">
        <v>1.3746</v>
      </c>
      <c r="I21" s="87"/>
      <c r="J21" s="46">
        <v>110</v>
      </c>
      <c r="K21" s="88">
        <f>IF(J21="","",C21*0.03)</f>
        <v>18939.258446905798</v>
      </c>
      <c r="L21" s="89"/>
      <c r="M21" s="6">
        <f>IF(J21="","",(K21/J21)/LOOKUP(RIGHT($D$2,3),定数!$A$6:$A$13,定数!$B$6:$B$13))</f>
        <v>1.4347923065837727</v>
      </c>
      <c r="N21" s="46">
        <v>2011</v>
      </c>
      <c r="O21" s="8">
        <v>43493</v>
      </c>
      <c r="P21" s="87">
        <v>1.3635999999999999</v>
      </c>
      <c r="Q21" s="87"/>
      <c r="R21" s="90">
        <f>IF(P21="","",T21*M21*LOOKUP(RIGHT($D$2,3),定数!$A$6:$A$13,定数!$B$6:$B$13))</f>
        <v>-18939.258446906006</v>
      </c>
      <c r="S21" s="90"/>
      <c r="T21" s="91">
        <f t="shared" si="4"/>
        <v>-110.00000000000121</v>
      </c>
      <c r="U21" s="91"/>
      <c r="V21" s="22">
        <f t="shared" si="1"/>
        <v>0</v>
      </c>
      <c r="W21">
        <f t="shared" si="2"/>
        <v>1</v>
      </c>
      <c r="X21" s="35">
        <f t="shared" si="5"/>
        <v>631308.61489685997</v>
      </c>
      <c r="Y21" s="36">
        <f t="shared" si="6"/>
        <v>0</v>
      </c>
    </row>
    <row r="22" spans="2:25" x14ac:dyDescent="0.2">
      <c r="B22" s="46">
        <v>14</v>
      </c>
      <c r="C22" s="86">
        <f t="shared" si="0"/>
        <v>612369.35644995398</v>
      </c>
      <c r="D22" s="86"/>
      <c r="E22" s="46">
        <v>2011</v>
      </c>
      <c r="F22" s="8">
        <v>43604</v>
      </c>
      <c r="G22" s="46" t="s">
        <v>4</v>
      </c>
      <c r="H22" s="87">
        <v>1.4279999999999999</v>
      </c>
      <c r="I22" s="87"/>
      <c r="J22" s="46">
        <v>75</v>
      </c>
      <c r="K22" s="88">
        <f t="shared" si="3"/>
        <v>18371.080693498618</v>
      </c>
      <c r="L22" s="89"/>
      <c r="M22" s="6">
        <f>IF(J22="","",(K22/J22)/LOOKUP(RIGHT($D$2,3),定数!$A$6:$A$13,定数!$B$6:$B$13))</f>
        <v>2.0412311881665128</v>
      </c>
      <c r="N22" s="46">
        <v>2011</v>
      </c>
      <c r="O22" s="8">
        <v>43605</v>
      </c>
      <c r="P22" s="87">
        <v>1.4205000000000001</v>
      </c>
      <c r="Q22" s="87"/>
      <c r="R22" s="90">
        <f>IF(P22="","",T22*M22*LOOKUP(RIGHT($D$2,3),定数!$A$6:$A$13,定数!$B$6:$B$13))</f>
        <v>-18371.080693498225</v>
      </c>
      <c r="S22" s="90"/>
      <c r="T22" s="91">
        <f t="shared" si="4"/>
        <v>-74.999999999998408</v>
      </c>
      <c r="U22" s="91"/>
      <c r="V22" s="22">
        <f t="shared" si="1"/>
        <v>0</v>
      </c>
      <c r="W22">
        <f t="shared" si="2"/>
        <v>2</v>
      </c>
      <c r="X22" s="35">
        <f t="shared" si="5"/>
        <v>631308.61489685997</v>
      </c>
      <c r="Y22" s="36">
        <f t="shared" si="6"/>
        <v>3.000000000000036E-2</v>
      </c>
    </row>
    <row r="23" spans="2:25" x14ac:dyDescent="0.2">
      <c r="B23" s="46">
        <v>15</v>
      </c>
      <c r="C23" s="86">
        <f t="shared" si="0"/>
        <v>593998.27575645573</v>
      </c>
      <c r="D23" s="86"/>
      <c r="E23" s="46">
        <v>2011</v>
      </c>
      <c r="F23" s="8">
        <v>43625</v>
      </c>
      <c r="G23" s="46" t="s">
        <v>3</v>
      </c>
      <c r="H23" s="87">
        <v>1.4604999999999999</v>
      </c>
      <c r="I23" s="87"/>
      <c r="J23" s="46">
        <v>42</v>
      </c>
      <c r="K23" s="88">
        <f t="shared" si="3"/>
        <v>17819.948272693669</v>
      </c>
      <c r="L23" s="89"/>
      <c r="M23" s="6">
        <f>IF(J23="","",(K23/J23)/LOOKUP(RIGHT($D$2,3),定数!$A$6:$A$13,定数!$B$6:$B$13))</f>
        <v>3.5357040223598548</v>
      </c>
      <c r="N23" s="46">
        <v>2011</v>
      </c>
      <c r="O23" s="8">
        <v>43625</v>
      </c>
      <c r="P23" s="87">
        <v>1.45</v>
      </c>
      <c r="Q23" s="87"/>
      <c r="R23" s="90">
        <f>IF(P23="","",T23*M23*LOOKUP(RIGHT($D$2,3),定数!$A$6:$A$13,定数!$B$6:$B$13))</f>
        <v>44549.870681733977</v>
      </c>
      <c r="S23" s="90"/>
      <c r="T23" s="91">
        <f t="shared" si="4"/>
        <v>104.99999999999955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631308.61489685997</v>
      </c>
      <c r="Y23" s="36">
        <f t="shared" si="6"/>
        <v>5.9099999999999708E-2</v>
      </c>
    </row>
    <row r="24" spans="2:25" x14ac:dyDescent="0.2">
      <c r="B24" s="46">
        <v>16</v>
      </c>
      <c r="C24" s="86">
        <f t="shared" si="0"/>
        <v>638548.14643818967</v>
      </c>
      <c r="D24" s="86"/>
      <c r="E24" s="46">
        <v>2011</v>
      </c>
      <c r="F24" s="8">
        <v>43694</v>
      </c>
      <c r="G24" s="46" t="s">
        <v>4</v>
      </c>
      <c r="H24" s="87">
        <v>1.4455</v>
      </c>
      <c r="I24" s="87"/>
      <c r="J24" s="46">
        <v>131</v>
      </c>
      <c r="K24" s="88">
        <f t="shared" si="3"/>
        <v>19156.444393145688</v>
      </c>
      <c r="L24" s="89"/>
      <c r="M24" s="6">
        <f>IF(J24="","",(K24/J24)/LOOKUP(RIGHT($D$2,3),定数!$A$6:$A$13,定数!$B$6:$B$13))</f>
        <v>1.2186033328973085</v>
      </c>
      <c r="N24" s="46">
        <v>2011</v>
      </c>
      <c r="O24" s="8">
        <v>43695</v>
      </c>
      <c r="P24" s="87">
        <v>1.4323999999999999</v>
      </c>
      <c r="Q24" s="87"/>
      <c r="R24" s="90">
        <f>IF(P24="","",T24*M24*LOOKUP(RIGHT($D$2,3),定数!$A$6:$A$13,定数!$B$6:$B$13))</f>
        <v>-19156.444393145852</v>
      </c>
      <c r="S24" s="90"/>
      <c r="T24" s="91">
        <f t="shared" si="4"/>
        <v>-131.00000000000111</v>
      </c>
      <c r="U24" s="91"/>
      <c r="V24" t="str">
        <f t="shared" si="7"/>
        <v/>
      </c>
      <c r="W24">
        <f t="shared" si="2"/>
        <v>1</v>
      </c>
      <c r="X24" s="35">
        <f t="shared" si="5"/>
        <v>638548.14643818967</v>
      </c>
      <c r="Y24" s="36">
        <f t="shared" si="6"/>
        <v>0</v>
      </c>
    </row>
    <row r="25" spans="2:25" x14ac:dyDescent="0.2">
      <c r="B25" s="46">
        <v>17</v>
      </c>
      <c r="C25" s="86">
        <f t="shared" si="0"/>
        <v>619391.70204504381</v>
      </c>
      <c r="D25" s="86"/>
      <c r="E25" s="46">
        <v>2011</v>
      </c>
      <c r="F25" s="8">
        <v>43708</v>
      </c>
      <c r="G25" s="46" t="s">
        <v>3</v>
      </c>
      <c r="H25" s="87">
        <v>1.4417</v>
      </c>
      <c r="I25" s="87"/>
      <c r="J25" s="46">
        <v>53</v>
      </c>
      <c r="K25" s="88">
        <f t="shared" si="3"/>
        <v>18581.751061351315</v>
      </c>
      <c r="L25" s="89"/>
      <c r="M25" s="6">
        <f>IF(J25="","",(K25/J25)/LOOKUP(RIGHT($D$2,3),定数!$A$6:$A$13,定数!$B$6:$B$13))</f>
        <v>2.9216589719105839</v>
      </c>
      <c r="N25" s="46">
        <v>2011</v>
      </c>
      <c r="O25" s="8">
        <v>43709</v>
      </c>
      <c r="P25" s="87">
        <v>1.4317</v>
      </c>
      <c r="Q25" s="87"/>
      <c r="R25" s="90">
        <f>IF(P25="","",T25*M25*LOOKUP(RIGHT($D$2,3),定数!$A$6:$A$13,定数!$B$6:$B$13))</f>
        <v>35059.907662927042</v>
      </c>
      <c r="S25" s="90"/>
      <c r="T25" s="91">
        <f t="shared" si="4"/>
        <v>100.00000000000009</v>
      </c>
      <c r="U25" s="91"/>
      <c r="V25" t="str">
        <f t="shared" si="7"/>
        <v/>
      </c>
      <c r="W25">
        <f t="shared" si="2"/>
        <v>0</v>
      </c>
      <c r="X25" s="35">
        <f t="shared" si="5"/>
        <v>638548.14643818967</v>
      </c>
      <c r="Y25" s="36">
        <f t="shared" si="6"/>
        <v>3.0000000000000249E-2</v>
      </c>
    </row>
    <row r="26" spans="2:25" x14ac:dyDescent="0.2">
      <c r="B26" s="46">
        <v>18</v>
      </c>
      <c r="C26" s="86">
        <f t="shared" si="0"/>
        <v>654451.60970797087</v>
      </c>
      <c r="D26" s="86"/>
      <c r="E26" s="46">
        <v>2011</v>
      </c>
      <c r="F26" s="8">
        <v>43731</v>
      </c>
      <c r="G26" s="46" t="s">
        <v>3</v>
      </c>
      <c r="H26" s="87">
        <v>1.3479000000000001</v>
      </c>
      <c r="I26" s="87"/>
      <c r="J26" s="46">
        <v>82</v>
      </c>
      <c r="K26" s="88">
        <f t="shared" si="3"/>
        <v>19633.548291239127</v>
      </c>
      <c r="L26" s="89"/>
      <c r="M26" s="6">
        <f>IF(J26="","",(K26/J26)/LOOKUP(RIGHT($D$2,3),定数!$A$6:$A$13,定数!$B$6:$B$13))</f>
        <v>1.995279297890155</v>
      </c>
      <c r="N26" s="46">
        <v>2011</v>
      </c>
      <c r="O26" s="8">
        <v>44101</v>
      </c>
      <c r="P26" s="87">
        <v>1.3561000000000001</v>
      </c>
      <c r="Q26" s="87"/>
      <c r="R26" s="90">
        <f>IF(P26="","",T26*M26*LOOKUP(RIGHT($D$2,3),定数!$A$6:$A$13,定数!$B$6:$B$13))</f>
        <v>-19633.548291239091</v>
      </c>
      <c r="S26" s="90"/>
      <c r="T26" s="91">
        <f t="shared" si="4"/>
        <v>-81.999999999999858</v>
      </c>
      <c r="U26" s="91"/>
      <c r="V26" t="str">
        <f t="shared" si="7"/>
        <v/>
      </c>
      <c r="W26">
        <f t="shared" si="2"/>
        <v>1</v>
      </c>
      <c r="X26" s="35">
        <f t="shared" si="5"/>
        <v>654451.60970797087</v>
      </c>
      <c r="Y26" s="36">
        <f t="shared" si="6"/>
        <v>0</v>
      </c>
    </row>
    <row r="27" spans="2:25" x14ac:dyDescent="0.2">
      <c r="B27" s="46">
        <v>19</v>
      </c>
      <c r="C27" s="86">
        <f t="shared" si="0"/>
        <v>634818.0614167318</v>
      </c>
      <c r="D27" s="86"/>
      <c r="E27" s="46">
        <v>2011</v>
      </c>
      <c r="F27" s="8">
        <v>43744</v>
      </c>
      <c r="G27" s="46" t="s">
        <v>4</v>
      </c>
      <c r="H27" s="87">
        <v>1.3368</v>
      </c>
      <c r="I27" s="87"/>
      <c r="J27" s="46">
        <v>127</v>
      </c>
      <c r="K27" s="88">
        <f t="shared" si="3"/>
        <v>19044.541842501952</v>
      </c>
      <c r="L27" s="89"/>
      <c r="M27" s="6">
        <f>IF(J27="","",(K27/J27)/LOOKUP(RIGHT($D$2,3),定数!$A$6:$A$13,定数!$B$6:$B$13))</f>
        <v>1.2496418531825428</v>
      </c>
      <c r="N27" s="46">
        <v>2011</v>
      </c>
      <c r="O27" s="8">
        <v>43748</v>
      </c>
      <c r="P27" s="87">
        <v>1.3615999999999999</v>
      </c>
      <c r="Q27" s="87"/>
      <c r="R27" s="90">
        <f>IF(P27="","",T27*M27*LOOKUP(RIGHT($D$2,3),定数!$A$6:$A$13,定数!$B$6:$B$13))</f>
        <v>37189.341550712372</v>
      </c>
      <c r="S27" s="90"/>
      <c r="T27" s="91">
        <f t="shared" si="4"/>
        <v>247.99999999999932</v>
      </c>
      <c r="U27" s="91"/>
      <c r="V27" t="str">
        <f t="shared" si="7"/>
        <v/>
      </c>
      <c r="W27">
        <f t="shared" si="2"/>
        <v>0</v>
      </c>
      <c r="X27" s="35">
        <f t="shared" si="5"/>
        <v>654451.60970797087</v>
      </c>
      <c r="Y27" s="36">
        <f t="shared" si="6"/>
        <v>2.9999999999999916E-2</v>
      </c>
    </row>
    <row r="28" spans="2:25" x14ac:dyDescent="0.2">
      <c r="B28" s="46">
        <v>20</v>
      </c>
      <c r="C28" s="86">
        <f t="shared" si="0"/>
        <v>672007.40296744416</v>
      </c>
      <c r="D28" s="86"/>
      <c r="E28" s="46">
        <v>2011</v>
      </c>
      <c r="F28" s="8">
        <v>43749</v>
      </c>
      <c r="G28" s="46" t="s">
        <v>4</v>
      </c>
      <c r="H28" s="87">
        <v>1.3626</v>
      </c>
      <c r="I28" s="87"/>
      <c r="J28" s="46">
        <v>62</v>
      </c>
      <c r="K28" s="88">
        <f t="shared" si="3"/>
        <v>20160.222089023326</v>
      </c>
      <c r="L28" s="89"/>
      <c r="M28" s="6">
        <f>IF(J28="","",(K28/J28)/LOOKUP(RIGHT($D$2,3),定数!$A$6:$A$13,定数!$B$6:$B$13))</f>
        <v>2.7097072700300169</v>
      </c>
      <c r="N28" s="46">
        <v>2011</v>
      </c>
      <c r="O28" s="8">
        <v>43750</v>
      </c>
      <c r="P28" s="87">
        <v>1.3743000000000001</v>
      </c>
      <c r="Q28" s="87"/>
      <c r="R28" s="90">
        <f>IF(P28="","",T28*M28*LOOKUP(RIGHT($D$2,3),定数!$A$6:$A$13,定数!$B$6:$B$13))</f>
        <v>38044.290071221578</v>
      </c>
      <c r="S28" s="90"/>
      <c r="T28" s="91">
        <f t="shared" si="4"/>
        <v>117.00000000000044</v>
      </c>
      <c r="U28" s="91"/>
      <c r="V28" t="str">
        <f t="shared" si="7"/>
        <v/>
      </c>
      <c r="W28">
        <f t="shared" si="2"/>
        <v>0</v>
      </c>
      <c r="X28" s="35">
        <f t="shared" si="5"/>
        <v>672007.40296744416</v>
      </c>
      <c r="Y28" s="36">
        <f t="shared" si="6"/>
        <v>0</v>
      </c>
    </row>
    <row r="29" spans="2:25" x14ac:dyDescent="0.2">
      <c r="B29" s="46">
        <v>21</v>
      </c>
      <c r="C29" s="86">
        <f t="shared" si="0"/>
        <v>710051.69303866569</v>
      </c>
      <c r="D29" s="86"/>
      <c r="E29" s="46">
        <v>2011</v>
      </c>
      <c r="F29" s="8">
        <v>43752</v>
      </c>
      <c r="G29" s="46" t="s">
        <v>4</v>
      </c>
      <c r="H29" s="87">
        <v>1.3828</v>
      </c>
      <c r="I29" s="87"/>
      <c r="J29" s="46">
        <v>85</v>
      </c>
      <c r="K29" s="88">
        <f t="shared" si="3"/>
        <v>21301.550791159971</v>
      </c>
      <c r="L29" s="89"/>
      <c r="M29" s="6">
        <f>IF(J29="","",(K29/J29)/LOOKUP(RIGHT($D$2,3),定数!$A$6:$A$13,定数!$B$6:$B$13))</f>
        <v>2.088387332466664</v>
      </c>
      <c r="N29" s="46">
        <v>2011</v>
      </c>
      <c r="O29" s="8">
        <v>43755</v>
      </c>
      <c r="P29" s="87">
        <v>1.3743000000000001</v>
      </c>
      <c r="Q29" s="87"/>
      <c r="R29" s="90">
        <f>IF(P29="","",T29*M29*LOOKUP(RIGHT($D$2,3),定数!$A$6:$A$13,定数!$B$6:$B$13))</f>
        <v>-21301.550791159851</v>
      </c>
      <c r="S29" s="90"/>
      <c r="T29" s="91">
        <f t="shared" si="4"/>
        <v>-84.999999999999517</v>
      </c>
      <c r="U29" s="91"/>
      <c r="V29" t="str">
        <f t="shared" si="7"/>
        <v/>
      </c>
      <c r="W29">
        <f t="shared" si="2"/>
        <v>1</v>
      </c>
      <c r="X29" s="35">
        <f t="shared" si="5"/>
        <v>710051.69303866569</v>
      </c>
      <c r="Y29" s="36">
        <f t="shared" si="6"/>
        <v>0</v>
      </c>
    </row>
    <row r="30" spans="2:25" x14ac:dyDescent="0.2">
      <c r="B30" s="46">
        <v>22</v>
      </c>
      <c r="C30" s="86">
        <f t="shared" si="0"/>
        <v>688750.14224750584</v>
      </c>
      <c r="D30" s="86"/>
      <c r="E30" s="46">
        <v>2011</v>
      </c>
      <c r="F30" s="8">
        <v>43779</v>
      </c>
      <c r="G30" s="46" t="s">
        <v>3</v>
      </c>
      <c r="H30" s="87">
        <v>1.3564000000000001</v>
      </c>
      <c r="I30" s="87"/>
      <c r="J30" s="46">
        <v>87</v>
      </c>
      <c r="K30" s="88">
        <f t="shared" si="3"/>
        <v>20662.504267425174</v>
      </c>
      <c r="L30" s="89"/>
      <c r="M30" s="6">
        <f>IF(J30="","",(K30/J30)/LOOKUP(RIGHT($D$2,3),定数!$A$6:$A$13,定数!$B$6:$B$13))</f>
        <v>1.9791670754238673</v>
      </c>
      <c r="N30" s="46">
        <v>2011</v>
      </c>
      <c r="O30" s="8">
        <v>43780</v>
      </c>
      <c r="P30" s="87">
        <v>1.3651</v>
      </c>
      <c r="Q30" s="87"/>
      <c r="R30" s="90">
        <f>IF(P30="","",T30*M30*LOOKUP(RIGHT($D$2,3),定数!$A$6:$A$13,定数!$B$6:$B$13))</f>
        <v>-20662.504267425011</v>
      </c>
      <c r="S30" s="90"/>
      <c r="T30" s="91">
        <f t="shared" si="4"/>
        <v>-86.999999999999304</v>
      </c>
      <c r="U30" s="91"/>
      <c r="V30" t="str">
        <f t="shared" si="7"/>
        <v/>
      </c>
      <c r="W30">
        <f t="shared" si="2"/>
        <v>2</v>
      </c>
      <c r="X30" s="35">
        <f t="shared" si="5"/>
        <v>710051.69303866569</v>
      </c>
      <c r="Y30" s="36">
        <f t="shared" si="6"/>
        <v>2.9999999999999805E-2</v>
      </c>
    </row>
    <row r="31" spans="2:25" x14ac:dyDescent="0.2">
      <c r="B31" s="46">
        <v>23</v>
      </c>
      <c r="C31" s="86">
        <f t="shared" si="0"/>
        <v>668087.63798008079</v>
      </c>
      <c r="D31" s="86"/>
      <c r="E31" s="46">
        <v>2011</v>
      </c>
      <c r="F31" s="8">
        <v>43793</v>
      </c>
      <c r="G31" s="46" t="s">
        <v>3</v>
      </c>
      <c r="H31" s="87">
        <v>1.3353999999999999</v>
      </c>
      <c r="I31" s="87"/>
      <c r="J31" s="46">
        <v>58</v>
      </c>
      <c r="K31" s="88">
        <f t="shared" si="3"/>
        <v>20042.629139402423</v>
      </c>
      <c r="L31" s="89"/>
      <c r="M31" s="6">
        <f>IF(J31="","",(K31/J31)/LOOKUP(RIGHT($D$2,3),定数!$A$6:$A$13,定数!$B$6:$B$13))</f>
        <v>2.8796880947417276</v>
      </c>
      <c r="N31" s="46">
        <v>2011</v>
      </c>
      <c r="O31" s="8">
        <v>43794</v>
      </c>
      <c r="P31" s="87">
        <v>1.3243</v>
      </c>
      <c r="Q31" s="87"/>
      <c r="R31" s="90">
        <f>IF(P31="","",T31*M31*LOOKUP(RIGHT($D$2,3),定数!$A$6:$A$13,定数!$B$6:$B$13))</f>
        <v>38357.445421959426</v>
      </c>
      <c r="S31" s="90"/>
      <c r="T31" s="91">
        <f t="shared" si="4"/>
        <v>110.99999999999888</v>
      </c>
      <c r="U31" s="91"/>
      <c r="V31" t="str">
        <f t="shared" si="7"/>
        <v/>
      </c>
      <c r="W31">
        <f t="shared" si="2"/>
        <v>0</v>
      </c>
      <c r="X31" s="35">
        <f t="shared" si="5"/>
        <v>710051.69303866569</v>
      </c>
      <c r="Y31" s="36">
        <f t="shared" si="6"/>
        <v>5.9099999999999708E-2</v>
      </c>
    </row>
    <row r="32" spans="2:25" x14ac:dyDescent="0.2">
      <c r="B32" s="46">
        <v>24</v>
      </c>
      <c r="C32" s="86">
        <f t="shared" si="0"/>
        <v>706445.08340204018</v>
      </c>
      <c r="D32" s="86"/>
      <c r="E32" s="46">
        <v>2011</v>
      </c>
      <c r="F32" s="8">
        <v>44167</v>
      </c>
      <c r="G32" s="46" t="s">
        <v>4</v>
      </c>
      <c r="H32" s="87">
        <v>1.3472</v>
      </c>
      <c r="I32" s="87"/>
      <c r="J32" s="46">
        <v>25</v>
      </c>
      <c r="K32" s="88">
        <f t="shared" si="3"/>
        <v>21193.352502061203</v>
      </c>
      <c r="L32" s="89"/>
      <c r="M32" s="6">
        <f>IF(J32="","",(K32/J32)/LOOKUP(RIGHT($D$2,3),定数!$A$6:$A$13,定数!$B$6:$B$13))</f>
        <v>7.0644508340204011</v>
      </c>
      <c r="N32" s="46">
        <v>2011</v>
      </c>
      <c r="O32" s="8">
        <v>44167</v>
      </c>
      <c r="P32" s="87">
        <v>1.3515999999999999</v>
      </c>
      <c r="Q32" s="87"/>
      <c r="R32" s="90">
        <f>IF(P32="","",T32*M32*LOOKUP(RIGHT($D$2,3),定数!$A$6:$A$13,定数!$B$6:$B$13))</f>
        <v>37300.300403627371</v>
      </c>
      <c r="S32" s="90"/>
      <c r="T32" s="91">
        <f t="shared" si="4"/>
        <v>43.999999999999595</v>
      </c>
      <c r="U32" s="91"/>
      <c r="V32" t="str">
        <f t="shared" si="7"/>
        <v/>
      </c>
      <c r="W32">
        <f t="shared" si="2"/>
        <v>0</v>
      </c>
      <c r="X32" s="35">
        <f t="shared" si="5"/>
        <v>710051.69303866569</v>
      </c>
      <c r="Y32" s="36">
        <f t="shared" si="6"/>
        <v>5.0793620689657537E-3</v>
      </c>
    </row>
    <row r="33" spans="2:25" x14ac:dyDescent="0.2">
      <c r="B33" s="46">
        <v>25</v>
      </c>
      <c r="C33" s="86">
        <f t="shared" si="0"/>
        <v>743745.38380566752</v>
      </c>
      <c r="D33" s="86"/>
      <c r="E33" s="46">
        <v>2011</v>
      </c>
      <c r="F33" s="8">
        <v>44178</v>
      </c>
      <c r="G33" s="46" t="s">
        <v>3</v>
      </c>
      <c r="H33" s="87">
        <v>1.3171999999999999</v>
      </c>
      <c r="I33" s="87"/>
      <c r="J33" s="46">
        <v>65</v>
      </c>
      <c r="K33" s="88">
        <f t="shared" si="3"/>
        <v>22312.361514170025</v>
      </c>
      <c r="L33" s="89"/>
      <c r="M33" s="6">
        <f>IF(J33="","",(K33/J33)/LOOKUP(RIGHT($D$2,3),定数!$A$6:$A$13,定数!$B$6:$B$13))</f>
        <v>2.8605591684833365</v>
      </c>
      <c r="N33" s="46">
        <v>2011</v>
      </c>
      <c r="O33" s="8">
        <v>44178</v>
      </c>
      <c r="P33" s="87">
        <v>1.3048</v>
      </c>
      <c r="Q33" s="87"/>
      <c r="R33" s="90">
        <f>IF(P33="","",T33*M33*LOOKUP(RIGHT($D$2,3),定数!$A$6:$A$13,定数!$B$6:$B$13))</f>
        <v>42565.120427031929</v>
      </c>
      <c r="S33" s="90"/>
      <c r="T33" s="91">
        <f t="shared" si="4"/>
        <v>123.99999999999966</v>
      </c>
      <c r="U33" s="91"/>
      <c r="V33" t="str">
        <f t="shared" si="7"/>
        <v/>
      </c>
      <c r="W33">
        <f t="shared" si="2"/>
        <v>0</v>
      </c>
      <c r="X33" s="35">
        <f t="shared" si="5"/>
        <v>743745.38380566752</v>
      </c>
      <c r="Y33" s="36">
        <f t="shared" si="6"/>
        <v>0</v>
      </c>
    </row>
    <row r="34" spans="2:25" x14ac:dyDescent="0.2">
      <c r="B34" s="46">
        <v>26</v>
      </c>
      <c r="C34" s="86">
        <f t="shared" si="0"/>
        <v>786310.5042326994</v>
      </c>
      <c r="D34" s="86"/>
      <c r="E34" s="46">
        <v>2012</v>
      </c>
      <c r="F34" s="8">
        <v>43882</v>
      </c>
      <c r="G34" s="46" t="s">
        <v>4</v>
      </c>
      <c r="H34" s="87">
        <v>1.3269</v>
      </c>
      <c r="I34" s="87"/>
      <c r="J34" s="46">
        <v>84</v>
      </c>
      <c r="K34" s="88">
        <f t="shared" si="3"/>
        <v>23589.315126980982</v>
      </c>
      <c r="L34" s="89"/>
      <c r="M34" s="6">
        <f>IF(J34="","",(K34/J34)/LOOKUP(RIGHT($D$2,3),定数!$A$6:$A$13,定数!$B$6:$B$13))</f>
        <v>2.3402098340258912</v>
      </c>
      <c r="N34" s="46">
        <v>2012</v>
      </c>
      <c r="O34" s="8">
        <v>43885</v>
      </c>
      <c r="P34" s="87">
        <v>1.3431999999999999</v>
      </c>
      <c r="Q34" s="87"/>
      <c r="R34" s="90">
        <f>IF(P34="","",T34*M34*LOOKUP(RIGHT($D$2,3),定数!$A$6:$A$13,定数!$B$6:$B$13))</f>
        <v>45774.504353546377</v>
      </c>
      <c r="S34" s="90"/>
      <c r="T34" s="91">
        <f t="shared" si="4"/>
        <v>162.9999999999998</v>
      </c>
      <c r="U34" s="91"/>
      <c r="V34" t="str">
        <f t="shared" si="7"/>
        <v/>
      </c>
      <c r="W34">
        <f t="shared" si="2"/>
        <v>0</v>
      </c>
      <c r="X34" s="35">
        <f t="shared" si="5"/>
        <v>786310.5042326994</v>
      </c>
      <c r="Y34" s="36">
        <f t="shared" si="6"/>
        <v>0</v>
      </c>
    </row>
    <row r="35" spans="2:25" x14ac:dyDescent="0.2">
      <c r="B35" s="46">
        <v>27</v>
      </c>
      <c r="C35" s="86">
        <f t="shared" si="0"/>
        <v>832085.00858624582</v>
      </c>
      <c r="D35" s="86"/>
      <c r="E35" s="46">
        <v>2012</v>
      </c>
      <c r="F35" s="8">
        <v>43889</v>
      </c>
      <c r="G35" s="46" t="s">
        <v>4</v>
      </c>
      <c r="H35" s="87">
        <v>1.3471</v>
      </c>
      <c r="I35" s="87"/>
      <c r="J35" s="46">
        <v>84</v>
      </c>
      <c r="K35" s="88">
        <f t="shared" si="3"/>
        <v>24962.550257587372</v>
      </c>
      <c r="L35" s="89"/>
      <c r="M35" s="6">
        <f>IF(J35="","",(K35/J35)/LOOKUP(RIGHT($D$2,3),定数!$A$6:$A$13,定数!$B$6:$B$13))</f>
        <v>2.4764434779352551</v>
      </c>
      <c r="N35" s="46">
        <v>2012</v>
      </c>
      <c r="O35" s="8">
        <v>43890</v>
      </c>
      <c r="P35" s="87">
        <v>1.3387</v>
      </c>
      <c r="Q35" s="87"/>
      <c r="R35" s="90">
        <f>IF(P35="","",T35*M35*LOOKUP(RIGHT($D$2,3),定数!$A$6:$A$13,定数!$B$6:$B$13))</f>
        <v>-24962.55025758726</v>
      </c>
      <c r="S35" s="90"/>
      <c r="T35" s="91">
        <f t="shared" si="4"/>
        <v>-83.999999999999631</v>
      </c>
      <c r="U35" s="91"/>
      <c r="V35" t="str">
        <f t="shared" si="7"/>
        <v/>
      </c>
      <c r="W35">
        <f t="shared" si="2"/>
        <v>1</v>
      </c>
      <c r="X35" s="35">
        <f t="shared" si="5"/>
        <v>832085.00858624582</v>
      </c>
      <c r="Y35" s="36">
        <f t="shared" si="6"/>
        <v>0</v>
      </c>
    </row>
    <row r="36" spans="2:25" x14ac:dyDescent="0.2">
      <c r="B36" s="46">
        <v>28</v>
      </c>
      <c r="C36" s="86">
        <f t="shared" si="0"/>
        <v>807122.4583286586</v>
      </c>
      <c r="D36" s="86"/>
      <c r="E36" s="46">
        <v>2012</v>
      </c>
      <c r="F36" s="8">
        <v>43933</v>
      </c>
      <c r="G36" s="46" t="s">
        <v>4</v>
      </c>
      <c r="H36" s="87">
        <v>1.3111999999999999</v>
      </c>
      <c r="I36" s="87"/>
      <c r="J36" s="46">
        <v>20</v>
      </c>
      <c r="K36" s="88">
        <f t="shared" si="3"/>
        <v>24213.673749859758</v>
      </c>
      <c r="L36" s="89"/>
      <c r="M36" s="6">
        <f>IF(J36="","",(K36/J36)/LOOKUP(RIGHT($D$2,3),定数!$A$6:$A$13,定数!$B$6:$B$13))</f>
        <v>10.089030729108233</v>
      </c>
      <c r="N36" s="46">
        <v>2012</v>
      </c>
      <c r="O36" s="8">
        <v>43933</v>
      </c>
      <c r="P36" s="87">
        <v>1.3147</v>
      </c>
      <c r="Q36" s="87"/>
      <c r="R36" s="90">
        <f>IF(P36="","",T36*M36*LOOKUP(RIGHT($D$2,3),定数!$A$6:$A$13,定数!$B$6:$B$13))</f>
        <v>42373.929062255287</v>
      </c>
      <c r="S36" s="90"/>
      <c r="T36" s="91">
        <f t="shared" si="4"/>
        <v>35.000000000000583</v>
      </c>
      <c r="U36" s="91"/>
      <c r="V36" t="str">
        <f t="shared" si="7"/>
        <v/>
      </c>
      <c r="W36">
        <f t="shared" si="2"/>
        <v>0</v>
      </c>
      <c r="X36" s="35">
        <f t="shared" si="5"/>
        <v>832085.00858624582</v>
      </c>
      <c r="Y36" s="36">
        <f t="shared" si="6"/>
        <v>2.9999999999999805E-2</v>
      </c>
    </row>
    <row r="37" spans="2:25" x14ac:dyDescent="0.2">
      <c r="B37" s="46">
        <v>29</v>
      </c>
      <c r="C37" s="86">
        <f t="shared" si="0"/>
        <v>849496.38739091391</v>
      </c>
      <c r="D37" s="86"/>
      <c r="E37" s="46">
        <v>2012</v>
      </c>
      <c r="F37" s="8">
        <v>43940</v>
      </c>
      <c r="G37" s="46" t="s">
        <v>4</v>
      </c>
      <c r="H37" s="87">
        <v>1.3148</v>
      </c>
      <c r="I37" s="87"/>
      <c r="J37" s="46">
        <v>81</v>
      </c>
      <c r="K37" s="88">
        <f>IF(J37="","",C37*0.03)</f>
        <v>25484.891621727416</v>
      </c>
      <c r="L37" s="89"/>
      <c r="M37" s="6">
        <f>IF(J37="","",(K37/J37)/LOOKUP(RIGHT($D$2,3),定数!$A$6:$A$13,定数!$B$6:$B$13))</f>
        <v>2.6219024302188698</v>
      </c>
      <c r="N37" s="46">
        <v>2012</v>
      </c>
      <c r="O37" s="8">
        <v>43958</v>
      </c>
      <c r="P37" s="87">
        <v>1.3068</v>
      </c>
      <c r="Q37" s="87"/>
      <c r="R37" s="90">
        <f>IF(P37="","",T37*M37*LOOKUP(RIGHT($D$2,3),定数!$A$6:$A$13,定数!$B$6:$B$13))</f>
        <v>-25170.263330101174</v>
      </c>
      <c r="S37" s="90"/>
      <c r="T37" s="91">
        <f t="shared" si="4"/>
        <v>-80.000000000000071</v>
      </c>
      <c r="U37" s="91"/>
      <c r="V37" t="str">
        <f t="shared" si="7"/>
        <v/>
      </c>
      <c r="W37">
        <f t="shared" si="2"/>
        <v>1</v>
      </c>
      <c r="X37" s="35">
        <f t="shared" si="5"/>
        <v>849496.38739091391</v>
      </c>
      <c r="Y37" s="36">
        <f t="shared" si="6"/>
        <v>0</v>
      </c>
    </row>
    <row r="38" spans="2:25" x14ac:dyDescent="0.2">
      <c r="B38" s="46">
        <v>30</v>
      </c>
      <c r="C38" s="86">
        <f t="shared" si="0"/>
        <v>824326.12406081276</v>
      </c>
      <c r="D38" s="86"/>
      <c r="E38" s="46">
        <v>2012</v>
      </c>
      <c r="F38" s="8">
        <v>43966</v>
      </c>
      <c r="G38" s="46" t="s">
        <v>3</v>
      </c>
      <c r="H38" s="87">
        <v>1.2838000000000001</v>
      </c>
      <c r="I38" s="87"/>
      <c r="J38" s="46">
        <v>31</v>
      </c>
      <c r="K38" s="88">
        <f t="shared" si="3"/>
        <v>24729.78372182438</v>
      </c>
      <c r="L38" s="89"/>
      <c r="M38" s="6">
        <f>IF(J38="","",(K38/J38)/LOOKUP(RIGHT($D$2,3),定数!$A$6:$A$13,定数!$B$6:$B$13))</f>
        <v>6.6477913230710701</v>
      </c>
      <c r="N38" s="46">
        <v>2012</v>
      </c>
      <c r="O38" s="8">
        <v>43966</v>
      </c>
      <c r="P38" s="87">
        <v>1.278</v>
      </c>
      <c r="Q38" s="87"/>
      <c r="R38" s="90">
        <f>IF(P38="","",T38*M38*LOOKUP(RIGHT($D$2,3),定数!$A$6:$A$13,定数!$B$6:$B$13))</f>
        <v>46268.627608574869</v>
      </c>
      <c r="S38" s="90"/>
      <c r="T38" s="91">
        <f t="shared" si="4"/>
        <v>58.00000000000027</v>
      </c>
      <c r="U38" s="91"/>
      <c r="V38" t="str">
        <f t="shared" si="7"/>
        <v/>
      </c>
      <c r="W38">
        <f t="shared" si="2"/>
        <v>0</v>
      </c>
      <c r="X38" s="35">
        <f t="shared" si="5"/>
        <v>849496.38739091391</v>
      </c>
      <c r="Y38" s="36">
        <f t="shared" si="6"/>
        <v>2.9629629629629672E-2</v>
      </c>
    </row>
    <row r="39" spans="2:25" x14ac:dyDescent="0.2">
      <c r="B39" s="46">
        <v>31</v>
      </c>
      <c r="C39" s="86">
        <f t="shared" si="0"/>
        <v>870594.75166938757</v>
      </c>
      <c r="D39" s="86"/>
      <c r="E39" s="46">
        <v>2012</v>
      </c>
      <c r="F39" s="8">
        <v>43975</v>
      </c>
      <c r="G39" s="46" t="s">
        <v>3</v>
      </c>
      <c r="H39" s="87">
        <v>1.2553000000000001</v>
      </c>
      <c r="I39" s="87"/>
      <c r="J39" s="46">
        <v>66</v>
      </c>
      <c r="K39" s="88">
        <f t="shared" si="3"/>
        <v>26117.842550081627</v>
      </c>
      <c r="L39" s="89"/>
      <c r="M39" s="6">
        <f>IF(J39="","",(K39/J39)/LOOKUP(RIGHT($D$2,3),定数!$A$6:$A$13,定数!$B$6:$B$13))</f>
        <v>3.2977073926870739</v>
      </c>
      <c r="N39" s="46">
        <v>2012</v>
      </c>
      <c r="O39" s="8">
        <v>43979</v>
      </c>
      <c r="P39" s="87">
        <v>1.2619</v>
      </c>
      <c r="Q39" s="87"/>
      <c r="R39" s="90">
        <f>IF(P39="","",T39*M39*LOOKUP(RIGHT($D$2,3),定数!$A$6:$A$13,定数!$B$6:$B$13))</f>
        <v>-26117.842550081383</v>
      </c>
      <c r="S39" s="90"/>
      <c r="T39" s="91">
        <f t="shared" si="4"/>
        <v>-65.999999999999389</v>
      </c>
      <c r="U39" s="91"/>
      <c r="V39" t="str">
        <f t="shared" si="7"/>
        <v/>
      </c>
      <c r="W39">
        <f t="shared" si="2"/>
        <v>1</v>
      </c>
      <c r="X39" s="35">
        <f t="shared" si="5"/>
        <v>870594.75166938757</v>
      </c>
      <c r="Y39" s="36">
        <f t="shared" si="6"/>
        <v>0</v>
      </c>
    </row>
    <row r="40" spans="2:25" x14ac:dyDescent="0.2">
      <c r="B40" s="46">
        <v>32</v>
      </c>
      <c r="C40" s="86">
        <f t="shared" si="0"/>
        <v>844476.90911930613</v>
      </c>
      <c r="D40" s="86"/>
      <c r="E40" s="46">
        <v>2012</v>
      </c>
      <c r="F40" s="8">
        <v>43988</v>
      </c>
      <c r="G40" s="46" t="s">
        <v>4</v>
      </c>
      <c r="H40" s="87">
        <v>1.2518</v>
      </c>
      <c r="I40" s="87"/>
      <c r="J40" s="46">
        <v>79</v>
      </c>
      <c r="K40" s="88">
        <f t="shared" si="3"/>
        <v>25334.307273579183</v>
      </c>
      <c r="L40" s="89"/>
      <c r="M40" s="6">
        <f>IF(J40="","",(K40/J40)/LOOKUP(RIGHT($D$2,3),定数!$A$6:$A$13,定数!$B$6:$B$13))</f>
        <v>2.6723952820231203</v>
      </c>
      <c r="N40" s="46">
        <v>2012</v>
      </c>
      <c r="O40" s="8">
        <v>43990</v>
      </c>
      <c r="P40" s="87">
        <v>1.2439</v>
      </c>
      <c r="Q40" s="87"/>
      <c r="R40" s="90">
        <f>IF(P40="","",T40*M40*LOOKUP(RIGHT($D$2,3),定数!$A$6:$A$13,定数!$B$6:$B$13))</f>
        <v>-25334.307273579238</v>
      </c>
      <c r="S40" s="90"/>
      <c r="T40" s="91">
        <f t="shared" si="4"/>
        <v>-79.000000000000185</v>
      </c>
      <c r="U40" s="91"/>
      <c r="V40" t="str">
        <f t="shared" si="7"/>
        <v/>
      </c>
      <c r="W40">
        <f t="shared" si="2"/>
        <v>2</v>
      </c>
      <c r="X40" s="35">
        <f t="shared" si="5"/>
        <v>870594.75166938757</v>
      </c>
      <c r="Y40" s="36">
        <f t="shared" si="6"/>
        <v>2.9999999999999805E-2</v>
      </c>
    </row>
    <row r="41" spans="2:25" x14ac:dyDescent="0.2">
      <c r="B41" s="46">
        <v>33</v>
      </c>
      <c r="C41" s="86">
        <f t="shared" si="0"/>
        <v>819142.60184572684</v>
      </c>
      <c r="D41" s="86"/>
      <c r="E41" s="46">
        <v>2012</v>
      </c>
      <c r="F41" s="8">
        <v>43997</v>
      </c>
      <c r="G41" s="46" t="s">
        <v>4</v>
      </c>
      <c r="H41" s="87">
        <v>1.2625999999999999</v>
      </c>
      <c r="I41" s="87"/>
      <c r="J41" s="46">
        <v>36</v>
      </c>
      <c r="K41" s="88">
        <f t="shared" si="3"/>
        <v>24574.278055371804</v>
      </c>
      <c r="L41" s="89"/>
      <c r="M41" s="6">
        <f>IF(J41="","",(K41/J41)/LOOKUP(RIGHT($D$2,3),定数!$A$6:$A$13,定数!$B$6:$B$13))</f>
        <v>5.6884902905953254</v>
      </c>
      <c r="N41" s="46">
        <v>2012</v>
      </c>
      <c r="O41" s="8">
        <v>44000</v>
      </c>
      <c r="P41" s="87">
        <v>1.2694000000000001</v>
      </c>
      <c r="Q41" s="87"/>
      <c r="R41" s="90">
        <f>IF(P41="","",T41*M41*LOOKUP(RIGHT($D$2,3),定数!$A$6:$A$13,定数!$B$6:$B$13))</f>
        <v>46418.080771258807</v>
      </c>
      <c r="S41" s="90"/>
      <c r="T41" s="91">
        <f t="shared" si="4"/>
        <v>68.000000000001393</v>
      </c>
      <c r="U41" s="91"/>
      <c r="V41" t="str">
        <f t="shared" si="7"/>
        <v/>
      </c>
      <c r="W41">
        <f t="shared" si="2"/>
        <v>0</v>
      </c>
      <c r="X41" s="35">
        <f t="shared" si="5"/>
        <v>870594.75166938757</v>
      </c>
      <c r="Y41" s="36">
        <f t="shared" si="6"/>
        <v>5.909999999999993E-2</v>
      </c>
    </row>
    <row r="42" spans="2:25" x14ac:dyDescent="0.2">
      <c r="B42" s="46">
        <v>34</v>
      </c>
      <c r="C42" s="86">
        <f t="shared" si="0"/>
        <v>865560.68261698564</v>
      </c>
      <c r="D42" s="86"/>
      <c r="E42" s="46">
        <v>2012</v>
      </c>
      <c r="F42" s="8">
        <v>44029</v>
      </c>
      <c r="G42" s="46" t="s">
        <v>4</v>
      </c>
      <c r="H42" s="87">
        <v>1.2281</v>
      </c>
      <c r="I42" s="87"/>
      <c r="J42" s="46">
        <v>94</v>
      </c>
      <c r="K42" s="88">
        <f t="shared" si="3"/>
        <v>25966.82047850957</v>
      </c>
      <c r="L42" s="89"/>
      <c r="M42" s="6">
        <f>IF(J42="","",(K42/J42)/LOOKUP(RIGHT($D$2,3),定数!$A$6:$A$13,定数!$B$6:$B$13))</f>
        <v>2.3020230920664511</v>
      </c>
      <c r="N42" s="46">
        <v>2012</v>
      </c>
      <c r="O42" s="8">
        <v>44032</v>
      </c>
      <c r="P42" s="87">
        <v>1.2186999999999999</v>
      </c>
      <c r="Q42" s="87"/>
      <c r="R42" s="90">
        <f>IF(P42="","",T42*M42*LOOKUP(RIGHT($D$2,3),定数!$A$6:$A$13,定数!$B$6:$B$13))</f>
        <v>-25966.820478509773</v>
      </c>
      <c r="S42" s="90"/>
      <c r="T42" s="91">
        <f t="shared" si="4"/>
        <v>-94.000000000000753</v>
      </c>
      <c r="U42" s="91"/>
      <c r="V42" t="str">
        <f t="shared" si="7"/>
        <v/>
      </c>
      <c r="W42">
        <f t="shared" si="2"/>
        <v>1</v>
      </c>
      <c r="X42" s="35">
        <f t="shared" si="5"/>
        <v>870594.75166938757</v>
      </c>
      <c r="Y42" s="36">
        <f t="shared" si="6"/>
        <v>5.7823333333321125E-3</v>
      </c>
    </row>
    <row r="43" spans="2:25" x14ac:dyDescent="0.2">
      <c r="B43" s="46">
        <v>35</v>
      </c>
      <c r="C43" s="86">
        <f t="shared" si="0"/>
        <v>839593.86213847587</v>
      </c>
      <c r="D43" s="86"/>
      <c r="E43" s="46">
        <v>2012</v>
      </c>
      <c r="F43" s="8">
        <v>44065</v>
      </c>
      <c r="G43" s="46" t="s">
        <v>4</v>
      </c>
      <c r="H43" s="87">
        <v>1.2484</v>
      </c>
      <c r="I43" s="87"/>
      <c r="J43" s="46">
        <v>55</v>
      </c>
      <c r="K43" s="88">
        <f t="shared" si="3"/>
        <v>25187.815864154276</v>
      </c>
      <c r="L43" s="89"/>
      <c r="M43" s="6">
        <f>IF(J43="","",(K43/J43)/LOOKUP(RIGHT($D$2,3),定数!$A$6:$A$13,定数!$B$6:$B$13))</f>
        <v>3.8163357369930724</v>
      </c>
      <c r="N43" s="46">
        <v>2012</v>
      </c>
      <c r="O43" s="8">
        <v>44066</v>
      </c>
      <c r="P43" s="87">
        <v>1.2588999999999999</v>
      </c>
      <c r="Q43" s="87"/>
      <c r="R43" s="90">
        <f>IF(P43="","",T43*M43*LOOKUP(RIGHT($D$2,3),定数!$A$6:$A$13,定数!$B$6:$B$13))</f>
        <v>48085.830286112505</v>
      </c>
      <c r="S43" s="90"/>
      <c r="T43" s="91">
        <f t="shared" si="4"/>
        <v>104.99999999999955</v>
      </c>
      <c r="U43" s="91"/>
      <c r="V43" t="str">
        <f t="shared" si="7"/>
        <v/>
      </c>
      <c r="W43">
        <f t="shared" si="2"/>
        <v>0</v>
      </c>
      <c r="X43" s="35">
        <f t="shared" si="5"/>
        <v>870594.75166938757</v>
      </c>
      <c r="Y43" s="36">
        <f t="shared" si="6"/>
        <v>3.5608863333332463E-2</v>
      </c>
    </row>
    <row r="44" spans="2:25" x14ac:dyDescent="0.2">
      <c r="B44" s="46">
        <v>36</v>
      </c>
      <c r="C44" s="86">
        <f t="shared" si="0"/>
        <v>887679.69242458837</v>
      </c>
      <c r="D44" s="86"/>
      <c r="E44" s="46">
        <v>2012</v>
      </c>
      <c r="F44" s="8">
        <v>44070</v>
      </c>
      <c r="G44" s="46" t="s">
        <v>3</v>
      </c>
      <c r="H44" s="87">
        <v>1.2506999999999999</v>
      </c>
      <c r="I44" s="87"/>
      <c r="J44" s="46">
        <v>19</v>
      </c>
      <c r="K44" s="88">
        <f t="shared" si="3"/>
        <v>26630.39077273765</v>
      </c>
      <c r="L44" s="89"/>
      <c r="M44" s="6">
        <f>IF(J44="","",(K44/J44)/LOOKUP(RIGHT($D$2,3),定数!$A$6:$A$13,定数!$B$6:$B$13))</f>
        <v>11.679995952955109</v>
      </c>
      <c r="N44" s="46">
        <v>2012</v>
      </c>
      <c r="O44" s="8">
        <v>44071</v>
      </c>
      <c r="P44" s="87">
        <v>1.2474000000000001</v>
      </c>
      <c r="Q44" s="87"/>
      <c r="R44" s="90">
        <f>IF(P44="","",T44*M44*LOOKUP(RIGHT($D$2,3),定数!$A$6:$A$13,定数!$B$6:$B$13))</f>
        <v>46252.78397370025</v>
      </c>
      <c r="S44" s="90"/>
      <c r="T44" s="91">
        <f t="shared" si="4"/>
        <v>32.999999999998586</v>
      </c>
      <c r="U44" s="91"/>
      <c r="V44" t="str">
        <f t="shared" si="7"/>
        <v/>
      </c>
      <c r="W44">
        <f t="shared" si="2"/>
        <v>0</v>
      </c>
      <c r="X44" s="35">
        <f t="shared" si="5"/>
        <v>887679.69242458837</v>
      </c>
      <c r="Y44" s="36">
        <f t="shared" si="6"/>
        <v>0</v>
      </c>
    </row>
    <row r="45" spans="2:25" x14ac:dyDescent="0.2">
      <c r="B45" s="46">
        <v>37</v>
      </c>
      <c r="C45" s="86">
        <f t="shared" si="0"/>
        <v>933932.47639828862</v>
      </c>
      <c r="D45" s="86"/>
      <c r="E45" s="46">
        <v>2012</v>
      </c>
      <c r="F45" s="8">
        <v>44155</v>
      </c>
      <c r="G45" s="46" t="s">
        <v>4</v>
      </c>
      <c r="H45" s="87">
        <v>1.2819</v>
      </c>
      <c r="I45" s="87"/>
      <c r="J45" s="46">
        <v>47</v>
      </c>
      <c r="K45" s="88">
        <f t="shared" si="3"/>
        <v>28017.974291948656</v>
      </c>
      <c r="L45" s="89"/>
      <c r="M45" s="6">
        <f>IF(J45="","",(K45/J45)/LOOKUP(RIGHT($D$2,3),定数!$A$6:$A$13,定数!$B$6:$B$13))</f>
        <v>4.9677259382887682</v>
      </c>
      <c r="N45" s="46">
        <v>2012</v>
      </c>
      <c r="O45" s="8">
        <v>44156</v>
      </c>
      <c r="P45" s="87">
        <v>1.2771999999999999</v>
      </c>
      <c r="Q45" s="87"/>
      <c r="R45" s="90">
        <f>IF(P45="","",T45*M45*LOOKUP(RIGHT($D$2,3),定数!$A$6:$A$13,定数!$B$6:$B$13))</f>
        <v>-28017.974291949537</v>
      </c>
      <c r="S45" s="90"/>
      <c r="T45" s="91">
        <f t="shared" si="4"/>
        <v>-47.000000000001485</v>
      </c>
      <c r="U45" s="91"/>
      <c r="V45" t="str">
        <f t="shared" si="7"/>
        <v/>
      </c>
      <c r="W45">
        <f t="shared" si="2"/>
        <v>1</v>
      </c>
      <c r="X45" s="35">
        <f t="shared" si="5"/>
        <v>933932.47639828862</v>
      </c>
      <c r="Y45" s="36">
        <f t="shared" si="6"/>
        <v>0</v>
      </c>
    </row>
    <row r="46" spans="2:25" x14ac:dyDescent="0.2">
      <c r="B46" s="46">
        <v>38</v>
      </c>
      <c r="C46" s="86">
        <f t="shared" si="0"/>
        <v>905914.50210633909</v>
      </c>
      <c r="D46" s="86"/>
      <c r="E46" s="46">
        <v>2012</v>
      </c>
      <c r="F46" s="8">
        <v>44178</v>
      </c>
      <c r="G46" s="46" t="s">
        <v>4</v>
      </c>
      <c r="H46" s="87">
        <v>1.3085</v>
      </c>
      <c r="I46" s="87"/>
      <c r="J46" s="46">
        <v>46</v>
      </c>
      <c r="K46" s="88">
        <f t="shared" si="3"/>
        <v>27177.435063190173</v>
      </c>
      <c r="L46" s="89"/>
      <c r="M46" s="6">
        <f>IF(J46="","",(K46/J46)/LOOKUP(RIGHT($D$2,3),定数!$A$6:$A$13,定数!$B$6:$B$13))</f>
        <v>4.9234483810127125</v>
      </c>
      <c r="N46" s="46">
        <v>2012</v>
      </c>
      <c r="O46" s="8">
        <v>44179</v>
      </c>
      <c r="P46" s="87">
        <v>1.3171999999999999</v>
      </c>
      <c r="Q46" s="87"/>
      <c r="R46" s="90">
        <f>IF(P46="","",T46*M46*LOOKUP(RIGHT($D$2,3),定数!$A$6:$A$13,定数!$B$6:$B$13))</f>
        <v>51400.80109777231</v>
      </c>
      <c r="S46" s="90"/>
      <c r="T46" s="91">
        <f t="shared" si="4"/>
        <v>86.999999999999304</v>
      </c>
      <c r="U46" s="91"/>
      <c r="V46" t="str">
        <f t="shared" si="7"/>
        <v/>
      </c>
      <c r="W46">
        <f t="shared" si="2"/>
        <v>0</v>
      </c>
      <c r="X46" s="35">
        <f t="shared" si="5"/>
        <v>933932.47639828862</v>
      </c>
      <c r="Y46" s="36">
        <f t="shared" si="6"/>
        <v>3.0000000000000915E-2</v>
      </c>
    </row>
    <row r="47" spans="2:25" x14ac:dyDescent="0.2">
      <c r="B47" s="46">
        <v>39</v>
      </c>
      <c r="C47" s="86">
        <f t="shared" si="0"/>
        <v>957315.30320411141</v>
      </c>
      <c r="D47" s="86"/>
      <c r="E47" s="46">
        <v>2012</v>
      </c>
      <c r="F47" s="8">
        <v>44183</v>
      </c>
      <c r="G47" s="46" t="s">
        <v>4</v>
      </c>
      <c r="H47" s="87">
        <v>1.3181</v>
      </c>
      <c r="I47" s="87"/>
      <c r="J47" s="46">
        <v>27</v>
      </c>
      <c r="K47" s="88">
        <f t="shared" si="3"/>
        <v>28719.459096123341</v>
      </c>
      <c r="L47" s="89"/>
      <c r="M47" s="6">
        <f>IF(J47="","",(K47/J47)/LOOKUP(RIGHT($D$2,3),定数!$A$6:$A$13,定数!$B$6:$B$13))</f>
        <v>8.8640305852232526</v>
      </c>
      <c r="N47" s="46">
        <v>2012</v>
      </c>
      <c r="O47" s="8">
        <v>44183</v>
      </c>
      <c r="P47" s="87">
        <v>1.323</v>
      </c>
      <c r="Q47" s="87"/>
      <c r="R47" s="90">
        <f>IF(P47="","",T47*M47*LOOKUP(RIGHT($D$2,3),定数!$A$6:$A$13,定数!$B$6:$B$13))</f>
        <v>52120.499841111712</v>
      </c>
      <c r="S47" s="90"/>
      <c r="T47" s="91">
        <f t="shared" si="4"/>
        <v>48.999999999999048</v>
      </c>
      <c r="U47" s="91"/>
      <c r="V47" t="str">
        <f t="shared" si="7"/>
        <v/>
      </c>
      <c r="W47">
        <f t="shared" si="2"/>
        <v>0</v>
      </c>
      <c r="X47" s="35">
        <f t="shared" si="5"/>
        <v>957315.30320411141</v>
      </c>
      <c r="Y47" s="36">
        <f t="shared" si="6"/>
        <v>0</v>
      </c>
    </row>
    <row r="48" spans="2:25" x14ac:dyDescent="0.2">
      <c r="B48" s="46">
        <v>40</v>
      </c>
      <c r="C48" s="86">
        <f t="shared" si="0"/>
        <v>1009435.8030452231</v>
      </c>
      <c r="D48" s="86"/>
      <c r="E48" s="46">
        <v>2012</v>
      </c>
      <c r="F48" s="8">
        <v>44186</v>
      </c>
      <c r="G48" s="46" t="s">
        <v>3</v>
      </c>
      <c r="H48" s="87">
        <v>1.319</v>
      </c>
      <c r="I48" s="87"/>
      <c r="J48" s="46">
        <v>39</v>
      </c>
      <c r="K48" s="88">
        <f t="shared" si="3"/>
        <v>30283.074091356691</v>
      </c>
      <c r="L48" s="89"/>
      <c r="M48" s="6">
        <f>IF(J48="","",(K48/J48)/LOOKUP(RIGHT($D$2,3),定数!$A$6:$A$13,定数!$B$6:$B$13))</f>
        <v>6.4707423272129683</v>
      </c>
      <c r="N48" s="46">
        <v>2012</v>
      </c>
      <c r="O48" s="8">
        <v>44189</v>
      </c>
      <c r="P48" s="87">
        <v>1.3229</v>
      </c>
      <c r="Q48" s="87"/>
      <c r="R48" s="90">
        <f>IF(P48="","",T48*M48*LOOKUP(RIGHT($D$2,3),定数!$A$6:$A$13,定数!$B$6:$B$13))</f>
        <v>-30283.074091356801</v>
      </c>
      <c r="S48" s="90"/>
      <c r="T48" s="91">
        <f t="shared" si="4"/>
        <v>-39.000000000000142</v>
      </c>
      <c r="U48" s="91"/>
      <c r="V48" t="str">
        <f t="shared" si="7"/>
        <v/>
      </c>
      <c r="W48">
        <f t="shared" si="2"/>
        <v>1</v>
      </c>
      <c r="X48" s="35">
        <f t="shared" si="5"/>
        <v>1009435.8030452231</v>
      </c>
      <c r="Y48" s="36">
        <f t="shared" si="6"/>
        <v>0</v>
      </c>
    </row>
    <row r="49" spans="2:25" x14ac:dyDescent="0.2">
      <c r="B49" s="46">
        <v>41</v>
      </c>
      <c r="C49" s="86">
        <f t="shared" si="0"/>
        <v>979152.72895386629</v>
      </c>
      <c r="D49" s="86"/>
      <c r="E49" s="46">
        <v>2013</v>
      </c>
      <c r="F49" s="8">
        <v>43852</v>
      </c>
      <c r="G49" s="46" t="s">
        <v>3</v>
      </c>
      <c r="H49" s="87">
        <v>1.3302</v>
      </c>
      <c r="I49" s="87"/>
      <c r="J49" s="46">
        <v>64</v>
      </c>
      <c r="K49" s="88">
        <f t="shared" si="3"/>
        <v>29374.581868615987</v>
      </c>
      <c r="L49" s="89"/>
      <c r="M49" s="6">
        <f>IF(J49="","",(K49/J49)/LOOKUP(RIGHT($D$2,3),定数!$A$6:$A$13,定数!$B$6:$B$13))</f>
        <v>3.82481534747604</v>
      </c>
      <c r="N49" s="46">
        <v>2013</v>
      </c>
      <c r="O49" s="8">
        <v>43854</v>
      </c>
      <c r="P49" s="87">
        <v>1.3366</v>
      </c>
      <c r="Q49" s="87"/>
      <c r="R49" s="90">
        <f>IF(P49="","",T49*M49*LOOKUP(RIGHT($D$2,3),定数!$A$6:$A$13,定数!$B$6:$B$13))</f>
        <v>-29374.581868615809</v>
      </c>
      <c r="S49" s="90"/>
      <c r="T49" s="91">
        <f t="shared" si="4"/>
        <v>-63.999999999999616</v>
      </c>
      <c r="U49" s="91"/>
      <c r="V49" t="str">
        <f t="shared" si="7"/>
        <v/>
      </c>
      <c r="W49">
        <f t="shared" si="2"/>
        <v>2</v>
      </c>
      <c r="X49" s="35">
        <f t="shared" si="5"/>
        <v>1009435.8030452231</v>
      </c>
      <c r="Y49" s="36">
        <f t="shared" si="6"/>
        <v>3.0000000000000138E-2</v>
      </c>
    </row>
    <row r="50" spans="2:25" x14ac:dyDescent="0.2">
      <c r="B50" s="46">
        <v>42</v>
      </c>
      <c r="C50" s="86">
        <f t="shared" si="0"/>
        <v>949778.14708525047</v>
      </c>
      <c r="D50" s="86"/>
      <c r="E50" s="46">
        <v>2013</v>
      </c>
      <c r="F50" s="8">
        <v>43861</v>
      </c>
      <c r="G50" s="46" t="s">
        <v>4</v>
      </c>
      <c r="H50" s="87">
        <v>1.3571</v>
      </c>
      <c r="I50" s="87"/>
      <c r="J50" s="46">
        <v>31</v>
      </c>
      <c r="K50" s="88">
        <f t="shared" si="3"/>
        <v>28493.344412557512</v>
      </c>
      <c r="L50" s="89"/>
      <c r="M50" s="6">
        <f>IF(J50="","",(K50/J50)/LOOKUP(RIGHT($D$2,3),定数!$A$6:$A$13,定数!$B$6:$B$13))</f>
        <v>7.659501186171374</v>
      </c>
      <c r="N50" s="46">
        <v>2013</v>
      </c>
      <c r="O50" s="8">
        <v>43862</v>
      </c>
      <c r="P50" s="87">
        <v>1.3628</v>
      </c>
      <c r="Q50" s="87"/>
      <c r="R50" s="90">
        <f>IF(P50="","",T50*M50*LOOKUP(RIGHT($D$2,3),定数!$A$6:$A$13,定数!$B$6:$B$13))</f>
        <v>52390.988113412554</v>
      </c>
      <c r="S50" s="90"/>
      <c r="T50" s="91">
        <f t="shared" si="4"/>
        <v>57.000000000000384</v>
      </c>
      <c r="U50" s="91"/>
      <c r="V50" t="str">
        <f t="shared" si="7"/>
        <v/>
      </c>
      <c r="W50">
        <f t="shared" si="2"/>
        <v>0</v>
      </c>
      <c r="X50" s="35">
        <f t="shared" si="5"/>
        <v>1009435.8030452231</v>
      </c>
      <c r="Y50" s="36">
        <f t="shared" si="6"/>
        <v>5.909999999999993E-2</v>
      </c>
    </row>
    <row r="51" spans="2:25" x14ac:dyDescent="0.2">
      <c r="B51" s="46">
        <v>43</v>
      </c>
      <c r="C51" s="86">
        <f t="shared" si="0"/>
        <v>1002169.135198663</v>
      </c>
      <c r="D51" s="86"/>
      <c r="E51" s="46">
        <v>2013</v>
      </c>
      <c r="F51" s="8">
        <v>43930</v>
      </c>
      <c r="G51" s="46" t="s">
        <v>4</v>
      </c>
      <c r="H51" s="87">
        <v>1.302</v>
      </c>
      <c r="I51" s="87"/>
      <c r="J51" s="46">
        <v>29</v>
      </c>
      <c r="K51" s="88">
        <f t="shared" si="3"/>
        <v>30065.074055959889</v>
      </c>
      <c r="L51" s="89"/>
      <c r="M51" s="6">
        <f>IF(J51="","",(K51/J51)/LOOKUP(RIGHT($D$2,3),定数!$A$6:$A$13,定数!$B$6:$B$13))</f>
        <v>8.6393890965401976</v>
      </c>
      <c r="N51" s="46">
        <v>2013</v>
      </c>
      <c r="O51" s="8">
        <v>43930</v>
      </c>
      <c r="P51" s="87">
        <v>1.3073999999999999</v>
      </c>
      <c r="Q51" s="87"/>
      <c r="R51" s="90">
        <f>IF(P51="","",T51*M51*LOOKUP(RIGHT($D$2,3),定数!$A$6:$A$13,定数!$B$6:$B$13))</f>
        <v>55983.241345578921</v>
      </c>
      <c r="S51" s="90"/>
      <c r="T51" s="91">
        <f t="shared" si="4"/>
        <v>53.999999999998494</v>
      </c>
      <c r="U51" s="91"/>
      <c r="V51" t="str">
        <f t="shared" si="7"/>
        <v/>
      </c>
      <c r="W51">
        <f t="shared" si="2"/>
        <v>0</v>
      </c>
      <c r="X51" s="35">
        <f t="shared" si="5"/>
        <v>1009435.8030452231</v>
      </c>
      <c r="Y51" s="36">
        <f t="shared" si="6"/>
        <v>7.1987419354835325E-3</v>
      </c>
    </row>
    <row r="52" spans="2:25" x14ac:dyDescent="0.2">
      <c r="B52" s="46">
        <v>44</v>
      </c>
      <c r="C52" s="86">
        <f t="shared" si="0"/>
        <v>1058152.3765442418</v>
      </c>
      <c r="D52" s="86"/>
      <c r="E52" s="46">
        <v>2013</v>
      </c>
      <c r="F52" s="8">
        <v>43986</v>
      </c>
      <c r="G52" s="46" t="s">
        <v>4</v>
      </c>
      <c r="H52" s="87">
        <v>1.3089999999999999</v>
      </c>
      <c r="I52" s="87"/>
      <c r="J52" s="46">
        <v>48</v>
      </c>
      <c r="K52" s="88">
        <f t="shared" si="3"/>
        <v>31744.571296327253</v>
      </c>
      <c r="L52" s="89"/>
      <c r="M52" s="6">
        <f>IF(J52="","",(K52/J52)/LOOKUP(RIGHT($D$2,3),定数!$A$6:$A$13,定数!$B$6:$B$13))</f>
        <v>5.5112102945012591</v>
      </c>
      <c r="N52" s="46">
        <v>2013</v>
      </c>
      <c r="O52" s="8">
        <v>43988</v>
      </c>
      <c r="P52" s="87">
        <v>1.3181</v>
      </c>
      <c r="Q52" s="87"/>
      <c r="R52" s="90">
        <f>IF(P52="","",T52*M52*LOOKUP(RIGHT($D$2,3),定数!$A$6:$A$13,定数!$B$6:$B$13))</f>
        <v>60182.41641595446</v>
      </c>
      <c r="S52" s="90"/>
      <c r="T52" s="91">
        <f t="shared" si="4"/>
        <v>91.00000000000108</v>
      </c>
      <c r="U52" s="91"/>
      <c r="V52" t="str">
        <f t="shared" si="7"/>
        <v/>
      </c>
      <c r="W52">
        <f t="shared" si="2"/>
        <v>0</v>
      </c>
      <c r="X52" s="35">
        <f t="shared" si="5"/>
        <v>1058152.3765442418</v>
      </c>
      <c r="Y52" s="36">
        <f t="shared" si="6"/>
        <v>0</v>
      </c>
    </row>
    <row r="53" spans="2:25" x14ac:dyDescent="0.2">
      <c r="B53" s="46">
        <v>45</v>
      </c>
      <c r="C53" s="86">
        <f t="shared" si="0"/>
        <v>1118334.7929601963</v>
      </c>
      <c r="D53" s="86"/>
      <c r="E53" s="46">
        <v>2013</v>
      </c>
      <c r="F53" s="8">
        <v>43994</v>
      </c>
      <c r="G53" s="46" t="s">
        <v>4</v>
      </c>
      <c r="H53" s="87">
        <v>1.3299000000000001</v>
      </c>
      <c r="I53" s="87"/>
      <c r="J53" s="46">
        <v>34</v>
      </c>
      <c r="K53" s="88">
        <f t="shared" si="3"/>
        <v>33550.043788805888</v>
      </c>
      <c r="L53" s="89"/>
      <c r="M53" s="6">
        <f>IF(J53="","",(K53/J53)/LOOKUP(RIGHT($D$2,3),定数!$A$6:$A$13,定数!$B$6:$B$13))</f>
        <v>8.2230499482367367</v>
      </c>
      <c r="N53" s="46">
        <v>2013</v>
      </c>
      <c r="O53" s="8">
        <v>43995</v>
      </c>
      <c r="P53" s="87">
        <v>1.3362000000000001</v>
      </c>
      <c r="Q53" s="87"/>
      <c r="R53" s="90">
        <f>IF(P53="","",T53*M53*LOOKUP(RIGHT($D$2,3),定数!$A$6:$A$13,定数!$B$6:$B$13))</f>
        <v>62166.257608669461</v>
      </c>
      <c r="S53" s="90"/>
      <c r="T53" s="91">
        <f t="shared" si="4"/>
        <v>62.999999999999723</v>
      </c>
      <c r="U53" s="91"/>
      <c r="V53" t="str">
        <f t="shared" si="7"/>
        <v/>
      </c>
      <c r="W53">
        <f t="shared" si="2"/>
        <v>0</v>
      </c>
      <c r="X53" s="35">
        <f t="shared" si="5"/>
        <v>1118334.7929601963</v>
      </c>
      <c r="Y53" s="36">
        <f t="shared" si="6"/>
        <v>0</v>
      </c>
    </row>
    <row r="54" spans="2:25" x14ac:dyDescent="0.2">
      <c r="B54" s="46">
        <v>46</v>
      </c>
      <c r="C54" s="86">
        <f t="shared" si="0"/>
        <v>1180501.0505688656</v>
      </c>
      <c r="D54" s="86"/>
      <c r="E54" s="46">
        <v>2013</v>
      </c>
      <c r="F54" s="8">
        <v>44003</v>
      </c>
      <c r="G54" s="46" t="s">
        <v>3</v>
      </c>
      <c r="H54" s="87">
        <v>1.3209</v>
      </c>
      <c r="I54" s="87"/>
      <c r="J54" s="46">
        <v>42</v>
      </c>
      <c r="K54" s="88">
        <f t="shared" si="3"/>
        <v>35415.031517065967</v>
      </c>
      <c r="L54" s="89"/>
      <c r="M54" s="6">
        <f>IF(J54="","",(K54/J54)/LOOKUP(RIGHT($D$2,3),定数!$A$6:$A$13,定数!$B$6:$B$13))</f>
        <v>7.0267919676718185</v>
      </c>
      <c r="N54" s="46">
        <v>2013</v>
      </c>
      <c r="O54" s="8">
        <v>44003</v>
      </c>
      <c r="P54" s="87">
        <v>1.3130999999999999</v>
      </c>
      <c r="Q54" s="87"/>
      <c r="R54" s="90">
        <f>IF(P54="","",T54*M54*LOOKUP(RIGHT($D$2,3),定数!$A$6:$A$13,定数!$B$6:$B$13))</f>
        <v>65770.772817408462</v>
      </c>
      <c r="S54" s="90"/>
      <c r="T54" s="91">
        <f t="shared" si="4"/>
        <v>78.000000000000284</v>
      </c>
      <c r="U54" s="91"/>
      <c r="V54" t="str">
        <f t="shared" si="7"/>
        <v/>
      </c>
      <c r="W54">
        <f t="shared" si="2"/>
        <v>0</v>
      </c>
      <c r="X54" s="35">
        <f t="shared" si="5"/>
        <v>1180501.0505688656</v>
      </c>
      <c r="Y54" s="36">
        <f t="shared" si="6"/>
        <v>0</v>
      </c>
    </row>
    <row r="55" spans="2:25" x14ac:dyDescent="0.2">
      <c r="B55" s="46">
        <v>47</v>
      </c>
      <c r="C55" s="86">
        <f t="shared" si="0"/>
        <v>1246271.823386274</v>
      </c>
      <c r="D55" s="86"/>
      <c r="E55" s="46">
        <v>2013</v>
      </c>
      <c r="F55" s="8">
        <v>44035</v>
      </c>
      <c r="G55" s="46" t="s">
        <v>4</v>
      </c>
      <c r="H55" s="87">
        <v>1.3197000000000001</v>
      </c>
      <c r="I55" s="87"/>
      <c r="J55" s="46">
        <v>35</v>
      </c>
      <c r="K55" s="88">
        <f t="shared" si="3"/>
        <v>37388.154701588217</v>
      </c>
      <c r="L55" s="89"/>
      <c r="M55" s="6">
        <f>IF(J55="","",(K55/J55)/LOOKUP(RIGHT($D$2,3),定数!$A$6:$A$13,定数!$B$6:$B$13))</f>
        <v>8.9019415956162433</v>
      </c>
      <c r="N55" s="46">
        <v>2013</v>
      </c>
      <c r="O55" s="8">
        <v>44037</v>
      </c>
      <c r="P55" s="87">
        <v>1.3261000000000001</v>
      </c>
      <c r="Q55" s="87"/>
      <c r="R55" s="90">
        <f>IF(P55="","",T55*M55*LOOKUP(RIGHT($D$2,3),定数!$A$6:$A$13,定数!$B$6:$B$13))</f>
        <v>68366.911454332338</v>
      </c>
      <c r="S55" s="90"/>
      <c r="T55" s="91">
        <f t="shared" si="4"/>
        <v>63.999999999999616</v>
      </c>
      <c r="U55" s="91"/>
      <c r="V55" t="str">
        <f t="shared" si="7"/>
        <v/>
      </c>
      <c r="W55">
        <f t="shared" si="2"/>
        <v>0</v>
      </c>
      <c r="X55" s="35">
        <f t="shared" si="5"/>
        <v>1246271.823386274</v>
      </c>
      <c r="Y55" s="36">
        <f t="shared" si="6"/>
        <v>0</v>
      </c>
    </row>
    <row r="56" spans="2:25" x14ac:dyDescent="0.2">
      <c r="B56" s="46">
        <v>48</v>
      </c>
      <c r="C56" s="86">
        <f t="shared" si="0"/>
        <v>1314638.7348406063</v>
      </c>
      <c r="D56" s="86"/>
      <c r="E56" s="46">
        <v>2013</v>
      </c>
      <c r="F56" s="8">
        <v>44037</v>
      </c>
      <c r="G56" s="46" t="s">
        <v>4</v>
      </c>
      <c r="H56" s="87">
        <v>1.3241000000000001</v>
      </c>
      <c r="I56" s="87"/>
      <c r="J56" s="46">
        <v>32</v>
      </c>
      <c r="K56" s="88">
        <f t="shared" si="3"/>
        <v>39439.162045218189</v>
      </c>
      <c r="L56" s="89"/>
      <c r="M56" s="6">
        <f>IF(J56="","",(K56/J56)/LOOKUP(RIGHT($D$2,3),定数!$A$6:$A$13,定数!$B$6:$B$13))</f>
        <v>10.270615115942237</v>
      </c>
      <c r="N56" s="46">
        <v>2013</v>
      </c>
      <c r="O56" s="8">
        <v>44042</v>
      </c>
      <c r="P56" s="87">
        <v>1.33</v>
      </c>
      <c r="Q56" s="87"/>
      <c r="R56" s="90">
        <f>IF(P56="","",T56*M56*LOOKUP(RIGHT($D$2,3),定数!$A$6:$A$13,定数!$B$6:$B$13))</f>
        <v>72715.955020871232</v>
      </c>
      <c r="S56" s="90"/>
      <c r="T56" s="91">
        <f t="shared" si="4"/>
        <v>59.000000000000163</v>
      </c>
      <c r="U56" s="91"/>
      <c r="V56" t="str">
        <f t="shared" si="7"/>
        <v/>
      </c>
      <c r="W56">
        <f t="shared" si="2"/>
        <v>0</v>
      </c>
      <c r="X56" s="35">
        <f t="shared" si="5"/>
        <v>1314638.7348406063</v>
      </c>
      <c r="Y56" s="36">
        <f t="shared" si="6"/>
        <v>0</v>
      </c>
    </row>
    <row r="57" spans="2:25" x14ac:dyDescent="0.2">
      <c r="B57" s="46">
        <v>49</v>
      </c>
      <c r="C57" s="86">
        <f t="shared" si="0"/>
        <v>1387354.6898614776</v>
      </c>
      <c r="D57" s="86"/>
      <c r="E57" s="46">
        <v>2013</v>
      </c>
      <c r="F57" s="8">
        <v>44098</v>
      </c>
      <c r="G57" s="46" t="s">
        <v>3</v>
      </c>
      <c r="H57" s="87">
        <v>1.349</v>
      </c>
      <c r="I57" s="87"/>
      <c r="J57" s="46">
        <v>30</v>
      </c>
      <c r="K57" s="88">
        <f t="shared" si="3"/>
        <v>41620.640695844326</v>
      </c>
      <c r="L57" s="89"/>
      <c r="M57" s="6">
        <f>IF(J57="","",(K57/J57)/LOOKUP(RIGHT($D$2,3),定数!$A$6:$A$13,定数!$B$6:$B$13))</f>
        <v>11.561289082178979</v>
      </c>
      <c r="N57" s="46">
        <v>2013</v>
      </c>
      <c r="O57" s="8">
        <v>44099</v>
      </c>
      <c r="P57" s="87">
        <v>1.3520000000000001</v>
      </c>
      <c r="Q57" s="87"/>
      <c r="R57" s="90">
        <f>IF(P57="","",T57*M57*LOOKUP(RIGHT($D$2,3),定数!$A$6:$A$13,定数!$B$6:$B$13))</f>
        <v>-41620.640695845897</v>
      </c>
      <c r="S57" s="90"/>
      <c r="T57" s="91">
        <f t="shared" si="4"/>
        <v>-30.000000000001137</v>
      </c>
      <c r="U57" s="91"/>
      <c r="V57" t="str">
        <f t="shared" si="7"/>
        <v/>
      </c>
      <c r="W57">
        <f t="shared" si="2"/>
        <v>1</v>
      </c>
      <c r="X57" s="35">
        <f t="shared" si="5"/>
        <v>1387354.6898614776</v>
      </c>
      <c r="Y57" s="36">
        <f t="shared" si="6"/>
        <v>0</v>
      </c>
    </row>
    <row r="58" spans="2:25" x14ac:dyDescent="0.2">
      <c r="B58" s="46">
        <v>50</v>
      </c>
      <c r="C58" s="86">
        <f t="shared" si="0"/>
        <v>1345734.0491656316</v>
      </c>
      <c r="D58" s="86"/>
      <c r="E58" s="46">
        <v>2016</v>
      </c>
      <c r="F58" s="8">
        <v>43955</v>
      </c>
      <c r="G58" s="46" t="s">
        <v>3</v>
      </c>
      <c r="H58" s="87">
        <v>1.1472</v>
      </c>
      <c r="I58" s="87"/>
      <c r="J58" s="46">
        <v>59</v>
      </c>
      <c r="K58" s="88">
        <f t="shared" si="3"/>
        <v>40372.021474968948</v>
      </c>
      <c r="L58" s="89"/>
      <c r="M58" s="6">
        <f>IF(J58="","",(K58/J58)/LOOKUP(RIGHT($D$2,3),定数!$A$6:$A$13,定数!$B$6:$B$13))</f>
        <v>5.7022629201933537</v>
      </c>
      <c r="N58" s="46">
        <v>2016</v>
      </c>
      <c r="O58" s="8">
        <v>43961</v>
      </c>
      <c r="P58" s="87">
        <v>1.1359999999999999</v>
      </c>
      <c r="Q58" s="87"/>
      <c r="R58" s="90">
        <f>IF(P58="","",T58*M58*LOOKUP(RIGHT($D$2,3),定数!$A$6:$A$13,定数!$B$6:$B$13))</f>
        <v>76638.413647399357</v>
      </c>
      <c r="S58" s="90"/>
      <c r="T58" s="91">
        <f t="shared" si="4"/>
        <v>112.00000000000099</v>
      </c>
      <c r="U58" s="91"/>
      <c r="V58" t="str">
        <f t="shared" si="7"/>
        <v/>
      </c>
      <c r="W58">
        <f t="shared" si="2"/>
        <v>0</v>
      </c>
      <c r="X58" s="35">
        <f t="shared" si="5"/>
        <v>1387354.6898614776</v>
      </c>
      <c r="Y58" s="36">
        <f t="shared" si="6"/>
        <v>3.0000000000001137E-2</v>
      </c>
    </row>
    <row r="59" spans="2:25" x14ac:dyDescent="0.2">
      <c r="B59" s="46">
        <v>51</v>
      </c>
      <c r="C59" s="86">
        <f t="shared" si="0"/>
        <v>1422372.4628130309</v>
      </c>
      <c r="D59" s="86"/>
      <c r="E59" s="46"/>
      <c r="F59" s="8"/>
      <c r="G59" s="46"/>
      <c r="H59" s="87"/>
      <c r="I59" s="87"/>
      <c r="J59" s="46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46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1422372.4628130309</v>
      </c>
      <c r="Y59" s="36">
        <f t="shared" si="6"/>
        <v>0</v>
      </c>
    </row>
    <row r="60" spans="2:25" x14ac:dyDescent="0.2">
      <c r="B60" s="46">
        <v>52</v>
      </c>
      <c r="C60" s="86" t="str">
        <f t="shared" si="0"/>
        <v/>
      </c>
      <c r="D60" s="86"/>
      <c r="E60" s="46"/>
      <c r="F60" s="8"/>
      <c r="G60" s="46"/>
      <c r="H60" s="87"/>
      <c r="I60" s="87"/>
      <c r="J60" s="46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46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6">
        <v>53</v>
      </c>
      <c r="C61" s="86" t="str">
        <f t="shared" si="0"/>
        <v/>
      </c>
      <c r="D61" s="86"/>
      <c r="E61" s="46"/>
      <c r="F61" s="8"/>
      <c r="G61" s="46"/>
      <c r="H61" s="87"/>
      <c r="I61" s="87"/>
      <c r="J61" s="46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46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6">
        <v>54</v>
      </c>
      <c r="C62" s="86" t="str">
        <f t="shared" si="0"/>
        <v/>
      </c>
      <c r="D62" s="86"/>
      <c r="E62" s="46"/>
      <c r="F62" s="8"/>
      <c r="G62" s="46"/>
      <c r="H62" s="87"/>
      <c r="I62" s="87"/>
      <c r="J62" s="46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46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6">
        <v>55</v>
      </c>
      <c r="C63" s="86" t="str">
        <f t="shared" si="0"/>
        <v/>
      </c>
      <c r="D63" s="86"/>
      <c r="E63" s="46"/>
      <c r="F63" s="8"/>
      <c r="G63" s="46"/>
      <c r="H63" s="87"/>
      <c r="I63" s="87"/>
      <c r="J63" s="46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46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6">
        <v>56</v>
      </c>
      <c r="C64" s="86" t="str">
        <f t="shared" si="0"/>
        <v/>
      </c>
      <c r="D64" s="86"/>
      <c r="E64" s="46"/>
      <c r="F64" s="8"/>
      <c r="G64" s="46"/>
      <c r="H64" s="87"/>
      <c r="I64" s="87"/>
      <c r="J64" s="46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46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6">
        <v>57</v>
      </c>
      <c r="C65" s="86" t="str">
        <f t="shared" si="0"/>
        <v/>
      </c>
      <c r="D65" s="86"/>
      <c r="E65" s="46"/>
      <c r="F65" s="8"/>
      <c r="G65" s="46"/>
      <c r="H65" s="87"/>
      <c r="I65" s="87"/>
      <c r="J65" s="46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46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6">
        <v>58</v>
      </c>
      <c r="C66" s="86" t="str">
        <f t="shared" si="0"/>
        <v/>
      </c>
      <c r="D66" s="86"/>
      <c r="E66" s="46"/>
      <c r="F66" s="8"/>
      <c r="G66" s="46"/>
      <c r="H66" s="87"/>
      <c r="I66" s="87"/>
      <c r="J66" s="46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46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6">
        <v>59</v>
      </c>
      <c r="C67" s="86" t="str">
        <f t="shared" si="0"/>
        <v/>
      </c>
      <c r="D67" s="86"/>
      <c r="E67" s="46"/>
      <c r="F67" s="8"/>
      <c r="G67" s="46"/>
      <c r="H67" s="87"/>
      <c r="I67" s="87"/>
      <c r="J67" s="46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46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6">
        <v>60</v>
      </c>
      <c r="C68" s="86" t="str">
        <f t="shared" si="0"/>
        <v/>
      </c>
      <c r="D68" s="86"/>
      <c r="E68" s="46"/>
      <c r="F68" s="8"/>
      <c r="G68" s="46"/>
      <c r="H68" s="87"/>
      <c r="I68" s="87"/>
      <c r="J68" s="46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46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6">
        <v>61</v>
      </c>
      <c r="C69" s="86" t="str">
        <f t="shared" si="0"/>
        <v/>
      </c>
      <c r="D69" s="86"/>
      <c r="E69" s="46"/>
      <c r="F69" s="8"/>
      <c r="G69" s="46"/>
      <c r="H69" s="87"/>
      <c r="I69" s="87"/>
      <c r="J69" s="46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46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6">
        <v>62</v>
      </c>
      <c r="C70" s="86" t="str">
        <f t="shared" si="0"/>
        <v/>
      </c>
      <c r="D70" s="86"/>
      <c r="E70" s="46"/>
      <c r="F70" s="8"/>
      <c r="G70" s="46"/>
      <c r="H70" s="87"/>
      <c r="I70" s="87"/>
      <c r="J70" s="46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46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6">
        <v>63</v>
      </c>
      <c r="C71" s="86" t="str">
        <f t="shared" si="0"/>
        <v/>
      </c>
      <c r="D71" s="86"/>
      <c r="E71" s="46"/>
      <c r="F71" s="8"/>
      <c r="G71" s="46"/>
      <c r="H71" s="87"/>
      <c r="I71" s="87"/>
      <c r="J71" s="46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46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6">
        <v>64</v>
      </c>
      <c r="C72" s="86" t="str">
        <f t="shared" si="0"/>
        <v/>
      </c>
      <c r="D72" s="86"/>
      <c r="E72" s="46"/>
      <c r="F72" s="8"/>
      <c r="G72" s="46"/>
      <c r="H72" s="87"/>
      <c r="I72" s="87"/>
      <c r="J72" s="46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46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6">
        <v>65</v>
      </c>
      <c r="C73" s="86" t="str">
        <f t="shared" si="0"/>
        <v/>
      </c>
      <c r="D73" s="86"/>
      <c r="E73" s="46"/>
      <c r="F73" s="8"/>
      <c r="G73" s="46"/>
      <c r="H73" s="87"/>
      <c r="I73" s="87"/>
      <c r="J73" s="46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46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6">
        <v>66</v>
      </c>
      <c r="C74" s="86" t="str">
        <f t="shared" ref="C74:C108" si="8">IF(R73="","",C73+R73)</f>
        <v/>
      </c>
      <c r="D74" s="86"/>
      <c r="E74" s="46"/>
      <c r="F74" s="8"/>
      <c r="G74" s="46"/>
      <c r="H74" s="87"/>
      <c r="I74" s="87"/>
      <c r="J74" s="46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46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6">
        <v>67</v>
      </c>
      <c r="C75" s="86" t="str">
        <f t="shared" si="8"/>
        <v/>
      </c>
      <c r="D75" s="86"/>
      <c r="E75" s="46"/>
      <c r="F75" s="8"/>
      <c r="G75" s="46"/>
      <c r="H75" s="87"/>
      <c r="I75" s="87"/>
      <c r="J75" s="46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46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6">
        <v>68</v>
      </c>
      <c r="C76" s="86" t="str">
        <f t="shared" si="8"/>
        <v/>
      </c>
      <c r="D76" s="86"/>
      <c r="E76" s="46"/>
      <c r="F76" s="8"/>
      <c r="G76" s="46"/>
      <c r="H76" s="87"/>
      <c r="I76" s="87"/>
      <c r="J76" s="46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46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6">
        <v>69</v>
      </c>
      <c r="C77" s="86" t="str">
        <f t="shared" si="8"/>
        <v/>
      </c>
      <c r="D77" s="86"/>
      <c r="E77" s="46"/>
      <c r="F77" s="8"/>
      <c r="G77" s="46"/>
      <c r="H77" s="87"/>
      <c r="I77" s="87"/>
      <c r="J77" s="46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46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6">
        <v>70</v>
      </c>
      <c r="C78" s="86" t="str">
        <f t="shared" si="8"/>
        <v/>
      </c>
      <c r="D78" s="86"/>
      <c r="E78" s="46"/>
      <c r="F78" s="8"/>
      <c r="G78" s="46"/>
      <c r="H78" s="87"/>
      <c r="I78" s="87"/>
      <c r="J78" s="46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46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6">
        <v>71</v>
      </c>
      <c r="C79" s="86" t="str">
        <f t="shared" si="8"/>
        <v/>
      </c>
      <c r="D79" s="86"/>
      <c r="E79" s="46"/>
      <c r="F79" s="8"/>
      <c r="G79" s="46"/>
      <c r="H79" s="87"/>
      <c r="I79" s="87"/>
      <c r="J79" s="46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46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6">
        <v>72</v>
      </c>
      <c r="C80" s="86" t="str">
        <f t="shared" si="8"/>
        <v/>
      </c>
      <c r="D80" s="86"/>
      <c r="E80" s="46"/>
      <c r="F80" s="8"/>
      <c r="G80" s="46"/>
      <c r="H80" s="87"/>
      <c r="I80" s="87"/>
      <c r="J80" s="46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46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6">
        <v>73</v>
      </c>
      <c r="C81" s="86" t="str">
        <f t="shared" si="8"/>
        <v/>
      </c>
      <c r="D81" s="86"/>
      <c r="E81" s="46"/>
      <c r="F81" s="8"/>
      <c r="G81" s="46"/>
      <c r="H81" s="87"/>
      <c r="I81" s="87"/>
      <c r="J81" s="46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46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6">
        <v>74</v>
      </c>
      <c r="C82" s="86" t="str">
        <f t="shared" si="8"/>
        <v/>
      </c>
      <c r="D82" s="86"/>
      <c r="E82" s="46"/>
      <c r="F82" s="8"/>
      <c r="G82" s="46"/>
      <c r="H82" s="87"/>
      <c r="I82" s="87"/>
      <c r="J82" s="46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46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6">
        <v>75</v>
      </c>
      <c r="C83" s="86" t="str">
        <f t="shared" si="8"/>
        <v/>
      </c>
      <c r="D83" s="86"/>
      <c r="E83" s="46"/>
      <c r="F83" s="8"/>
      <c r="G83" s="46"/>
      <c r="H83" s="87"/>
      <c r="I83" s="87"/>
      <c r="J83" s="46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46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6">
        <v>76</v>
      </c>
      <c r="C84" s="86" t="str">
        <f t="shared" si="8"/>
        <v/>
      </c>
      <c r="D84" s="86"/>
      <c r="E84" s="46"/>
      <c r="F84" s="8"/>
      <c r="G84" s="46"/>
      <c r="H84" s="87"/>
      <c r="I84" s="87"/>
      <c r="J84" s="46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46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6">
        <v>77</v>
      </c>
      <c r="C85" s="86" t="str">
        <f t="shared" si="8"/>
        <v/>
      </c>
      <c r="D85" s="86"/>
      <c r="E85" s="46"/>
      <c r="F85" s="8"/>
      <c r="G85" s="46"/>
      <c r="H85" s="87"/>
      <c r="I85" s="87"/>
      <c r="J85" s="46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46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6">
        <v>78</v>
      </c>
      <c r="C86" s="86" t="str">
        <f t="shared" si="8"/>
        <v/>
      </c>
      <c r="D86" s="86"/>
      <c r="E86" s="46"/>
      <c r="F86" s="8"/>
      <c r="G86" s="46"/>
      <c r="H86" s="87"/>
      <c r="I86" s="87"/>
      <c r="J86" s="46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46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6">
        <v>79</v>
      </c>
      <c r="C87" s="86" t="str">
        <f t="shared" si="8"/>
        <v/>
      </c>
      <c r="D87" s="86"/>
      <c r="E87" s="46"/>
      <c r="F87" s="8"/>
      <c r="G87" s="46"/>
      <c r="H87" s="87"/>
      <c r="I87" s="87"/>
      <c r="J87" s="46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46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6">
        <v>80</v>
      </c>
      <c r="C88" s="86" t="str">
        <f t="shared" si="8"/>
        <v/>
      </c>
      <c r="D88" s="86"/>
      <c r="E88" s="46"/>
      <c r="F88" s="8"/>
      <c r="G88" s="46"/>
      <c r="H88" s="87"/>
      <c r="I88" s="87"/>
      <c r="J88" s="46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46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6">
        <v>81</v>
      </c>
      <c r="C89" s="86" t="str">
        <f t="shared" si="8"/>
        <v/>
      </c>
      <c r="D89" s="86"/>
      <c r="E89" s="46"/>
      <c r="F89" s="8"/>
      <c r="G89" s="46"/>
      <c r="H89" s="87"/>
      <c r="I89" s="87"/>
      <c r="J89" s="46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46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6">
        <v>82</v>
      </c>
      <c r="C90" s="86" t="str">
        <f t="shared" si="8"/>
        <v/>
      </c>
      <c r="D90" s="86"/>
      <c r="E90" s="46"/>
      <c r="F90" s="8"/>
      <c r="G90" s="46"/>
      <c r="H90" s="87"/>
      <c r="I90" s="87"/>
      <c r="J90" s="46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46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6">
        <v>83</v>
      </c>
      <c r="C91" s="86" t="str">
        <f t="shared" si="8"/>
        <v/>
      </c>
      <c r="D91" s="86"/>
      <c r="E91" s="46"/>
      <c r="F91" s="8"/>
      <c r="G91" s="46"/>
      <c r="H91" s="87"/>
      <c r="I91" s="87"/>
      <c r="J91" s="46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46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6">
        <v>84</v>
      </c>
      <c r="C92" s="86" t="str">
        <f t="shared" si="8"/>
        <v/>
      </c>
      <c r="D92" s="86"/>
      <c r="E92" s="46"/>
      <c r="F92" s="8"/>
      <c r="G92" s="46"/>
      <c r="H92" s="87"/>
      <c r="I92" s="87"/>
      <c r="J92" s="46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46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6">
        <v>85</v>
      </c>
      <c r="C93" s="86" t="str">
        <f t="shared" si="8"/>
        <v/>
      </c>
      <c r="D93" s="86"/>
      <c r="E93" s="46"/>
      <c r="F93" s="8"/>
      <c r="G93" s="46"/>
      <c r="H93" s="87"/>
      <c r="I93" s="87"/>
      <c r="J93" s="46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46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6">
        <v>86</v>
      </c>
      <c r="C94" s="86" t="str">
        <f t="shared" si="8"/>
        <v/>
      </c>
      <c r="D94" s="86"/>
      <c r="E94" s="46"/>
      <c r="F94" s="8"/>
      <c r="G94" s="46"/>
      <c r="H94" s="87"/>
      <c r="I94" s="87"/>
      <c r="J94" s="46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46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6">
        <v>87</v>
      </c>
      <c r="C95" s="86" t="str">
        <f t="shared" si="8"/>
        <v/>
      </c>
      <c r="D95" s="86"/>
      <c r="E95" s="46"/>
      <c r="F95" s="8"/>
      <c r="G95" s="46"/>
      <c r="H95" s="87"/>
      <c r="I95" s="87"/>
      <c r="J95" s="46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46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6">
        <v>88</v>
      </c>
      <c r="C96" s="86" t="str">
        <f t="shared" si="8"/>
        <v/>
      </c>
      <c r="D96" s="86"/>
      <c r="E96" s="46"/>
      <c r="F96" s="8"/>
      <c r="G96" s="46"/>
      <c r="H96" s="87"/>
      <c r="I96" s="87"/>
      <c r="J96" s="46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46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6">
        <v>89</v>
      </c>
      <c r="C97" s="86" t="str">
        <f t="shared" si="8"/>
        <v/>
      </c>
      <c r="D97" s="86"/>
      <c r="E97" s="46"/>
      <c r="F97" s="8"/>
      <c r="G97" s="46"/>
      <c r="H97" s="87"/>
      <c r="I97" s="87"/>
      <c r="J97" s="46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46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6">
        <v>90</v>
      </c>
      <c r="C98" s="86" t="str">
        <f t="shared" si="8"/>
        <v/>
      </c>
      <c r="D98" s="86"/>
      <c r="E98" s="46"/>
      <c r="F98" s="8"/>
      <c r="G98" s="46"/>
      <c r="H98" s="87"/>
      <c r="I98" s="87"/>
      <c r="J98" s="46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46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6">
        <v>91</v>
      </c>
      <c r="C99" s="86" t="str">
        <f t="shared" si="8"/>
        <v/>
      </c>
      <c r="D99" s="86"/>
      <c r="E99" s="46"/>
      <c r="F99" s="8"/>
      <c r="G99" s="46"/>
      <c r="H99" s="87"/>
      <c r="I99" s="87"/>
      <c r="J99" s="46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46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6">
        <v>92</v>
      </c>
      <c r="C100" s="86" t="str">
        <f t="shared" si="8"/>
        <v/>
      </c>
      <c r="D100" s="86"/>
      <c r="E100" s="46"/>
      <c r="F100" s="8"/>
      <c r="G100" s="46"/>
      <c r="H100" s="87"/>
      <c r="I100" s="87"/>
      <c r="J100" s="46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46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6">
        <v>93</v>
      </c>
      <c r="C101" s="86" t="str">
        <f t="shared" si="8"/>
        <v/>
      </c>
      <c r="D101" s="86"/>
      <c r="E101" s="46"/>
      <c r="F101" s="8"/>
      <c r="G101" s="46"/>
      <c r="H101" s="87"/>
      <c r="I101" s="87"/>
      <c r="J101" s="46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46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6">
        <v>94</v>
      </c>
      <c r="C102" s="86" t="str">
        <f t="shared" si="8"/>
        <v/>
      </c>
      <c r="D102" s="86"/>
      <c r="E102" s="46"/>
      <c r="F102" s="8"/>
      <c r="G102" s="46"/>
      <c r="H102" s="87"/>
      <c r="I102" s="87"/>
      <c r="J102" s="46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46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6">
        <v>95</v>
      </c>
      <c r="C103" s="86" t="str">
        <f t="shared" si="8"/>
        <v/>
      </c>
      <c r="D103" s="86"/>
      <c r="E103" s="46"/>
      <c r="F103" s="8"/>
      <c r="G103" s="46"/>
      <c r="H103" s="87"/>
      <c r="I103" s="87"/>
      <c r="J103" s="46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46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6">
        <v>96</v>
      </c>
      <c r="C104" s="86" t="str">
        <f t="shared" si="8"/>
        <v/>
      </c>
      <c r="D104" s="86"/>
      <c r="E104" s="46"/>
      <c r="F104" s="8"/>
      <c r="G104" s="46"/>
      <c r="H104" s="87"/>
      <c r="I104" s="87"/>
      <c r="J104" s="46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46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6">
        <v>97</v>
      </c>
      <c r="C105" s="86" t="str">
        <f t="shared" si="8"/>
        <v/>
      </c>
      <c r="D105" s="86"/>
      <c r="E105" s="46"/>
      <c r="F105" s="8"/>
      <c r="G105" s="46"/>
      <c r="H105" s="87"/>
      <c r="I105" s="87"/>
      <c r="J105" s="46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46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6">
        <v>98</v>
      </c>
      <c r="C106" s="86" t="str">
        <f t="shared" si="8"/>
        <v/>
      </c>
      <c r="D106" s="86"/>
      <c r="E106" s="46"/>
      <c r="F106" s="8"/>
      <c r="G106" s="46"/>
      <c r="H106" s="87"/>
      <c r="I106" s="87"/>
      <c r="J106" s="46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46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6">
        <v>99</v>
      </c>
      <c r="C107" s="86" t="str">
        <f t="shared" si="8"/>
        <v/>
      </c>
      <c r="D107" s="86"/>
      <c r="E107" s="46"/>
      <c r="F107" s="8"/>
      <c r="G107" s="46"/>
      <c r="H107" s="87"/>
      <c r="I107" s="87"/>
      <c r="J107" s="46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46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6">
        <v>100</v>
      </c>
      <c r="C108" s="86" t="str">
        <f t="shared" si="8"/>
        <v/>
      </c>
      <c r="D108" s="86"/>
      <c r="E108" s="46"/>
      <c r="F108" s="8"/>
      <c r="G108" s="46"/>
      <c r="H108" s="87"/>
      <c r="I108" s="87"/>
      <c r="J108" s="46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46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BAF93E9B-FE63-47A4-833D-10B4E3C24DF6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2" workbookViewId="0">
      <selection activeCell="L174" sqref="L174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2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2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2">
      <c r="A11" t="s">
        <v>1</v>
      </c>
    </row>
    <row r="12" spans="1:10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2">
      <c r="A21" t="s">
        <v>2</v>
      </c>
    </row>
    <row r="22" spans="1:10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6" sqref="G6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3"/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3"/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3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3"/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3"/>
      <c r="H10" s="28"/>
      <c r="I10" s="33"/>
    </row>
    <row r="11" spans="2:9" x14ac:dyDescent="0.2">
      <c r="B11" s="27" t="s">
        <v>43</v>
      </c>
      <c r="C11" s="28" t="s">
        <v>69</v>
      </c>
      <c r="D11" s="28"/>
      <c r="E11" s="32">
        <v>43827</v>
      </c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52" t="s">
        <v>5</v>
      </c>
      <c r="C2" s="52"/>
      <c r="D2" s="54"/>
      <c r="E2" s="54"/>
      <c r="F2" s="52" t="s">
        <v>6</v>
      </c>
      <c r="G2" s="52"/>
      <c r="H2" s="54" t="s">
        <v>36</v>
      </c>
      <c r="I2" s="54"/>
      <c r="J2" s="52" t="s">
        <v>7</v>
      </c>
      <c r="K2" s="52"/>
      <c r="L2" s="53">
        <f>C9</f>
        <v>1000000</v>
      </c>
      <c r="M2" s="54"/>
      <c r="N2" s="52" t="s">
        <v>8</v>
      </c>
      <c r="O2" s="52"/>
      <c r="P2" s="53" t="e">
        <f>C108+R108</f>
        <v>#VALUE!</v>
      </c>
      <c r="Q2" s="54"/>
      <c r="R2" s="1"/>
      <c r="S2" s="1"/>
      <c r="T2" s="1"/>
    </row>
    <row r="3" spans="2:21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35</v>
      </c>
      <c r="M3" s="56"/>
      <c r="N3" s="56"/>
      <c r="O3" s="56"/>
      <c r="P3" s="56"/>
      <c r="Q3" s="56"/>
      <c r="R3" s="1"/>
      <c r="S3" s="1"/>
    </row>
    <row r="4" spans="2:21" x14ac:dyDescent="0.2">
      <c r="B4" s="52" t="s">
        <v>11</v>
      </c>
      <c r="C4" s="52"/>
      <c r="D4" s="72">
        <f>SUM($R$9:$S$993)</f>
        <v>153684.21052631587</v>
      </c>
      <c r="E4" s="72"/>
      <c r="F4" s="52" t="s">
        <v>12</v>
      </c>
      <c r="G4" s="52"/>
      <c r="H4" s="73">
        <f>SUM($T$9:$U$108)</f>
        <v>292.00000000000017</v>
      </c>
      <c r="I4" s="54"/>
      <c r="J4" s="74" t="s">
        <v>13</v>
      </c>
      <c r="K4" s="74"/>
      <c r="L4" s="53">
        <f>MAX($C$9:$D$990)-C9</f>
        <v>153684.21052631596</v>
      </c>
      <c r="M4" s="53"/>
      <c r="N4" s="74" t="s">
        <v>14</v>
      </c>
      <c r="O4" s="74"/>
      <c r="P4" s="72">
        <f>MIN($C$9:$D$990)-C9</f>
        <v>0</v>
      </c>
      <c r="Q4" s="72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3" t="s">
        <v>19</v>
      </c>
      <c r="K5" s="52"/>
      <c r="L5" s="84"/>
      <c r="M5" s="85"/>
      <c r="N5" s="17" t="s">
        <v>20</v>
      </c>
      <c r="O5" s="9"/>
      <c r="P5" s="84"/>
      <c r="Q5" s="85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1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</row>
    <row r="9" spans="2:21" x14ac:dyDescent="0.2">
      <c r="B9" s="19">
        <v>1</v>
      </c>
      <c r="C9" s="86">
        <v>1000000</v>
      </c>
      <c r="D9" s="86"/>
      <c r="E9" s="19">
        <v>2001</v>
      </c>
      <c r="F9" s="8">
        <v>42111</v>
      </c>
      <c r="G9" s="19" t="s">
        <v>4</v>
      </c>
      <c r="H9" s="87">
        <v>105.33</v>
      </c>
      <c r="I9" s="87"/>
      <c r="J9" s="19">
        <v>57</v>
      </c>
      <c r="K9" s="86">
        <f t="shared" ref="K9:K72" si="0">IF(F9="","",C9*0.03)</f>
        <v>30000</v>
      </c>
      <c r="L9" s="86"/>
      <c r="M9" s="6">
        <f>IF(J9="","",(K9/J9)/1000)</f>
        <v>0.52631578947368418</v>
      </c>
      <c r="N9" s="19">
        <v>2001</v>
      </c>
      <c r="O9" s="8">
        <v>42111</v>
      </c>
      <c r="P9" s="87">
        <v>108.25</v>
      </c>
      <c r="Q9" s="87"/>
      <c r="R9" s="90">
        <f>IF(O9="","",(IF(G9="売",H9-P9,P9-H9))*M9*100000)</f>
        <v>153684.21052631587</v>
      </c>
      <c r="S9" s="90"/>
      <c r="T9" s="91">
        <f>IF(O9="","",IF(R9&lt;0,J9*(-1),IF(G9="買",(P9-H9)*100,(H9-P9)*100)))</f>
        <v>292.00000000000017</v>
      </c>
      <c r="U9" s="91"/>
    </row>
    <row r="10" spans="2:21" x14ac:dyDescent="0.2">
      <c r="B10" s="19">
        <v>2</v>
      </c>
      <c r="C10" s="86">
        <f t="shared" ref="C10:C73" si="1">IF(R9="","",C9+R9)</f>
        <v>1153684.210526316</v>
      </c>
      <c r="D10" s="86"/>
      <c r="E10" s="19"/>
      <c r="F10" s="8"/>
      <c r="G10" s="19" t="s">
        <v>4</v>
      </c>
      <c r="H10" s="87"/>
      <c r="I10" s="87"/>
      <c r="J10" s="19"/>
      <c r="K10" s="86" t="str">
        <f t="shared" si="0"/>
        <v/>
      </c>
      <c r="L10" s="86"/>
      <c r="M10" s="6" t="str">
        <f t="shared" ref="M10:M73" si="2">IF(J10="","",(K10/J10)/1000)</f>
        <v/>
      </c>
      <c r="N10" s="19"/>
      <c r="O10" s="8"/>
      <c r="P10" s="87"/>
      <c r="Q10" s="87"/>
      <c r="R10" s="90" t="str">
        <f t="shared" ref="R10:R73" si="3">IF(O10="","",(IF(G10="売",H10-P10,P10-H10))*M10*100000)</f>
        <v/>
      </c>
      <c r="S10" s="90"/>
      <c r="T10" s="91" t="str">
        <f t="shared" ref="T10:T73" si="4">IF(O10="","",IF(R10&lt;0,J10*(-1),IF(G10="買",(P10-H10)*100,(H10-P10)*100)))</f>
        <v/>
      </c>
      <c r="U10" s="91"/>
    </row>
    <row r="11" spans="2:21" x14ac:dyDescent="0.2">
      <c r="B11" s="19">
        <v>3</v>
      </c>
      <c r="C11" s="86" t="str">
        <f t="shared" si="1"/>
        <v/>
      </c>
      <c r="D11" s="86"/>
      <c r="E11" s="19"/>
      <c r="F11" s="8"/>
      <c r="G11" s="19" t="s">
        <v>4</v>
      </c>
      <c r="H11" s="87"/>
      <c r="I11" s="87"/>
      <c r="J11" s="19"/>
      <c r="K11" s="86" t="str">
        <f t="shared" si="0"/>
        <v/>
      </c>
      <c r="L11" s="86"/>
      <c r="M11" s="6" t="str">
        <f t="shared" si="2"/>
        <v/>
      </c>
      <c r="N11" s="19"/>
      <c r="O11" s="8"/>
      <c r="P11" s="87"/>
      <c r="Q11" s="87"/>
      <c r="R11" s="90" t="str">
        <f t="shared" si="3"/>
        <v/>
      </c>
      <c r="S11" s="90"/>
      <c r="T11" s="91" t="str">
        <f t="shared" si="4"/>
        <v/>
      </c>
      <c r="U11" s="91"/>
    </row>
    <row r="12" spans="2:21" x14ac:dyDescent="0.2">
      <c r="B12" s="19">
        <v>4</v>
      </c>
      <c r="C12" s="86" t="str">
        <f t="shared" si="1"/>
        <v/>
      </c>
      <c r="D12" s="86"/>
      <c r="E12" s="19"/>
      <c r="F12" s="8"/>
      <c r="G12" s="19" t="s">
        <v>3</v>
      </c>
      <c r="H12" s="87"/>
      <c r="I12" s="87"/>
      <c r="J12" s="19"/>
      <c r="K12" s="86" t="str">
        <f t="shared" si="0"/>
        <v/>
      </c>
      <c r="L12" s="86"/>
      <c r="M12" s="6" t="str">
        <f t="shared" si="2"/>
        <v/>
      </c>
      <c r="N12" s="19"/>
      <c r="O12" s="8"/>
      <c r="P12" s="87"/>
      <c r="Q12" s="87"/>
      <c r="R12" s="90" t="str">
        <f t="shared" si="3"/>
        <v/>
      </c>
      <c r="S12" s="90"/>
      <c r="T12" s="91" t="str">
        <f t="shared" si="4"/>
        <v/>
      </c>
      <c r="U12" s="91"/>
    </row>
    <row r="13" spans="2:21" x14ac:dyDescent="0.2">
      <c r="B13" s="19">
        <v>5</v>
      </c>
      <c r="C13" s="86" t="str">
        <f t="shared" si="1"/>
        <v/>
      </c>
      <c r="D13" s="86"/>
      <c r="E13" s="19"/>
      <c r="F13" s="8"/>
      <c r="G13" s="19" t="s">
        <v>3</v>
      </c>
      <c r="H13" s="87"/>
      <c r="I13" s="87"/>
      <c r="J13" s="19"/>
      <c r="K13" s="86" t="str">
        <f t="shared" si="0"/>
        <v/>
      </c>
      <c r="L13" s="86"/>
      <c r="M13" s="6" t="str">
        <f t="shared" si="2"/>
        <v/>
      </c>
      <c r="N13" s="19"/>
      <c r="O13" s="8"/>
      <c r="P13" s="87"/>
      <c r="Q13" s="87"/>
      <c r="R13" s="90" t="str">
        <f t="shared" si="3"/>
        <v/>
      </c>
      <c r="S13" s="90"/>
      <c r="T13" s="91" t="str">
        <f t="shared" si="4"/>
        <v/>
      </c>
      <c r="U13" s="91"/>
    </row>
    <row r="14" spans="2:21" x14ac:dyDescent="0.2">
      <c r="B14" s="19">
        <v>6</v>
      </c>
      <c r="C14" s="86" t="str">
        <f t="shared" si="1"/>
        <v/>
      </c>
      <c r="D14" s="86"/>
      <c r="E14" s="19"/>
      <c r="F14" s="8"/>
      <c r="G14" s="19" t="s">
        <v>4</v>
      </c>
      <c r="H14" s="87"/>
      <c r="I14" s="87"/>
      <c r="J14" s="19"/>
      <c r="K14" s="86" t="str">
        <f t="shared" si="0"/>
        <v/>
      </c>
      <c r="L14" s="86"/>
      <c r="M14" s="6" t="str">
        <f t="shared" si="2"/>
        <v/>
      </c>
      <c r="N14" s="19"/>
      <c r="O14" s="8"/>
      <c r="P14" s="87"/>
      <c r="Q14" s="87"/>
      <c r="R14" s="90" t="str">
        <f t="shared" si="3"/>
        <v/>
      </c>
      <c r="S14" s="90"/>
      <c r="T14" s="91" t="str">
        <f t="shared" si="4"/>
        <v/>
      </c>
      <c r="U14" s="91"/>
    </row>
    <row r="15" spans="2:21" x14ac:dyDescent="0.2">
      <c r="B15" s="19">
        <v>7</v>
      </c>
      <c r="C15" s="86" t="str">
        <f t="shared" si="1"/>
        <v/>
      </c>
      <c r="D15" s="86"/>
      <c r="E15" s="19"/>
      <c r="F15" s="8"/>
      <c r="G15" s="19" t="s">
        <v>4</v>
      </c>
      <c r="H15" s="87"/>
      <c r="I15" s="87"/>
      <c r="J15" s="19"/>
      <c r="K15" s="86" t="str">
        <f t="shared" si="0"/>
        <v/>
      </c>
      <c r="L15" s="86"/>
      <c r="M15" s="6" t="str">
        <f t="shared" si="2"/>
        <v/>
      </c>
      <c r="N15" s="19"/>
      <c r="O15" s="8"/>
      <c r="P15" s="87"/>
      <c r="Q15" s="87"/>
      <c r="R15" s="90" t="str">
        <f t="shared" si="3"/>
        <v/>
      </c>
      <c r="S15" s="90"/>
      <c r="T15" s="91" t="str">
        <f t="shared" si="4"/>
        <v/>
      </c>
      <c r="U15" s="91"/>
    </row>
    <row r="16" spans="2:21" x14ac:dyDescent="0.2">
      <c r="B16" s="19">
        <v>8</v>
      </c>
      <c r="C16" s="86" t="str">
        <f t="shared" si="1"/>
        <v/>
      </c>
      <c r="D16" s="86"/>
      <c r="E16" s="19"/>
      <c r="F16" s="8"/>
      <c r="G16" s="19" t="s">
        <v>4</v>
      </c>
      <c r="H16" s="87"/>
      <c r="I16" s="87"/>
      <c r="J16" s="19"/>
      <c r="K16" s="86" t="str">
        <f t="shared" si="0"/>
        <v/>
      </c>
      <c r="L16" s="86"/>
      <c r="M16" s="6" t="str">
        <f t="shared" si="2"/>
        <v/>
      </c>
      <c r="N16" s="19"/>
      <c r="O16" s="8"/>
      <c r="P16" s="87"/>
      <c r="Q16" s="87"/>
      <c r="R16" s="90" t="str">
        <f t="shared" si="3"/>
        <v/>
      </c>
      <c r="S16" s="90"/>
      <c r="T16" s="91" t="str">
        <f t="shared" si="4"/>
        <v/>
      </c>
      <c r="U16" s="91"/>
    </row>
    <row r="17" spans="2:21" x14ac:dyDescent="0.2">
      <c r="B17" s="19">
        <v>9</v>
      </c>
      <c r="C17" s="86" t="str">
        <f t="shared" si="1"/>
        <v/>
      </c>
      <c r="D17" s="86"/>
      <c r="E17" s="19"/>
      <c r="F17" s="8"/>
      <c r="G17" s="19" t="s">
        <v>4</v>
      </c>
      <c r="H17" s="87"/>
      <c r="I17" s="87"/>
      <c r="J17" s="19"/>
      <c r="K17" s="86" t="str">
        <f t="shared" si="0"/>
        <v/>
      </c>
      <c r="L17" s="86"/>
      <c r="M17" s="6" t="str">
        <f t="shared" si="2"/>
        <v/>
      </c>
      <c r="N17" s="19"/>
      <c r="O17" s="8"/>
      <c r="P17" s="87"/>
      <c r="Q17" s="87"/>
      <c r="R17" s="90" t="str">
        <f t="shared" si="3"/>
        <v/>
      </c>
      <c r="S17" s="90"/>
      <c r="T17" s="91" t="str">
        <f t="shared" si="4"/>
        <v/>
      </c>
      <c r="U17" s="91"/>
    </row>
    <row r="18" spans="2:21" x14ac:dyDescent="0.2">
      <c r="B18" s="19">
        <v>10</v>
      </c>
      <c r="C18" s="86" t="str">
        <f t="shared" si="1"/>
        <v/>
      </c>
      <c r="D18" s="86"/>
      <c r="E18" s="19"/>
      <c r="F18" s="8"/>
      <c r="G18" s="19" t="s">
        <v>4</v>
      </c>
      <c r="H18" s="87"/>
      <c r="I18" s="87"/>
      <c r="J18" s="19"/>
      <c r="K18" s="86" t="str">
        <f t="shared" si="0"/>
        <v/>
      </c>
      <c r="L18" s="86"/>
      <c r="M18" s="6" t="str">
        <f t="shared" si="2"/>
        <v/>
      </c>
      <c r="N18" s="19"/>
      <c r="O18" s="8"/>
      <c r="P18" s="87"/>
      <c r="Q18" s="87"/>
      <c r="R18" s="90" t="str">
        <f t="shared" si="3"/>
        <v/>
      </c>
      <c r="S18" s="90"/>
      <c r="T18" s="91" t="str">
        <f t="shared" si="4"/>
        <v/>
      </c>
      <c r="U18" s="91"/>
    </row>
    <row r="19" spans="2:21" x14ac:dyDescent="0.2">
      <c r="B19" s="19">
        <v>11</v>
      </c>
      <c r="C19" s="86" t="str">
        <f t="shared" si="1"/>
        <v/>
      </c>
      <c r="D19" s="86"/>
      <c r="E19" s="19"/>
      <c r="F19" s="8"/>
      <c r="G19" s="19" t="s">
        <v>4</v>
      </c>
      <c r="H19" s="87"/>
      <c r="I19" s="87"/>
      <c r="J19" s="19"/>
      <c r="K19" s="86" t="str">
        <f t="shared" si="0"/>
        <v/>
      </c>
      <c r="L19" s="86"/>
      <c r="M19" s="6" t="str">
        <f t="shared" si="2"/>
        <v/>
      </c>
      <c r="N19" s="19"/>
      <c r="O19" s="8"/>
      <c r="P19" s="87"/>
      <c r="Q19" s="87"/>
      <c r="R19" s="90" t="str">
        <f t="shared" si="3"/>
        <v/>
      </c>
      <c r="S19" s="90"/>
      <c r="T19" s="91" t="str">
        <f t="shared" si="4"/>
        <v/>
      </c>
      <c r="U19" s="91"/>
    </row>
    <row r="20" spans="2:21" x14ac:dyDescent="0.2">
      <c r="B20" s="19">
        <v>12</v>
      </c>
      <c r="C20" s="86" t="str">
        <f t="shared" si="1"/>
        <v/>
      </c>
      <c r="D20" s="86"/>
      <c r="E20" s="19"/>
      <c r="F20" s="8"/>
      <c r="G20" s="19" t="s">
        <v>4</v>
      </c>
      <c r="H20" s="87"/>
      <c r="I20" s="87"/>
      <c r="J20" s="19"/>
      <c r="K20" s="86" t="str">
        <f t="shared" si="0"/>
        <v/>
      </c>
      <c r="L20" s="86"/>
      <c r="M20" s="6" t="str">
        <f t="shared" si="2"/>
        <v/>
      </c>
      <c r="N20" s="19"/>
      <c r="O20" s="8"/>
      <c r="P20" s="87"/>
      <c r="Q20" s="87"/>
      <c r="R20" s="90" t="str">
        <f t="shared" si="3"/>
        <v/>
      </c>
      <c r="S20" s="90"/>
      <c r="T20" s="91" t="str">
        <f t="shared" si="4"/>
        <v/>
      </c>
      <c r="U20" s="91"/>
    </row>
    <row r="21" spans="2:21" x14ac:dyDescent="0.2">
      <c r="B21" s="19">
        <v>13</v>
      </c>
      <c r="C21" s="86" t="str">
        <f t="shared" si="1"/>
        <v/>
      </c>
      <c r="D21" s="86"/>
      <c r="E21" s="19"/>
      <c r="F21" s="8"/>
      <c r="G21" s="19" t="s">
        <v>4</v>
      </c>
      <c r="H21" s="87"/>
      <c r="I21" s="87"/>
      <c r="J21" s="19"/>
      <c r="K21" s="86" t="str">
        <f t="shared" si="0"/>
        <v/>
      </c>
      <c r="L21" s="86"/>
      <c r="M21" s="6" t="str">
        <f t="shared" si="2"/>
        <v/>
      </c>
      <c r="N21" s="19"/>
      <c r="O21" s="8"/>
      <c r="P21" s="87"/>
      <c r="Q21" s="87"/>
      <c r="R21" s="90" t="str">
        <f t="shared" si="3"/>
        <v/>
      </c>
      <c r="S21" s="90"/>
      <c r="T21" s="91" t="str">
        <f t="shared" si="4"/>
        <v/>
      </c>
      <c r="U21" s="91"/>
    </row>
    <row r="22" spans="2:21" x14ac:dyDescent="0.2">
      <c r="B22" s="19">
        <v>14</v>
      </c>
      <c r="C22" s="86" t="str">
        <f t="shared" si="1"/>
        <v/>
      </c>
      <c r="D22" s="86"/>
      <c r="E22" s="19"/>
      <c r="F22" s="8"/>
      <c r="G22" s="19" t="s">
        <v>3</v>
      </c>
      <c r="H22" s="87"/>
      <c r="I22" s="87"/>
      <c r="J22" s="19"/>
      <c r="K22" s="86" t="str">
        <f t="shared" si="0"/>
        <v/>
      </c>
      <c r="L22" s="86"/>
      <c r="M22" s="6" t="str">
        <f t="shared" si="2"/>
        <v/>
      </c>
      <c r="N22" s="19"/>
      <c r="O22" s="8"/>
      <c r="P22" s="87"/>
      <c r="Q22" s="87"/>
      <c r="R22" s="90" t="str">
        <f t="shared" si="3"/>
        <v/>
      </c>
      <c r="S22" s="90"/>
      <c r="T22" s="91" t="str">
        <f t="shared" si="4"/>
        <v/>
      </c>
      <c r="U22" s="91"/>
    </row>
    <row r="23" spans="2:21" x14ac:dyDescent="0.2">
      <c r="B23" s="19">
        <v>15</v>
      </c>
      <c r="C23" s="86" t="str">
        <f t="shared" si="1"/>
        <v/>
      </c>
      <c r="D23" s="86"/>
      <c r="E23" s="19"/>
      <c r="F23" s="8"/>
      <c r="G23" s="19" t="s">
        <v>4</v>
      </c>
      <c r="H23" s="87"/>
      <c r="I23" s="87"/>
      <c r="J23" s="19"/>
      <c r="K23" s="86" t="str">
        <f t="shared" si="0"/>
        <v/>
      </c>
      <c r="L23" s="86"/>
      <c r="M23" s="6" t="str">
        <f t="shared" si="2"/>
        <v/>
      </c>
      <c r="N23" s="19"/>
      <c r="O23" s="8"/>
      <c r="P23" s="87"/>
      <c r="Q23" s="87"/>
      <c r="R23" s="90" t="str">
        <f t="shared" si="3"/>
        <v/>
      </c>
      <c r="S23" s="90"/>
      <c r="T23" s="91" t="str">
        <f t="shared" si="4"/>
        <v/>
      </c>
      <c r="U23" s="91"/>
    </row>
    <row r="24" spans="2:21" x14ac:dyDescent="0.2">
      <c r="B24" s="19">
        <v>16</v>
      </c>
      <c r="C24" s="86" t="str">
        <f t="shared" si="1"/>
        <v/>
      </c>
      <c r="D24" s="86"/>
      <c r="E24" s="19"/>
      <c r="F24" s="8"/>
      <c r="G24" s="19" t="s">
        <v>4</v>
      </c>
      <c r="H24" s="87"/>
      <c r="I24" s="87"/>
      <c r="J24" s="19"/>
      <c r="K24" s="86" t="str">
        <f t="shared" si="0"/>
        <v/>
      </c>
      <c r="L24" s="86"/>
      <c r="M24" s="6" t="str">
        <f t="shared" si="2"/>
        <v/>
      </c>
      <c r="N24" s="19"/>
      <c r="O24" s="8"/>
      <c r="P24" s="87"/>
      <c r="Q24" s="87"/>
      <c r="R24" s="90" t="str">
        <f t="shared" si="3"/>
        <v/>
      </c>
      <c r="S24" s="90"/>
      <c r="T24" s="91" t="str">
        <f t="shared" si="4"/>
        <v/>
      </c>
      <c r="U24" s="91"/>
    </row>
    <row r="25" spans="2:21" x14ac:dyDescent="0.2">
      <c r="B25" s="19">
        <v>17</v>
      </c>
      <c r="C25" s="86" t="str">
        <f t="shared" si="1"/>
        <v/>
      </c>
      <c r="D25" s="86"/>
      <c r="E25" s="19"/>
      <c r="F25" s="8"/>
      <c r="G25" s="19" t="s">
        <v>4</v>
      </c>
      <c r="H25" s="87"/>
      <c r="I25" s="87"/>
      <c r="J25" s="19"/>
      <c r="K25" s="86" t="str">
        <f t="shared" si="0"/>
        <v/>
      </c>
      <c r="L25" s="86"/>
      <c r="M25" s="6" t="str">
        <f t="shared" si="2"/>
        <v/>
      </c>
      <c r="N25" s="19"/>
      <c r="O25" s="8"/>
      <c r="P25" s="87"/>
      <c r="Q25" s="87"/>
      <c r="R25" s="90" t="str">
        <f t="shared" si="3"/>
        <v/>
      </c>
      <c r="S25" s="90"/>
      <c r="T25" s="91" t="str">
        <f t="shared" si="4"/>
        <v/>
      </c>
      <c r="U25" s="91"/>
    </row>
    <row r="26" spans="2:21" x14ac:dyDescent="0.2">
      <c r="B26" s="19">
        <v>18</v>
      </c>
      <c r="C26" s="86" t="str">
        <f t="shared" si="1"/>
        <v/>
      </c>
      <c r="D26" s="86"/>
      <c r="E26" s="19"/>
      <c r="F26" s="8"/>
      <c r="G26" s="19" t="s">
        <v>4</v>
      </c>
      <c r="H26" s="87"/>
      <c r="I26" s="87"/>
      <c r="J26" s="19"/>
      <c r="K26" s="86" t="str">
        <f t="shared" si="0"/>
        <v/>
      </c>
      <c r="L26" s="86"/>
      <c r="M26" s="6" t="str">
        <f t="shared" si="2"/>
        <v/>
      </c>
      <c r="N26" s="19"/>
      <c r="O26" s="8"/>
      <c r="P26" s="87"/>
      <c r="Q26" s="87"/>
      <c r="R26" s="90" t="str">
        <f t="shared" si="3"/>
        <v/>
      </c>
      <c r="S26" s="90"/>
      <c r="T26" s="91" t="str">
        <f t="shared" si="4"/>
        <v/>
      </c>
      <c r="U26" s="91"/>
    </row>
    <row r="27" spans="2:21" x14ac:dyDescent="0.2">
      <c r="B27" s="19">
        <v>19</v>
      </c>
      <c r="C27" s="86" t="str">
        <f t="shared" si="1"/>
        <v/>
      </c>
      <c r="D27" s="86"/>
      <c r="E27" s="19"/>
      <c r="F27" s="8"/>
      <c r="G27" s="19" t="s">
        <v>3</v>
      </c>
      <c r="H27" s="87"/>
      <c r="I27" s="87"/>
      <c r="J27" s="19"/>
      <c r="K27" s="86" t="str">
        <f t="shared" si="0"/>
        <v/>
      </c>
      <c r="L27" s="86"/>
      <c r="M27" s="6" t="str">
        <f t="shared" si="2"/>
        <v/>
      </c>
      <c r="N27" s="19"/>
      <c r="O27" s="8"/>
      <c r="P27" s="87"/>
      <c r="Q27" s="87"/>
      <c r="R27" s="90" t="str">
        <f t="shared" si="3"/>
        <v/>
      </c>
      <c r="S27" s="90"/>
      <c r="T27" s="91" t="str">
        <f t="shared" si="4"/>
        <v/>
      </c>
      <c r="U27" s="91"/>
    </row>
    <row r="28" spans="2:21" x14ac:dyDescent="0.2">
      <c r="B28" s="19">
        <v>20</v>
      </c>
      <c r="C28" s="86" t="str">
        <f t="shared" si="1"/>
        <v/>
      </c>
      <c r="D28" s="86"/>
      <c r="E28" s="19"/>
      <c r="F28" s="8"/>
      <c r="G28" s="19" t="s">
        <v>4</v>
      </c>
      <c r="H28" s="87"/>
      <c r="I28" s="87"/>
      <c r="J28" s="19"/>
      <c r="K28" s="86" t="str">
        <f t="shared" si="0"/>
        <v/>
      </c>
      <c r="L28" s="86"/>
      <c r="M28" s="6" t="str">
        <f t="shared" si="2"/>
        <v/>
      </c>
      <c r="N28" s="19"/>
      <c r="O28" s="8"/>
      <c r="P28" s="87"/>
      <c r="Q28" s="87"/>
      <c r="R28" s="90" t="str">
        <f t="shared" si="3"/>
        <v/>
      </c>
      <c r="S28" s="90"/>
      <c r="T28" s="91" t="str">
        <f t="shared" si="4"/>
        <v/>
      </c>
      <c r="U28" s="91"/>
    </row>
    <row r="29" spans="2:21" x14ac:dyDescent="0.2">
      <c r="B29" s="19">
        <v>21</v>
      </c>
      <c r="C29" s="86" t="str">
        <f t="shared" si="1"/>
        <v/>
      </c>
      <c r="D29" s="86"/>
      <c r="E29" s="19"/>
      <c r="F29" s="8"/>
      <c r="G29" s="19" t="s">
        <v>3</v>
      </c>
      <c r="H29" s="87"/>
      <c r="I29" s="87"/>
      <c r="J29" s="19"/>
      <c r="K29" s="86" t="str">
        <f t="shared" si="0"/>
        <v/>
      </c>
      <c r="L29" s="86"/>
      <c r="M29" s="6" t="str">
        <f t="shared" si="2"/>
        <v/>
      </c>
      <c r="N29" s="19"/>
      <c r="O29" s="8"/>
      <c r="P29" s="87"/>
      <c r="Q29" s="87"/>
      <c r="R29" s="90" t="str">
        <f t="shared" si="3"/>
        <v/>
      </c>
      <c r="S29" s="90"/>
      <c r="T29" s="91" t="str">
        <f t="shared" si="4"/>
        <v/>
      </c>
      <c r="U29" s="91"/>
    </row>
    <row r="30" spans="2:21" x14ac:dyDescent="0.2">
      <c r="B30" s="19">
        <v>22</v>
      </c>
      <c r="C30" s="86" t="str">
        <f t="shared" si="1"/>
        <v/>
      </c>
      <c r="D30" s="86"/>
      <c r="E30" s="19"/>
      <c r="F30" s="8"/>
      <c r="G30" s="19" t="s">
        <v>3</v>
      </c>
      <c r="H30" s="87"/>
      <c r="I30" s="87"/>
      <c r="J30" s="19"/>
      <c r="K30" s="86" t="str">
        <f t="shared" si="0"/>
        <v/>
      </c>
      <c r="L30" s="86"/>
      <c r="M30" s="6" t="str">
        <f t="shared" si="2"/>
        <v/>
      </c>
      <c r="N30" s="19"/>
      <c r="O30" s="8"/>
      <c r="P30" s="87"/>
      <c r="Q30" s="87"/>
      <c r="R30" s="90" t="str">
        <f t="shared" si="3"/>
        <v/>
      </c>
      <c r="S30" s="90"/>
      <c r="T30" s="91" t="str">
        <f t="shared" si="4"/>
        <v/>
      </c>
      <c r="U30" s="91"/>
    </row>
    <row r="31" spans="2:21" x14ac:dyDescent="0.2">
      <c r="B31" s="19">
        <v>23</v>
      </c>
      <c r="C31" s="86" t="str">
        <f t="shared" si="1"/>
        <v/>
      </c>
      <c r="D31" s="86"/>
      <c r="E31" s="19"/>
      <c r="F31" s="8"/>
      <c r="G31" s="19" t="s">
        <v>3</v>
      </c>
      <c r="H31" s="87"/>
      <c r="I31" s="87"/>
      <c r="J31" s="19"/>
      <c r="K31" s="86" t="str">
        <f t="shared" si="0"/>
        <v/>
      </c>
      <c r="L31" s="86"/>
      <c r="M31" s="6" t="str">
        <f t="shared" si="2"/>
        <v/>
      </c>
      <c r="N31" s="19"/>
      <c r="O31" s="8"/>
      <c r="P31" s="87"/>
      <c r="Q31" s="87"/>
      <c r="R31" s="90" t="str">
        <f t="shared" si="3"/>
        <v/>
      </c>
      <c r="S31" s="90"/>
      <c r="T31" s="91" t="str">
        <f t="shared" si="4"/>
        <v/>
      </c>
      <c r="U31" s="91"/>
    </row>
    <row r="32" spans="2:21" x14ac:dyDescent="0.2">
      <c r="B32" s="19">
        <v>24</v>
      </c>
      <c r="C32" s="86" t="str">
        <f t="shared" si="1"/>
        <v/>
      </c>
      <c r="D32" s="86"/>
      <c r="E32" s="19"/>
      <c r="F32" s="8"/>
      <c r="G32" s="19" t="s">
        <v>3</v>
      </c>
      <c r="H32" s="87"/>
      <c r="I32" s="87"/>
      <c r="J32" s="19"/>
      <c r="K32" s="86" t="str">
        <f t="shared" si="0"/>
        <v/>
      </c>
      <c r="L32" s="86"/>
      <c r="M32" s="6" t="str">
        <f t="shared" si="2"/>
        <v/>
      </c>
      <c r="N32" s="19"/>
      <c r="O32" s="8"/>
      <c r="P32" s="87"/>
      <c r="Q32" s="87"/>
      <c r="R32" s="90" t="str">
        <f t="shared" si="3"/>
        <v/>
      </c>
      <c r="S32" s="90"/>
      <c r="T32" s="91" t="str">
        <f t="shared" si="4"/>
        <v/>
      </c>
      <c r="U32" s="91"/>
    </row>
    <row r="33" spans="2:21" x14ac:dyDescent="0.2">
      <c r="B33" s="19">
        <v>25</v>
      </c>
      <c r="C33" s="86" t="str">
        <f t="shared" si="1"/>
        <v/>
      </c>
      <c r="D33" s="86"/>
      <c r="E33" s="19"/>
      <c r="F33" s="8"/>
      <c r="G33" s="19" t="s">
        <v>4</v>
      </c>
      <c r="H33" s="87"/>
      <c r="I33" s="87"/>
      <c r="J33" s="19"/>
      <c r="K33" s="86" t="str">
        <f t="shared" si="0"/>
        <v/>
      </c>
      <c r="L33" s="86"/>
      <c r="M33" s="6" t="str">
        <f t="shared" si="2"/>
        <v/>
      </c>
      <c r="N33" s="19"/>
      <c r="O33" s="8"/>
      <c r="P33" s="87"/>
      <c r="Q33" s="87"/>
      <c r="R33" s="90" t="str">
        <f t="shared" si="3"/>
        <v/>
      </c>
      <c r="S33" s="90"/>
      <c r="T33" s="91" t="str">
        <f t="shared" si="4"/>
        <v/>
      </c>
      <c r="U33" s="91"/>
    </row>
    <row r="34" spans="2:21" x14ac:dyDescent="0.2">
      <c r="B34" s="19">
        <v>26</v>
      </c>
      <c r="C34" s="86" t="str">
        <f t="shared" si="1"/>
        <v/>
      </c>
      <c r="D34" s="86"/>
      <c r="E34" s="19"/>
      <c r="F34" s="8"/>
      <c r="G34" s="19" t="s">
        <v>3</v>
      </c>
      <c r="H34" s="87"/>
      <c r="I34" s="87"/>
      <c r="J34" s="19"/>
      <c r="K34" s="86" t="str">
        <f t="shared" si="0"/>
        <v/>
      </c>
      <c r="L34" s="86"/>
      <c r="M34" s="6" t="str">
        <f t="shared" si="2"/>
        <v/>
      </c>
      <c r="N34" s="19"/>
      <c r="O34" s="8"/>
      <c r="P34" s="87"/>
      <c r="Q34" s="87"/>
      <c r="R34" s="90" t="str">
        <f t="shared" si="3"/>
        <v/>
      </c>
      <c r="S34" s="90"/>
      <c r="T34" s="91" t="str">
        <f t="shared" si="4"/>
        <v/>
      </c>
      <c r="U34" s="91"/>
    </row>
    <row r="35" spans="2:21" x14ac:dyDescent="0.2">
      <c r="B35" s="19">
        <v>27</v>
      </c>
      <c r="C35" s="86" t="str">
        <f t="shared" si="1"/>
        <v/>
      </c>
      <c r="D35" s="86"/>
      <c r="E35" s="19"/>
      <c r="F35" s="8"/>
      <c r="G35" s="19" t="s">
        <v>3</v>
      </c>
      <c r="H35" s="87"/>
      <c r="I35" s="87"/>
      <c r="J35" s="19"/>
      <c r="K35" s="86" t="str">
        <f t="shared" si="0"/>
        <v/>
      </c>
      <c r="L35" s="86"/>
      <c r="M35" s="6" t="str">
        <f t="shared" si="2"/>
        <v/>
      </c>
      <c r="N35" s="19"/>
      <c r="O35" s="8"/>
      <c r="P35" s="87"/>
      <c r="Q35" s="87"/>
      <c r="R35" s="90" t="str">
        <f t="shared" si="3"/>
        <v/>
      </c>
      <c r="S35" s="90"/>
      <c r="T35" s="91" t="str">
        <f t="shared" si="4"/>
        <v/>
      </c>
      <c r="U35" s="91"/>
    </row>
    <row r="36" spans="2:21" x14ac:dyDescent="0.2">
      <c r="B36" s="19">
        <v>28</v>
      </c>
      <c r="C36" s="86" t="str">
        <f t="shared" si="1"/>
        <v/>
      </c>
      <c r="D36" s="86"/>
      <c r="E36" s="19"/>
      <c r="F36" s="8"/>
      <c r="G36" s="19" t="s">
        <v>3</v>
      </c>
      <c r="H36" s="87"/>
      <c r="I36" s="87"/>
      <c r="J36" s="19"/>
      <c r="K36" s="86" t="str">
        <f t="shared" si="0"/>
        <v/>
      </c>
      <c r="L36" s="86"/>
      <c r="M36" s="6" t="str">
        <f t="shared" si="2"/>
        <v/>
      </c>
      <c r="N36" s="19"/>
      <c r="O36" s="8"/>
      <c r="P36" s="87"/>
      <c r="Q36" s="87"/>
      <c r="R36" s="90" t="str">
        <f t="shared" si="3"/>
        <v/>
      </c>
      <c r="S36" s="90"/>
      <c r="T36" s="91" t="str">
        <f t="shared" si="4"/>
        <v/>
      </c>
      <c r="U36" s="91"/>
    </row>
    <row r="37" spans="2:21" x14ac:dyDescent="0.2">
      <c r="B37" s="19">
        <v>29</v>
      </c>
      <c r="C37" s="86" t="str">
        <f t="shared" si="1"/>
        <v/>
      </c>
      <c r="D37" s="86"/>
      <c r="E37" s="19"/>
      <c r="F37" s="8"/>
      <c r="G37" s="19" t="s">
        <v>3</v>
      </c>
      <c r="H37" s="87"/>
      <c r="I37" s="87"/>
      <c r="J37" s="19"/>
      <c r="K37" s="86" t="str">
        <f t="shared" si="0"/>
        <v/>
      </c>
      <c r="L37" s="86"/>
      <c r="M37" s="6" t="str">
        <f t="shared" si="2"/>
        <v/>
      </c>
      <c r="N37" s="19"/>
      <c r="O37" s="8"/>
      <c r="P37" s="87"/>
      <c r="Q37" s="87"/>
      <c r="R37" s="90" t="str">
        <f t="shared" si="3"/>
        <v/>
      </c>
      <c r="S37" s="90"/>
      <c r="T37" s="91" t="str">
        <f t="shared" si="4"/>
        <v/>
      </c>
      <c r="U37" s="91"/>
    </row>
    <row r="38" spans="2:21" x14ac:dyDescent="0.2">
      <c r="B38" s="19">
        <v>30</v>
      </c>
      <c r="C38" s="86" t="str">
        <f t="shared" si="1"/>
        <v/>
      </c>
      <c r="D38" s="86"/>
      <c r="E38" s="19"/>
      <c r="F38" s="8"/>
      <c r="G38" s="19" t="s">
        <v>4</v>
      </c>
      <c r="H38" s="87"/>
      <c r="I38" s="87"/>
      <c r="J38" s="19"/>
      <c r="K38" s="86" t="str">
        <f t="shared" si="0"/>
        <v/>
      </c>
      <c r="L38" s="86"/>
      <c r="M38" s="6" t="str">
        <f t="shared" si="2"/>
        <v/>
      </c>
      <c r="N38" s="19"/>
      <c r="O38" s="8"/>
      <c r="P38" s="87"/>
      <c r="Q38" s="87"/>
      <c r="R38" s="90" t="str">
        <f t="shared" si="3"/>
        <v/>
      </c>
      <c r="S38" s="90"/>
      <c r="T38" s="91" t="str">
        <f t="shared" si="4"/>
        <v/>
      </c>
      <c r="U38" s="91"/>
    </row>
    <row r="39" spans="2:21" x14ac:dyDescent="0.2">
      <c r="B39" s="19">
        <v>31</v>
      </c>
      <c r="C39" s="86" t="str">
        <f t="shared" si="1"/>
        <v/>
      </c>
      <c r="D39" s="86"/>
      <c r="E39" s="19"/>
      <c r="F39" s="8"/>
      <c r="G39" s="19" t="s">
        <v>4</v>
      </c>
      <c r="H39" s="87"/>
      <c r="I39" s="87"/>
      <c r="J39" s="19"/>
      <c r="K39" s="86" t="str">
        <f t="shared" si="0"/>
        <v/>
      </c>
      <c r="L39" s="86"/>
      <c r="M39" s="6" t="str">
        <f t="shared" si="2"/>
        <v/>
      </c>
      <c r="N39" s="19"/>
      <c r="O39" s="8"/>
      <c r="P39" s="87"/>
      <c r="Q39" s="87"/>
      <c r="R39" s="90" t="str">
        <f t="shared" si="3"/>
        <v/>
      </c>
      <c r="S39" s="90"/>
      <c r="T39" s="91" t="str">
        <f t="shared" si="4"/>
        <v/>
      </c>
      <c r="U39" s="91"/>
    </row>
    <row r="40" spans="2:21" x14ac:dyDescent="0.2">
      <c r="B40" s="19">
        <v>32</v>
      </c>
      <c r="C40" s="86" t="str">
        <f t="shared" si="1"/>
        <v/>
      </c>
      <c r="D40" s="86"/>
      <c r="E40" s="19"/>
      <c r="F40" s="8"/>
      <c r="G40" s="19" t="s">
        <v>4</v>
      </c>
      <c r="H40" s="87"/>
      <c r="I40" s="87"/>
      <c r="J40" s="19"/>
      <c r="K40" s="86" t="str">
        <f t="shared" si="0"/>
        <v/>
      </c>
      <c r="L40" s="86"/>
      <c r="M40" s="6" t="str">
        <f t="shared" si="2"/>
        <v/>
      </c>
      <c r="N40" s="19"/>
      <c r="O40" s="8"/>
      <c r="P40" s="87"/>
      <c r="Q40" s="87"/>
      <c r="R40" s="90" t="str">
        <f t="shared" si="3"/>
        <v/>
      </c>
      <c r="S40" s="90"/>
      <c r="T40" s="91" t="str">
        <f t="shared" si="4"/>
        <v/>
      </c>
      <c r="U40" s="91"/>
    </row>
    <row r="41" spans="2:21" x14ac:dyDescent="0.2">
      <c r="B41" s="19">
        <v>33</v>
      </c>
      <c r="C41" s="86" t="str">
        <f t="shared" si="1"/>
        <v/>
      </c>
      <c r="D41" s="86"/>
      <c r="E41" s="19"/>
      <c r="F41" s="8"/>
      <c r="G41" s="19" t="s">
        <v>3</v>
      </c>
      <c r="H41" s="87"/>
      <c r="I41" s="87"/>
      <c r="J41" s="19"/>
      <c r="K41" s="86" t="str">
        <f t="shared" si="0"/>
        <v/>
      </c>
      <c r="L41" s="86"/>
      <c r="M41" s="6" t="str">
        <f t="shared" si="2"/>
        <v/>
      </c>
      <c r="N41" s="19"/>
      <c r="O41" s="8"/>
      <c r="P41" s="87"/>
      <c r="Q41" s="87"/>
      <c r="R41" s="90" t="str">
        <f t="shared" si="3"/>
        <v/>
      </c>
      <c r="S41" s="90"/>
      <c r="T41" s="91" t="str">
        <f t="shared" si="4"/>
        <v/>
      </c>
      <c r="U41" s="91"/>
    </row>
    <row r="42" spans="2:21" x14ac:dyDescent="0.2">
      <c r="B42" s="19">
        <v>34</v>
      </c>
      <c r="C42" s="86" t="str">
        <f t="shared" si="1"/>
        <v/>
      </c>
      <c r="D42" s="86"/>
      <c r="E42" s="19"/>
      <c r="F42" s="8"/>
      <c r="G42" s="19" t="s">
        <v>4</v>
      </c>
      <c r="H42" s="87"/>
      <c r="I42" s="87"/>
      <c r="J42" s="19"/>
      <c r="K42" s="86" t="str">
        <f t="shared" si="0"/>
        <v/>
      </c>
      <c r="L42" s="86"/>
      <c r="M42" s="6" t="str">
        <f t="shared" si="2"/>
        <v/>
      </c>
      <c r="N42" s="19"/>
      <c r="O42" s="8"/>
      <c r="P42" s="87"/>
      <c r="Q42" s="87"/>
      <c r="R42" s="90" t="str">
        <f t="shared" si="3"/>
        <v/>
      </c>
      <c r="S42" s="90"/>
      <c r="T42" s="91" t="str">
        <f t="shared" si="4"/>
        <v/>
      </c>
      <c r="U42" s="91"/>
    </row>
    <row r="43" spans="2:21" x14ac:dyDescent="0.2">
      <c r="B43" s="19">
        <v>35</v>
      </c>
      <c r="C43" s="86" t="str">
        <f t="shared" si="1"/>
        <v/>
      </c>
      <c r="D43" s="86"/>
      <c r="E43" s="19"/>
      <c r="F43" s="8"/>
      <c r="G43" s="19" t="s">
        <v>3</v>
      </c>
      <c r="H43" s="87"/>
      <c r="I43" s="87"/>
      <c r="J43" s="19"/>
      <c r="K43" s="86" t="str">
        <f t="shared" si="0"/>
        <v/>
      </c>
      <c r="L43" s="86"/>
      <c r="M43" s="6" t="str">
        <f t="shared" si="2"/>
        <v/>
      </c>
      <c r="N43" s="19"/>
      <c r="O43" s="8"/>
      <c r="P43" s="87"/>
      <c r="Q43" s="87"/>
      <c r="R43" s="90" t="str">
        <f t="shared" si="3"/>
        <v/>
      </c>
      <c r="S43" s="90"/>
      <c r="T43" s="91" t="str">
        <f t="shared" si="4"/>
        <v/>
      </c>
      <c r="U43" s="91"/>
    </row>
    <row r="44" spans="2:21" x14ac:dyDescent="0.2">
      <c r="B44" s="19">
        <v>36</v>
      </c>
      <c r="C44" s="86" t="str">
        <f t="shared" si="1"/>
        <v/>
      </c>
      <c r="D44" s="86"/>
      <c r="E44" s="19"/>
      <c r="F44" s="8"/>
      <c r="G44" s="19" t="s">
        <v>4</v>
      </c>
      <c r="H44" s="87"/>
      <c r="I44" s="87"/>
      <c r="J44" s="19"/>
      <c r="K44" s="86" t="str">
        <f t="shared" si="0"/>
        <v/>
      </c>
      <c r="L44" s="86"/>
      <c r="M44" s="6" t="str">
        <f t="shared" si="2"/>
        <v/>
      </c>
      <c r="N44" s="19"/>
      <c r="O44" s="8"/>
      <c r="P44" s="87"/>
      <c r="Q44" s="87"/>
      <c r="R44" s="90" t="str">
        <f t="shared" si="3"/>
        <v/>
      </c>
      <c r="S44" s="90"/>
      <c r="T44" s="91" t="str">
        <f t="shared" si="4"/>
        <v/>
      </c>
      <c r="U44" s="91"/>
    </row>
    <row r="45" spans="2:21" x14ac:dyDescent="0.2">
      <c r="B45" s="19">
        <v>37</v>
      </c>
      <c r="C45" s="86" t="str">
        <f t="shared" si="1"/>
        <v/>
      </c>
      <c r="D45" s="86"/>
      <c r="E45" s="19"/>
      <c r="F45" s="8"/>
      <c r="G45" s="19" t="s">
        <v>3</v>
      </c>
      <c r="H45" s="87"/>
      <c r="I45" s="87"/>
      <c r="J45" s="19"/>
      <c r="K45" s="86" t="str">
        <f t="shared" si="0"/>
        <v/>
      </c>
      <c r="L45" s="86"/>
      <c r="M45" s="6" t="str">
        <f t="shared" si="2"/>
        <v/>
      </c>
      <c r="N45" s="19"/>
      <c r="O45" s="8"/>
      <c r="P45" s="87"/>
      <c r="Q45" s="87"/>
      <c r="R45" s="90" t="str">
        <f t="shared" si="3"/>
        <v/>
      </c>
      <c r="S45" s="90"/>
      <c r="T45" s="91" t="str">
        <f t="shared" si="4"/>
        <v/>
      </c>
      <c r="U45" s="91"/>
    </row>
    <row r="46" spans="2:21" x14ac:dyDescent="0.2">
      <c r="B46" s="19">
        <v>38</v>
      </c>
      <c r="C46" s="86" t="str">
        <f t="shared" si="1"/>
        <v/>
      </c>
      <c r="D46" s="86"/>
      <c r="E46" s="19"/>
      <c r="F46" s="8"/>
      <c r="G46" s="19" t="s">
        <v>4</v>
      </c>
      <c r="H46" s="87"/>
      <c r="I46" s="87"/>
      <c r="J46" s="19"/>
      <c r="K46" s="86" t="str">
        <f t="shared" si="0"/>
        <v/>
      </c>
      <c r="L46" s="86"/>
      <c r="M46" s="6" t="str">
        <f t="shared" si="2"/>
        <v/>
      </c>
      <c r="N46" s="19"/>
      <c r="O46" s="8"/>
      <c r="P46" s="87"/>
      <c r="Q46" s="87"/>
      <c r="R46" s="90" t="str">
        <f t="shared" si="3"/>
        <v/>
      </c>
      <c r="S46" s="90"/>
      <c r="T46" s="91" t="str">
        <f t="shared" si="4"/>
        <v/>
      </c>
      <c r="U46" s="91"/>
    </row>
    <row r="47" spans="2:21" x14ac:dyDescent="0.2">
      <c r="B47" s="19">
        <v>39</v>
      </c>
      <c r="C47" s="86" t="str">
        <f t="shared" si="1"/>
        <v/>
      </c>
      <c r="D47" s="86"/>
      <c r="E47" s="19"/>
      <c r="F47" s="8"/>
      <c r="G47" s="19" t="s">
        <v>4</v>
      </c>
      <c r="H47" s="87"/>
      <c r="I47" s="87"/>
      <c r="J47" s="19"/>
      <c r="K47" s="86" t="str">
        <f t="shared" si="0"/>
        <v/>
      </c>
      <c r="L47" s="86"/>
      <c r="M47" s="6" t="str">
        <f t="shared" si="2"/>
        <v/>
      </c>
      <c r="N47" s="19"/>
      <c r="O47" s="8"/>
      <c r="P47" s="87"/>
      <c r="Q47" s="87"/>
      <c r="R47" s="90" t="str">
        <f t="shared" si="3"/>
        <v/>
      </c>
      <c r="S47" s="90"/>
      <c r="T47" s="91" t="str">
        <f t="shared" si="4"/>
        <v/>
      </c>
      <c r="U47" s="91"/>
    </row>
    <row r="48" spans="2:21" x14ac:dyDescent="0.2">
      <c r="B48" s="19">
        <v>40</v>
      </c>
      <c r="C48" s="86" t="str">
        <f t="shared" si="1"/>
        <v/>
      </c>
      <c r="D48" s="86"/>
      <c r="E48" s="19"/>
      <c r="F48" s="8"/>
      <c r="G48" s="19" t="s">
        <v>37</v>
      </c>
      <c r="H48" s="87"/>
      <c r="I48" s="87"/>
      <c r="J48" s="19"/>
      <c r="K48" s="86" t="str">
        <f t="shared" si="0"/>
        <v/>
      </c>
      <c r="L48" s="86"/>
      <c r="M48" s="6" t="str">
        <f t="shared" si="2"/>
        <v/>
      </c>
      <c r="N48" s="19"/>
      <c r="O48" s="8"/>
      <c r="P48" s="87"/>
      <c r="Q48" s="87"/>
      <c r="R48" s="90" t="str">
        <f t="shared" si="3"/>
        <v/>
      </c>
      <c r="S48" s="90"/>
      <c r="T48" s="91" t="str">
        <f t="shared" si="4"/>
        <v/>
      </c>
      <c r="U48" s="91"/>
    </row>
    <row r="49" spans="2:21" x14ac:dyDescent="0.2">
      <c r="B49" s="19">
        <v>41</v>
      </c>
      <c r="C49" s="86" t="str">
        <f t="shared" si="1"/>
        <v/>
      </c>
      <c r="D49" s="86"/>
      <c r="E49" s="19"/>
      <c r="F49" s="8"/>
      <c r="G49" s="19" t="s">
        <v>4</v>
      </c>
      <c r="H49" s="87"/>
      <c r="I49" s="87"/>
      <c r="J49" s="19"/>
      <c r="K49" s="86" t="str">
        <f t="shared" si="0"/>
        <v/>
      </c>
      <c r="L49" s="86"/>
      <c r="M49" s="6" t="str">
        <f t="shared" si="2"/>
        <v/>
      </c>
      <c r="N49" s="19"/>
      <c r="O49" s="8"/>
      <c r="P49" s="87"/>
      <c r="Q49" s="87"/>
      <c r="R49" s="90" t="str">
        <f t="shared" si="3"/>
        <v/>
      </c>
      <c r="S49" s="90"/>
      <c r="T49" s="91" t="str">
        <f t="shared" si="4"/>
        <v/>
      </c>
      <c r="U49" s="91"/>
    </row>
    <row r="50" spans="2:21" x14ac:dyDescent="0.2">
      <c r="B50" s="19">
        <v>42</v>
      </c>
      <c r="C50" s="86" t="str">
        <f t="shared" si="1"/>
        <v/>
      </c>
      <c r="D50" s="86"/>
      <c r="E50" s="19"/>
      <c r="F50" s="8"/>
      <c r="G50" s="19" t="s">
        <v>4</v>
      </c>
      <c r="H50" s="87"/>
      <c r="I50" s="87"/>
      <c r="J50" s="19"/>
      <c r="K50" s="86" t="str">
        <f t="shared" si="0"/>
        <v/>
      </c>
      <c r="L50" s="86"/>
      <c r="M50" s="6" t="str">
        <f t="shared" si="2"/>
        <v/>
      </c>
      <c r="N50" s="19"/>
      <c r="O50" s="8"/>
      <c r="P50" s="87"/>
      <c r="Q50" s="87"/>
      <c r="R50" s="90" t="str">
        <f t="shared" si="3"/>
        <v/>
      </c>
      <c r="S50" s="90"/>
      <c r="T50" s="91" t="str">
        <f t="shared" si="4"/>
        <v/>
      </c>
      <c r="U50" s="91"/>
    </row>
    <row r="51" spans="2:21" x14ac:dyDescent="0.2">
      <c r="B51" s="19">
        <v>43</v>
      </c>
      <c r="C51" s="86" t="str">
        <f t="shared" si="1"/>
        <v/>
      </c>
      <c r="D51" s="86"/>
      <c r="E51" s="19"/>
      <c r="F51" s="8"/>
      <c r="G51" s="19" t="s">
        <v>3</v>
      </c>
      <c r="H51" s="87"/>
      <c r="I51" s="87"/>
      <c r="J51" s="19"/>
      <c r="K51" s="86" t="str">
        <f t="shared" si="0"/>
        <v/>
      </c>
      <c r="L51" s="86"/>
      <c r="M51" s="6" t="str">
        <f t="shared" si="2"/>
        <v/>
      </c>
      <c r="N51" s="19"/>
      <c r="O51" s="8"/>
      <c r="P51" s="87"/>
      <c r="Q51" s="87"/>
      <c r="R51" s="90" t="str">
        <f t="shared" si="3"/>
        <v/>
      </c>
      <c r="S51" s="90"/>
      <c r="T51" s="91" t="str">
        <f t="shared" si="4"/>
        <v/>
      </c>
      <c r="U51" s="91"/>
    </row>
    <row r="52" spans="2:21" x14ac:dyDescent="0.2">
      <c r="B52" s="19">
        <v>44</v>
      </c>
      <c r="C52" s="86" t="str">
        <f t="shared" si="1"/>
        <v/>
      </c>
      <c r="D52" s="86"/>
      <c r="E52" s="19"/>
      <c r="F52" s="8"/>
      <c r="G52" s="19" t="s">
        <v>3</v>
      </c>
      <c r="H52" s="87"/>
      <c r="I52" s="87"/>
      <c r="J52" s="19"/>
      <c r="K52" s="86" t="str">
        <f t="shared" si="0"/>
        <v/>
      </c>
      <c r="L52" s="86"/>
      <c r="M52" s="6" t="str">
        <f t="shared" si="2"/>
        <v/>
      </c>
      <c r="N52" s="19"/>
      <c r="O52" s="8"/>
      <c r="P52" s="87"/>
      <c r="Q52" s="87"/>
      <c r="R52" s="90" t="str">
        <f t="shared" si="3"/>
        <v/>
      </c>
      <c r="S52" s="90"/>
      <c r="T52" s="91" t="str">
        <f t="shared" si="4"/>
        <v/>
      </c>
      <c r="U52" s="91"/>
    </row>
    <row r="53" spans="2:21" x14ac:dyDescent="0.2">
      <c r="B53" s="19">
        <v>45</v>
      </c>
      <c r="C53" s="86" t="str">
        <f t="shared" si="1"/>
        <v/>
      </c>
      <c r="D53" s="86"/>
      <c r="E53" s="19"/>
      <c r="F53" s="8"/>
      <c r="G53" s="19" t="s">
        <v>4</v>
      </c>
      <c r="H53" s="87"/>
      <c r="I53" s="87"/>
      <c r="J53" s="19"/>
      <c r="K53" s="86" t="str">
        <f t="shared" si="0"/>
        <v/>
      </c>
      <c r="L53" s="86"/>
      <c r="M53" s="6" t="str">
        <f t="shared" si="2"/>
        <v/>
      </c>
      <c r="N53" s="19"/>
      <c r="O53" s="8"/>
      <c r="P53" s="87"/>
      <c r="Q53" s="87"/>
      <c r="R53" s="90" t="str">
        <f t="shared" si="3"/>
        <v/>
      </c>
      <c r="S53" s="90"/>
      <c r="T53" s="91" t="str">
        <f t="shared" si="4"/>
        <v/>
      </c>
      <c r="U53" s="91"/>
    </row>
    <row r="54" spans="2:21" x14ac:dyDescent="0.2">
      <c r="B54" s="19">
        <v>46</v>
      </c>
      <c r="C54" s="86" t="str">
        <f t="shared" si="1"/>
        <v/>
      </c>
      <c r="D54" s="86"/>
      <c r="E54" s="19"/>
      <c r="F54" s="8"/>
      <c r="G54" s="19" t="s">
        <v>4</v>
      </c>
      <c r="H54" s="87"/>
      <c r="I54" s="87"/>
      <c r="J54" s="19"/>
      <c r="K54" s="86" t="str">
        <f t="shared" si="0"/>
        <v/>
      </c>
      <c r="L54" s="86"/>
      <c r="M54" s="6" t="str">
        <f t="shared" si="2"/>
        <v/>
      </c>
      <c r="N54" s="19"/>
      <c r="O54" s="8"/>
      <c r="P54" s="87"/>
      <c r="Q54" s="87"/>
      <c r="R54" s="90" t="str">
        <f t="shared" si="3"/>
        <v/>
      </c>
      <c r="S54" s="90"/>
      <c r="T54" s="91" t="str">
        <f t="shared" si="4"/>
        <v/>
      </c>
      <c r="U54" s="91"/>
    </row>
    <row r="55" spans="2:21" x14ac:dyDescent="0.2">
      <c r="B55" s="19">
        <v>47</v>
      </c>
      <c r="C55" s="86" t="str">
        <f t="shared" si="1"/>
        <v/>
      </c>
      <c r="D55" s="86"/>
      <c r="E55" s="19"/>
      <c r="F55" s="8"/>
      <c r="G55" s="19" t="s">
        <v>3</v>
      </c>
      <c r="H55" s="87"/>
      <c r="I55" s="87"/>
      <c r="J55" s="19"/>
      <c r="K55" s="86" t="str">
        <f t="shared" si="0"/>
        <v/>
      </c>
      <c r="L55" s="86"/>
      <c r="M55" s="6" t="str">
        <f t="shared" si="2"/>
        <v/>
      </c>
      <c r="N55" s="19"/>
      <c r="O55" s="8"/>
      <c r="P55" s="87"/>
      <c r="Q55" s="87"/>
      <c r="R55" s="90" t="str">
        <f t="shared" si="3"/>
        <v/>
      </c>
      <c r="S55" s="90"/>
      <c r="T55" s="91" t="str">
        <f t="shared" si="4"/>
        <v/>
      </c>
      <c r="U55" s="91"/>
    </row>
    <row r="56" spans="2:21" x14ac:dyDescent="0.2">
      <c r="B56" s="19">
        <v>48</v>
      </c>
      <c r="C56" s="86" t="str">
        <f t="shared" si="1"/>
        <v/>
      </c>
      <c r="D56" s="86"/>
      <c r="E56" s="19"/>
      <c r="F56" s="8"/>
      <c r="G56" s="19" t="s">
        <v>3</v>
      </c>
      <c r="H56" s="87"/>
      <c r="I56" s="87"/>
      <c r="J56" s="19"/>
      <c r="K56" s="86" t="str">
        <f t="shared" si="0"/>
        <v/>
      </c>
      <c r="L56" s="86"/>
      <c r="M56" s="6" t="str">
        <f t="shared" si="2"/>
        <v/>
      </c>
      <c r="N56" s="19"/>
      <c r="O56" s="8"/>
      <c r="P56" s="87"/>
      <c r="Q56" s="87"/>
      <c r="R56" s="90" t="str">
        <f t="shared" si="3"/>
        <v/>
      </c>
      <c r="S56" s="90"/>
      <c r="T56" s="91" t="str">
        <f t="shared" si="4"/>
        <v/>
      </c>
      <c r="U56" s="91"/>
    </row>
    <row r="57" spans="2:21" x14ac:dyDescent="0.2">
      <c r="B57" s="19">
        <v>49</v>
      </c>
      <c r="C57" s="86" t="str">
        <f t="shared" si="1"/>
        <v/>
      </c>
      <c r="D57" s="86"/>
      <c r="E57" s="19"/>
      <c r="F57" s="8"/>
      <c r="G57" s="19" t="s">
        <v>3</v>
      </c>
      <c r="H57" s="87"/>
      <c r="I57" s="87"/>
      <c r="J57" s="19"/>
      <c r="K57" s="86" t="str">
        <f t="shared" si="0"/>
        <v/>
      </c>
      <c r="L57" s="86"/>
      <c r="M57" s="6" t="str">
        <f t="shared" si="2"/>
        <v/>
      </c>
      <c r="N57" s="19"/>
      <c r="O57" s="8"/>
      <c r="P57" s="87"/>
      <c r="Q57" s="87"/>
      <c r="R57" s="90" t="str">
        <f t="shared" si="3"/>
        <v/>
      </c>
      <c r="S57" s="90"/>
      <c r="T57" s="91" t="str">
        <f t="shared" si="4"/>
        <v/>
      </c>
      <c r="U57" s="91"/>
    </row>
    <row r="58" spans="2:21" x14ac:dyDescent="0.2">
      <c r="B58" s="19">
        <v>50</v>
      </c>
      <c r="C58" s="86" t="str">
        <f t="shared" si="1"/>
        <v/>
      </c>
      <c r="D58" s="86"/>
      <c r="E58" s="19"/>
      <c r="F58" s="8"/>
      <c r="G58" s="19" t="s">
        <v>3</v>
      </c>
      <c r="H58" s="87"/>
      <c r="I58" s="87"/>
      <c r="J58" s="19"/>
      <c r="K58" s="86" t="str">
        <f t="shared" si="0"/>
        <v/>
      </c>
      <c r="L58" s="86"/>
      <c r="M58" s="6" t="str">
        <f t="shared" si="2"/>
        <v/>
      </c>
      <c r="N58" s="19"/>
      <c r="O58" s="8"/>
      <c r="P58" s="87"/>
      <c r="Q58" s="87"/>
      <c r="R58" s="90" t="str">
        <f t="shared" si="3"/>
        <v/>
      </c>
      <c r="S58" s="90"/>
      <c r="T58" s="91" t="str">
        <f t="shared" si="4"/>
        <v/>
      </c>
      <c r="U58" s="91"/>
    </row>
    <row r="59" spans="2:21" x14ac:dyDescent="0.2">
      <c r="B59" s="19">
        <v>51</v>
      </c>
      <c r="C59" s="86" t="str">
        <f t="shared" si="1"/>
        <v/>
      </c>
      <c r="D59" s="86"/>
      <c r="E59" s="19"/>
      <c r="F59" s="8"/>
      <c r="G59" s="19" t="s">
        <v>3</v>
      </c>
      <c r="H59" s="87"/>
      <c r="I59" s="87"/>
      <c r="J59" s="19"/>
      <c r="K59" s="86" t="str">
        <f t="shared" si="0"/>
        <v/>
      </c>
      <c r="L59" s="86"/>
      <c r="M59" s="6" t="str">
        <f t="shared" si="2"/>
        <v/>
      </c>
      <c r="N59" s="19"/>
      <c r="O59" s="8"/>
      <c r="P59" s="87"/>
      <c r="Q59" s="87"/>
      <c r="R59" s="90" t="str">
        <f t="shared" si="3"/>
        <v/>
      </c>
      <c r="S59" s="90"/>
      <c r="T59" s="91" t="str">
        <f t="shared" si="4"/>
        <v/>
      </c>
      <c r="U59" s="91"/>
    </row>
    <row r="60" spans="2:21" x14ac:dyDescent="0.2">
      <c r="B60" s="19">
        <v>52</v>
      </c>
      <c r="C60" s="86" t="str">
        <f t="shared" si="1"/>
        <v/>
      </c>
      <c r="D60" s="86"/>
      <c r="E60" s="19"/>
      <c r="F60" s="8"/>
      <c r="G60" s="19" t="s">
        <v>3</v>
      </c>
      <c r="H60" s="87"/>
      <c r="I60" s="87"/>
      <c r="J60" s="19"/>
      <c r="K60" s="86" t="str">
        <f t="shared" si="0"/>
        <v/>
      </c>
      <c r="L60" s="86"/>
      <c r="M60" s="6" t="str">
        <f t="shared" si="2"/>
        <v/>
      </c>
      <c r="N60" s="19"/>
      <c r="O60" s="8"/>
      <c r="P60" s="87"/>
      <c r="Q60" s="87"/>
      <c r="R60" s="90" t="str">
        <f t="shared" si="3"/>
        <v/>
      </c>
      <c r="S60" s="90"/>
      <c r="T60" s="91" t="str">
        <f t="shared" si="4"/>
        <v/>
      </c>
      <c r="U60" s="91"/>
    </row>
    <row r="61" spans="2:21" x14ac:dyDescent="0.2">
      <c r="B61" s="19">
        <v>53</v>
      </c>
      <c r="C61" s="86" t="str">
        <f t="shared" si="1"/>
        <v/>
      </c>
      <c r="D61" s="86"/>
      <c r="E61" s="19"/>
      <c r="F61" s="8"/>
      <c r="G61" s="19" t="s">
        <v>3</v>
      </c>
      <c r="H61" s="87"/>
      <c r="I61" s="87"/>
      <c r="J61" s="19"/>
      <c r="K61" s="86" t="str">
        <f t="shared" si="0"/>
        <v/>
      </c>
      <c r="L61" s="86"/>
      <c r="M61" s="6" t="str">
        <f t="shared" si="2"/>
        <v/>
      </c>
      <c r="N61" s="19"/>
      <c r="O61" s="8"/>
      <c r="P61" s="87"/>
      <c r="Q61" s="87"/>
      <c r="R61" s="90" t="str">
        <f t="shared" si="3"/>
        <v/>
      </c>
      <c r="S61" s="90"/>
      <c r="T61" s="91" t="str">
        <f t="shared" si="4"/>
        <v/>
      </c>
      <c r="U61" s="91"/>
    </row>
    <row r="62" spans="2:21" x14ac:dyDescent="0.2">
      <c r="B62" s="19">
        <v>54</v>
      </c>
      <c r="C62" s="86" t="str">
        <f t="shared" si="1"/>
        <v/>
      </c>
      <c r="D62" s="86"/>
      <c r="E62" s="19"/>
      <c r="F62" s="8"/>
      <c r="G62" s="19" t="s">
        <v>3</v>
      </c>
      <c r="H62" s="87"/>
      <c r="I62" s="87"/>
      <c r="J62" s="19"/>
      <c r="K62" s="86" t="str">
        <f t="shared" si="0"/>
        <v/>
      </c>
      <c r="L62" s="86"/>
      <c r="M62" s="6" t="str">
        <f t="shared" si="2"/>
        <v/>
      </c>
      <c r="N62" s="19"/>
      <c r="O62" s="8"/>
      <c r="P62" s="87"/>
      <c r="Q62" s="87"/>
      <c r="R62" s="90" t="str">
        <f t="shared" si="3"/>
        <v/>
      </c>
      <c r="S62" s="90"/>
      <c r="T62" s="91" t="str">
        <f t="shared" si="4"/>
        <v/>
      </c>
      <c r="U62" s="91"/>
    </row>
    <row r="63" spans="2:21" x14ac:dyDescent="0.2">
      <c r="B63" s="19">
        <v>55</v>
      </c>
      <c r="C63" s="86" t="str">
        <f t="shared" si="1"/>
        <v/>
      </c>
      <c r="D63" s="86"/>
      <c r="E63" s="19"/>
      <c r="F63" s="8"/>
      <c r="G63" s="19" t="s">
        <v>4</v>
      </c>
      <c r="H63" s="87"/>
      <c r="I63" s="87"/>
      <c r="J63" s="19"/>
      <c r="K63" s="86" t="str">
        <f t="shared" si="0"/>
        <v/>
      </c>
      <c r="L63" s="86"/>
      <c r="M63" s="6" t="str">
        <f t="shared" si="2"/>
        <v/>
      </c>
      <c r="N63" s="19"/>
      <c r="O63" s="8"/>
      <c r="P63" s="87"/>
      <c r="Q63" s="87"/>
      <c r="R63" s="90" t="str">
        <f t="shared" si="3"/>
        <v/>
      </c>
      <c r="S63" s="90"/>
      <c r="T63" s="91" t="str">
        <f t="shared" si="4"/>
        <v/>
      </c>
      <c r="U63" s="91"/>
    </row>
    <row r="64" spans="2:21" x14ac:dyDescent="0.2">
      <c r="B64" s="19">
        <v>56</v>
      </c>
      <c r="C64" s="86" t="str">
        <f t="shared" si="1"/>
        <v/>
      </c>
      <c r="D64" s="86"/>
      <c r="E64" s="19"/>
      <c r="F64" s="8"/>
      <c r="G64" s="19" t="s">
        <v>3</v>
      </c>
      <c r="H64" s="87"/>
      <c r="I64" s="87"/>
      <c r="J64" s="19"/>
      <c r="K64" s="86" t="str">
        <f t="shared" si="0"/>
        <v/>
      </c>
      <c r="L64" s="86"/>
      <c r="M64" s="6" t="str">
        <f t="shared" si="2"/>
        <v/>
      </c>
      <c r="N64" s="19"/>
      <c r="O64" s="8"/>
      <c r="P64" s="87"/>
      <c r="Q64" s="87"/>
      <c r="R64" s="90" t="str">
        <f t="shared" si="3"/>
        <v/>
      </c>
      <c r="S64" s="90"/>
      <c r="T64" s="91" t="str">
        <f t="shared" si="4"/>
        <v/>
      </c>
      <c r="U64" s="91"/>
    </row>
    <row r="65" spans="2:21" x14ac:dyDescent="0.2">
      <c r="B65" s="19">
        <v>57</v>
      </c>
      <c r="C65" s="86" t="str">
        <f t="shared" si="1"/>
        <v/>
      </c>
      <c r="D65" s="86"/>
      <c r="E65" s="19"/>
      <c r="F65" s="8"/>
      <c r="G65" s="19" t="s">
        <v>3</v>
      </c>
      <c r="H65" s="87"/>
      <c r="I65" s="87"/>
      <c r="J65" s="19"/>
      <c r="K65" s="86" t="str">
        <f t="shared" si="0"/>
        <v/>
      </c>
      <c r="L65" s="86"/>
      <c r="M65" s="6" t="str">
        <f t="shared" si="2"/>
        <v/>
      </c>
      <c r="N65" s="19"/>
      <c r="O65" s="8"/>
      <c r="P65" s="87"/>
      <c r="Q65" s="87"/>
      <c r="R65" s="90" t="str">
        <f t="shared" si="3"/>
        <v/>
      </c>
      <c r="S65" s="90"/>
      <c r="T65" s="91" t="str">
        <f t="shared" si="4"/>
        <v/>
      </c>
      <c r="U65" s="91"/>
    </row>
    <row r="66" spans="2:21" x14ac:dyDescent="0.2">
      <c r="B66" s="19">
        <v>58</v>
      </c>
      <c r="C66" s="86" t="str">
        <f t="shared" si="1"/>
        <v/>
      </c>
      <c r="D66" s="86"/>
      <c r="E66" s="19"/>
      <c r="F66" s="8"/>
      <c r="G66" s="19" t="s">
        <v>3</v>
      </c>
      <c r="H66" s="87"/>
      <c r="I66" s="87"/>
      <c r="J66" s="19"/>
      <c r="K66" s="86" t="str">
        <f t="shared" si="0"/>
        <v/>
      </c>
      <c r="L66" s="86"/>
      <c r="M66" s="6" t="str">
        <f t="shared" si="2"/>
        <v/>
      </c>
      <c r="N66" s="19"/>
      <c r="O66" s="8"/>
      <c r="P66" s="87"/>
      <c r="Q66" s="87"/>
      <c r="R66" s="90" t="str">
        <f t="shared" si="3"/>
        <v/>
      </c>
      <c r="S66" s="90"/>
      <c r="T66" s="91" t="str">
        <f t="shared" si="4"/>
        <v/>
      </c>
      <c r="U66" s="91"/>
    </row>
    <row r="67" spans="2:21" x14ac:dyDescent="0.2">
      <c r="B67" s="19">
        <v>59</v>
      </c>
      <c r="C67" s="86" t="str">
        <f t="shared" si="1"/>
        <v/>
      </c>
      <c r="D67" s="86"/>
      <c r="E67" s="19"/>
      <c r="F67" s="8"/>
      <c r="G67" s="19" t="s">
        <v>3</v>
      </c>
      <c r="H67" s="87"/>
      <c r="I67" s="87"/>
      <c r="J67" s="19"/>
      <c r="K67" s="86" t="str">
        <f t="shared" si="0"/>
        <v/>
      </c>
      <c r="L67" s="86"/>
      <c r="M67" s="6" t="str">
        <f t="shared" si="2"/>
        <v/>
      </c>
      <c r="N67" s="19"/>
      <c r="O67" s="8"/>
      <c r="P67" s="87"/>
      <c r="Q67" s="87"/>
      <c r="R67" s="90" t="str">
        <f t="shared" si="3"/>
        <v/>
      </c>
      <c r="S67" s="90"/>
      <c r="T67" s="91" t="str">
        <f t="shared" si="4"/>
        <v/>
      </c>
      <c r="U67" s="91"/>
    </row>
    <row r="68" spans="2:21" x14ac:dyDescent="0.2">
      <c r="B68" s="19">
        <v>60</v>
      </c>
      <c r="C68" s="86" t="str">
        <f t="shared" si="1"/>
        <v/>
      </c>
      <c r="D68" s="86"/>
      <c r="E68" s="19"/>
      <c r="F68" s="8"/>
      <c r="G68" s="19" t="s">
        <v>4</v>
      </c>
      <c r="H68" s="87"/>
      <c r="I68" s="87"/>
      <c r="J68" s="19"/>
      <c r="K68" s="86" t="str">
        <f t="shared" si="0"/>
        <v/>
      </c>
      <c r="L68" s="86"/>
      <c r="M68" s="6" t="str">
        <f t="shared" si="2"/>
        <v/>
      </c>
      <c r="N68" s="19"/>
      <c r="O68" s="8"/>
      <c r="P68" s="87"/>
      <c r="Q68" s="87"/>
      <c r="R68" s="90" t="str">
        <f t="shared" si="3"/>
        <v/>
      </c>
      <c r="S68" s="90"/>
      <c r="T68" s="91" t="str">
        <f t="shared" si="4"/>
        <v/>
      </c>
      <c r="U68" s="91"/>
    </row>
    <row r="69" spans="2:21" x14ac:dyDescent="0.2">
      <c r="B69" s="19">
        <v>61</v>
      </c>
      <c r="C69" s="86" t="str">
        <f t="shared" si="1"/>
        <v/>
      </c>
      <c r="D69" s="86"/>
      <c r="E69" s="19"/>
      <c r="F69" s="8"/>
      <c r="G69" s="19" t="s">
        <v>4</v>
      </c>
      <c r="H69" s="87"/>
      <c r="I69" s="87"/>
      <c r="J69" s="19"/>
      <c r="K69" s="86" t="str">
        <f t="shared" si="0"/>
        <v/>
      </c>
      <c r="L69" s="86"/>
      <c r="M69" s="6" t="str">
        <f t="shared" si="2"/>
        <v/>
      </c>
      <c r="N69" s="19"/>
      <c r="O69" s="8"/>
      <c r="P69" s="87"/>
      <c r="Q69" s="87"/>
      <c r="R69" s="90" t="str">
        <f t="shared" si="3"/>
        <v/>
      </c>
      <c r="S69" s="90"/>
      <c r="T69" s="91" t="str">
        <f t="shared" si="4"/>
        <v/>
      </c>
      <c r="U69" s="91"/>
    </row>
    <row r="70" spans="2:21" x14ac:dyDescent="0.2">
      <c r="B70" s="19">
        <v>62</v>
      </c>
      <c r="C70" s="86" t="str">
        <f t="shared" si="1"/>
        <v/>
      </c>
      <c r="D70" s="86"/>
      <c r="E70" s="19"/>
      <c r="F70" s="8"/>
      <c r="G70" s="19" t="s">
        <v>3</v>
      </c>
      <c r="H70" s="87"/>
      <c r="I70" s="87"/>
      <c r="J70" s="19"/>
      <c r="K70" s="86" t="str">
        <f t="shared" si="0"/>
        <v/>
      </c>
      <c r="L70" s="86"/>
      <c r="M70" s="6" t="str">
        <f t="shared" si="2"/>
        <v/>
      </c>
      <c r="N70" s="19"/>
      <c r="O70" s="8"/>
      <c r="P70" s="87"/>
      <c r="Q70" s="87"/>
      <c r="R70" s="90" t="str">
        <f t="shared" si="3"/>
        <v/>
      </c>
      <c r="S70" s="90"/>
      <c r="T70" s="91" t="str">
        <f t="shared" si="4"/>
        <v/>
      </c>
      <c r="U70" s="91"/>
    </row>
    <row r="71" spans="2:21" x14ac:dyDescent="0.2">
      <c r="B71" s="19">
        <v>63</v>
      </c>
      <c r="C71" s="86" t="str">
        <f t="shared" si="1"/>
        <v/>
      </c>
      <c r="D71" s="86"/>
      <c r="E71" s="19"/>
      <c r="F71" s="8"/>
      <c r="G71" s="19" t="s">
        <v>4</v>
      </c>
      <c r="H71" s="87"/>
      <c r="I71" s="87"/>
      <c r="J71" s="19"/>
      <c r="K71" s="86" t="str">
        <f t="shared" si="0"/>
        <v/>
      </c>
      <c r="L71" s="86"/>
      <c r="M71" s="6" t="str">
        <f t="shared" si="2"/>
        <v/>
      </c>
      <c r="N71" s="19"/>
      <c r="O71" s="8"/>
      <c r="P71" s="87"/>
      <c r="Q71" s="87"/>
      <c r="R71" s="90" t="str">
        <f t="shared" si="3"/>
        <v/>
      </c>
      <c r="S71" s="90"/>
      <c r="T71" s="91" t="str">
        <f t="shared" si="4"/>
        <v/>
      </c>
      <c r="U71" s="91"/>
    </row>
    <row r="72" spans="2:21" x14ac:dyDescent="0.2">
      <c r="B72" s="19">
        <v>64</v>
      </c>
      <c r="C72" s="86" t="str">
        <f t="shared" si="1"/>
        <v/>
      </c>
      <c r="D72" s="86"/>
      <c r="E72" s="19"/>
      <c r="F72" s="8"/>
      <c r="G72" s="19" t="s">
        <v>3</v>
      </c>
      <c r="H72" s="87"/>
      <c r="I72" s="87"/>
      <c r="J72" s="19"/>
      <c r="K72" s="86" t="str">
        <f t="shared" si="0"/>
        <v/>
      </c>
      <c r="L72" s="86"/>
      <c r="M72" s="6" t="str">
        <f t="shared" si="2"/>
        <v/>
      </c>
      <c r="N72" s="19"/>
      <c r="O72" s="8"/>
      <c r="P72" s="87"/>
      <c r="Q72" s="87"/>
      <c r="R72" s="90" t="str">
        <f t="shared" si="3"/>
        <v/>
      </c>
      <c r="S72" s="90"/>
      <c r="T72" s="91" t="str">
        <f t="shared" si="4"/>
        <v/>
      </c>
      <c r="U72" s="91"/>
    </row>
    <row r="73" spans="2:21" x14ac:dyDescent="0.2">
      <c r="B73" s="19">
        <v>65</v>
      </c>
      <c r="C73" s="86" t="str">
        <f t="shared" si="1"/>
        <v/>
      </c>
      <c r="D73" s="86"/>
      <c r="E73" s="19"/>
      <c r="F73" s="8"/>
      <c r="G73" s="19" t="s">
        <v>4</v>
      </c>
      <c r="H73" s="87"/>
      <c r="I73" s="87"/>
      <c r="J73" s="19"/>
      <c r="K73" s="86" t="str">
        <f t="shared" ref="K73:K108" si="5">IF(F73="","",C73*0.03)</f>
        <v/>
      </c>
      <c r="L73" s="86"/>
      <c r="M73" s="6" t="str">
        <f t="shared" si="2"/>
        <v/>
      </c>
      <c r="N73" s="19"/>
      <c r="O73" s="8"/>
      <c r="P73" s="87"/>
      <c r="Q73" s="87"/>
      <c r="R73" s="90" t="str">
        <f t="shared" si="3"/>
        <v/>
      </c>
      <c r="S73" s="90"/>
      <c r="T73" s="91" t="str">
        <f t="shared" si="4"/>
        <v/>
      </c>
      <c r="U73" s="91"/>
    </row>
    <row r="74" spans="2:21" x14ac:dyDescent="0.2">
      <c r="B74" s="19">
        <v>66</v>
      </c>
      <c r="C74" s="86" t="str">
        <f t="shared" ref="C74:C108" si="6">IF(R73="","",C73+R73)</f>
        <v/>
      </c>
      <c r="D74" s="86"/>
      <c r="E74" s="19"/>
      <c r="F74" s="8"/>
      <c r="G74" s="19" t="s">
        <v>4</v>
      </c>
      <c r="H74" s="87"/>
      <c r="I74" s="87"/>
      <c r="J74" s="19"/>
      <c r="K74" s="86" t="str">
        <f t="shared" si="5"/>
        <v/>
      </c>
      <c r="L74" s="86"/>
      <c r="M74" s="6" t="str">
        <f t="shared" ref="M74:M108" si="7">IF(J74="","",(K74/J74)/1000)</f>
        <v/>
      </c>
      <c r="N74" s="19"/>
      <c r="O74" s="8"/>
      <c r="P74" s="87"/>
      <c r="Q74" s="87"/>
      <c r="R74" s="90" t="str">
        <f t="shared" ref="R74:R108" si="8">IF(O74="","",(IF(G74="売",H74-P74,P74-H74))*M74*100000)</f>
        <v/>
      </c>
      <c r="S74" s="90"/>
      <c r="T74" s="91" t="str">
        <f t="shared" ref="T74:T108" si="9">IF(O74="","",IF(R74&lt;0,J74*(-1),IF(G74="買",(P74-H74)*100,(H74-P74)*100)))</f>
        <v/>
      </c>
      <c r="U74" s="91"/>
    </row>
    <row r="75" spans="2:21" x14ac:dyDescent="0.2">
      <c r="B75" s="19">
        <v>67</v>
      </c>
      <c r="C75" s="86" t="str">
        <f t="shared" si="6"/>
        <v/>
      </c>
      <c r="D75" s="86"/>
      <c r="E75" s="19"/>
      <c r="F75" s="8"/>
      <c r="G75" s="19" t="s">
        <v>3</v>
      </c>
      <c r="H75" s="87"/>
      <c r="I75" s="87"/>
      <c r="J75" s="19"/>
      <c r="K75" s="86" t="str">
        <f t="shared" si="5"/>
        <v/>
      </c>
      <c r="L75" s="86"/>
      <c r="M75" s="6" t="str">
        <f t="shared" si="7"/>
        <v/>
      </c>
      <c r="N75" s="19"/>
      <c r="O75" s="8"/>
      <c r="P75" s="87"/>
      <c r="Q75" s="87"/>
      <c r="R75" s="90" t="str">
        <f t="shared" si="8"/>
        <v/>
      </c>
      <c r="S75" s="90"/>
      <c r="T75" s="91" t="str">
        <f t="shared" si="9"/>
        <v/>
      </c>
      <c r="U75" s="91"/>
    </row>
    <row r="76" spans="2:21" x14ac:dyDescent="0.2">
      <c r="B76" s="19">
        <v>68</v>
      </c>
      <c r="C76" s="86" t="str">
        <f t="shared" si="6"/>
        <v/>
      </c>
      <c r="D76" s="86"/>
      <c r="E76" s="19"/>
      <c r="F76" s="8"/>
      <c r="G76" s="19" t="s">
        <v>3</v>
      </c>
      <c r="H76" s="87"/>
      <c r="I76" s="87"/>
      <c r="J76" s="19"/>
      <c r="K76" s="86" t="str">
        <f t="shared" si="5"/>
        <v/>
      </c>
      <c r="L76" s="86"/>
      <c r="M76" s="6" t="str">
        <f t="shared" si="7"/>
        <v/>
      </c>
      <c r="N76" s="19"/>
      <c r="O76" s="8"/>
      <c r="P76" s="87"/>
      <c r="Q76" s="87"/>
      <c r="R76" s="90" t="str">
        <f t="shared" si="8"/>
        <v/>
      </c>
      <c r="S76" s="90"/>
      <c r="T76" s="91" t="str">
        <f t="shared" si="9"/>
        <v/>
      </c>
      <c r="U76" s="91"/>
    </row>
    <row r="77" spans="2:21" x14ac:dyDescent="0.2">
      <c r="B77" s="19">
        <v>69</v>
      </c>
      <c r="C77" s="86" t="str">
        <f t="shared" si="6"/>
        <v/>
      </c>
      <c r="D77" s="86"/>
      <c r="E77" s="19"/>
      <c r="F77" s="8"/>
      <c r="G77" s="19" t="s">
        <v>3</v>
      </c>
      <c r="H77" s="87"/>
      <c r="I77" s="87"/>
      <c r="J77" s="19"/>
      <c r="K77" s="86" t="str">
        <f t="shared" si="5"/>
        <v/>
      </c>
      <c r="L77" s="86"/>
      <c r="M77" s="6" t="str">
        <f t="shared" si="7"/>
        <v/>
      </c>
      <c r="N77" s="19"/>
      <c r="O77" s="8"/>
      <c r="P77" s="87"/>
      <c r="Q77" s="87"/>
      <c r="R77" s="90" t="str">
        <f t="shared" si="8"/>
        <v/>
      </c>
      <c r="S77" s="90"/>
      <c r="T77" s="91" t="str">
        <f t="shared" si="9"/>
        <v/>
      </c>
      <c r="U77" s="91"/>
    </row>
    <row r="78" spans="2:21" x14ac:dyDescent="0.2">
      <c r="B78" s="19">
        <v>70</v>
      </c>
      <c r="C78" s="86" t="str">
        <f t="shared" si="6"/>
        <v/>
      </c>
      <c r="D78" s="86"/>
      <c r="E78" s="19"/>
      <c r="F78" s="8"/>
      <c r="G78" s="19" t="s">
        <v>4</v>
      </c>
      <c r="H78" s="87"/>
      <c r="I78" s="87"/>
      <c r="J78" s="19"/>
      <c r="K78" s="86" t="str">
        <f t="shared" si="5"/>
        <v/>
      </c>
      <c r="L78" s="86"/>
      <c r="M78" s="6" t="str">
        <f t="shared" si="7"/>
        <v/>
      </c>
      <c r="N78" s="19"/>
      <c r="O78" s="8"/>
      <c r="P78" s="87"/>
      <c r="Q78" s="87"/>
      <c r="R78" s="90" t="str">
        <f t="shared" si="8"/>
        <v/>
      </c>
      <c r="S78" s="90"/>
      <c r="T78" s="91" t="str">
        <f t="shared" si="9"/>
        <v/>
      </c>
      <c r="U78" s="91"/>
    </row>
    <row r="79" spans="2:21" x14ac:dyDescent="0.2">
      <c r="B79" s="19">
        <v>71</v>
      </c>
      <c r="C79" s="86" t="str">
        <f t="shared" si="6"/>
        <v/>
      </c>
      <c r="D79" s="86"/>
      <c r="E79" s="19"/>
      <c r="F79" s="8"/>
      <c r="G79" s="19" t="s">
        <v>3</v>
      </c>
      <c r="H79" s="87"/>
      <c r="I79" s="87"/>
      <c r="J79" s="19"/>
      <c r="K79" s="86" t="str">
        <f t="shared" si="5"/>
        <v/>
      </c>
      <c r="L79" s="86"/>
      <c r="M79" s="6" t="str">
        <f t="shared" si="7"/>
        <v/>
      </c>
      <c r="N79" s="19"/>
      <c r="O79" s="8"/>
      <c r="P79" s="87"/>
      <c r="Q79" s="87"/>
      <c r="R79" s="90" t="str">
        <f t="shared" si="8"/>
        <v/>
      </c>
      <c r="S79" s="90"/>
      <c r="T79" s="91" t="str">
        <f t="shared" si="9"/>
        <v/>
      </c>
      <c r="U79" s="91"/>
    </row>
    <row r="80" spans="2:21" x14ac:dyDescent="0.2">
      <c r="B80" s="19">
        <v>72</v>
      </c>
      <c r="C80" s="86" t="str">
        <f t="shared" si="6"/>
        <v/>
      </c>
      <c r="D80" s="86"/>
      <c r="E80" s="19"/>
      <c r="F80" s="8"/>
      <c r="G80" s="19" t="s">
        <v>4</v>
      </c>
      <c r="H80" s="87"/>
      <c r="I80" s="87"/>
      <c r="J80" s="19"/>
      <c r="K80" s="86" t="str">
        <f t="shared" si="5"/>
        <v/>
      </c>
      <c r="L80" s="86"/>
      <c r="M80" s="6" t="str">
        <f t="shared" si="7"/>
        <v/>
      </c>
      <c r="N80" s="19"/>
      <c r="O80" s="8"/>
      <c r="P80" s="87"/>
      <c r="Q80" s="87"/>
      <c r="R80" s="90" t="str">
        <f t="shared" si="8"/>
        <v/>
      </c>
      <c r="S80" s="90"/>
      <c r="T80" s="91" t="str">
        <f t="shared" si="9"/>
        <v/>
      </c>
      <c r="U80" s="91"/>
    </row>
    <row r="81" spans="2:21" x14ac:dyDescent="0.2">
      <c r="B81" s="19">
        <v>73</v>
      </c>
      <c r="C81" s="86" t="str">
        <f t="shared" si="6"/>
        <v/>
      </c>
      <c r="D81" s="86"/>
      <c r="E81" s="19"/>
      <c r="F81" s="8"/>
      <c r="G81" s="19" t="s">
        <v>3</v>
      </c>
      <c r="H81" s="87"/>
      <c r="I81" s="87"/>
      <c r="J81" s="19"/>
      <c r="K81" s="86" t="str">
        <f t="shared" si="5"/>
        <v/>
      </c>
      <c r="L81" s="86"/>
      <c r="M81" s="6" t="str">
        <f t="shared" si="7"/>
        <v/>
      </c>
      <c r="N81" s="19"/>
      <c r="O81" s="8"/>
      <c r="P81" s="87"/>
      <c r="Q81" s="87"/>
      <c r="R81" s="90" t="str">
        <f t="shared" si="8"/>
        <v/>
      </c>
      <c r="S81" s="90"/>
      <c r="T81" s="91" t="str">
        <f t="shared" si="9"/>
        <v/>
      </c>
      <c r="U81" s="91"/>
    </row>
    <row r="82" spans="2:21" x14ac:dyDescent="0.2">
      <c r="B82" s="19">
        <v>74</v>
      </c>
      <c r="C82" s="86" t="str">
        <f t="shared" si="6"/>
        <v/>
      </c>
      <c r="D82" s="86"/>
      <c r="E82" s="19"/>
      <c r="F82" s="8"/>
      <c r="G82" s="19" t="s">
        <v>3</v>
      </c>
      <c r="H82" s="87"/>
      <c r="I82" s="87"/>
      <c r="J82" s="19"/>
      <c r="K82" s="86" t="str">
        <f t="shared" si="5"/>
        <v/>
      </c>
      <c r="L82" s="86"/>
      <c r="M82" s="6" t="str">
        <f t="shared" si="7"/>
        <v/>
      </c>
      <c r="N82" s="19"/>
      <c r="O82" s="8"/>
      <c r="P82" s="87"/>
      <c r="Q82" s="87"/>
      <c r="R82" s="90" t="str">
        <f t="shared" si="8"/>
        <v/>
      </c>
      <c r="S82" s="90"/>
      <c r="T82" s="91" t="str">
        <f t="shared" si="9"/>
        <v/>
      </c>
      <c r="U82" s="91"/>
    </row>
    <row r="83" spans="2:21" x14ac:dyDescent="0.2">
      <c r="B83" s="19">
        <v>75</v>
      </c>
      <c r="C83" s="86" t="str">
        <f t="shared" si="6"/>
        <v/>
      </c>
      <c r="D83" s="86"/>
      <c r="E83" s="19"/>
      <c r="F83" s="8"/>
      <c r="G83" s="19" t="s">
        <v>3</v>
      </c>
      <c r="H83" s="87"/>
      <c r="I83" s="87"/>
      <c r="J83" s="19"/>
      <c r="K83" s="86" t="str">
        <f t="shared" si="5"/>
        <v/>
      </c>
      <c r="L83" s="86"/>
      <c r="M83" s="6" t="str">
        <f t="shared" si="7"/>
        <v/>
      </c>
      <c r="N83" s="19"/>
      <c r="O83" s="8"/>
      <c r="P83" s="87"/>
      <c r="Q83" s="87"/>
      <c r="R83" s="90" t="str">
        <f t="shared" si="8"/>
        <v/>
      </c>
      <c r="S83" s="90"/>
      <c r="T83" s="91" t="str">
        <f t="shared" si="9"/>
        <v/>
      </c>
      <c r="U83" s="91"/>
    </row>
    <row r="84" spans="2:21" x14ac:dyDescent="0.2">
      <c r="B84" s="19">
        <v>76</v>
      </c>
      <c r="C84" s="86" t="str">
        <f t="shared" si="6"/>
        <v/>
      </c>
      <c r="D84" s="86"/>
      <c r="E84" s="19"/>
      <c r="F84" s="8"/>
      <c r="G84" s="19" t="s">
        <v>3</v>
      </c>
      <c r="H84" s="87"/>
      <c r="I84" s="87"/>
      <c r="J84" s="19"/>
      <c r="K84" s="86" t="str">
        <f t="shared" si="5"/>
        <v/>
      </c>
      <c r="L84" s="86"/>
      <c r="M84" s="6" t="str">
        <f t="shared" si="7"/>
        <v/>
      </c>
      <c r="N84" s="19"/>
      <c r="O84" s="8"/>
      <c r="P84" s="87"/>
      <c r="Q84" s="87"/>
      <c r="R84" s="90" t="str">
        <f t="shared" si="8"/>
        <v/>
      </c>
      <c r="S84" s="90"/>
      <c r="T84" s="91" t="str">
        <f t="shared" si="9"/>
        <v/>
      </c>
      <c r="U84" s="91"/>
    </row>
    <row r="85" spans="2:21" x14ac:dyDescent="0.2">
      <c r="B85" s="19">
        <v>77</v>
      </c>
      <c r="C85" s="86" t="str">
        <f t="shared" si="6"/>
        <v/>
      </c>
      <c r="D85" s="86"/>
      <c r="E85" s="19"/>
      <c r="F85" s="8"/>
      <c r="G85" s="19" t="s">
        <v>4</v>
      </c>
      <c r="H85" s="87"/>
      <c r="I85" s="87"/>
      <c r="J85" s="19"/>
      <c r="K85" s="86" t="str">
        <f t="shared" si="5"/>
        <v/>
      </c>
      <c r="L85" s="86"/>
      <c r="M85" s="6" t="str">
        <f t="shared" si="7"/>
        <v/>
      </c>
      <c r="N85" s="19"/>
      <c r="O85" s="8"/>
      <c r="P85" s="87"/>
      <c r="Q85" s="87"/>
      <c r="R85" s="90" t="str">
        <f t="shared" si="8"/>
        <v/>
      </c>
      <c r="S85" s="90"/>
      <c r="T85" s="91" t="str">
        <f t="shared" si="9"/>
        <v/>
      </c>
      <c r="U85" s="91"/>
    </row>
    <row r="86" spans="2:21" x14ac:dyDescent="0.2">
      <c r="B86" s="19">
        <v>78</v>
      </c>
      <c r="C86" s="86" t="str">
        <f t="shared" si="6"/>
        <v/>
      </c>
      <c r="D86" s="86"/>
      <c r="E86" s="19"/>
      <c r="F86" s="8"/>
      <c r="G86" s="19" t="s">
        <v>3</v>
      </c>
      <c r="H86" s="87"/>
      <c r="I86" s="87"/>
      <c r="J86" s="19"/>
      <c r="K86" s="86" t="str">
        <f t="shared" si="5"/>
        <v/>
      </c>
      <c r="L86" s="86"/>
      <c r="M86" s="6" t="str">
        <f t="shared" si="7"/>
        <v/>
      </c>
      <c r="N86" s="19"/>
      <c r="O86" s="8"/>
      <c r="P86" s="87"/>
      <c r="Q86" s="87"/>
      <c r="R86" s="90" t="str">
        <f t="shared" si="8"/>
        <v/>
      </c>
      <c r="S86" s="90"/>
      <c r="T86" s="91" t="str">
        <f t="shared" si="9"/>
        <v/>
      </c>
      <c r="U86" s="91"/>
    </row>
    <row r="87" spans="2:21" x14ac:dyDescent="0.2">
      <c r="B87" s="19">
        <v>79</v>
      </c>
      <c r="C87" s="86" t="str">
        <f t="shared" si="6"/>
        <v/>
      </c>
      <c r="D87" s="86"/>
      <c r="E87" s="19"/>
      <c r="F87" s="8"/>
      <c r="G87" s="19" t="s">
        <v>4</v>
      </c>
      <c r="H87" s="87"/>
      <c r="I87" s="87"/>
      <c r="J87" s="19"/>
      <c r="K87" s="86" t="str">
        <f t="shared" si="5"/>
        <v/>
      </c>
      <c r="L87" s="86"/>
      <c r="M87" s="6" t="str">
        <f t="shared" si="7"/>
        <v/>
      </c>
      <c r="N87" s="19"/>
      <c r="O87" s="8"/>
      <c r="P87" s="87"/>
      <c r="Q87" s="87"/>
      <c r="R87" s="90" t="str">
        <f t="shared" si="8"/>
        <v/>
      </c>
      <c r="S87" s="90"/>
      <c r="T87" s="91" t="str">
        <f t="shared" si="9"/>
        <v/>
      </c>
      <c r="U87" s="91"/>
    </row>
    <row r="88" spans="2:21" x14ac:dyDescent="0.2">
      <c r="B88" s="19">
        <v>80</v>
      </c>
      <c r="C88" s="86" t="str">
        <f t="shared" si="6"/>
        <v/>
      </c>
      <c r="D88" s="86"/>
      <c r="E88" s="19"/>
      <c r="F88" s="8"/>
      <c r="G88" s="19" t="s">
        <v>4</v>
      </c>
      <c r="H88" s="87"/>
      <c r="I88" s="87"/>
      <c r="J88" s="19"/>
      <c r="K88" s="86" t="str">
        <f t="shared" si="5"/>
        <v/>
      </c>
      <c r="L88" s="86"/>
      <c r="M88" s="6" t="str">
        <f t="shared" si="7"/>
        <v/>
      </c>
      <c r="N88" s="19"/>
      <c r="O88" s="8"/>
      <c r="P88" s="87"/>
      <c r="Q88" s="87"/>
      <c r="R88" s="90" t="str">
        <f t="shared" si="8"/>
        <v/>
      </c>
      <c r="S88" s="90"/>
      <c r="T88" s="91" t="str">
        <f t="shared" si="9"/>
        <v/>
      </c>
      <c r="U88" s="91"/>
    </row>
    <row r="89" spans="2:21" x14ac:dyDescent="0.2">
      <c r="B89" s="19">
        <v>81</v>
      </c>
      <c r="C89" s="86" t="str">
        <f t="shared" si="6"/>
        <v/>
      </c>
      <c r="D89" s="86"/>
      <c r="E89" s="19"/>
      <c r="F89" s="8"/>
      <c r="G89" s="19" t="s">
        <v>4</v>
      </c>
      <c r="H89" s="87"/>
      <c r="I89" s="87"/>
      <c r="J89" s="19"/>
      <c r="K89" s="86" t="str">
        <f t="shared" si="5"/>
        <v/>
      </c>
      <c r="L89" s="86"/>
      <c r="M89" s="6" t="str">
        <f t="shared" si="7"/>
        <v/>
      </c>
      <c r="N89" s="19"/>
      <c r="O89" s="8"/>
      <c r="P89" s="87"/>
      <c r="Q89" s="87"/>
      <c r="R89" s="90" t="str">
        <f t="shared" si="8"/>
        <v/>
      </c>
      <c r="S89" s="90"/>
      <c r="T89" s="91" t="str">
        <f t="shared" si="9"/>
        <v/>
      </c>
      <c r="U89" s="91"/>
    </row>
    <row r="90" spans="2:21" x14ac:dyDescent="0.2">
      <c r="B90" s="19">
        <v>82</v>
      </c>
      <c r="C90" s="86" t="str">
        <f t="shared" si="6"/>
        <v/>
      </c>
      <c r="D90" s="86"/>
      <c r="E90" s="19"/>
      <c r="F90" s="8"/>
      <c r="G90" s="19" t="s">
        <v>4</v>
      </c>
      <c r="H90" s="87"/>
      <c r="I90" s="87"/>
      <c r="J90" s="19"/>
      <c r="K90" s="86" t="str">
        <f t="shared" si="5"/>
        <v/>
      </c>
      <c r="L90" s="86"/>
      <c r="M90" s="6" t="str">
        <f t="shared" si="7"/>
        <v/>
      </c>
      <c r="N90" s="19"/>
      <c r="O90" s="8"/>
      <c r="P90" s="87"/>
      <c r="Q90" s="87"/>
      <c r="R90" s="90" t="str">
        <f t="shared" si="8"/>
        <v/>
      </c>
      <c r="S90" s="90"/>
      <c r="T90" s="91" t="str">
        <f t="shared" si="9"/>
        <v/>
      </c>
      <c r="U90" s="91"/>
    </row>
    <row r="91" spans="2:21" x14ac:dyDescent="0.2">
      <c r="B91" s="19">
        <v>83</v>
      </c>
      <c r="C91" s="86" t="str">
        <f t="shared" si="6"/>
        <v/>
      </c>
      <c r="D91" s="86"/>
      <c r="E91" s="19"/>
      <c r="F91" s="8"/>
      <c r="G91" s="19" t="s">
        <v>4</v>
      </c>
      <c r="H91" s="87"/>
      <c r="I91" s="87"/>
      <c r="J91" s="19"/>
      <c r="K91" s="86" t="str">
        <f t="shared" si="5"/>
        <v/>
      </c>
      <c r="L91" s="86"/>
      <c r="M91" s="6" t="str">
        <f t="shared" si="7"/>
        <v/>
      </c>
      <c r="N91" s="19"/>
      <c r="O91" s="8"/>
      <c r="P91" s="87"/>
      <c r="Q91" s="87"/>
      <c r="R91" s="90" t="str">
        <f t="shared" si="8"/>
        <v/>
      </c>
      <c r="S91" s="90"/>
      <c r="T91" s="91" t="str">
        <f t="shared" si="9"/>
        <v/>
      </c>
      <c r="U91" s="91"/>
    </row>
    <row r="92" spans="2:21" x14ac:dyDescent="0.2">
      <c r="B92" s="19">
        <v>84</v>
      </c>
      <c r="C92" s="86" t="str">
        <f t="shared" si="6"/>
        <v/>
      </c>
      <c r="D92" s="86"/>
      <c r="E92" s="19"/>
      <c r="F92" s="8"/>
      <c r="G92" s="19" t="s">
        <v>3</v>
      </c>
      <c r="H92" s="87"/>
      <c r="I92" s="87"/>
      <c r="J92" s="19"/>
      <c r="K92" s="86" t="str">
        <f t="shared" si="5"/>
        <v/>
      </c>
      <c r="L92" s="86"/>
      <c r="M92" s="6" t="str">
        <f t="shared" si="7"/>
        <v/>
      </c>
      <c r="N92" s="19"/>
      <c r="O92" s="8"/>
      <c r="P92" s="87"/>
      <c r="Q92" s="87"/>
      <c r="R92" s="90" t="str">
        <f t="shared" si="8"/>
        <v/>
      </c>
      <c r="S92" s="90"/>
      <c r="T92" s="91" t="str">
        <f t="shared" si="9"/>
        <v/>
      </c>
      <c r="U92" s="91"/>
    </row>
    <row r="93" spans="2:21" x14ac:dyDescent="0.2">
      <c r="B93" s="19">
        <v>85</v>
      </c>
      <c r="C93" s="86" t="str">
        <f t="shared" si="6"/>
        <v/>
      </c>
      <c r="D93" s="86"/>
      <c r="E93" s="19"/>
      <c r="F93" s="8"/>
      <c r="G93" s="19" t="s">
        <v>4</v>
      </c>
      <c r="H93" s="87"/>
      <c r="I93" s="87"/>
      <c r="J93" s="19"/>
      <c r="K93" s="86" t="str">
        <f t="shared" si="5"/>
        <v/>
      </c>
      <c r="L93" s="86"/>
      <c r="M93" s="6" t="str">
        <f t="shared" si="7"/>
        <v/>
      </c>
      <c r="N93" s="19"/>
      <c r="O93" s="8"/>
      <c r="P93" s="87"/>
      <c r="Q93" s="87"/>
      <c r="R93" s="90" t="str">
        <f t="shared" si="8"/>
        <v/>
      </c>
      <c r="S93" s="90"/>
      <c r="T93" s="91" t="str">
        <f t="shared" si="9"/>
        <v/>
      </c>
      <c r="U93" s="91"/>
    </row>
    <row r="94" spans="2:21" x14ac:dyDescent="0.2">
      <c r="B94" s="19">
        <v>86</v>
      </c>
      <c r="C94" s="86" t="str">
        <f t="shared" si="6"/>
        <v/>
      </c>
      <c r="D94" s="86"/>
      <c r="E94" s="19"/>
      <c r="F94" s="8"/>
      <c r="G94" s="19" t="s">
        <v>3</v>
      </c>
      <c r="H94" s="87"/>
      <c r="I94" s="87"/>
      <c r="J94" s="19"/>
      <c r="K94" s="86" t="str">
        <f t="shared" si="5"/>
        <v/>
      </c>
      <c r="L94" s="86"/>
      <c r="M94" s="6" t="str">
        <f t="shared" si="7"/>
        <v/>
      </c>
      <c r="N94" s="19"/>
      <c r="O94" s="8"/>
      <c r="P94" s="87"/>
      <c r="Q94" s="87"/>
      <c r="R94" s="90" t="str">
        <f t="shared" si="8"/>
        <v/>
      </c>
      <c r="S94" s="90"/>
      <c r="T94" s="91" t="str">
        <f t="shared" si="9"/>
        <v/>
      </c>
      <c r="U94" s="91"/>
    </row>
    <row r="95" spans="2:21" x14ac:dyDescent="0.2">
      <c r="B95" s="19">
        <v>87</v>
      </c>
      <c r="C95" s="86" t="str">
        <f t="shared" si="6"/>
        <v/>
      </c>
      <c r="D95" s="86"/>
      <c r="E95" s="19"/>
      <c r="F95" s="8"/>
      <c r="G95" s="19" t="s">
        <v>4</v>
      </c>
      <c r="H95" s="87"/>
      <c r="I95" s="87"/>
      <c r="J95" s="19"/>
      <c r="K95" s="86" t="str">
        <f t="shared" si="5"/>
        <v/>
      </c>
      <c r="L95" s="86"/>
      <c r="M95" s="6" t="str">
        <f t="shared" si="7"/>
        <v/>
      </c>
      <c r="N95" s="19"/>
      <c r="O95" s="8"/>
      <c r="P95" s="87"/>
      <c r="Q95" s="87"/>
      <c r="R95" s="90" t="str">
        <f t="shared" si="8"/>
        <v/>
      </c>
      <c r="S95" s="90"/>
      <c r="T95" s="91" t="str">
        <f t="shared" si="9"/>
        <v/>
      </c>
      <c r="U95" s="91"/>
    </row>
    <row r="96" spans="2:21" x14ac:dyDescent="0.2">
      <c r="B96" s="19">
        <v>88</v>
      </c>
      <c r="C96" s="86" t="str">
        <f t="shared" si="6"/>
        <v/>
      </c>
      <c r="D96" s="86"/>
      <c r="E96" s="19"/>
      <c r="F96" s="8"/>
      <c r="G96" s="19" t="s">
        <v>3</v>
      </c>
      <c r="H96" s="87"/>
      <c r="I96" s="87"/>
      <c r="J96" s="19"/>
      <c r="K96" s="86" t="str">
        <f t="shared" si="5"/>
        <v/>
      </c>
      <c r="L96" s="86"/>
      <c r="M96" s="6" t="str">
        <f t="shared" si="7"/>
        <v/>
      </c>
      <c r="N96" s="19"/>
      <c r="O96" s="8"/>
      <c r="P96" s="87"/>
      <c r="Q96" s="87"/>
      <c r="R96" s="90" t="str">
        <f t="shared" si="8"/>
        <v/>
      </c>
      <c r="S96" s="90"/>
      <c r="T96" s="91" t="str">
        <f t="shared" si="9"/>
        <v/>
      </c>
      <c r="U96" s="91"/>
    </row>
    <row r="97" spans="2:21" x14ac:dyDescent="0.2">
      <c r="B97" s="19">
        <v>89</v>
      </c>
      <c r="C97" s="86" t="str">
        <f t="shared" si="6"/>
        <v/>
      </c>
      <c r="D97" s="86"/>
      <c r="E97" s="19"/>
      <c r="F97" s="8"/>
      <c r="G97" s="19" t="s">
        <v>4</v>
      </c>
      <c r="H97" s="87"/>
      <c r="I97" s="87"/>
      <c r="J97" s="19"/>
      <c r="K97" s="86" t="str">
        <f t="shared" si="5"/>
        <v/>
      </c>
      <c r="L97" s="86"/>
      <c r="M97" s="6" t="str">
        <f t="shared" si="7"/>
        <v/>
      </c>
      <c r="N97" s="19"/>
      <c r="O97" s="8"/>
      <c r="P97" s="87"/>
      <c r="Q97" s="87"/>
      <c r="R97" s="90" t="str">
        <f t="shared" si="8"/>
        <v/>
      </c>
      <c r="S97" s="90"/>
      <c r="T97" s="91" t="str">
        <f t="shared" si="9"/>
        <v/>
      </c>
      <c r="U97" s="91"/>
    </row>
    <row r="98" spans="2:21" x14ac:dyDescent="0.2">
      <c r="B98" s="19">
        <v>90</v>
      </c>
      <c r="C98" s="86" t="str">
        <f t="shared" si="6"/>
        <v/>
      </c>
      <c r="D98" s="86"/>
      <c r="E98" s="19"/>
      <c r="F98" s="8"/>
      <c r="G98" s="19" t="s">
        <v>3</v>
      </c>
      <c r="H98" s="87"/>
      <c r="I98" s="87"/>
      <c r="J98" s="19"/>
      <c r="K98" s="86" t="str">
        <f t="shared" si="5"/>
        <v/>
      </c>
      <c r="L98" s="86"/>
      <c r="M98" s="6" t="str">
        <f t="shared" si="7"/>
        <v/>
      </c>
      <c r="N98" s="19"/>
      <c r="O98" s="8"/>
      <c r="P98" s="87"/>
      <c r="Q98" s="87"/>
      <c r="R98" s="90" t="str">
        <f t="shared" si="8"/>
        <v/>
      </c>
      <c r="S98" s="90"/>
      <c r="T98" s="91" t="str">
        <f t="shared" si="9"/>
        <v/>
      </c>
      <c r="U98" s="91"/>
    </row>
    <row r="99" spans="2:21" x14ac:dyDescent="0.2">
      <c r="B99" s="19">
        <v>91</v>
      </c>
      <c r="C99" s="86" t="str">
        <f t="shared" si="6"/>
        <v/>
      </c>
      <c r="D99" s="86"/>
      <c r="E99" s="19"/>
      <c r="F99" s="8"/>
      <c r="G99" s="19" t="s">
        <v>4</v>
      </c>
      <c r="H99" s="87"/>
      <c r="I99" s="87"/>
      <c r="J99" s="19"/>
      <c r="K99" s="86" t="str">
        <f t="shared" si="5"/>
        <v/>
      </c>
      <c r="L99" s="86"/>
      <c r="M99" s="6" t="str">
        <f t="shared" si="7"/>
        <v/>
      </c>
      <c r="N99" s="19"/>
      <c r="O99" s="8"/>
      <c r="P99" s="87"/>
      <c r="Q99" s="87"/>
      <c r="R99" s="90" t="str">
        <f t="shared" si="8"/>
        <v/>
      </c>
      <c r="S99" s="90"/>
      <c r="T99" s="91" t="str">
        <f t="shared" si="9"/>
        <v/>
      </c>
      <c r="U99" s="91"/>
    </row>
    <row r="100" spans="2:21" x14ac:dyDescent="0.2">
      <c r="B100" s="19">
        <v>92</v>
      </c>
      <c r="C100" s="86" t="str">
        <f t="shared" si="6"/>
        <v/>
      </c>
      <c r="D100" s="86"/>
      <c r="E100" s="19"/>
      <c r="F100" s="8"/>
      <c r="G100" s="19" t="s">
        <v>4</v>
      </c>
      <c r="H100" s="87"/>
      <c r="I100" s="87"/>
      <c r="J100" s="19"/>
      <c r="K100" s="86" t="str">
        <f t="shared" si="5"/>
        <v/>
      </c>
      <c r="L100" s="86"/>
      <c r="M100" s="6" t="str">
        <f t="shared" si="7"/>
        <v/>
      </c>
      <c r="N100" s="19"/>
      <c r="O100" s="8"/>
      <c r="P100" s="87"/>
      <c r="Q100" s="87"/>
      <c r="R100" s="90" t="str">
        <f t="shared" si="8"/>
        <v/>
      </c>
      <c r="S100" s="90"/>
      <c r="T100" s="91" t="str">
        <f t="shared" si="9"/>
        <v/>
      </c>
      <c r="U100" s="91"/>
    </row>
    <row r="101" spans="2:21" x14ac:dyDescent="0.2">
      <c r="B101" s="19">
        <v>93</v>
      </c>
      <c r="C101" s="86" t="str">
        <f t="shared" si="6"/>
        <v/>
      </c>
      <c r="D101" s="86"/>
      <c r="E101" s="19"/>
      <c r="F101" s="8"/>
      <c r="G101" s="19" t="s">
        <v>3</v>
      </c>
      <c r="H101" s="87"/>
      <c r="I101" s="87"/>
      <c r="J101" s="19"/>
      <c r="K101" s="86" t="str">
        <f t="shared" si="5"/>
        <v/>
      </c>
      <c r="L101" s="86"/>
      <c r="M101" s="6" t="str">
        <f t="shared" si="7"/>
        <v/>
      </c>
      <c r="N101" s="19"/>
      <c r="O101" s="8"/>
      <c r="P101" s="87"/>
      <c r="Q101" s="87"/>
      <c r="R101" s="90" t="str">
        <f t="shared" si="8"/>
        <v/>
      </c>
      <c r="S101" s="90"/>
      <c r="T101" s="91" t="str">
        <f t="shared" si="9"/>
        <v/>
      </c>
      <c r="U101" s="91"/>
    </row>
    <row r="102" spans="2:21" x14ac:dyDescent="0.2">
      <c r="B102" s="19">
        <v>94</v>
      </c>
      <c r="C102" s="86" t="str">
        <f t="shared" si="6"/>
        <v/>
      </c>
      <c r="D102" s="86"/>
      <c r="E102" s="19"/>
      <c r="F102" s="8"/>
      <c r="G102" s="19" t="s">
        <v>3</v>
      </c>
      <c r="H102" s="87"/>
      <c r="I102" s="87"/>
      <c r="J102" s="19"/>
      <c r="K102" s="86" t="str">
        <f t="shared" si="5"/>
        <v/>
      </c>
      <c r="L102" s="86"/>
      <c r="M102" s="6" t="str">
        <f t="shared" si="7"/>
        <v/>
      </c>
      <c r="N102" s="19"/>
      <c r="O102" s="8"/>
      <c r="P102" s="87"/>
      <c r="Q102" s="87"/>
      <c r="R102" s="90" t="str">
        <f t="shared" si="8"/>
        <v/>
      </c>
      <c r="S102" s="90"/>
      <c r="T102" s="91" t="str">
        <f t="shared" si="9"/>
        <v/>
      </c>
      <c r="U102" s="91"/>
    </row>
    <row r="103" spans="2:21" x14ac:dyDescent="0.2">
      <c r="B103" s="19">
        <v>95</v>
      </c>
      <c r="C103" s="86" t="str">
        <f t="shared" si="6"/>
        <v/>
      </c>
      <c r="D103" s="86"/>
      <c r="E103" s="19"/>
      <c r="F103" s="8"/>
      <c r="G103" s="19" t="s">
        <v>3</v>
      </c>
      <c r="H103" s="87"/>
      <c r="I103" s="87"/>
      <c r="J103" s="19"/>
      <c r="K103" s="86" t="str">
        <f t="shared" si="5"/>
        <v/>
      </c>
      <c r="L103" s="86"/>
      <c r="M103" s="6" t="str">
        <f t="shared" si="7"/>
        <v/>
      </c>
      <c r="N103" s="19"/>
      <c r="O103" s="8"/>
      <c r="P103" s="87"/>
      <c r="Q103" s="87"/>
      <c r="R103" s="90" t="str">
        <f t="shared" si="8"/>
        <v/>
      </c>
      <c r="S103" s="90"/>
      <c r="T103" s="91" t="str">
        <f t="shared" si="9"/>
        <v/>
      </c>
      <c r="U103" s="91"/>
    </row>
    <row r="104" spans="2:21" x14ac:dyDescent="0.2">
      <c r="B104" s="19">
        <v>96</v>
      </c>
      <c r="C104" s="86" t="str">
        <f t="shared" si="6"/>
        <v/>
      </c>
      <c r="D104" s="86"/>
      <c r="E104" s="19"/>
      <c r="F104" s="8"/>
      <c r="G104" s="19" t="s">
        <v>4</v>
      </c>
      <c r="H104" s="87"/>
      <c r="I104" s="87"/>
      <c r="J104" s="19"/>
      <c r="K104" s="86" t="str">
        <f t="shared" si="5"/>
        <v/>
      </c>
      <c r="L104" s="86"/>
      <c r="M104" s="6" t="str">
        <f t="shared" si="7"/>
        <v/>
      </c>
      <c r="N104" s="19"/>
      <c r="O104" s="8"/>
      <c r="P104" s="87"/>
      <c r="Q104" s="87"/>
      <c r="R104" s="90" t="str">
        <f t="shared" si="8"/>
        <v/>
      </c>
      <c r="S104" s="90"/>
      <c r="T104" s="91" t="str">
        <f t="shared" si="9"/>
        <v/>
      </c>
      <c r="U104" s="91"/>
    </row>
    <row r="105" spans="2:21" x14ac:dyDescent="0.2">
      <c r="B105" s="19">
        <v>97</v>
      </c>
      <c r="C105" s="86" t="str">
        <f t="shared" si="6"/>
        <v/>
      </c>
      <c r="D105" s="86"/>
      <c r="E105" s="19"/>
      <c r="F105" s="8"/>
      <c r="G105" s="19" t="s">
        <v>3</v>
      </c>
      <c r="H105" s="87"/>
      <c r="I105" s="87"/>
      <c r="J105" s="19"/>
      <c r="K105" s="86" t="str">
        <f t="shared" si="5"/>
        <v/>
      </c>
      <c r="L105" s="86"/>
      <c r="M105" s="6" t="str">
        <f t="shared" si="7"/>
        <v/>
      </c>
      <c r="N105" s="19"/>
      <c r="O105" s="8"/>
      <c r="P105" s="87"/>
      <c r="Q105" s="87"/>
      <c r="R105" s="90" t="str">
        <f t="shared" si="8"/>
        <v/>
      </c>
      <c r="S105" s="90"/>
      <c r="T105" s="91" t="str">
        <f t="shared" si="9"/>
        <v/>
      </c>
      <c r="U105" s="91"/>
    </row>
    <row r="106" spans="2:21" x14ac:dyDescent="0.2">
      <c r="B106" s="19">
        <v>98</v>
      </c>
      <c r="C106" s="86" t="str">
        <f t="shared" si="6"/>
        <v/>
      </c>
      <c r="D106" s="86"/>
      <c r="E106" s="19"/>
      <c r="F106" s="8"/>
      <c r="G106" s="19" t="s">
        <v>4</v>
      </c>
      <c r="H106" s="87"/>
      <c r="I106" s="87"/>
      <c r="J106" s="19"/>
      <c r="K106" s="86" t="str">
        <f t="shared" si="5"/>
        <v/>
      </c>
      <c r="L106" s="86"/>
      <c r="M106" s="6" t="str">
        <f t="shared" si="7"/>
        <v/>
      </c>
      <c r="N106" s="19"/>
      <c r="O106" s="8"/>
      <c r="P106" s="87"/>
      <c r="Q106" s="87"/>
      <c r="R106" s="90" t="str">
        <f t="shared" si="8"/>
        <v/>
      </c>
      <c r="S106" s="90"/>
      <c r="T106" s="91" t="str">
        <f t="shared" si="9"/>
        <v/>
      </c>
      <c r="U106" s="91"/>
    </row>
    <row r="107" spans="2:21" x14ac:dyDescent="0.2">
      <c r="B107" s="19">
        <v>99</v>
      </c>
      <c r="C107" s="86" t="str">
        <f t="shared" si="6"/>
        <v/>
      </c>
      <c r="D107" s="86"/>
      <c r="E107" s="19"/>
      <c r="F107" s="8"/>
      <c r="G107" s="19" t="s">
        <v>4</v>
      </c>
      <c r="H107" s="87"/>
      <c r="I107" s="87"/>
      <c r="J107" s="19"/>
      <c r="K107" s="86" t="str">
        <f t="shared" si="5"/>
        <v/>
      </c>
      <c r="L107" s="86"/>
      <c r="M107" s="6" t="str">
        <f t="shared" si="7"/>
        <v/>
      </c>
      <c r="N107" s="19"/>
      <c r="O107" s="8"/>
      <c r="P107" s="87"/>
      <c r="Q107" s="87"/>
      <c r="R107" s="90" t="str">
        <f t="shared" si="8"/>
        <v/>
      </c>
      <c r="S107" s="90"/>
      <c r="T107" s="91" t="str">
        <f t="shared" si="9"/>
        <v/>
      </c>
      <c r="U107" s="91"/>
    </row>
    <row r="108" spans="2:21" x14ac:dyDescent="0.2">
      <c r="B108" s="19">
        <v>100</v>
      </c>
      <c r="C108" s="86" t="str">
        <f t="shared" si="6"/>
        <v/>
      </c>
      <c r="D108" s="86"/>
      <c r="E108" s="19"/>
      <c r="F108" s="8"/>
      <c r="G108" s="19" t="s">
        <v>3</v>
      </c>
      <c r="H108" s="87"/>
      <c r="I108" s="87"/>
      <c r="J108" s="19"/>
      <c r="K108" s="86" t="str">
        <f t="shared" si="5"/>
        <v/>
      </c>
      <c r="L108" s="86"/>
      <c r="M108" s="6" t="str">
        <f t="shared" si="7"/>
        <v/>
      </c>
      <c r="N108" s="19"/>
      <c r="O108" s="8"/>
      <c r="P108" s="87"/>
      <c r="Q108" s="87"/>
      <c r="R108" s="90" t="str">
        <f t="shared" si="8"/>
        <v/>
      </c>
      <c r="S108" s="90"/>
      <c r="T108" s="91" t="str">
        <f t="shared" si="9"/>
        <v/>
      </c>
      <c r="U108" s="9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2020-01-06T04:45:30Z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