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7FDF74DD-48E8-4836-808C-9D07471B056A}" xr6:coauthVersionLast="45" xr6:coauthVersionMax="45" xr10:uidLastSave="{00000000-0000-0000-0000-000000000000}"/>
  <bookViews>
    <workbookView xWindow="10920" yWindow="0" windowWidth="12036" windowHeight="12360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44" r:id="rId3"/>
    <sheet name="検証シート　FIB2.0" sheetId="45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45" l="1"/>
  <c r="T108" i="45"/>
  <c r="W108" i="45" s="1"/>
  <c r="R108" i="45"/>
  <c r="M108" i="45"/>
  <c r="K108" i="45"/>
  <c r="V107" i="45"/>
  <c r="T107" i="45"/>
  <c r="W107" i="45" s="1"/>
  <c r="R107" i="45"/>
  <c r="C108" i="45" s="1"/>
  <c r="X108" i="45" s="1"/>
  <c r="Y108" i="45" s="1"/>
  <c r="M107" i="45"/>
  <c r="K107" i="45"/>
  <c r="V106" i="45"/>
  <c r="T106" i="45"/>
  <c r="W106" i="45" s="1"/>
  <c r="R106" i="45"/>
  <c r="C107" i="45" s="1"/>
  <c r="X107" i="45" s="1"/>
  <c r="Y107" i="45" s="1"/>
  <c r="M106" i="45"/>
  <c r="K106" i="45"/>
  <c r="V105" i="45"/>
  <c r="T105" i="45"/>
  <c r="W105" i="45" s="1"/>
  <c r="R105" i="45"/>
  <c r="C106" i="45" s="1"/>
  <c r="X106" i="45" s="1"/>
  <c r="Y106" i="45" s="1"/>
  <c r="M105" i="45"/>
  <c r="K105" i="45"/>
  <c r="V104" i="45"/>
  <c r="T104" i="45"/>
  <c r="W104" i="45" s="1"/>
  <c r="R104" i="45"/>
  <c r="C105" i="45" s="1"/>
  <c r="X105" i="45" s="1"/>
  <c r="Y105" i="45" s="1"/>
  <c r="M104" i="45"/>
  <c r="K104" i="45"/>
  <c r="W103" i="45"/>
  <c r="V103" i="45"/>
  <c r="T103" i="45"/>
  <c r="R103" i="45"/>
  <c r="C104" i="45" s="1"/>
  <c r="X104" i="45" s="1"/>
  <c r="Y104" i="45" s="1"/>
  <c r="M103" i="45"/>
  <c r="K103" i="45"/>
  <c r="C103" i="45"/>
  <c r="X103" i="45" s="1"/>
  <c r="Y103" i="45" s="1"/>
  <c r="W102" i="45"/>
  <c r="V102" i="45"/>
  <c r="T102" i="45"/>
  <c r="R102" i="45"/>
  <c r="M102" i="45"/>
  <c r="K102" i="45"/>
  <c r="V101" i="45"/>
  <c r="T101" i="45"/>
  <c r="W101" i="45" s="1"/>
  <c r="R101" i="45"/>
  <c r="C102" i="45" s="1"/>
  <c r="X102" i="45" s="1"/>
  <c r="Y102" i="45" s="1"/>
  <c r="M101" i="45"/>
  <c r="K101" i="45"/>
  <c r="V100" i="45"/>
  <c r="T100" i="45"/>
  <c r="W100" i="45" s="1"/>
  <c r="R100" i="45"/>
  <c r="C101" i="45" s="1"/>
  <c r="X101" i="45" s="1"/>
  <c r="Y101" i="45" s="1"/>
  <c r="M100" i="45"/>
  <c r="K100" i="45"/>
  <c r="V99" i="45"/>
  <c r="T99" i="45"/>
  <c r="W99" i="45" s="1"/>
  <c r="R99" i="45"/>
  <c r="C100" i="45" s="1"/>
  <c r="X100" i="45" s="1"/>
  <c r="Y100" i="45" s="1"/>
  <c r="M99" i="45"/>
  <c r="K99" i="45"/>
  <c r="W98" i="45"/>
  <c r="V98" i="45"/>
  <c r="T98" i="45"/>
  <c r="R98" i="45"/>
  <c r="C99" i="45" s="1"/>
  <c r="X99" i="45" s="1"/>
  <c r="Y99" i="45" s="1"/>
  <c r="M98" i="45"/>
  <c r="K98" i="45"/>
  <c r="V97" i="45"/>
  <c r="T97" i="45"/>
  <c r="W97" i="45" s="1"/>
  <c r="R97" i="45"/>
  <c r="C98" i="45" s="1"/>
  <c r="X98" i="45" s="1"/>
  <c r="Y98" i="45" s="1"/>
  <c r="M97" i="45"/>
  <c r="K97" i="45"/>
  <c r="V96" i="45"/>
  <c r="T96" i="45"/>
  <c r="W96" i="45" s="1"/>
  <c r="R96" i="45"/>
  <c r="C97" i="45" s="1"/>
  <c r="X97" i="45" s="1"/>
  <c r="Y97" i="45" s="1"/>
  <c r="M96" i="45"/>
  <c r="K96" i="45"/>
  <c r="W95" i="45"/>
  <c r="V95" i="45"/>
  <c r="T95" i="45"/>
  <c r="R95" i="45"/>
  <c r="C96" i="45" s="1"/>
  <c r="X96" i="45" s="1"/>
  <c r="Y96" i="45" s="1"/>
  <c r="M95" i="45"/>
  <c r="K95" i="45"/>
  <c r="W94" i="45"/>
  <c r="V94" i="45"/>
  <c r="T94" i="45"/>
  <c r="R94" i="45"/>
  <c r="C95" i="45" s="1"/>
  <c r="X95" i="45" s="1"/>
  <c r="Y95" i="45" s="1"/>
  <c r="M94" i="45"/>
  <c r="K94" i="45"/>
  <c r="V93" i="45"/>
  <c r="T93" i="45"/>
  <c r="W93" i="45" s="1"/>
  <c r="R93" i="45"/>
  <c r="C94" i="45" s="1"/>
  <c r="X94" i="45" s="1"/>
  <c r="Y94" i="45" s="1"/>
  <c r="M93" i="45"/>
  <c r="K93" i="45"/>
  <c r="V92" i="45"/>
  <c r="T92" i="45"/>
  <c r="W92" i="45" s="1"/>
  <c r="R92" i="45"/>
  <c r="C93" i="45" s="1"/>
  <c r="X93" i="45" s="1"/>
  <c r="Y93" i="45" s="1"/>
  <c r="M92" i="45"/>
  <c r="K92" i="45"/>
  <c r="V91" i="45"/>
  <c r="T91" i="45"/>
  <c r="W91" i="45" s="1"/>
  <c r="R91" i="45"/>
  <c r="C92" i="45" s="1"/>
  <c r="X92" i="45" s="1"/>
  <c r="Y92" i="45" s="1"/>
  <c r="M91" i="45"/>
  <c r="K91" i="45"/>
  <c r="W90" i="45"/>
  <c r="V90" i="45"/>
  <c r="T90" i="45"/>
  <c r="R90" i="45"/>
  <c r="C91" i="45" s="1"/>
  <c r="X91" i="45" s="1"/>
  <c r="Y91" i="45" s="1"/>
  <c r="M90" i="45"/>
  <c r="K90" i="45"/>
  <c r="V89" i="45"/>
  <c r="T89" i="45"/>
  <c r="W89" i="45" s="1"/>
  <c r="R89" i="45"/>
  <c r="C90" i="45" s="1"/>
  <c r="X90" i="45" s="1"/>
  <c r="Y90" i="45" s="1"/>
  <c r="M89" i="45"/>
  <c r="K89" i="45"/>
  <c r="V88" i="45"/>
  <c r="T88" i="45"/>
  <c r="W88" i="45" s="1"/>
  <c r="R88" i="45"/>
  <c r="C89" i="45" s="1"/>
  <c r="X89" i="45" s="1"/>
  <c r="Y89" i="45" s="1"/>
  <c r="M88" i="45"/>
  <c r="K88" i="45"/>
  <c r="W87" i="45"/>
  <c r="V87" i="45"/>
  <c r="T87" i="45"/>
  <c r="R87" i="45"/>
  <c r="C88" i="45" s="1"/>
  <c r="X88" i="45" s="1"/>
  <c r="Y88" i="45" s="1"/>
  <c r="M87" i="45"/>
  <c r="K87" i="45"/>
  <c r="W86" i="45"/>
  <c r="V86" i="45"/>
  <c r="T86" i="45"/>
  <c r="R86" i="45"/>
  <c r="C87" i="45" s="1"/>
  <c r="X87" i="45" s="1"/>
  <c r="Y87" i="45" s="1"/>
  <c r="M86" i="45"/>
  <c r="K86" i="45"/>
  <c r="V85" i="45"/>
  <c r="T85" i="45"/>
  <c r="W85" i="45" s="1"/>
  <c r="R85" i="45"/>
  <c r="C86" i="45" s="1"/>
  <c r="X86" i="45" s="1"/>
  <c r="Y86" i="45" s="1"/>
  <c r="M85" i="45"/>
  <c r="K85" i="45"/>
  <c r="V84" i="45"/>
  <c r="T84" i="45"/>
  <c r="W84" i="45" s="1"/>
  <c r="R84" i="45"/>
  <c r="C85" i="45" s="1"/>
  <c r="X85" i="45" s="1"/>
  <c r="Y85" i="45" s="1"/>
  <c r="M84" i="45"/>
  <c r="K84" i="45"/>
  <c r="V83" i="45"/>
  <c r="T83" i="45"/>
  <c r="W83" i="45" s="1"/>
  <c r="R83" i="45"/>
  <c r="C84" i="45" s="1"/>
  <c r="X84" i="45" s="1"/>
  <c r="Y84" i="45" s="1"/>
  <c r="M83" i="45"/>
  <c r="K83" i="45"/>
  <c r="W82" i="45"/>
  <c r="V82" i="45"/>
  <c r="T82" i="45"/>
  <c r="R82" i="45"/>
  <c r="C83" i="45" s="1"/>
  <c r="X83" i="45" s="1"/>
  <c r="Y83" i="45" s="1"/>
  <c r="M82" i="45"/>
  <c r="K82" i="45"/>
  <c r="V81" i="45"/>
  <c r="T81" i="45"/>
  <c r="W81" i="45" s="1"/>
  <c r="R81" i="45"/>
  <c r="C82" i="45" s="1"/>
  <c r="X82" i="45" s="1"/>
  <c r="Y82" i="45" s="1"/>
  <c r="M81" i="45"/>
  <c r="K81" i="45"/>
  <c r="V80" i="45"/>
  <c r="T80" i="45"/>
  <c r="W80" i="45" s="1"/>
  <c r="R80" i="45"/>
  <c r="C81" i="45" s="1"/>
  <c r="X81" i="45" s="1"/>
  <c r="Y81" i="45" s="1"/>
  <c r="M80" i="45"/>
  <c r="K80" i="45"/>
  <c r="W79" i="45"/>
  <c r="V79" i="45"/>
  <c r="T79" i="45"/>
  <c r="R79" i="45"/>
  <c r="C80" i="45" s="1"/>
  <c r="X80" i="45" s="1"/>
  <c r="Y80" i="45" s="1"/>
  <c r="M79" i="45"/>
  <c r="K79" i="45"/>
  <c r="W78" i="45"/>
  <c r="V78" i="45"/>
  <c r="T78" i="45"/>
  <c r="R78" i="45"/>
  <c r="C79" i="45" s="1"/>
  <c r="X79" i="45" s="1"/>
  <c r="Y79" i="45" s="1"/>
  <c r="M78" i="45"/>
  <c r="K78" i="45"/>
  <c r="V77" i="45"/>
  <c r="T77" i="45"/>
  <c r="W77" i="45" s="1"/>
  <c r="R77" i="45"/>
  <c r="C78" i="45" s="1"/>
  <c r="X78" i="45" s="1"/>
  <c r="Y78" i="45" s="1"/>
  <c r="M77" i="45"/>
  <c r="K77" i="45"/>
  <c r="V76" i="45"/>
  <c r="T76" i="45"/>
  <c r="W76" i="45" s="1"/>
  <c r="R76" i="45"/>
  <c r="C77" i="45" s="1"/>
  <c r="X77" i="45" s="1"/>
  <c r="Y77" i="45" s="1"/>
  <c r="M76" i="45"/>
  <c r="K76" i="45"/>
  <c r="V75" i="45"/>
  <c r="T75" i="45"/>
  <c r="W75" i="45" s="1"/>
  <c r="R75" i="45"/>
  <c r="C76" i="45" s="1"/>
  <c r="X76" i="45" s="1"/>
  <c r="Y76" i="45" s="1"/>
  <c r="M75" i="45"/>
  <c r="K75" i="45"/>
  <c r="W74" i="45"/>
  <c r="V74" i="45"/>
  <c r="T74" i="45"/>
  <c r="R74" i="45"/>
  <c r="C75" i="45" s="1"/>
  <c r="X75" i="45" s="1"/>
  <c r="Y75" i="45" s="1"/>
  <c r="M74" i="45"/>
  <c r="K74" i="45"/>
  <c r="V73" i="45"/>
  <c r="T73" i="45"/>
  <c r="W73" i="45" s="1"/>
  <c r="R73" i="45"/>
  <c r="C74" i="45" s="1"/>
  <c r="X74" i="45" s="1"/>
  <c r="Y74" i="45" s="1"/>
  <c r="M73" i="45"/>
  <c r="K73" i="45"/>
  <c r="V72" i="45"/>
  <c r="T72" i="45"/>
  <c r="W72" i="45" s="1"/>
  <c r="R72" i="45"/>
  <c r="C73" i="45" s="1"/>
  <c r="X73" i="45" s="1"/>
  <c r="Y73" i="45" s="1"/>
  <c r="M72" i="45"/>
  <c r="K72" i="45"/>
  <c r="W71" i="45"/>
  <c r="V71" i="45"/>
  <c r="T71" i="45"/>
  <c r="R71" i="45"/>
  <c r="C72" i="45" s="1"/>
  <c r="X72" i="45" s="1"/>
  <c r="Y72" i="45" s="1"/>
  <c r="M71" i="45"/>
  <c r="K71" i="45"/>
  <c r="W70" i="45"/>
  <c r="V70" i="45"/>
  <c r="T70" i="45"/>
  <c r="R70" i="45"/>
  <c r="C71" i="45" s="1"/>
  <c r="X71" i="45" s="1"/>
  <c r="Y71" i="45" s="1"/>
  <c r="M70" i="45"/>
  <c r="K70" i="45"/>
  <c r="V69" i="45"/>
  <c r="T69" i="45"/>
  <c r="W69" i="45" s="1"/>
  <c r="R69" i="45"/>
  <c r="C70" i="45" s="1"/>
  <c r="X70" i="45" s="1"/>
  <c r="Y70" i="45" s="1"/>
  <c r="M69" i="45"/>
  <c r="K69" i="45"/>
  <c r="V68" i="45"/>
  <c r="T68" i="45"/>
  <c r="W68" i="45" s="1"/>
  <c r="R68" i="45"/>
  <c r="C69" i="45" s="1"/>
  <c r="X69" i="45" s="1"/>
  <c r="Y69" i="45" s="1"/>
  <c r="M68" i="45"/>
  <c r="K68" i="45"/>
  <c r="V67" i="45"/>
  <c r="T67" i="45"/>
  <c r="W67" i="45" s="1"/>
  <c r="R67" i="45"/>
  <c r="C68" i="45" s="1"/>
  <c r="X68" i="45" s="1"/>
  <c r="Y68" i="45" s="1"/>
  <c r="M67" i="45"/>
  <c r="K67" i="45"/>
  <c r="W66" i="45"/>
  <c r="V66" i="45"/>
  <c r="T66" i="45"/>
  <c r="R66" i="45"/>
  <c r="C67" i="45" s="1"/>
  <c r="X67" i="45" s="1"/>
  <c r="Y67" i="45" s="1"/>
  <c r="M66" i="45"/>
  <c r="K66" i="45"/>
  <c r="V65" i="45"/>
  <c r="T65" i="45"/>
  <c r="W65" i="45" s="1"/>
  <c r="R65" i="45"/>
  <c r="C66" i="45" s="1"/>
  <c r="X66" i="45" s="1"/>
  <c r="Y66" i="45" s="1"/>
  <c r="M65" i="45"/>
  <c r="K65" i="45"/>
  <c r="V64" i="45"/>
  <c r="T64" i="45"/>
  <c r="W64" i="45" s="1"/>
  <c r="R64" i="45"/>
  <c r="C65" i="45" s="1"/>
  <c r="X65" i="45" s="1"/>
  <c r="Y65" i="45" s="1"/>
  <c r="M64" i="45"/>
  <c r="K64" i="45"/>
  <c r="W63" i="45"/>
  <c r="V63" i="45"/>
  <c r="T63" i="45"/>
  <c r="R63" i="45"/>
  <c r="C64" i="45" s="1"/>
  <c r="X64" i="45" s="1"/>
  <c r="Y64" i="45" s="1"/>
  <c r="M63" i="45"/>
  <c r="K63" i="45"/>
  <c r="W62" i="45"/>
  <c r="V62" i="45"/>
  <c r="T62" i="45"/>
  <c r="R62" i="45"/>
  <c r="C63" i="45" s="1"/>
  <c r="X63" i="45" s="1"/>
  <c r="Y63" i="45" s="1"/>
  <c r="M62" i="45"/>
  <c r="K62" i="45"/>
  <c r="V61" i="45"/>
  <c r="T61" i="45"/>
  <c r="W61" i="45" s="1"/>
  <c r="R61" i="45"/>
  <c r="C62" i="45" s="1"/>
  <c r="X62" i="45" s="1"/>
  <c r="Y62" i="45" s="1"/>
  <c r="M61" i="45"/>
  <c r="K61" i="45"/>
  <c r="V60" i="45"/>
  <c r="T60" i="45"/>
  <c r="W60" i="45" s="1"/>
  <c r="R60" i="45"/>
  <c r="C61" i="45" s="1"/>
  <c r="X61" i="45" s="1"/>
  <c r="Y61" i="45" s="1"/>
  <c r="M60" i="45"/>
  <c r="K60" i="45"/>
  <c r="V59" i="45"/>
  <c r="T59" i="45"/>
  <c r="W59" i="45" s="1"/>
  <c r="R59" i="45"/>
  <c r="C60" i="45" s="1"/>
  <c r="X60" i="45" s="1"/>
  <c r="Y60" i="45" s="1"/>
  <c r="M59" i="45"/>
  <c r="K59" i="45"/>
  <c r="V58" i="45"/>
  <c r="T58" i="45"/>
  <c r="W58" i="45" s="1"/>
  <c r="V57" i="45"/>
  <c r="T57" i="45"/>
  <c r="V56" i="45"/>
  <c r="T56" i="45"/>
  <c r="V55" i="45"/>
  <c r="T55" i="45"/>
  <c r="V54" i="45"/>
  <c r="T54" i="45"/>
  <c r="W54" i="45" s="1"/>
  <c r="W55" i="45" s="1"/>
  <c r="W53" i="45"/>
  <c r="V53" i="45"/>
  <c r="T53" i="45"/>
  <c r="V52" i="45"/>
  <c r="T52" i="45"/>
  <c r="V51" i="45"/>
  <c r="T51" i="45"/>
  <c r="W51" i="45" s="1"/>
  <c r="V50" i="45"/>
  <c r="T50" i="45"/>
  <c r="V49" i="45"/>
  <c r="T49" i="45"/>
  <c r="V48" i="45"/>
  <c r="T48" i="45"/>
  <c r="V47" i="45"/>
  <c r="T47" i="45"/>
  <c r="W47" i="45" s="1"/>
  <c r="V46" i="45"/>
  <c r="T46" i="45"/>
  <c r="W45" i="45"/>
  <c r="W46" i="45" s="1"/>
  <c r="V45" i="45"/>
  <c r="T45" i="45"/>
  <c r="V44" i="45"/>
  <c r="T44" i="45"/>
  <c r="W44" i="45" s="1"/>
  <c r="V43" i="45"/>
  <c r="T43" i="45"/>
  <c r="V42" i="45"/>
  <c r="T42" i="45"/>
  <c r="W42" i="45" s="1"/>
  <c r="V41" i="45"/>
  <c r="T41" i="45"/>
  <c r="V40" i="45"/>
  <c r="T40" i="45"/>
  <c r="V39" i="45"/>
  <c r="T39" i="45"/>
  <c r="W38" i="45"/>
  <c r="W39" i="45" s="1"/>
  <c r="V38" i="45"/>
  <c r="T38" i="45"/>
  <c r="V37" i="45"/>
  <c r="T37" i="45"/>
  <c r="W37" i="45" s="1"/>
  <c r="V36" i="45"/>
  <c r="T36" i="45"/>
  <c r="V35" i="45"/>
  <c r="T35" i="45"/>
  <c r="W35" i="45" s="1"/>
  <c r="V34" i="45"/>
  <c r="T34" i="45"/>
  <c r="V33" i="45"/>
  <c r="T33" i="45"/>
  <c r="V32" i="45"/>
  <c r="T32" i="45"/>
  <c r="W31" i="45"/>
  <c r="V31" i="45"/>
  <c r="T31" i="45"/>
  <c r="V30" i="45"/>
  <c r="T30" i="45"/>
  <c r="W30" i="45" s="1"/>
  <c r="V29" i="45"/>
  <c r="T29" i="45"/>
  <c r="W29" i="45" s="1"/>
  <c r="V28" i="45"/>
  <c r="T28" i="45"/>
  <c r="V27" i="45"/>
  <c r="T27" i="45"/>
  <c r="V26" i="45"/>
  <c r="T26" i="45"/>
  <c r="W26" i="45" s="1"/>
  <c r="V25" i="45"/>
  <c r="T25" i="45"/>
  <c r="V24" i="45"/>
  <c r="T24" i="45"/>
  <c r="W24" i="45" s="1"/>
  <c r="V23" i="45"/>
  <c r="T23" i="45"/>
  <c r="W23" i="45" s="1"/>
  <c r="T22" i="45"/>
  <c r="W22" i="45" s="1"/>
  <c r="T21" i="45"/>
  <c r="W21" i="45" s="1"/>
  <c r="T20" i="45"/>
  <c r="W20" i="45" s="1"/>
  <c r="T19" i="45"/>
  <c r="W19" i="45" s="1"/>
  <c r="V18" i="45"/>
  <c r="T18" i="45"/>
  <c r="T17" i="45"/>
  <c r="V16" i="45"/>
  <c r="T16" i="45"/>
  <c r="W15" i="45"/>
  <c r="T15" i="45"/>
  <c r="V14" i="45"/>
  <c r="T14" i="45"/>
  <c r="T13" i="45"/>
  <c r="W13" i="45" s="1"/>
  <c r="W14" i="45" s="1"/>
  <c r="T12" i="45"/>
  <c r="W12" i="45" s="1"/>
  <c r="T11" i="45"/>
  <c r="W11" i="45" s="1"/>
  <c r="T10" i="45"/>
  <c r="W10" i="45" s="1"/>
  <c r="T9" i="45"/>
  <c r="W9" i="45" s="1"/>
  <c r="K9" i="45"/>
  <c r="M9" i="45" s="1"/>
  <c r="C9" i="45"/>
  <c r="V108" i="44"/>
  <c r="T108" i="44"/>
  <c r="W108" i="44" s="1"/>
  <c r="R108" i="44"/>
  <c r="M108" i="44"/>
  <c r="K108" i="44"/>
  <c r="W107" i="44"/>
  <c r="V107" i="44"/>
  <c r="T107" i="44"/>
  <c r="R107" i="44"/>
  <c r="C108" i="44" s="1"/>
  <c r="X108" i="44" s="1"/>
  <c r="Y108" i="44" s="1"/>
  <c r="M107" i="44"/>
  <c r="K107" i="44"/>
  <c r="W106" i="44"/>
  <c r="V106" i="44"/>
  <c r="T106" i="44"/>
  <c r="R106" i="44"/>
  <c r="C107" i="44" s="1"/>
  <c r="X107" i="44" s="1"/>
  <c r="Y107" i="44" s="1"/>
  <c r="M106" i="44"/>
  <c r="K106" i="44"/>
  <c r="W105" i="44"/>
  <c r="V105" i="44"/>
  <c r="T105" i="44"/>
  <c r="R105" i="44"/>
  <c r="C106" i="44" s="1"/>
  <c r="X106" i="44" s="1"/>
  <c r="Y106" i="44" s="1"/>
  <c r="M105" i="44"/>
  <c r="K105" i="44"/>
  <c r="V104" i="44"/>
  <c r="T104" i="44"/>
  <c r="W104" i="44" s="1"/>
  <c r="R104" i="44"/>
  <c r="C105" i="44" s="1"/>
  <c r="X105" i="44" s="1"/>
  <c r="Y105" i="44" s="1"/>
  <c r="M104" i="44"/>
  <c r="K104" i="44"/>
  <c r="V103" i="44"/>
  <c r="T103" i="44"/>
  <c r="W103" i="44" s="1"/>
  <c r="R103" i="44"/>
  <c r="C104" i="44" s="1"/>
  <c r="X104" i="44" s="1"/>
  <c r="Y104" i="44" s="1"/>
  <c r="M103" i="44"/>
  <c r="K103" i="44"/>
  <c r="W102" i="44"/>
  <c r="V102" i="44"/>
  <c r="T102" i="44"/>
  <c r="R102" i="44"/>
  <c r="C103" i="44" s="1"/>
  <c r="X103" i="44" s="1"/>
  <c r="Y103" i="44" s="1"/>
  <c r="M102" i="44"/>
  <c r="K102" i="44"/>
  <c r="W101" i="44"/>
  <c r="V101" i="44"/>
  <c r="T101" i="44"/>
  <c r="R101" i="44"/>
  <c r="C102" i="44" s="1"/>
  <c r="X102" i="44" s="1"/>
  <c r="Y102" i="44" s="1"/>
  <c r="M101" i="44"/>
  <c r="K101" i="44"/>
  <c r="V100" i="44"/>
  <c r="T100" i="44"/>
  <c r="W100" i="44" s="1"/>
  <c r="R100" i="44"/>
  <c r="C101" i="44" s="1"/>
  <c r="X101" i="44" s="1"/>
  <c r="Y101" i="44" s="1"/>
  <c r="M100" i="44"/>
  <c r="K100" i="44"/>
  <c r="W99" i="44"/>
  <c r="V99" i="44"/>
  <c r="T99" i="44"/>
  <c r="R99" i="44"/>
  <c r="C100" i="44" s="1"/>
  <c r="X100" i="44" s="1"/>
  <c r="Y100" i="44" s="1"/>
  <c r="M99" i="44"/>
  <c r="K99" i="44"/>
  <c r="W98" i="44"/>
  <c r="V98" i="44"/>
  <c r="T98" i="44"/>
  <c r="R98" i="44"/>
  <c r="C99" i="44" s="1"/>
  <c r="X99" i="44" s="1"/>
  <c r="Y99" i="44" s="1"/>
  <c r="M98" i="44"/>
  <c r="K98" i="44"/>
  <c r="V97" i="44"/>
  <c r="T97" i="44"/>
  <c r="W97" i="44" s="1"/>
  <c r="R97" i="44"/>
  <c r="C98" i="44" s="1"/>
  <c r="X98" i="44" s="1"/>
  <c r="Y98" i="44" s="1"/>
  <c r="M97" i="44"/>
  <c r="K97" i="44"/>
  <c r="V96" i="44"/>
  <c r="T96" i="44"/>
  <c r="W96" i="44" s="1"/>
  <c r="R96" i="44"/>
  <c r="C97" i="44" s="1"/>
  <c r="X97" i="44" s="1"/>
  <c r="Y97" i="44" s="1"/>
  <c r="M96" i="44"/>
  <c r="K96" i="44"/>
  <c r="W95" i="44"/>
  <c r="V95" i="44"/>
  <c r="T95" i="44"/>
  <c r="R95" i="44"/>
  <c r="C96" i="44" s="1"/>
  <c r="X96" i="44" s="1"/>
  <c r="Y96" i="44" s="1"/>
  <c r="M95" i="44"/>
  <c r="K95" i="44"/>
  <c r="W94" i="44"/>
  <c r="V94" i="44"/>
  <c r="T94" i="44"/>
  <c r="R94" i="44"/>
  <c r="C95" i="44" s="1"/>
  <c r="X95" i="44" s="1"/>
  <c r="Y95" i="44" s="1"/>
  <c r="M94" i="44"/>
  <c r="K94" i="44"/>
  <c r="W93" i="44"/>
  <c r="V93" i="44"/>
  <c r="T93" i="44"/>
  <c r="R93" i="44"/>
  <c r="C94" i="44" s="1"/>
  <c r="X94" i="44" s="1"/>
  <c r="Y94" i="44" s="1"/>
  <c r="M93" i="44"/>
  <c r="K93" i="44"/>
  <c r="V92" i="44"/>
  <c r="T92" i="44"/>
  <c r="W92" i="44" s="1"/>
  <c r="R92" i="44"/>
  <c r="C93" i="44" s="1"/>
  <c r="X93" i="44" s="1"/>
  <c r="Y93" i="44" s="1"/>
  <c r="M92" i="44"/>
  <c r="K92" i="44"/>
  <c r="W91" i="44"/>
  <c r="V91" i="44"/>
  <c r="T91" i="44"/>
  <c r="R91" i="44"/>
  <c r="C92" i="44" s="1"/>
  <c r="X92" i="44" s="1"/>
  <c r="Y92" i="44" s="1"/>
  <c r="M91" i="44"/>
  <c r="K91" i="44"/>
  <c r="W90" i="44"/>
  <c r="V90" i="44"/>
  <c r="T90" i="44"/>
  <c r="R90" i="44"/>
  <c r="C91" i="44" s="1"/>
  <c r="X91" i="44" s="1"/>
  <c r="Y91" i="44" s="1"/>
  <c r="M90" i="44"/>
  <c r="K90" i="44"/>
  <c r="V89" i="44"/>
  <c r="T89" i="44"/>
  <c r="W89" i="44" s="1"/>
  <c r="R89" i="44"/>
  <c r="C90" i="44" s="1"/>
  <c r="X90" i="44" s="1"/>
  <c r="Y90" i="44" s="1"/>
  <c r="M89" i="44"/>
  <c r="K89" i="44"/>
  <c r="V88" i="44"/>
  <c r="T88" i="44"/>
  <c r="W88" i="44" s="1"/>
  <c r="R88" i="44"/>
  <c r="C89" i="44" s="1"/>
  <c r="X89" i="44" s="1"/>
  <c r="Y89" i="44" s="1"/>
  <c r="M88" i="44"/>
  <c r="K88" i="44"/>
  <c r="W87" i="44"/>
  <c r="V87" i="44"/>
  <c r="T87" i="44"/>
  <c r="R87" i="44"/>
  <c r="C88" i="44" s="1"/>
  <c r="X88" i="44" s="1"/>
  <c r="Y88" i="44" s="1"/>
  <c r="M87" i="44"/>
  <c r="K87" i="44"/>
  <c r="W86" i="44"/>
  <c r="V86" i="44"/>
  <c r="T86" i="44"/>
  <c r="R86" i="44"/>
  <c r="C87" i="44" s="1"/>
  <c r="X87" i="44" s="1"/>
  <c r="Y87" i="44" s="1"/>
  <c r="M86" i="44"/>
  <c r="K86" i="44"/>
  <c r="W85" i="44"/>
  <c r="V85" i="44"/>
  <c r="T85" i="44"/>
  <c r="R85" i="44"/>
  <c r="C86" i="44" s="1"/>
  <c r="X86" i="44" s="1"/>
  <c r="Y86" i="44" s="1"/>
  <c r="M85" i="44"/>
  <c r="K85" i="44"/>
  <c r="V84" i="44"/>
  <c r="T84" i="44"/>
  <c r="W84" i="44" s="1"/>
  <c r="R84" i="44"/>
  <c r="C85" i="44" s="1"/>
  <c r="X85" i="44" s="1"/>
  <c r="Y85" i="44" s="1"/>
  <c r="M84" i="44"/>
  <c r="K84" i="44"/>
  <c r="W83" i="44"/>
  <c r="V83" i="44"/>
  <c r="T83" i="44"/>
  <c r="R83" i="44"/>
  <c r="C84" i="44" s="1"/>
  <c r="X84" i="44" s="1"/>
  <c r="Y84" i="44" s="1"/>
  <c r="M83" i="44"/>
  <c r="K83" i="44"/>
  <c r="W82" i="44"/>
  <c r="V82" i="44"/>
  <c r="T82" i="44"/>
  <c r="R82" i="44"/>
  <c r="C83" i="44" s="1"/>
  <c r="X83" i="44" s="1"/>
  <c r="Y83" i="44" s="1"/>
  <c r="M82" i="44"/>
  <c r="K82" i="44"/>
  <c r="V81" i="44"/>
  <c r="T81" i="44"/>
  <c r="W81" i="44" s="1"/>
  <c r="R81" i="44"/>
  <c r="C82" i="44" s="1"/>
  <c r="X82" i="44" s="1"/>
  <c r="Y82" i="44" s="1"/>
  <c r="M81" i="44"/>
  <c r="K81" i="44"/>
  <c r="V80" i="44"/>
  <c r="T80" i="44"/>
  <c r="W80" i="44" s="1"/>
  <c r="R80" i="44"/>
  <c r="C81" i="44" s="1"/>
  <c r="X81" i="44" s="1"/>
  <c r="Y81" i="44" s="1"/>
  <c r="M80" i="44"/>
  <c r="K80" i="44"/>
  <c r="W79" i="44"/>
  <c r="V79" i="44"/>
  <c r="T79" i="44"/>
  <c r="R79" i="44"/>
  <c r="C80" i="44" s="1"/>
  <c r="X80" i="44" s="1"/>
  <c r="Y80" i="44" s="1"/>
  <c r="M79" i="44"/>
  <c r="K79" i="44"/>
  <c r="W78" i="44"/>
  <c r="V78" i="44"/>
  <c r="T78" i="44"/>
  <c r="R78" i="44"/>
  <c r="C79" i="44" s="1"/>
  <c r="X79" i="44" s="1"/>
  <c r="Y79" i="44" s="1"/>
  <c r="M78" i="44"/>
  <c r="K78" i="44"/>
  <c r="W77" i="44"/>
  <c r="V77" i="44"/>
  <c r="T77" i="44"/>
  <c r="R77" i="44"/>
  <c r="C78" i="44" s="1"/>
  <c r="X78" i="44" s="1"/>
  <c r="Y78" i="44" s="1"/>
  <c r="M77" i="44"/>
  <c r="K77" i="44"/>
  <c r="V76" i="44"/>
  <c r="T76" i="44"/>
  <c r="W76" i="44" s="1"/>
  <c r="R76" i="44"/>
  <c r="C77" i="44" s="1"/>
  <c r="X77" i="44" s="1"/>
  <c r="Y77" i="44" s="1"/>
  <c r="M76" i="44"/>
  <c r="K76" i="44"/>
  <c r="W75" i="44"/>
  <c r="V75" i="44"/>
  <c r="T75" i="44"/>
  <c r="R75" i="44"/>
  <c r="C76" i="44" s="1"/>
  <c r="X76" i="44" s="1"/>
  <c r="Y76" i="44" s="1"/>
  <c r="M75" i="44"/>
  <c r="K75" i="44"/>
  <c r="W74" i="44"/>
  <c r="V74" i="44"/>
  <c r="T74" i="44"/>
  <c r="R74" i="44"/>
  <c r="C75" i="44" s="1"/>
  <c r="X75" i="44" s="1"/>
  <c r="Y75" i="44" s="1"/>
  <c r="M74" i="44"/>
  <c r="K74" i="44"/>
  <c r="V73" i="44"/>
  <c r="T73" i="44"/>
  <c r="W73" i="44" s="1"/>
  <c r="R73" i="44"/>
  <c r="C74" i="44" s="1"/>
  <c r="X74" i="44" s="1"/>
  <c r="Y74" i="44" s="1"/>
  <c r="M73" i="44"/>
  <c r="K73" i="44"/>
  <c r="V72" i="44"/>
  <c r="T72" i="44"/>
  <c r="W72" i="44" s="1"/>
  <c r="R72" i="44"/>
  <c r="C73" i="44" s="1"/>
  <c r="X73" i="44" s="1"/>
  <c r="Y73" i="44" s="1"/>
  <c r="M72" i="44"/>
  <c r="K72" i="44"/>
  <c r="W71" i="44"/>
  <c r="V71" i="44"/>
  <c r="T71" i="44"/>
  <c r="R71" i="44"/>
  <c r="C72" i="44" s="1"/>
  <c r="X72" i="44" s="1"/>
  <c r="Y72" i="44" s="1"/>
  <c r="M71" i="44"/>
  <c r="K71" i="44"/>
  <c r="W70" i="44"/>
  <c r="V70" i="44"/>
  <c r="T70" i="44"/>
  <c r="R70" i="44"/>
  <c r="C71" i="44" s="1"/>
  <c r="X71" i="44" s="1"/>
  <c r="Y71" i="44" s="1"/>
  <c r="M70" i="44"/>
  <c r="K70" i="44"/>
  <c r="W69" i="44"/>
  <c r="V69" i="44"/>
  <c r="T69" i="44"/>
  <c r="R69" i="44"/>
  <c r="C70" i="44" s="1"/>
  <c r="X70" i="44" s="1"/>
  <c r="Y70" i="44" s="1"/>
  <c r="M69" i="44"/>
  <c r="K69" i="44"/>
  <c r="V68" i="44"/>
  <c r="T68" i="44"/>
  <c r="W68" i="44" s="1"/>
  <c r="R68" i="44"/>
  <c r="C69" i="44" s="1"/>
  <c r="X69" i="44" s="1"/>
  <c r="Y69" i="44" s="1"/>
  <c r="M68" i="44"/>
  <c r="K68" i="44"/>
  <c r="W67" i="44"/>
  <c r="V67" i="44"/>
  <c r="T67" i="44"/>
  <c r="R67" i="44"/>
  <c r="C68" i="44" s="1"/>
  <c r="X68" i="44" s="1"/>
  <c r="Y68" i="44" s="1"/>
  <c r="M67" i="44"/>
  <c r="K67" i="44"/>
  <c r="W66" i="44"/>
  <c r="V66" i="44"/>
  <c r="T66" i="44"/>
  <c r="R66" i="44"/>
  <c r="C67" i="44" s="1"/>
  <c r="X67" i="44" s="1"/>
  <c r="Y67" i="44" s="1"/>
  <c r="M66" i="44"/>
  <c r="K66" i="44"/>
  <c r="V65" i="44"/>
  <c r="T65" i="44"/>
  <c r="W65" i="44" s="1"/>
  <c r="R65" i="44"/>
  <c r="C66" i="44" s="1"/>
  <c r="X66" i="44" s="1"/>
  <c r="Y66" i="44" s="1"/>
  <c r="M65" i="44"/>
  <c r="K65" i="44"/>
  <c r="V64" i="44"/>
  <c r="T64" i="44"/>
  <c r="W64" i="44" s="1"/>
  <c r="R64" i="44"/>
  <c r="C65" i="44" s="1"/>
  <c r="X65" i="44" s="1"/>
  <c r="Y65" i="44" s="1"/>
  <c r="M64" i="44"/>
  <c r="K64" i="44"/>
  <c r="W63" i="44"/>
  <c r="V63" i="44"/>
  <c r="T63" i="44"/>
  <c r="R63" i="44"/>
  <c r="C64" i="44" s="1"/>
  <c r="X64" i="44" s="1"/>
  <c r="Y64" i="44" s="1"/>
  <c r="M63" i="44"/>
  <c r="K63" i="44"/>
  <c r="W62" i="44"/>
  <c r="V62" i="44"/>
  <c r="T62" i="44"/>
  <c r="R62" i="44"/>
  <c r="C63" i="44" s="1"/>
  <c r="X63" i="44" s="1"/>
  <c r="Y63" i="44" s="1"/>
  <c r="M62" i="44"/>
  <c r="K62" i="44"/>
  <c r="W61" i="44"/>
  <c r="V61" i="44"/>
  <c r="T61" i="44"/>
  <c r="R61" i="44"/>
  <c r="C62" i="44" s="1"/>
  <c r="X62" i="44" s="1"/>
  <c r="Y62" i="44" s="1"/>
  <c r="M61" i="44"/>
  <c r="K61" i="44"/>
  <c r="V60" i="44"/>
  <c r="T60" i="44"/>
  <c r="W60" i="44" s="1"/>
  <c r="R60" i="44"/>
  <c r="C61" i="44" s="1"/>
  <c r="X61" i="44" s="1"/>
  <c r="Y61" i="44" s="1"/>
  <c r="M60" i="44"/>
  <c r="K60" i="44"/>
  <c r="W59" i="44"/>
  <c r="V59" i="44"/>
  <c r="T59" i="44"/>
  <c r="R59" i="44"/>
  <c r="C60" i="44" s="1"/>
  <c r="X60" i="44" s="1"/>
  <c r="Y60" i="44" s="1"/>
  <c r="M59" i="44"/>
  <c r="K59" i="44"/>
  <c r="V58" i="44"/>
  <c r="T58" i="44"/>
  <c r="W58" i="44" s="1"/>
  <c r="V57" i="44"/>
  <c r="T57" i="44"/>
  <c r="V56" i="44"/>
  <c r="T56" i="44"/>
  <c r="V55" i="44"/>
  <c r="T55" i="44"/>
  <c r="V54" i="44"/>
  <c r="T54" i="44"/>
  <c r="W54" i="44" s="1"/>
  <c r="W55" i="44" s="1"/>
  <c r="V53" i="44"/>
  <c r="T53" i="44"/>
  <c r="W53" i="44" s="1"/>
  <c r="V52" i="44"/>
  <c r="T52" i="44"/>
  <c r="W51" i="44"/>
  <c r="V51" i="44"/>
  <c r="T51" i="44"/>
  <c r="V50" i="44"/>
  <c r="T50" i="44"/>
  <c r="V49" i="44"/>
  <c r="T49" i="44"/>
  <c r="W49" i="44" s="1"/>
  <c r="W50" i="44" s="1"/>
  <c r="V48" i="44"/>
  <c r="T48" i="44"/>
  <c r="V47" i="44"/>
  <c r="T47" i="44"/>
  <c r="W47" i="44" s="1"/>
  <c r="V46" i="44"/>
  <c r="T46" i="44"/>
  <c r="V45" i="44"/>
  <c r="T45" i="44"/>
  <c r="W45" i="44" s="1"/>
  <c r="W46" i="44" s="1"/>
  <c r="V44" i="44"/>
  <c r="T44" i="44"/>
  <c r="W44" i="44" s="1"/>
  <c r="V43" i="44"/>
  <c r="T43" i="44"/>
  <c r="V42" i="44"/>
  <c r="T42" i="44"/>
  <c r="W42" i="44" s="1"/>
  <c r="W43" i="44" s="1"/>
  <c r="V41" i="44"/>
  <c r="T41" i="44"/>
  <c r="W41" i="44" s="1"/>
  <c r="V40" i="44"/>
  <c r="T40" i="44"/>
  <c r="V39" i="44"/>
  <c r="T39" i="44"/>
  <c r="V38" i="44"/>
  <c r="T38" i="44"/>
  <c r="W38" i="44" s="1"/>
  <c r="W39" i="44" s="1"/>
  <c r="V37" i="44"/>
  <c r="T37" i="44"/>
  <c r="W37" i="44" s="1"/>
  <c r="V36" i="44"/>
  <c r="T36" i="44"/>
  <c r="V35" i="44"/>
  <c r="T35" i="44"/>
  <c r="W35" i="44" s="1"/>
  <c r="V34" i="44"/>
  <c r="T34" i="44"/>
  <c r="V33" i="44"/>
  <c r="T33" i="44"/>
  <c r="W33" i="44" s="1"/>
  <c r="W34" i="44" s="1"/>
  <c r="V32" i="44"/>
  <c r="T32" i="44"/>
  <c r="V31" i="44"/>
  <c r="T31" i="44"/>
  <c r="W31" i="44" s="1"/>
  <c r="V30" i="44"/>
  <c r="T30" i="44"/>
  <c r="W30" i="44" s="1"/>
  <c r="V29" i="44"/>
  <c r="T29" i="44"/>
  <c r="W29" i="44" s="1"/>
  <c r="V28" i="44"/>
  <c r="T28" i="44"/>
  <c r="V27" i="44"/>
  <c r="T27" i="44"/>
  <c r="V26" i="44"/>
  <c r="T26" i="44"/>
  <c r="W26" i="44" s="1"/>
  <c r="W27" i="44" s="1"/>
  <c r="V25" i="44"/>
  <c r="T25" i="44"/>
  <c r="W25" i="44" s="1"/>
  <c r="V24" i="44"/>
  <c r="T24" i="44"/>
  <c r="V23" i="44"/>
  <c r="T23" i="44"/>
  <c r="W23" i="44" s="1"/>
  <c r="T22" i="44"/>
  <c r="W22" i="44" s="1"/>
  <c r="T21" i="44"/>
  <c r="W21" i="44" s="1"/>
  <c r="T20" i="44"/>
  <c r="W20" i="44" s="1"/>
  <c r="T19" i="44"/>
  <c r="W19" i="44" s="1"/>
  <c r="T18" i="44"/>
  <c r="V18" i="44" s="1"/>
  <c r="T17" i="44"/>
  <c r="W17" i="44" s="1"/>
  <c r="W18" i="44" s="1"/>
  <c r="T16" i="44"/>
  <c r="T15" i="44"/>
  <c r="W15" i="44" s="1"/>
  <c r="V14" i="44"/>
  <c r="V15" i="44" s="1"/>
  <c r="T14" i="44"/>
  <c r="T13" i="44"/>
  <c r="W13" i="44" s="1"/>
  <c r="W14" i="44" s="1"/>
  <c r="T12" i="44"/>
  <c r="W12" i="44" s="1"/>
  <c r="T11" i="44"/>
  <c r="W11" i="44" s="1"/>
  <c r="T10" i="44"/>
  <c r="W10" i="44" s="1"/>
  <c r="T9" i="44"/>
  <c r="W9" i="44" s="1"/>
  <c r="C9" i="44"/>
  <c r="K9" i="44" s="1"/>
  <c r="M9" i="44" s="1"/>
  <c r="V19" i="44" l="1"/>
  <c r="W52" i="45"/>
  <c r="W52" i="44"/>
  <c r="W16" i="45"/>
  <c r="R9" i="45"/>
  <c r="C10" i="45" s="1"/>
  <c r="V15" i="45"/>
  <c r="W36" i="44"/>
  <c r="W36" i="45"/>
  <c r="W43" i="45"/>
  <c r="W27" i="45"/>
  <c r="W28" i="45" s="1"/>
  <c r="V17" i="45"/>
  <c r="W32" i="45"/>
  <c r="W40" i="45"/>
  <c r="W48" i="45"/>
  <c r="W56" i="45"/>
  <c r="W57" i="45" s="1"/>
  <c r="W17" i="45"/>
  <c r="W25" i="45"/>
  <c r="W33" i="45"/>
  <c r="W34" i="45" s="1"/>
  <c r="W41" i="45"/>
  <c r="W49" i="45"/>
  <c r="W50" i="45" s="1"/>
  <c r="V19" i="45"/>
  <c r="V20" i="45" s="1"/>
  <c r="V21" i="45" s="1"/>
  <c r="V22" i="45" s="1"/>
  <c r="V9" i="45"/>
  <c r="V10" i="45" s="1"/>
  <c r="V11" i="45" s="1"/>
  <c r="V12" i="45" s="1"/>
  <c r="V13" i="45" s="1"/>
  <c r="H4" i="45"/>
  <c r="W28" i="44"/>
  <c r="H4" i="44"/>
  <c r="V16" i="44"/>
  <c r="V17" i="44" s="1"/>
  <c r="W16" i="44"/>
  <c r="W24" i="44"/>
  <c r="W32" i="44"/>
  <c r="W40" i="44"/>
  <c r="W48" i="44"/>
  <c r="W56" i="44"/>
  <c r="W57" i="44" s="1"/>
  <c r="R9" i="44"/>
  <c r="V9" i="44"/>
  <c r="V20" i="44"/>
  <c r="V21" i="44" s="1"/>
  <c r="V22" i="44" s="1"/>
  <c r="T38" i="37"/>
  <c r="T39" i="37"/>
  <c r="T40" i="37"/>
  <c r="T41" i="37"/>
  <c r="T42" i="37"/>
  <c r="T43" i="37"/>
  <c r="T44" i="37"/>
  <c r="T45" i="37"/>
  <c r="T46" i="37"/>
  <c r="T47" i="37"/>
  <c r="T48" i="37"/>
  <c r="T49" i="37"/>
  <c r="T50" i="37"/>
  <c r="T51" i="37"/>
  <c r="T52" i="37"/>
  <c r="T53" i="37"/>
  <c r="T54" i="37"/>
  <c r="T55" i="37"/>
  <c r="T56" i="37"/>
  <c r="T57" i="37"/>
  <c r="T58" i="37"/>
  <c r="T59" i="37"/>
  <c r="T60" i="37"/>
  <c r="T9" i="37"/>
  <c r="P5" i="44" l="1"/>
  <c r="W18" i="45"/>
  <c r="P5" i="45" s="1"/>
  <c r="L5" i="45"/>
  <c r="K10" i="45"/>
  <c r="M10" i="45" s="1"/>
  <c r="R10" i="45" s="1"/>
  <c r="X10" i="45"/>
  <c r="C10" i="44"/>
  <c r="V10" i="44"/>
  <c r="V11" i="44" s="1"/>
  <c r="V12" i="44" s="1"/>
  <c r="V13" i="44" s="1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W60" i="37"/>
  <c r="R60" i="37"/>
  <c r="C61" i="37" s="1"/>
  <c r="X61" i="37" s="1"/>
  <c r="Y61" i="37" s="1"/>
  <c r="M60" i="37"/>
  <c r="K60" i="37"/>
  <c r="V59" i="37"/>
  <c r="W59" i="37"/>
  <c r="R59" i="37"/>
  <c r="C60" i="37" s="1"/>
  <c r="X60" i="37" s="1"/>
  <c r="Y60" i="37" s="1"/>
  <c r="M59" i="37"/>
  <c r="K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1" i="37"/>
  <c r="V40" i="37"/>
  <c r="V39" i="37"/>
  <c r="V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V9" i="37"/>
  <c r="C9" i="37"/>
  <c r="C11" i="45" l="1"/>
  <c r="L5" i="44"/>
  <c r="X10" i="44"/>
  <c r="K10" i="44"/>
  <c r="M10" i="44" s="1"/>
  <c r="R10" i="44" s="1"/>
  <c r="K9" i="37"/>
  <c r="M9" i="37" s="1"/>
  <c r="R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 s="1"/>
  <c r="W33" i="37" s="1"/>
  <c r="W34" i="37" s="1"/>
  <c r="W35" i="37" s="1"/>
  <c r="W36" i="37" s="1"/>
  <c r="W37" i="37" s="1"/>
  <c r="W38" i="37" s="1"/>
  <c r="W39" i="37" s="1"/>
  <c r="W40" i="37" s="1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K11" i="45" l="1"/>
  <c r="M11" i="45" s="1"/>
  <c r="R11" i="45" s="1"/>
  <c r="X11" i="45"/>
  <c r="Y11" i="45" s="1"/>
  <c r="C11" i="44"/>
  <c r="L5" i="37"/>
  <c r="P5" i="37"/>
  <c r="C10" i="37"/>
  <c r="C12" i="45" l="1"/>
  <c r="K11" i="44"/>
  <c r="M11" i="44" s="1"/>
  <c r="R11" i="44" s="1"/>
  <c r="X11" i="44"/>
  <c r="Y11" i="44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X12" i="45" l="1"/>
  <c r="Y12" i="45" s="1"/>
  <c r="K12" i="45"/>
  <c r="M12" i="45" s="1"/>
  <c r="R12" i="45" s="1"/>
  <c r="C12" i="44"/>
  <c r="P2" i="17"/>
  <c r="C11" i="37"/>
  <c r="C10" i="17"/>
  <c r="D4" i="17"/>
  <c r="C5" i="17"/>
  <c r="G5" i="17"/>
  <c r="T9" i="17"/>
  <c r="H4" i="17" s="1"/>
  <c r="E5" i="17"/>
  <c r="C13" i="45" l="1"/>
  <c r="X12" i="44"/>
  <c r="Y12" i="44" s="1"/>
  <c r="K12" i="44"/>
  <c r="M12" i="44" s="1"/>
  <c r="R12" i="44" s="1"/>
  <c r="X11" i="37"/>
  <c r="Y11" i="37" s="1"/>
  <c r="K11" i="37"/>
  <c r="M11" i="37" s="1"/>
  <c r="R11" i="37" s="1"/>
  <c r="I5" i="17"/>
  <c r="L4" i="17"/>
  <c r="P4" i="17"/>
  <c r="X13" i="45" l="1"/>
  <c r="Y13" i="45" s="1"/>
  <c r="K13" i="45"/>
  <c r="M13" i="45" s="1"/>
  <c r="R13" i="45" s="1"/>
  <c r="C13" i="44"/>
  <c r="C12" i="37"/>
  <c r="C14" i="45" l="1"/>
  <c r="K13" i="44"/>
  <c r="M13" i="44" s="1"/>
  <c r="R13" i="44" s="1"/>
  <c r="X13" i="44"/>
  <c r="Y13" i="44" s="1"/>
  <c r="X12" i="37"/>
  <c r="Y12" i="37" s="1"/>
  <c r="K12" i="37"/>
  <c r="M12" i="37" s="1"/>
  <c r="R12" i="37" s="1"/>
  <c r="X14" i="45" l="1"/>
  <c r="Y14" i="45" s="1"/>
  <c r="K14" i="45"/>
  <c r="M14" i="45" s="1"/>
  <c r="R14" i="45" s="1"/>
  <c r="C15" i="45" s="1"/>
  <c r="C14" i="44"/>
  <c r="C13" i="37"/>
  <c r="K15" i="45" l="1"/>
  <c r="M15" i="45" s="1"/>
  <c r="R15" i="45" s="1"/>
  <c r="C16" i="45" s="1"/>
  <c r="X15" i="45"/>
  <c r="Y15" i="45" s="1"/>
  <c r="K14" i="44"/>
  <c r="M14" i="44" s="1"/>
  <c r="R14" i="44" s="1"/>
  <c r="C15" i="44" s="1"/>
  <c r="X14" i="44"/>
  <c r="Y14" i="44" s="1"/>
  <c r="X13" i="37"/>
  <c r="Y13" i="37" s="1"/>
  <c r="K13" i="37"/>
  <c r="M13" i="37" s="1"/>
  <c r="R13" i="37" s="1"/>
  <c r="K16" i="45" l="1"/>
  <c r="M16" i="45" s="1"/>
  <c r="R16" i="45" s="1"/>
  <c r="C17" i="45" s="1"/>
  <c r="X16" i="45"/>
  <c r="Y16" i="45" s="1"/>
  <c r="K15" i="44"/>
  <c r="M15" i="44" s="1"/>
  <c r="R15" i="44" s="1"/>
  <c r="C16" i="44" s="1"/>
  <c r="X15" i="44"/>
  <c r="Y15" i="44" s="1"/>
  <c r="C14" i="37"/>
  <c r="K17" i="45" l="1"/>
  <c r="M17" i="45" s="1"/>
  <c r="R17" i="45" s="1"/>
  <c r="C18" i="45" s="1"/>
  <c r="X17" i="45"/>
  <c r="Y17" i="45" s="1"/>
  <c r="K16" i="44"/>
  <c r="M16" i="44" s="1"/>
  <c r="R16" i="44" s="1"/>
  <c r="C17" i="44" s="1"/>
  <c r="X16" i="44"/>
  <c r="Y16" i="44" s="1"/>
  <c r="X14" i="37"/>
  <c r="Y14" i="37" s="1"/>
  <c r="K14" i="37"/>
  <c r="M14" i="37" s="1"/>
  <c r="R14" i="37" s="1"/>
  <c r="C15" i="37" s="1"/>
  <c r="K18" i="45" l="1"/>
  <c r="M18" i="45" s="1"/>
  <c r="R18" i="45" s="1"/>
  <c r="C19" i="45" s="1"/>
  <c r="X18" i="45"/>
  <c r="Y18" i="45" s="1"/>
  <c r="K17" i="44"/>
  <c r="M17" i="44" s="1"/>
  <c r="R17" i="44" s="1"/>
  <c r="C18" i="44" s="1"/>
  <c r="X17" i="44"/>
  <c r="Y17" i="44" s="1"/>
  <c r="X15" i="37"/>
  <c r="Y15" i="37" s="1"/>
  <c r="K15" i="37"/>
  <c r="M15" i="37" s="1"/>
  <c r="R15" i="37" s="1"/>
  <c r="C16" i="37" s="1"/>
  <c r="K19" i="45" l="1"/>
  <c r="M19" i="45" s="1"/>
  <c r="R19" i="45" s="1"/>
  <c r="C20" i="45" s="1"/>
  <c r="X19" i="45"/>
  <c r="Y19" i="45" s="1"/>
  <c r="K18" i="44"/>
  <c r="M18" i="44" s="1"/>
  <c r="R18" i="44" s="1"/>
  <c r="C19" i="44" s="1"/>
  <c r="X18" i="44"/>
  <c r="Y18" i="44" s="1"/>
  <c r="X16" i="37"/>
  <c r="Y16" i="37" s="1"/>
  <c r="K16" i="37"/>
  <c r="M16" i="37" s="1"/>
  <c r="X20" i="45" l="1"/>
  <c r="Y20" i="45" s="1"/>
  <c r="K20" i="45"/>
  <c r="M20" i="45" s="1"/>
  <c r="R20" i="45" s="1"/>
  <c r="C21" i="45" s="1"/>
  <c r="K19" i="44"/>
  <c r="M19" i="44" s="1"/>
  <c r="R19" i="44" s="1"/>
  <c r="C20" i="44" s="1"/>
  <c r="X19" i="44"/>
  <c r="Y19" i="44" s="1"/>
  <c r="R16" i="37"/>
  <c r="C17" i="37" s="1"/>
  <c r="X21" i="45" l="1"/>
  <c r="Y21" i="45" s="1"/>
  <c r="K21" i="45"/>
  <c r="M21" i="45" s="1"/>
  <c r="R21" i="45" s="1"/>
  <c r="C22" i="45" s="1"/>
  <c r="X20" i="44"/>
  <c r="Y20" i="44" s="1"/>
  <c r="K20" i="44"/>
  <c r="M20" i="44" s="1"/>
  <c r="R20" i="44" s="1"/>
  <c r="C21" i="44" s="1"/>
  <c r="X17" i="37"/>
  <c r="Y17" i="37" s="1"/>
  <c r="K17" i="37"/>
  <c r="M17" i="37" s="1"/>
  <c r="R17" i="37" s="1"/>
  <c r="C18" i="37" s="1"/>
  <c r="K18" i="37" s="1"/>
  <c r="M18" i="37" s="1"/>
  <c r="R18" i="37" s="1"/>
  <c r="C19" i="37" s="1"/>
  <c r="X22" i="45" l="1"/>
  <c r="Y22" i="45" s="1"/>
  <c r="K22" i="45"/>
  <c r="M22" i="45" s="1"/>
  <c r="R22" i="45" s="1"/>
  <c r="C23" i="45" s="1"/>
  <c r="X21" i="44"/>
  <c r="Y21" i="44" s="1"/>
  <c r="K21" i="44"/>
  <c r="M21" i="44" s="1"/>
  <c r="R21" i="44" s="1"/>
  <c r="C22" i="44" s="1"/>
  <c r="X18" i="37"/>
  <c r="Y18" i="37" s="1"/>
  <c r="K19" i="37"/>
  <c r="M19" i="37" s="1"/>
  <c r="R19" i="37" s="1"/>
  <c r="C20" i="37" s="1"/>
  <c r="K23" i="45" l="1"/>
  <c r="M23" i="45" s="1"/>
  <c r="R23" i="45" s="1"/>
  <c r="C24" i="45" s="1"/>
  <c r="X23" i="45"/>
  <c r="Y23" i="45" s="1"/>
  <c r="K22" i="44"/>
  <c r="M22" i="44" s="1"/>
  <c r="R22" i="44" s="1"/>
  <c r="C23" i="44" s="1"/>
  <c r="X22" i="44"/>
  <c r="Y22" i="44" s="1"/>
  <c r="X19" i="37"/>
  <c r="Y19" i="37" s="1"/>
  <c r="K20" i="37"/>
  <c r="M20" i="37" s="1"/>
  <c r="R20" i="37" s="1"/>
  <c r="C21" i="37" s="1"/>
  <c r="K21" i="37" s="1"/>
  <c r="K24" i="45" l="1"/>
  <c r="M24" i="45" s="1"/>
  <c r="R24" i="45" s="1"/>
  <c r="C25" i="45" s="1"/>
  <c r="X24" i="45"/>
  <c r="Y24" i="45" s="1"/>
  <c r="K23" i="44"/>
  <c r="M23" i="44" s="1"/>
  <c r="R23" i="44" s="1"/>
  <c r="C24" i="44" s="1"/>
  <c r="X23" i="44"/>
  <c r="Y23" i="44" s="1"/>
  <c r="X20" i="37"/>
  <c r="Y20" i="37" s="1"/>
  <c r="M21" i="37"/>
  <c r="R21" i="37" s="1"/>
  <c r="C22" i="37" s="1"/>
  <c r="K25" i="45" l="1"/>
  <c r="M25" i="45" s="1"/>
  <c r="R25" i="45" s="1"/>
  <c r="C26" i="45" s="1"/>
  <c r="X25" i="45"/>
  <c r="Y25" i="45" s="1"/>
  <c r="K24" i="44"/>
  <c r="M24" i="44" s="1"/>
  <c r="R24" i="44" s="1"/>
  <c r="C25" i="44" s="1"/>
  <c r="X24" i="44"/>
  <c r="Y24" i="44" s="1"/>
  <c r="X21" i="37"/>
  <c r="Y21" i="37" s="1"/>
  <c r="K22" i="37"/>
  <c r="M22" i="37" s="1"/>
  <c r="K26" i="45" l="1"/>
  <c r="M26" i="45" s="1"/>
  <c r="R26" i="45" s="1"/>
  <c r="C27" i="45" s="1"/>
  <c r="X26" i="45"/>
  <c r="Y26" i="45" s="1"/>
  <c r="K25" i="44"/>
  <c r="M25" i="44" s="1"/>
  <c r="R25" i="44" s="1"/>
  <c r="C26" i="44" s="1"/>
  <c r="X25" i="44"/>
  <c r="Y25" i="44" s="1"/>
  <c r="X22" i="37"/>
  <c r="Y22" i="37" s="1"/>
  <c r="R22" i="37"/>
  <c r="C23" i="37" s="1"/>
  <c r="X23" i="37" s="1"/>
  <c r="Y23" i="37" s="1"/>
  <c r="K27" i="45" l="1"/>
  <c r="M27" i="45" s="1"/>
  <c r="R27" i="45" s="1"/>
  <c r="C28" i="45" s="1"/>
  <c r="X27" i="45"/>
  <c r="Y27" i="45" s="1"/>
  <c r="K26" i="44"/>
  <c r="M26" i="44" s="1"/>
  <c r="R26" i="44" s="1"/>
  <c r="C27" i="44" s="1"/>
  <c r="X26" i="44"/>
  <c r="Y26" i="44" s="1"/>
  <c r="K23" i="37"/>
  <c r="M23" i="37" s="1"/>
  <c r="R23" i="37" s="1"/>
  <c r="C24" i="37" s="1"/>
  <c r="X24" i="37" s="1"/>
  <c r="Y24" i="37" s="1"/>
  <c r="X28" i="45" l="1"/>
  <c r="Y28" i="45" s="1"/>
  <c r="K28" i="45"/>
  <c r="M28" i="45" s="1"/>
  <c r="R28" i="45" s="1"/>
  <c r="C29" i="45" s="1"/>
  <c r="K27" i="44"/>
  <c r="M27" i="44" s="1"/>
  <c r="R27" i="44" s="1"/>
  <c r="C28" i="44" s="1"/>
  <c r="X27" i="44"/>
  <c r="Y27" i="44" s="1"/>
  <c r="K24" i="37"/>
  <c r="M24" i="37" s="1"/>
  <c r="R24" i="37" s="1"/>
  <c r="C25" i="37" s="1"/>
  <c r="K25" i="37" s="1"/>
  <c r="M25" i="37" s="1"/>
  <c r="R25" i="37" s="1"/>
  <c r="C26" i="37" s="1"/>
  <c r="X29" i="45" l="1"/>
  <c r="Y29" i="45" s="1"/>
  <c r="K29" i="45"/>
  <c r="M29" i="45" s="1"/>
  <c r="R29" i="45" s="1"/>
  <c r="C30" i="45" s="1"/>
  <c r="X28" i="44"/>
  <c r="Y28" i="44" s="1"/>
  <c r="K28" i="44"/>
  <c r="M28" i="44" s="1"/>
  <c r="R28" i="44" s="1"/>
  <c r="C29" i="44" s="1"/>
  <c r="X25" i="37"/>
  <c r="Y25" i="37" s="1"/>
  <c r="K26" i="37"/>
  <c r="M26" i="37" s="1"/>
  <c r="R26" i="37" s="1"/>
  <c r="C27" i="37" s="1"/>
  <c r="X30" i="45" l="1"/>
  <c r="Y30" i="45" s="1"/>
  <c r="K30" i="45"/>
  <c r="M30" i="45" s="1"/>
  <c r="R30" i="45" s="1"/>
  <c r="C31" i="45" s="1"/>
  <c r="X29" i="44"/>
  <c r="Y29" i="44" s="1"/>
  <c r="K29" i="44"/>
  <c r="M29" i="44" s="1"/>
  <c r="R29" i="44" s="1"/>
  <c r="C30" i="44" s="1"/>
  <c r="X26" i="37"/>
  <c r="Y26" i="37" s="1"/>
  <c r="K27" i="37"/>
  <c r="M27" i="37" s="1"/>
  <c r="R27" i="37" s="1"/>
  <c r="C28" i="37" s="1"/>
  <c r="K31" i="45" l="1"/>
  <c r="M31" i="45" s="1"/>
  <c r="R31" i="45" s="1"/>
  <c r="C32" i="45" s="1"/>
  <c r="X31" i="45"/>
  <c r="Y31" i="45" s="1"/>
  <c r="K30" i="44"/>
  <c r="M30" i="44" s="1"/>
  <c r="R30" i="44" s="1"/>
  <c r="C31" i="44" s="1"/>
  <c r="X30" i="44"/>
  <c r="Y30" i="44" s="1"/>
  <c r="X27" i="37"/>
  <c r="Y27" i="37" s="1"/>
  <c r="K28" i="37"/>
  <c r="M28" i="37" s="1"/>
  <c r="R28" i="37" s="1"/>
  <c r="C29" i="37" s="1"/>
  <c r="K32" i="45" l="1"/>
  <c r="M32" i="45" s="1"/>
  <c r="R32" i="45" s="1"/>
  <c r="C33" i="45" s="1"/>
  <c r="X32" i="45"/>
  <c r="Y32" i="45" s="1"/>
  <c r="X31" i="44"/>
  <c r="Y31" i="44" s="1"/>
  <c r="K31" i="44"/>
  <c r="M31" i="44" s="1"/>
  <c r="R31" i="44" s="1"/>
  <c r="C32" i="44" s="1"/>
  <c r="X28" i="37"/>
  <c r="Y28" i="37" s="1"/>
  <c r="K29" i="37"/>
  <c r="M29" i="37" s="1"/>
  <c r="R29" i="37" s="1"/>
  <c r="C30" i="37" s="1"/>
  <c r="K33" i="45" l="1"/>
  <c r="M33" i="45" s="1"/>
  <c r="R33" i="45" s="1"/>
  <c r="C34" i="45" s="1"/>
  <c r="X33" i="45"/>
  <c r="Y33" i="45" s="1"/>
  <c r="K32" i="44"/>
  <c r="M32" i="44" s="1"/>
  <c r="R32" i="44" s="1"/>
  <c r="C33" i="44" s="1"/>
  <c r="X32" i="44"/>
  <c r="Y32" i="44" s="1"/>
  <c r="X29" i="37"/>
  <c r="Y29" i="37" s="1"/>
  <c r="K30" i="37"/>
  <c r="M30" i="37" s="1"/>
  <c r="R30" i="37" s="1"/>
  <c r="C31" i="37" s="1"/>
  <c r="K34" i="45" l="1"/>
  <c r="M34" i="45" s="1"/>
  <c r="R34" i="45" s="1"/>
  <c r="C35" i="45" s="1"/>
  <c r="X34" i="45"/>
  <c r="Y34" i="45" s="1"/>
  <c r="K33" i="44"/>
  <c r="M33" i="44" s="1"/>
  <c r="R33" i="44" s="1"/>
  <c r="C34" i="44" s="1"/>
  <c r="X33" i="44"/>
  <c r="Y33" i="44" s="1"/>
  <c r="X30" i="37"/>
  <c r="Y30" i="37" s="1"/>
  <c r="K31" i="37"/>
  <c r="M31" i="37" s="1"/>
  <c r="R31" i="37" s="1"/>
  <c r="C32" i="37" s="1"/>
  <c r="K35" i="45" l="1"/>
  <c r="M35" i="45" s="1"/>
  <c r="R35" i="45" s="1"/>
  <c r="C36" i="45" s="1"/>
  <c r="X35" i="45"/>
  <c r="Y35" i="45" s="1"/>
  <c r="K34" i="44"/>
  <c r="M34" i="44" s="1"/>
  <c r="R34" i="44" s="1"/>
  <c r="C35" i="44" s="1"/>
  <c r="X34" i="44"/>
  <c r="Y34" i="44" s="1"/>
  <c r="X31" i="37"/>
  <c r="Y31" i="37" s="1"/>
  <c r="K32" i="37"/>
  <c r="M32" i="37" s="1"/>
  <c r="X36" i="45" l="1"/>
  <c r="Y36" i="45" s="1"/>
  <c r="K36" i="45"/>
  <c r="M36" i="45" s="1"/>
  <c r="R36" i="45" s="1"/>
  <c r="C37" i="45" s="1"/>
  <c r="K35" i="44"/>
  <c r="M35" i="44" s="1"/>
  <c r="R35" i="44" s="1"/>
  <c r="C36" i="44" s="1"/>
  <c r="X35" i="44"/>
  <c r="Y35" i="44" s="1"/>
  <c r="X32" i="37"/>
  <c r="Y32" i="37" s="1"/>
  <c r="R32" i="37"/>
  <c r="C33" i="37" s="1"/>
  <c r="X37" i="45" l="1"/>
  <c r="Y37" i="45" s="1"/>
  <c r="K37" i="45"/>
  <c r="M37" i="45" s="1"/>
  <c r="R37" i="45" s="1"/>
  <c r="C38" i="45" s="1"/>
  <c r="X36" i="44"/>
  <c r="Y36" i="44" s="1"/>
  <c r="K36" i="44"/>
  <c r="M36" i="44" s="1"/>
  <c r="R36" i="44" s="1"/>
  <c r="C37" i="44" s="1"/>
  <c r="X33" i="37"/>
  <c r="Y33" i="37" s="1"/>
  <c r="K33" i="37"/>
  <c r="M33" i="37" s="1"/>
  <c r="R33" i="37" s="1"/>
  <c r="C34" i="37" s="1"/>
  <c r="X38" i="45" l="1"/>
  <c r="Y38" i="45" s="1"/>
  <c r="K38" i="45"/>
  <c r="M38" i="45" s="1"/>
  <c r="R38" i="45" s="1"/>
  <c r="C39" i="45" s="1"/>
  <c r="X37" i="44"/>
  <c r="Y37" i="44" s="1"/>
  <c r="K37" i="44"/>
  <c r="M37" i="44" s="1"/>
  <c r="R37" i="44" s="1"/>
  <c r="C38" i="44" s="1"/>
  <c r="X34" i="37"/>
  <c r="Y34" i="37" s="1"/>
  <c r="K34" i="37"/>
  <c r="M34" i="37" s="1"/>
  <c r="R34" i="37" s="1"/>
  <c r="C35" i="37" s="1"/>
  <c r="K39" i="45" l="1"/>
  <c r="M39" i="45" s="1"/>
  <c r="R39" i="45" s="1"/>
  <c r="C40" i="45" s="1"/>
  <c r="X39" i="45"/>
  <c r="Y39" i="45" s="1"/>
  <c r="K38" i="44"/>
  <c r="M38" i="44" s="1"/>
  <c r="R38" i="44" s="1"/>
  <c r="C39" i="44" s="1"/>
  <c r="X38" i="44"/>
  <c r="Y38" i="44" s="1"/>
  <c r="X35" i="37"/>
  <c r="Y35" i="37" s="1"/>
  <c r="K35" i="37"/>
  <c r="M35" i="37" s="1"/>
  <c r="R35" i="37" s="1"/>
  <c r="C36" i="37" s="1"/>
  <c r="K40" i="45" l="1"/>
  <c r="M40" i="45" s="1"/>
  <c r="R40" i="45" s="1"/>
  <c r="C41" i="45" s="1"/>
  <c r="X40" i="45"/>
  <c r="Y40" i="45" s="1"/>
  <c r="K39" i="44"/>
  <c r="M39" i="44" s="1"/>
  <c r="R39" i="44" s="1"/>
  <c r="C40" i="44" s="1"/>
  <c r="X39" i="44"/>
  <c r="Y39" i="44" s="1"/>
  <c r="X36" i="37"/>
  <c r="Y36" i="37" s="1"/>
  <c r="K36" i="37"/>
  <c r="M36" i="37" s="1"/>
  <c r="K41" i="45" l="1"/>
  <c r="M41" i="45" s="1"/>
  <c r="R41" i="45" s="1"/>
  <c r="C42" i="45" s="1"/>
  <c r="X41" i="45"/>
  <c r="Y41" i="45" s="1"/>
  <c r="K40" i="44"/>
  <c r="M40" i="44" s="1"/>
  <c r="R40" i="44" s="1"/>
  <c r="C41" i="44" s="1"/>
  <c r="X40" i="44"/>
  <c r="Y40" i="44" s="1"/>
  <c r="R36" i="37"/>
  <c r="C37" i="37" s="1"/>
  <c r="K37" i="37" s="1"/>
  <c r="K42" i="45" l="1"/>
  <c r="M42" i="45" s="1"/>
  <c r="R42" i="45" s="1"/>
  <c r="C43" i="45" s="1"/>
  <c r="X42" i="45"/>
  <c r="Y42" i="45" s="1"/>
  <c r="K41" i="44"/>
  <c r="M41" i="44" s="1"/>
  <c r="R41" i="44" s="1"/>
  <c r="C42" i="44" s="1"/>
  <c r="X41" i="44"/>
  <c r="Y41" i="44" s="1"/>
  <c r="X37" i="37"/>
  <c r="Y37" i="37" s="1"/>
  <c r="M37" i="37"/>
  <c r="R37" i="37" s="1"/>
  <c r="C38" i="37" s="1"/>
  <c r="K43" i="45" l="1"/>
  <c r="M43" i="45" s="1"/>
  <c r="R43" i="45" s="1"/>
  <c r="C44" i="45" s="1"/>
  <c r="X43" i="45"/>
  <c r="Y43" i="45" s="1"/>
  <c r="K42" i="44"/>
  <c r="M42" i="44" s="1"/>
  <c r="R42" i="44" s="1"/>
  <c r="C43" i="44" s="1"/>
  <c r="X42" i="44"/>
  <c r="Y42" i="44" s="1"/>
  <c r="X38" i="37"/>
  <c r="Y38" i="37" s="1"/>
  <c r="K38" i="37"/>
  <c r="M38" i="37" s="1"/>
  <c r="R38" i="37" s="1"/>
  <c r="C39" i="37" s="1"/>
  <c r="X44" i="45" l="1"/>
  <c r="Y44" i="45" s="1"/>
  <c r="K44" i="45"/>
  <c r="M44" i="45" s="1"/>
  <c r="R44" i="45" s="1"/>
  <c r="C45" i="45" s="1"/>
  <c r="K43" i="44"/>
  <c r="M43" i="44" s="1"/>
  <c r="R43" i="44" s="1"/>
  <c r="C44" i="44" s="1"/>
  <c r="X43" i="44"/>
  <c r="Y43" i="44" s="1"/>
  <c r="X39" i="37"/>
  <c r="Y39" i="37" s="1"/>
  <c r="K39" i="37"/>
  <c r="M39" i="37" s="1"/>
  <c r="R39" i="37" s="1"/>
  <c r="C40" i="37" s="1"/>
  <c r="X45" i="45" l="1"/>
  <c r="Y45" i="45" s="1"/>
  <c r="K45" i="45"/>
  <c r="M45" i="45" s="1"/>
  <c r="R45" i="45" s="1"/>
  <c r="C46" i="45" s="1"/>
  <c r="X44" i="44"/>
  <c r="Y44" i="44" s="1"/>
  <c r="K44" i="44"/>
  <c r="M44" i="44" s="1"/>
  <c r="R44" i="44" s="1"/>
  <c r="C45" i="44" s="1"/>
  <c r="X40" i="37"/>
  <c r="Y40" i="37" s="1"/>
  <c r="K40" i="37"/>
  <c r="M40" i="37" s="1"/>
  <c r="R40" i="37" s="1"/>
  <c r="C41" i="37" s="1"/>
  <c r="X46" i="45" l="1"/>
  <c r="Y46" i="45" s="1"/>
  <c r="K46" i="45"/>
  <c r="M46" i="45" s="1"/>
  <c r="R46" i="45" s="1"/>
  <c r="C47" i="45" s="1"/>
  <c r="X45" i="44"/>
  <c r="Y45" i="44" s="1"/>
  <c r="K45" i="44"/>
  <c r="M45" i="44" s="1"/>
  <c r="R45" i="44" s="1"/>
  <c r="C46" i="44" s="1"/>
  <c r="X41" i="37"/>
  <c r="Y41" i="37" s="1"/>
  <c r="K41" i="37"/>
  <c r="M41" i="37" s="1"/>
  <c r="R41" i="37" s="1"/>
  <c r="C42" i="37" s="1"/>
  <c r="K47" i="45" l="1"/>
  <c r="M47" i="45" s="1"/>
  <c r="R47" i="45" s="1"/>
  <c r="C48" i="45" s="1"/>
  <c r="X47" i="45"/>
  <c r="Y47" i="45" s="1"/>
  <c r="K46" i="44"/>
  <c r="M46" i="44" s="1"/>
  <c r="R46" i="44" s="1"/>
  <c r="C47" i="44" s="1"/>
  <c r="X46" i="44"/>
  <c r="Y46" i="44" s="1"/>
  <c r="X42" i="37"/>
  <c r="Y42" i="37" s="1"/>
  <c r="K42" i="37"/>
  <c r="M42" i="37" s="1"/>
  <c r="R42" i="37" s="1"/>
  <c r="C43" i="37" s="1"/>
  <c r="K48" i="45" l="1"/>
  <c r="M48" i="45" s="1"/>
  <c r="R48" i="45" s="1"/>
  <c r="C49" i="45" s="1"/>
  <c r="X48" i="45"/>
  <c r="Y48" i="45" s="1"/>
  <c r="K47" i="44"/>
  <c r="M47" i="44" s="1"/>
  <c r="R47" i="44" s="1"/>
  <c r="C48" i="44" s="1"/>
  <c r="X47" i="44"/>
  <c r="Y47" i="44" s="1"/>
  <c r="X43" i="37"/>
  <c r="Y43" i="37" s="1"/>
  <c r="K43" i="37"/>
  <c r="M43" i="37" s="1"/>
  <c r="R43" i="37" s="1"/>
  <c r="C44" i="37" s="1"/>
  <c r="K49" i="45" l="1"/>
  <c r="M49" i="45" s="1"/>
  <c r="R49" i="45" s="1"/>
  <c r="C50" i="45" s="1"/>
  <c r="X49" i="45"/>
  <c r="Y49" i="45" s="1"/>
  <c r="K48" i="44"/>
  <c r="M48" i="44" s="1"/>
  <c r="R48" i="44" s="1"/>
  <c r="C49" i="44" s="1"/>
  <c r="X48" i="44"/>
  <c r="Y48" i="44" s="1"/>
  <c r="X44" i="37"/>
  <c r="Y44" i="37" s="1"/>
  <c r="K44" i="37"/>
  <c r="M44" i="37" s="1"/>
  <c r="R44" i="37" s="1"/>
  <c r="C45" i="37" s="1"/>
  <c r="K50" i="45" l="1"/>
  <c r="M50" i="45" s="1"/>
  <c r="R50" i="45" s="1"/>
  <c r="C51" i="45" s="1"/>
  <c r="X50" i="45"/>
  <c r="Y50" i="45" s="1"/>
  <c r="K49" i="44"/>
  <c r="M49" i="44" s="1"/>
  <c r="R49" i="44" s="1"/>
  <c r="C50" i="44" s="1"/>
  <c r="X49" i="44"/>
  <c r="Y49" i="44" s="1"/>
  <c r="X45" i="37"/>
  <c r="Y45" i="37" s="1"/>
  <c r="K45" i="37"/>
  <c r="M45" i="37" s="1"/>
  <c r="R45" i="37" s="1"/>
  <c r="C46" i="37" s="1"/>
  <c r="K51" i="45" l="1"/>
  <c r="M51" i="45" s="1"/>
  <c r="R51" i="45" s="1"/>
  <c r="C52" i="45" s="1"/>
  <c r="X51" i="45"/>
  <c r="Y51" i="45" s="1"/>
  <c r="K50" i="44"/>
  <c r="M50" i="44" s="1"/>
  <c r="R50" i="44" s="1"/>
  <c r="C51" i="44" s="1"/>
  <c r="X50" i="44"/>
  <c r="Y50" i="44" s="1"/>
  <c r="X46" i="37"/>
  <c r="Y46" i="37" s="1"/>
  <c r="K46" i="37"/>
  <c r="M46" i="37" s="1"/>
  <c r="R46" i="37" s="1"/>
  <c r="C47" i="37" s="1"/>
  <c r="X52" i="45" l="1"/>
  <c r="Y52" i="45" s="1"/>
  <c r="K52" i="45"/>
  <c r="M52" i="45" s="1"/>
  <c r="R52" i="45" s="1"/>
  <c r="C53" i="45" s="1"/>
  <c r="K51" i="44"/>
  <c r="M51" i="44" s="1"/>
  <c r="R51" i="44" s="1"/>
  <c r="C52" i="44" s="1"/>
  <c r="X51" i="44"/>
  <c r="Y51" i="44" s="1"/>
  <c r="X47" i="37"/>
  <c r="Y47" i="37" s="1"/>
  <c r="K47" i="37"/>
  <c r="M47" i="37" s="1"/>
  <c r="R47" i="37" s="1"/>
  <c r="C48" i="37" s="1"/>
  <c r="X53" i="45" l="1"/>
  <c r="Y53" i="45" s="1"/>
  <c r="K53" i="45"/>
  <c r="M53" i="45" s="1"/>
  <c r="R53" i="45" s="1"/>
  <c r="C54" i="45" s="1"/>
  <c r="X52" i="44"/>
  <c r="Y52" i="44" s="1"/>
  <c r="K52" i="44"/>
  <c r="M52" i="44" s="1"/>
  <c r="R52" i="44" s="1"/>
  <c r="C53" i="44" s="1"/>
  <c r="X48" i="37"/>
  <c r="Y48" i="37" s="1"/>
  <c r="K48" i="37"/>
  <c r="M48" i="37" s="1"/>
  <c r="R48" i="37" s="1"/>
  <c r="C49" i="37" s="1"/>
  <c r="K54" i="45" l="1"/>
  <c r="M54" i="45" s="1"/>
  <c r="R54" i="45" s="1"/>
  <c r="C55" i="45" s="1"/>
  <c r="X54" i="45"/>
  <c r="Y54" i="45" s="1"/>
  <c r="X53" i="44"/>
  <c r="Y53" i="44" s="1"/>
  <c r="K53" i="44"/>
  <c r="M53" i="44" s="1"/>
  <c r="R53" i="44" s="1"/>
  <c r="C54" i="44" s="1"/>
  <c r="X49" i="37"/>
  <c r="Y49" i="37" s="1"/>
  <c r="K49" i="37"/>
  <c r="M49" i="37" s="1"/>
  <c r="R49" i="37" s="1"/>
  <c r="C50" i="37" s="1"/>
  <c r="K55" i="45" l="1"/>
  <c r="M55" i="45" s="1"/>
  <c r="R55" i="45" s="1"/>
  <c r="C56" i="45" s="1"/>
  <c r="X55" i="45"/>
  <c r="Y55" i="45" s="1"/>
  <c r="K54" i="44"/>
  <c r="M54" i="44" s="1"/>
  <c r="R54" i="44" s="1"/>
  <c r="C55" i="44" s="1"/>
  <c r="X54" i="44"/>
  <c r="Y54" i="44" s="1"/>
  <c r="X50" i="37"/>
  <c r="Y50" i="37" s="1"/>
  <c r="K50" i="37"/>
  <c r="M50" i="37" s="1"/>
  <c r="R50" i="37" s="1"/>
  <c r="C51" i="37" s="1"/>
  <c r="K56" i="45" l="1"/>
  <c r="M56" i="45" s="1"/>
  <c r="R56" i="45" s="1"/>
  <c r="C57" i="45" s="1"/>
  <c r="X56" i="45"/>
  <c r="Y56" i="45" s="1"/>
  <c r="K55" i="44"/>
  <c r="M55" i="44" s="1"/>
  <c r="R55" i="44" s="1"/>
  <c r="C56" i="44" s="1"/>
  <c r="X55" i="44"/>
  <c r="Y55" i="44" s="1"/>
  <c r="X51" i="37"/>
  <c r="Y51" i="37" s="1"/>
  <c r="K51" i="37"/>
  <c r="M51" i="37" s="1"/>
  <c r="R51" i="37" s="1"/>
  <c r="C52" i="37" s="1"/>
  <c r="K57" i="45" l="1"/>
  <c r="M57" i="45" s="1"/>
  <c r="R57" i="45" s="1"/>
  <c r="C58" i="45" s="1"/>
  <c r="X57" i="45"/>
  <c r="Y57" i="45" s="1"/>
  <c r="K56" i="44"/>
  <c r="M56" i="44" s="1"/>
  <c r="R56" i="44" s="1"/>
  <c r="C57" i="44" s="1"/>
  <c r="X56" i="44"/>
  <c r="Y56" i="44" s="1"/>
  <c r="X52" i="37"/>
  <c r="Y52" i="37" s="1"/>
  <c r="K52" i="37"/>
  <c r="M52" i="37" s="1"/>
  <c r="R52" i="37" s="1"/>
  <c r="C53" i="37" s="1"/>
  <c r="K58" i="45" l="1"/>
  <c r="M58" i="45" s="1"/>
  <c r="R58" i="45" s="1"/>
  <c r="X58" i="45"/>
  <c r="Y58" i="45" s="1"/>
  <c r="K57" i="44"/>
  <c r="M57" i="44" s="1"/>
  <c r="R57" i="44" s="1"/>
  <c r="C58" i="44" s="1"/>
  <c r="X57" i="44"/>
  <c r="Y57" i="44" s="1"/>
  <c r="X53" i="37"/>
  <c r="Y53" i="37" s="1"/>
  <c r="K53" i="37"/>
  <c r="M53" i="37" s="1"/>
  <c r="R53" i="37" s="1"/>
  <c r="C54" i="37" s="1"/>
  <c r="C59" i="45" l="1"/>
  <c r="X59" i="45" s="1"/>
  <c r="Y59" i="45" s="1"/>
  <c r="P4" i="45" s="1"/>
  <c r="D4" i="45"/>
  <c r="P2" i="45" s="1"/>
  <c r="G5" i="45"/>
  <c r="E5" i="45"/>
  <c r="C5" i="45"/>
  <c r="I5" i="45" s="1"/>
  <c r="K58" i="44"/>
  <c r="M58" i="44" s="1"/>
  <c r="R58" i="44" s="1"/>
  <c r="X58" i="44"/>
  <c r="Y58" i="44" s="1"/>
  <c r="X54" i="37"/>
  <c r="Y54" i="37" s="1"/>
  <c r="K54" i="37"/>
  <c r="M54" i="37" s="1"/>
  <c r="R54" i="37" s="1"/>
  <c r="C55" i="37" s="1"/>
  <c r="C59" i="44" l="1"/>
  <c r="X59" i="44" s="1"/>
  <c r="Y59" i="44" s="1"/>
  <c r="P4" i="44" s="1"/>
  <c r="E5" i="44"/>
  <c r="C5" i="44"/>
  <c r="D4" i="44"/>
  <c r="P2" i="44" s="1"/>
  <c r="G5" i="44"/>
  <c r="X55" i="37"/>
  <c r="Y55" i="37" s="1"/>
  <c r="K55" i="37"/>
  <c r="M55" i="37" s="1"/>
  <c r="R55" i="37" s="1"/>
  <c r="C56" i="37" s="1"/>
  <c r="I5" i="44" l="1"/>
  <c r="X56" i="37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<sst xmlns="http://schemas.openxmlformats.org/spreadsheetml/2006/main" count="441" uniqueCount="72">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</sst>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412083</xdr:colOff>
      <xdr:row>43</xdr:row>
      <xdr:rowOff>122612</xdr:rowOff>
    </xdr:to>
    <xdr:pic>
      <xdr:nvPicPr>
        <xdr:cNvPr id="9" name="図 8" descr="1055263: RakutenSecurities-Demo - デモ口座 - [GBPUSD,H4]">
          <a:extLst>
            <a:ext uri="{FF2B5EF4-FFF2-40B4-BE49-F238E27FC236}">
              <a16:creationId xmlns:a16="http://schemas.microsoft.com/office/drawing/2014/main" id="{72426B0A-E904-41E1-A7FE-1D0FDE3DB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412083</xdr:colOff>
      <xdr:row>87</xdr:row>
      <xdr:rowOff>122612</xdr:rowOff>
    </xdr:to>
    <xdr:pic>
      <xdr:nvPicPr>
        <xdr:cNvPr id="12" name="図 11" descr="1055263: RakutenSecurities-Demo - デモ口座 - [GBPUSD,H4]">
          <a:extLst>
            <a:ext uri="{FF2B5EF4-FFF2-40B4-BE49-F238E27FC236}">
              <a16:creationId xmlns:a16="http://schemas.microsoft.com/office/drawing/2014/main" id="{53DD8977-3211-4A57-95A1-EF94C0F7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412083</xdr:colOff>
      <xdr:row>131</xdr:row>
      <xdr:rowOff>122612</xdr:rowOff>
    </xdr:to>
    <xdr:pic>
      <xdr:nvPicPr>
        <xdr:cNvPr id="15" name="図 14" descr="1055263: RakutenSecurities-Demo - デモ口座 - [GBPUSD,H4]">
          <a:extLst>
            <a:ext uri="{FF2B5EF4-FFF2-40B4-BE49-F238E27FC236}">
              <a16:creationId xmlns:a16="http://schemas.microsoft.com/office/drawing/2014/main" id="{1354E123-98FB-493B-8C70-FABBCC3C8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412083</xdr:colOff>
      <xdr:row>175</xdr:row>
      <xdr:rowOff>122612</xdr:rowOff>
    </xdr:to>
    <xdr:pic>
      <xdr:nvPicPr>
        <xdr:cNvPr id="17" name="図 16" descr="1055263: RakutenSecurities-Demo - デモ口座 - [GBPUSD,H4]">
          <a:extLst>
            <a:ext uri="{FF2B5EF4-FFF2-40B4-BE49-F238E27FC236}">
              <a16:creationId xmlns:a16="http://schemas.microsoft.com/office/drawing/2014/main" id="{4166461E-B9EA-44CB-8786-B92BA7B16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57663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Normal="100" workbookViewId="0">
      <pane ySplit="8" topLeftCell="A9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66</v>
      </c>
      <c r="E2" s="57"/>
      <c r="F2" s="52" t="s">
        <v>61</v>
      </c>
      <c r="G2" s="52"/>
      <c r="H2" s="54" t="s">
        <v>69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1067138.0524271387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59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567138.05242713855</v>
      </c>
      <c r="E4" s="72"/>
      <c r="F4" s="52" t="s">
        <v>12</v>
      </c>
      <c r="G4" s="52"/>
      <c r="H4" s="73">
        <f>SUM($T$9:$U$108)</f>
        <v>1261.0000000000009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5.9100000000000374E-2</v>
      </c>
      <c r="Q4" s="82"/>
      <c r="R4" s="1"/>
      <c r="S4" s="1"/>
      <c r="T4" s="1"/>
    </row>
    <row r="5" spans="2:25" x14ac:dyDescent="0.2">
      <c r="B5" s="41" t="s">
        <v>15</v>
      </c>
      <c r="C5" s="39">
        <f>COUNTIF($R$9:$R$990,"&gt;0")</f>
        <v>35</v>
      </c>
      <c r="D5" s="38" t="s">
        <v>16</v>
      </c>
      <c r="E5" s="15">
        <f>COUNTIF($R$9:$R$990,"&lt;0")</f>
        <v>15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</v>
      </c>
      <c r="J5" s="83" t="s">
        <v>19</v>
      </c>
      <c r="K5" s="52"/>
      <c r="L5" s="84">
        <f>MAX(V9:V993)</f>
        <v>5</v>
      </c>
      <c r="M5" s="85"/>
      <c r="N5" s="17" t="s">
        <v>20</v>
      </c>
      <c r="O5" s="9"/>
      <c r="P5" s="84">
        <f>MAX(W9:W993)</f>
        <v>2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43">
        <v>1</v>
      </c>
      <c r="C9" s="86">
        <f>L2</f>
        <v>500000</v>
      </c>
      <c r="D9" s="86"/>
      <c r="E9" s="43">
        <v>2010</v>
      </c>
      <c r="F9" s="8">
        <v>43838</v>
      </c>
      <c r="G9" s="43" t="s">
        <v>4</v>
      </c>
      <c r="H9" s="87">
        <v>1.6036999999999999</v>
      </c>
      <c r="I9" s="87"/>
      <c r="J9" s="43">
        <v>81</v>
      </c>
      <c r="K9" s="86">
        <f>IF(J9="","",C9*0.03)</f>
        <v>15000</v>
      </c>
      <c r="L9" s="86"/>
      <c r="M9" s="6">
        <f>IF(J9="","",(K9/J9)/LOOKUP(RIGHT($D$2,3),定数!$A$6:$A$13,定数!$B$6:$B$13))</f>
        <v>1.5432098765432098</v>
      </c>
      <c r="N9" s="43">
        <v>2010</v>
      </c>
      <c r="O9" s="8">
        <v>43841</v>
      </c>
      <c r="P9" s="87">
        <v>1.6135999999999999</v>
      </c>
      <c r="Q9" s="87"/>
      <c r="R9" s="90">
        <f>IF(P9="","",T9*M9*LOOKUP(RIGHT($D$2,3),定数!$A$6:$A$13,定数!$B$6:$B$13))</f>
        <v>18333.333333333369</v>
      </c>
      <c r="S9" s="90"/>
      <c r="T9" s="91">
        <f>IF(P9="","",IF(G9="買",(P9-H9),(H9-P9))*IF(RIGHT($D$2,3)="JPY",100,10000))</f>
        <v>99.000000000000199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86">
        <f t="shared" ref="C10:C73" si="0">IF(R9="","",C9+R9)</f>
        <v>518333.33333333337</v>
      </c>
      <c r="D10" s="86"/>
      <c r="E10" s="51">
        <v>2010</v>
      </c>
      <c r="F10" s="8">
        <v>43842</v>
      </c>
      <c r="G10" s="43" t="s">
        <v>4</v>
      </c>
      <c r="H10" s="87">
        <v>1.6171</v>
      </c>
      <c r="I10" s="87"/>
      <c r="J10" s="51">
        <v>61</v>
      </c>
      <c r="K10" s="88">
        <f>IF(J10="","",C10*0.03)</f>
        <v>15550</v>
      </c>
      <c r="L10" s="89"/>
      <c r="M10" s="6">
        <f>IF(J10="","",(K10/J10)/LOOKUP(RIGHT($D$2,3),定数!$A$6:$A$13,定数!$B$6:$B$13))</f>
        <v>2.1243169398907105</v>
      </c>
      <c r="N10" s="51">
        <v>2010</v>
      </c>
      <c r="O10" s="8">
        <v>43843</v>
      </c>
      <c r="P10" s="87">
        <v>1.6245000000000001</v>
      </c>
      <c r="Q10" s="87"/>
      <c r="R10" s="90">
        <f>IF(P10="","",T10*M10*LOOKUP(RIGHT($D$2,3),定数!$A$6:$A$13,定数!$B$6:$B$13))</f>
        <v>18863.934426229695</v>
      </c>
      <c r="S10" s="90"/>
      <c r="T10" s="91">
        <f>IF(P10="","",IF(G10="買",(P10-H10),(H10-P10))*IF(RIGHT($D$2,3)="JPY",100,10000))</f>
        <v>74.000000000000739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518333.33333333337</v>
      </c>
    </row>
    <row r="11" spans="2:25" x14ac:dyDescent="0.2">
      <c r="B11" s="43">
        <v>3</v>
      </c>
      <c r="C11" s="86">
        <f t="shared" si="0"/>
        <v>537197.26775956305</v>
      </c>
      <c r="D11" s="86"/>
      <c r="E11" s="51">
        <v>2010</v>
      </c>
      <c r="F11" s="8">
        <v>43885</v>
      </c>
      <c r="G11" s="43" t="s">
        <v>3</v>
      </c>
      <c r="H11" s="87">
        <v>1.5399</v>
      </c>
      <c r="I11" s="87"/>
      <c r="J11" s="51">
        <v>73</v>
      </c>
      <c r="K11" s="88">
        <f t="shared" ref="K11:K74" si="3">IF(J11="","",C11*0.03)</f>
        <v>16115.918032786891</v>
      </c>
      <c r="L11" s="89"/>
      <c r="M11" s="6">
        <f>IF(J11="","",(K11/J11)/LOOKUP(RIGHT($D$2,3),定数!$A$6:$A$13,定数!$B$6:$B$13))</f>
        <v>1.8397166704094625</v>
      </c>
      <c r="N11" s="51">
        <v>2010</v>
      </c>
      <c r="O11" s="8">
        <v>43886</v>
      </c>
      <c r="P11" s="87">
        <v>1.5301</v>
      </c>
      <c r="Q11" s="87"/>
      <c r="R11" s="90">
        <f>IF(P11="","",T11*M11*LOOKUP(RIGHT($D$2,3),定数!$A$6:$A$13,定数!$B$6:$B$13))</f>
        <v>21635.068044015348</v>
      </c>
      <c r="S11" s="90"/>
      <c r="T11" s="91">
        <f>IF(P11="","",IF(G11="買",(P11-H11),(H11-P11))*IF(RIGHT($D$2,3)="JPY",100,10000))</f>
        <v>98.000000000000313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537197.26775956305</v>
      </c>
      <c r="Y11" s="36">
        <f>IF(X11&lt;&gt;"",1-(C11/X11),"")</f>
        <v>0</v>
      </c>
    </row>
    <row r="12" spans="2:25" x14ac:dyDescent="0.2">
      <c r="B12" s="43">
        <v>4</v>
      </c>
      <c r="C12" s="86">
        <f t="shared" si="0"/>
        <v>558832.33580357837</v>
      </c>
      <c r="D12" s="86"/>
      <c r="E12" s="51">
        <v>2010</v>
      </c>
      <c r="F12" s="8">
        <v>43887</v>
      </c>
      <c r="G12" s="43" t="s">
        <v>3</v>
      </c>
      <c r="H12" s="87">
        <v>1.5239</v>
      </c>
      <c r="I12" s="87"/>
      <c r="J12" s="51">
        <v>80</v>
      </c>
      <c r="K12" s="88">
        <f t="shared" si="3"/>
        <v>16764.97007410735</v>
      </c>
      <c r="L12" s="89"/>
      <c r="M12" s="6">
        <f>IF(J12="","",(K12/J12)/LOOKUP(RIGHT($D$2,3),定数!$A$6:$A$13,定数!$B$6:$B$13))</f>
        <v>1.7463510493861822</v>
      </c>
      <c r="N12" s="51">
        <v>2010</v>
      </c>
      <c r="O12" s="8">
        <v>43891</v>
      </c>
      <c r="P12" s="87">
        <v>1.5141</v>
      </c>
      <c r="Q12" s="87"/>
      <c r="R12" s="90">
        <f>IF(P12="","",T12*M12*LOOKUP(RIGHT($D$2,3),定数!$A$6:$A$13,定数!$B$6:$B$13))</f>
        <v>20537.088340781567</v>
      </c>
      <c r="S12" s="90"/>
      <c r="T12" s="91">
        <f t="shared" ref="T12:T75" si="4">IF(P12="","",IF(G12="買",(P12-H12),(H12-P12))*IF(RIGHT($D$2,3)="JPY",100,10000))</f>
        <v>98.000000000000313</v>
      </c>
      <c r="U12" s="91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558832.33580357837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86">
        <f t="shared" si="0"/>
        <v>579369.42414435989</v>
      </c>
      <c r="D13" s="86"/>
      <c r="E13" s="51">
        <v>2010</v>
      </c>
      <c r="F13" s="8">
        <v>43914</v>
      </c>
      <c r="G13" s="43" t="s">
        <v>3</v>
      </c>
      <c r="H13" s="87">
        <v>1.5025999999999999</v>
      </c>
      <c r="I13" s="87"/>
      <c r="J13" s="51">
        <v>25</v>
      </c>
      <c r="K13" s="88">
        <f t="shared" si="3"/>
        <v>17381.082724330798</v>
      </c>
      <c r="L13" s="89"/>
      <c r="M13" s="6">
        <f>IF(J13="","",(K13/J13)/LOOKUP(RIGHT($D$2,3),定数!$A$6:$A$13,定数!$B$6:$B$13))</f>
        <v>5.7936942414435997</v>
      </c>
      <c r="N13" s="51">
        <v>2010</v>
      </c>
      <c r="O13" s="8">
        <v>43914</v>
      </c>
      <c r="P13" s="87">
        <v>1.4998</v>
      </c>
      <c r="Q13" s="87"/>
      <c r="R13" s="90">
        <f>IF(P13="","",T13*M13*LOOKUP(RIGHT($D$2,3),定数!$A$6:$A$13,定数!$B$6:$B$13))</f>
        <v>19466.812651249897</v>
      </c>
      <c r="S13" s="90"/>
      <c r="T13" s="91">
        <f t="shared" si="4"/>
        <v>27.999999999999137</v>
      </c>
      <c r="U13" s="91"/>
      <c r="V13" s="22">
        <f t="shared" si="1"/>
        <v>5</v>
      </c>
      <c r="W13">
        <f t="shared" si="2"/>
        <v>0</v>
      </c>
      <c r="X13" s="35">
        <f t="shared" si="5"/>
        <v>579369.42414435989</v>
      </c>
      <c r="Y13" s="36">
        <f t="shared" si="6"/>
        <v>0</v>
      </c>
    </row>
    <row r="14" spans="2:25" x14ac:dyDescent="0.2">
      <c r="B14" s="43">
        <v>6</v>
      </c>
      <c r="C14" s="86">
        <f t="shared" si="0"/>
        <v>598836.23679560982</v>
      </c>
      <c r="D14" s="86"/>
      <c r="E14" s="51">
        <v>2010</v>
      </c>
      <c r="F14" s="8">
        <v>43935</v>
      </c>
      <c r="G14" s="43" t="s">
        <v>4</v>
      </c>
      <c r="H14" s="87">
        <v>1.5451999999999999</v>
      </c>
      <c r="I14" s="87"/>
      <c r="J14" s="51">
        <v>76</v>
      </c>
      <c r="K14" s="88">
        <f t="shared" si="3"/>
        <v>17965.087103868293</v>
      </c>
      <c r="L14" s="89"/>
      <c r="M14" s="6">
        <f>IF(J14="","",(K14/J14)/LOOKUP(RIGHT($D$2,3),定数!$A$6:$A$13,定数!$B$6:$B$13))</f>
        <v>1.9698560420908215</v>
      </c>
      <c r="N14" s="51">
        <v>2010</v>
      </c>
      <c r="O14" s="8">
        <v>43937</v>
      </c>
      <c r="P14" s="87">
        <v>1.5376000000000001</v>
      </c>
      <c r="Q14" s="87"/>
      <c r="R14" s="90">
        <f>IF(P14="","",T14*M14*LOOKUP(RIGHT($D$2,3),定数!$A$6:$A$13,定数!$B$6:$B$13))</f>
        <v>-17965.087103867889</v>
      </c>
      <c r="S14" s="90"/>
      <c r="T14" s="91">
        <f t="shared" si="4"/>
        <v>-75.999999999998295</v>
      </c>
      <c r="U14" s="91"/>
      <c r="V14" s="22">
        <f t="shared" si="1"/>
        <v>0</v>
      </c>
      <c r="W14">
        <f t="shared" si="2"/>
        <v>1</v>
      </c>
      <c r="X14" s="35">
        <f t="shared" si="5"/>
        <v>598836.23679560982</v>
      </c>
      <c r="Y14" s="36">
        <f t="shared" si="6"/>
        <v>0</v>
      </c>
    </row>
    <row r="15" spans="2:25" x14ac:dyDescent="0.2">
      <c r="B15" s="43">
        <v>7</v>
      </c>
      <c r="C15" s="86">
        <f t="shared" si="0"/>
        <v>580871.14969174191</v>
      </c>
      <c r="D15" s="86"/>
      <c r="E15" s="51">
        <v>2010</v>
      </c>
      <c r="F15" s="8">
        <v>43957</v>
      </c>
      <c r="G15" s="43" t="s">
        <v>3</v>
      </c>
      <c r="H15" s="87">
        <v>1.5025999999999999</v>
      </c>
      <c r="I15" s="87"/>
      <c r="J15" s="51">
        <v>80</v>
      </c>
      <c r="K15" s="88">
        <f t="shared" si="3"/>
        <v>17426.134490752258</v>
      </c>
      <c r="L15" s="89"/>
      <c r="M15" s="6">
        <f>IF(J15="","",(K15/J15)/LOOKUP(RIGHT($D$2,3),定数!$A$6:$A$13,定数!$B$6:$B$13))</f>
        <v>1.8152223427866936</v>
      </c>
      <c r="N15" s="51">
        <v>2010</v>
      </c>
      <c r="O15" s="8">
        <v>43957</v>
      </c>
      <c r="P15" s="87">
        <v>1.4926999999999999</v>
      </c>
      <c r="Q15" s="87"/>
      <c r="R15" s="90">
        <f>IF(P15="","",T15*M15*LOOKUP(RIGHT($D$2,3),定数!$A$6:$A$13,定数!$B$6:$B$13))</f>
        <v>21564.841432305962</v>
      </c>
      <c r="S15" s="90"/>
      <c r="T15" s="91">
        <f t="shared" si="4"/>
        <v>99.000000000000199</v>
      </c>
      <c r="U15" s="91"/>
      <c r="V15" s="22">
        <f t="shared" si="1"/>
        <v>1</v>
      </c>
      <c r="W15">
        <f t="shared" si="2"/>
        <v>0</v>
      </c>
      <c r="X15" s="35">
        <f t="shared" si="5"/>
        <v>598836.23679560982</v>
      </c>
      <c r="Y15" s="36">
        <f t="shared" si="6"/>
        <v>2.9999999999999361E-2</v>
      </c>
    </row>
    <row r="16" spans="2:25" x14ac:dyDescent="0.2">
      <c r="B16" s="43">
        <v>8</v>
      </c>
      <c r="C16" s="86">
        <f t="shared" si="0"/>
        <v>602435.9911240479</v>
      </c>
      <c r="D16" s="86"/>
      <c r="E16" s="51">
        <v>2010</v>
      </c>
      <c r="F16" s="8">
        <v>43997</v>
      </c>
      <c r="G16" s="43" t="s">
        <v>4</v>
      </c>
      <c r="H16" s="87">
        <v>1.476</v>
      </c>
      <c r="I16" s="87"/>
      <c r="J16" s="51">
        <v>79</v>
      </c>
      <c r="K16" s="88">
        <f t="shared" si="3"/>
        <v>18073.079733721435</v>
      </c>
      <c r="L16" s="89"/>
      <c r="M16" s="6">
        <f>IF(J16="","",(K16/J16)/LOOKUP(RIGHT($D$2,3),定数!$A$6:$A$13,定数!$B$6:$B$13))</f>
        <v>1.9064430098862275</v>
      </c>
      <c r="N16" s="51">
        <v>2010</v>
      </c>
      <c r="O16" s="8">
        <v>43999</v>
      </c>
      <c r="P16" s="87">
        <v>1.4681</v>
      </c>
      <c r="Q16" s="87"/>
      <c r="R16" s="90">
        <f>IF(P16="","",T16*M16*LOOKUP(RIGHT($D$2,3),定数!$A$6:$A$13,定数!$B$6:$B$13))</f>
        <v>-18073.079733721479</v>
      </c>
      <c r="S16" s="90"/>
      <c r="T16" s="91">
        <f t="shared" si="4"/>
        <v>-79.000000000000185</v>
      </c>
      <c r="U16" s="91"/>
      <c r="V16" s="22">
        <f t="shared" si="1"/>
        <v>0</v>
      </c>
      <c r="W16">
        <f t="shared" si="2"/>
        <v>1</v>
      </c>
      <c r="X16" s="35">
        <f t="shared" si="5"/>
        <v>602435.9911240479</v>
      </c>
      <c r="Y16" s="36">
        <f t="shared" si="6"/>
        <v>0</v>
      </c>
    </row>
    <row r="17" spans="2:25" x14ac:dyDescent="0.2">
      <c r="B17" s="43">
        <v>9</v>
      </c>
      <c r="C17" s="86">
        <f t="shared" si="0"/>
        <v>584362.91139032645</v>
      </c>
      <c r="D17" s="86"/>
      <c r="E17" s="51">
        <v>2010</v>
      </c>
      <c r="F17" s="8">
        <v>44089</v>
      </c>
      <c r="G17" s="43" t="s">
        <v>4</v>
      </c>
      <c r="H17" s="87">
        <v>1.5530999999999999</v>
      </c>
      <c r="I17" s="87"/>
      <c r="J17" s="51">
        <v>103</v>
      </c>
      <c r="K17" s="88">
        <f t="shared" si="3"/>
        <v>17530.887341709793</v>
      </c>
      <c r="L17" s="89"/>
      <c r="M17" s="6">
        <f>IF(J17="","",(K17/J17)/LOOKUP(RIGHT($D$2,3),定数!$A$6:$A$13,定数!$B$6:$B$13))</f>
        <v>1.4183565810444816</v>
      </c>
      <c r="N17" s="51">
        <v>2010</v>
      </c>
      <c r="O17" s="8">
        <v>44089</v>
      </c>
      <c r="P17" s="87">
        <v>1.5632999999999999</v>
      </c>
      <c r="Q17" s="87"/>
      <c r="R17" s="90">
        <f>IF(P17="","",T17*M17*LOOKUP(RIGHT($D$2,3),定数!$A$6:$A$13,定数!$B$6:$B$13))</f>
        <v>17360.684551984432</v>
      </c>
      <c r="S17" s="90"/>
      <c r="T17" s="91">
        <f t="shared" si="4"/>
        <v>101.99999999999987</v>
      </c>
      <c r="U17" s="91"/>
      <c r="V17" s="22">
        <f t="shared" si="1"/>
        <v>1</v>
      </c>
      <c r="W17">
        <f t="shared" si="2"/>
        <v>0</v>
      </c>
      <c r="X17" s="35">
        <f t="shared" si="5"/>
        <v>602435.9911240479</v>
      </c>
      <c r="Y17" s="36">
        <f t="shared" si="6"/>
        <v>3.0000000000000027E-2</v>
      </c>
    </row>
    <row r="18" spans="2:25" x14ac:dyDescent="0.2">
      <c r="B18" s="43">
        <v>10</v>
      </c>
      <c r="C18" s="86">
        <f t="shared" si="0"/>
        <v>601723.59594231087</v>
      </c>
      <c r="D18" s="86"/>
      <c r="E18" s="51">
        <v>2010</v>
      </c>
      <c r="F18" s="8">
        <v>44090</v>
      </c>
      <c r="G18" s="43" t="s">
        <v>4</v>
      </c>
      <c r="H18" s="87">
        <v>1.5625</v>
      </c>
      <c r="I18" s="87"/>
      <c r="J18" s="51">
        <v>89</v>
      </c>
      <c r="K18" s="88">
        <f>IF(J18="","",C18*0.03)</f>
        <v>18051.707878269324</v>
      </c>
      <c r="L18" s="89"/>
      <c r="M18" s="6">
        <f>IF(J18="","",(K18/J18)/LOOKUP(RIGHT($D$2,3),定数!$A$6:$A$13,定数!$B$6:$B$13))</f>
        <v>1.6902348200626709</v>
      </c>
      <c r="N18" s="51">
        <v>2010</v>
      </c>
      <c r="O18" s="8">
        <v>44094</v>
      </c>
      <c r="P18" s="87">
        <v>1.5536000000000001</v>
      </c>
      <c r="Q18" s="87"/>
      <c r="R18" s="90">
        <f>IF(P18="","",T18*M18*LOOKUP(RIGHT($D$2,3),定数!$A$6:$A$13,定数!$B$6:$B$13))</f>
        <v>-18051.707878269135</v>
      </c>
      <c r="S18" s="90"/>
      <c r="T18" s="91">
        <f t="shared" si="4"/>
        <v>-88.999999999999076</v>
      </c>
      <c r="U18" s="91"/>
      <c r="V18" s="22">
        <f t="shared" si="1"/>
        <v>0</v>
      </c>
      <c r="W18">
        <f t="shared" si="2"/>
        <v>1</v>
      </c>
      <c r="X18" s="35">
        <f t="shared" si="5"/>
        <v>602435.9911240479</v>
      </c>
      <c r="Y18" s="36">
        <f t="shared" si="6"/>
        <v>1.1825242718447315E-3</v>
      </c>
    </row>
    <row r="19" spans="2:25" x14ac:dyDescent="0.2">
      <c r="B19" s="43">
        <v>11</v>
      </c>
      <c r="C19" s="86">
        <f t="shared" si="0"/>
        <v>583671.88806404173</v>
      </c>
      <c r="D19" s="86"/>
      <c r="E19" s="51">
        <v>2010</v>
      </c>
      <c r="F19" s="8">
        <v>44123</v>
      </c>
      <c r="G19" s="43" t="s">
        <v>3</v>
      </c>
      <c r="H19" s="87">
        <v>1.5874999999999999</v>
      </c>
      <c r="I19" s="87"/>
      <c r="J19" s="51">
        <v>65</v>
      </c>
      <c r="K19" s="88">
        <f t="shared" si="3"/>
        <v>17510.15664192125</v>
      </c>
      <c r="L19" s="89"/>
      <c r="M19" s="6">
        <f>IF(J19="","",(K19/J19)/LOOKUP(RIGHT($D$2,3),定数!$A$6:$A$13,定数!$B$6:$B$13))</f>
        <v>2.2448918771693913</v>
      </c>
      <c r="N19" s="51">
        <v>2010</v>
      </c>
      <c r="O19" s="8">
        <v>44123</v>
      </c>
      <c r="P19" s="87">
        <v>1.5795999999999999</v>
      </c>
      <c r="Q19" s="87"/>
      <c r="R19" s="90">
        <f>IF(P19="","",T19*M19*LOOKUP(RIGHT($D$2,3),定数!$A$6:$A$13,定数!$B$6:$B$13))</f>
        <v>21281.574995565879</v>
      </c>
      <c r="S19" s="90"/>
      <c r="T19" s="91">
        <f t="shared" si="4"/>
        <v>79.000000000000185</v>
      </c>
      <c r="U19" s="91"/>
      <c r="V19" s="22">
        <f t="shared" si="1"/>
        <v>1</v>
      </c>
      <c r="W19">
        <f t="shared" si="2"/>
        <v>0</v>
      </c>
      <c r="X19" s="35">
        <f t="shared" si="5"/>
        <v>602435.9911240479</v>
      </c>
      <c r="Y19" s="36">
        <f t="shared" si="6"/>
        <v>3.1147048543689104E-2</v>
      </c>
    </row>
    <row r="20" spans="2:25" x14ac:dyDescent="0.2">
      <c r="B20" s="43">
        <v>12</v>
      </c>
      <c r="C20" s="86">
        <f t="shared" si="0"/>
        <v>604953.46305960766</v>
      </c>
      <c r="D20" s="86"/>
      <c r="E20" s="51">
        <v>2010</v>
      </c>
      <c r="F20" s="8">
        <v>44161</v>
      </c>
      <c r="G20" s="43" t="s">
        <v>3</v>
      </c>
      <c r="H20" s="87">
        <v>1.575</v>
      </c>
      <c r="I20" s="87"/>
      <c r="J20" s="51">
        <v>42</v>
      </c>
      <c r="K20" s="88">
        <f t="shared" si="3"/>
        <v>18148.603891788229</v>
      </c>
      <c r="L20" s="89"/>
      <c r="M20" s="6">
        <f>IF(J20="","",(K20/J20)/LOOKUP(RIGHT($D$2,3),定数!$A$6:$A$13,定数!$B$6:$B$13))</f>
        <v>3.6009134705929022</v>
      </c>
      <c r="N20" s="51">
        <v>2010</v>
      </c>
      <c r="O20" s="8">
        <v>44161</v>
      </c>
      <c r="P20" s="87">
        <v>1.57</v>
      </c>
      <c r="Q20" s="87"/>
      <c r="R20" s="90">
        <f>IF(P20="","",T20*M20*LOOKUP(RIGHT($D$2,3),定数!$A$6:$A$13,定数!$B$6:$B$13))</f>
        <v>21605.480823556954</v>
      </c>
      <c r="S20" s="90"/>
      <c r="T20" s="91">
        <f t="shared" si="4"/>
        <v>49.999999999998934</v>
      </c>
      <c r="U20" s="91"/>
      <c r="V20" s="22">
        <f t="shared" si="1"/>
        <v>2</v>
      </c>
      <c r="W20">
        <f t="shared" si="2"/>
        <v>0</v>
      </c>
      <c r="X20" s="35">
        <f t="shared" si="5"/>
        <v>604953.46305960766</v>
      </c>
      <c r="Y20" s="36">
        <f t="shared" si="6"/>
        <v>0</v>
      </c>
    </row>
    <row r="21" spans="2:25" x14ac:dyDescent="0.2">
      <c r="B21" s="43">
        <v>13</v>
      </c>
      <c r="C21" s="86">
        <f t="shared" si="0"/>
        <v>626558.94388316467</v>
      </c>
      <c r="D21" s="86"/>
      <c r="E21" s="51">
        <v>2010</v>
      </c>
      <c r="F21" s="8">
        <v>44168</v>
      </c>
      <c r="G21" s="43" t="s">
        <v>4</v>
      </c>
      <c r="H21" s="87">
        <v>1.5705</v>
      </c>
      <c r="I21" s="87"/>
      <c r="J21" s="51">
        <v>96</v>
      </c>
      <c r="K21" s="88">
        <f>IF(J21="","",C21*0.03)</f>
        <v>18796.768316494938</v>
      </c>
      <c r="L21" s="89"/>
      <c r="M21" s="6">
        <f>IF(J21="","",(K21/J21)/LOOKUP(RIGHT($D$2,3),定数!$A$6:$A$13,定数!$B$6:$B$13))</f>
        <v>1.6316639163624076</v>
      </c>
      <c r="N21" s="51">
        <v>2010</v>
      </c>
      <c r="O21" s="8">
        <v>44173</v>
      </c>
      <c r="P21" s="87">
        <v>1.5823</v>
      </c>
      <c r="Q21" s="87"/>
      <c r="R21" s="90">
        <f>IF(P21="","",T21*M21*LOOKUP(RIGHT($D$2,3),定数!$A$6:$A$13,定数!$B$6:$B$13))</f>
        <v>23104.361055691756</v>
      </c>
      <c r="S21" s="90"/>
      <c r="T21" s="91">
        <f t="shared" si="4"/>
        <v>118.00000000000033</v>
      </c>
      <c r="U21" s="91"/>
      <c r="V21" s="22">
        <f t="shared" si="1"/>
        <v>3</v>
      </c>
      <c r="W21">
        <f t="shared" si="2"/>
        <v>0</v>
      </c>
      <c r="X21" s="35">
        <f t="shared" si="5"/>
        <v>626558.94388316467</v>
      </c>
      <c r="Y21" s="36">
        <f t="shared" si="6"/>
        <v>0</v>
      </c>
    </row>
    <row r="22" spans="2:25" x14ac:dyDescent="0.2">
      <c r="B22" s="43">
        <v>14</v>
      </c>
      <c r="C22" s="86">
        <f t="shared" si="0"/>
        <v>649663.3049388564</v>
      </c>
      <c r="D22" s="86"/>
      <c r="E22" s="51">
        <v>2011</v>
      </c>
      <c r="F22" s="8">
        <v>43849</v>
      </c>
      <c r="G22" s="43" t="s">
        <v>4</v>
      </c>
      <c r="H22" s="87">
        <v>1.5975999999999999</v>
      </c>
      <c r="I22" s="87"/>
      <c r="J22" s="51">
        <v>45</v>
      </c>
      <c r="K22" s="88">
        <f t="shared" si="3"/>
        <v>19489.899148165692</v>
      </c>
      <c r="L22" s="89"/>
      <c r="M22" s="6">
        <f>IF(J22="","",(K22/J22)/LOOKUP(RIGHT($D$2,3),定数!$A$6:$A$13,定数!$B$6:$B$13))</f>
        <v>3.6092405829936469</v>
      </c>
      <c r="N22" s="51">
        <v>2011</v>
      </c>
      <c r="O22" s="8">
        <v>43849</v>
      </c>
      <c r="P22" s="87">
        <v>1.603</v>
      </c>
      <c r="Q22" s="87"/>
      <c r="R22" s="90">
        <f>IF(P22="","",T22*M22*LOOKUP(RIGHT($D$2,3),定数!$A$6:$A$13,定数!$B$6:$B$13))</f>
        <v>23387.878977799141</v>
      </c>
      <c r="S22" s="90"/>
      <c r="T22" s="91">
        <f t="shared" si="4"/>
        <v>54.000000000000711</v>
      </c>
      <c r="U22" s="91"/>
      <c r="V22" s="22">
        <f t="shared" si="1"/>
        <v>4</v>
      </c>
      <c r="W22">
        <f t="shared" si="2"/>
        <v>0</v>
      </c>
      <c r="X22" s="35">
        <f t="shared" si="5"/>
        <v>649663.3049388564</v>
      </c>
      <c r="Y22" s="36">
        <f t="shared" si="6"/>
        <v>0</v>
      </c>
    </row>
    <row r="23" spans="2:25" x14ac:dyDescent="0.2">
      <c r="B23" s="43">
        <v>15</v>
      </c>
      <c r="C23" s="86">
        <f t="shared" si="0"/>
        <v>673051.18391665549</v>
      </c>
      <c r="D23" s="86"/>
      <c r="E23" s="51">
        <v>2011</v>
      </c>
      <c r="F23" s="8">
        <v>43948</v>
      </c>
      <c r="G23" s="43" t="s">
        <v>4</v>
      </c>
      <c r="H23" s="87">
        <v>1.6571</v>
      </c>
      <c r="I23" s="87"/>
      <c r="J23" s="51">
        <v>74</v>
      </c>
      <c r="K23" s="88">
        <f t="shared" si="3"/>
        <v>20191.535517499662</v>
      </c>
      <c r="L23" s="89"/>
      <c r="M23" s="6">
        <f>IF(J23="","",(K23/J23)/LOOKUP(RIGHT($D$2,3),定数!$A$6:$A$13,定数!$B$6:$B$13))</f>
        <v>2.273821567285998</v>
      </c>
      <c r="N23" s="51">
        <v>2011</v>
      </c>
      <c r="O23" s="8">
        <v>43949</v>
      </c>
      <c r="P23" s="87">
        <v>1.6659999999999999</v>
      </c>
      <c r="Q23" s="87"/>
      <c r="R23" s="90">
        <f>IF(P23="","",T23*M23*LOOKUP(RIGHT($D$2,3),定数!$A$6:$A$13,定数!$B$6:$B$13))</f>
        <v>24284.41433861421</v>
      </c>
      <c r="S23" s="90"/>
      <c r="T23" s="91">
        <f t="shared" si="4"/>
        <v>88.999999999999076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673051.18391665549</v>
      </c>
      <c r="Y23" s="36">
        <f t="shared" si="6"/>
        <v>0</v>
      </c>
    </row>
    <row r="24" spans="2:25" x14ac:dyDescent="0.2">
      <c r="B24" s="43">
        <v>16</v>
      </c>
      <c r="C24" s="86">
        <f t="shared" si="0"/>
        <v>697335.5982552697</v>
      </c>
      <c r="D24" s="86"/>
      <c r="E24" s="51">
        <v>2011</v>
      </c>
      <c r="F24" s="8">
        <v>43956</v>
      </c>
      <c r="G24" s="43" t="s">
        <v>3</v>
      </c>
      <c r="H24" s="87">
        <v>1.6440999999999999</v>
      </c>
      <c r="I24" s="87"/>
      <c r="J24" s="51">
        <v>79</v>
      </c>
      <c r="K24" s="88">
        <f t="shared" si="3"/>
        <v>20920.067947658092</v>
      </c>
      <c r="L24" s="89"/>
      <c r="M24" s="6">
        <f>IF(J24="","",(K24/J24)/LOOKUP(RIGHT($D$2,3),定数!$A$6:$A$13,定数!$B$6:$B$13))</f>
        <v>2.206758222326803</v>
      </c>
      <c r="N24" s="51">
        <v>2011</v>
      </c>
      <c r="O24" s="8">
        <v>43960</v>
      </c>
      <c r="P24" s="87">
        <v>1.6345000000000001</v>
      </c>
      <c r="Q24" s="87"/>
      <c r="R24" s="90">
        <f>IF(P24="","",T24*M24*LOOKUP(RIGHT($D$2,3),定数!$A$6:$A$13,定数!$B$6:$B$13))</f>
        <v>25421.854721204323</v>
      </c>
      <c r="S24" s="90"/>
      <c r="T24" s="91">
        <f t="shared" si="4"/>
        <v>95.999999999998309</v>
      </c>
      <c r="U24" s="91"/>
      <c r="V24" t="str">
        <f t="shared" si="7"/>
        <v/>
      </c>
      <c r="W24">
        <f t="shared" si="2"/>
        <v>0</v>
      </c>
      <c r="X24" s="35">
        <f t="shared" si="5"/>
        <v>697335.5982552697</v>
      </c>
      <c r="Y24" s="36">
        <f t="shared" si="6"/>
        <v>0</v>
      </c>
    </row>
    <row r="25" spans="2:25" x14ac:dyDescent="0.2">
      <c r="B25" s="43">
        <v>17</v>
      </c>
      <c r="C25" s="86">
        <f t="shared" si="0"/>
        <v>722757.45297647407</v>
      </c>
      <c r="D25" s="86"/>
      <c r="E25" s="51">
        <v>2011</v>
      </c>
      <c r="F25" s="8">
        <v>43964</v>
      </c>
      <c r="G25" s="43" t="s">
        <v>3</v>
      </c>
      <c r="H25" s="87">
        <v>1.6252</v>
      </c>
      <c r="I25" s="87"/>
      <c r="J25" s="51">
        <v>57</v>
      </c>
      <c r="K25" s="88">
        <f t="shared" si="3"/>
        <v>21682.723589294223</v>
      </c>
      <c r="L25" s="89"/>
      <c r="M25" s="6">
        <f>IF(J25="","",(K25/J25)/LOOKUP(RIGHT($D$2,3),定数!$A$6:$A$13,定数!$B$6:$B$13))</f>
        <v>3.1699888288441844</v>
      </c>
      <c r="N25" s="51">
        <v>2011</v>
      </c>
      <c r="O25" s="8">
        <v>43964</v>
      </c>
      <c r="P25" s="87">
        <v>1.6183000000000001</v>
      </c>
      <c r="Q25" s="87"/>
      <c r="R25" s="90">
        <f>IF(P25="","",T25*M25*LOOKUP(RIGHT($D$2,3),定数!$A$6:$A$13,定数!$B$6:$B$13))</f>
        <v>26247.507502829489</v>
      </c>
      <c r="S25" s="90"/>
      <c r="T25" s="91">
        <f t="shared" si="4"/>
        <v>68.999999999999062</v>
      </c>
      <c r="U25" s="91"/>
      <c r="V25" t="str">
        <f t="shared" si="7"/>
        <v/>
      </c>
      <c r="W25">
        <f t="shared" si="2"/>
        <v>0</v>
      </c>
      <c r="X25" s="35">
        <f t="shared" si="5"/>
        <v>722757.45297647407</v>
      </c>
      <c r="Y25" s="36">
        <f t="shared" si="6"/>
        <v>0</v>
      </c>
    </row>
    <row r="26" spans="2:25" x14ac:dyDescent="0.2">
      <c r="B26" s="43">
        <v>18</v>
      </c>
      <c r="C26" s="86">
        <f t="shared" si="0"/>
        <v>749004.96047930361</v>
      </c>
      <c r="D26" s="86"/>
      <c r="E26" s="51">
        <v>2011</v>
      </c>
      <c r="F26" s="8">
        <v>43982</v>
      </c>
      <c r="G26" s="43" t="s">
        <v>4</v>
      </c>
      <c r="H26" s="87">
        <v>1.6477999999999999</v>
      </c>
      <c r="I26" s="87"/>
      <c r="J26" s="51">
        <v>19</v>
      </c>
      <c r="K26" s="88">
        <f t="shared" si="3"/>
        <v>22470.148814379107</v>
      </c>
      <c r="L26" s="89"/>
      <c r="M26" s="6">
        <f>IF(J26="","",(K26/J26)/LOOKUP(RIGHT($D$2,3),定数!$A$6:$A$13,定数!$B$6:$B$13))</f>
        <v>9.8553284273592574</v>
      </c>
      <c r="N26" s="51">
        <v>2011</v>
      </c>
      <c r="O26" s="8">
        <v>43982</v>
      </c>
      <c r="P26" s="87">
        <v>1.6497999999999999</v>
      </c>
      <c r="Q26" s="87"/>
      <c r="R26" s="90">
        <f>IF(P26="","",T26*M26*LOOKUP(RIGHT($D$2,3),定数!$A$6:$A$13,定数!$B$6:$B$13))</f>
        <v>23652.78822566224</v>
      </c>
      <c r="S26" s="90"/>
      <c r="T26" s="91">
        <f t="shared" si="4"/>
        <v>20.000000000000018</v>
      </c>
      <c r="U26" s="91"/>
      <c r="V26" t="str">
        <f t="shared" si="7"/>
        <v/>
      </c>
      <c r="W26">
        <f t="shared" si="2"/>
        <v>0</v>
      </c>
      <c r="X26" s="35">
        <f t="shared" si="5"/>
        <v>749004.96047930361</v>
      </c>
      <c r="Y26" s="36">
        <f t="shared" si="6"/>
        <v>0</v>
      </c>
    </row>
    <row r="27" spans="2:25" x14ac:dyDescent="0.2">
      <c r="B27" s="43">
        <v>19</v>
      </c>
      <c r="C27" s="86">
        <f t="shared" si="0"/>
        <v>772657.74870496581</v>
      </c>
      <c r="D27" s="86"/>
      <c r="E27" s="51">
        <v>2011</v>
      </c>
      <c r="F27" s="8">
        <v>44010</v>
      </c>
      <c r="G27" s="43" t="s">
        <v>3</v>
      </c>
      <c r="H27" s="87">
        <v>1.5955999999999999</v>
      </c>
      <c r="I27" s="87"/>
      <c r="J27" s="51">
        <v>55</v>
      </c>
      <c r="K27" s="88">
        <f t="shared" si="3"/>
        <v>23179.732461148975</v>
      </c>
      <c r="L27" s="89"/>
      <c r="M27" s="6">
        <f>IF(J27="","",(K27/J27)/LOOKUP(RIGHT($D$2,3),定数!$A$6:$A$13,定数!$B$6:$B$13))</f>
        <v>3.5120806759316627</v>
      </c>
      <c r="N27" s="51">
        <v>2011</v>
      </c>
      <c r="O27" s="8">
        <v>44010</v>
      </c>
      <c r="P27" s="87">
        <v>1.6011</v>
      </c>
      <c r="Q27" s="87"/>
      <c r="R27" s="90">
        <f>IF(P27="","",T27*M27*LOOKUP(RIGHT($D$2,3),定数!$A$6:$A$13,定数!$B$6:$B$13))</f>
        <v>-23179.732461149229</v>
      </c>
      <c r="S27" s="90"/>
      <c r="T27" s="91">
        <f t="shared" si="4"/>
        <v>-55.000000000000604</v>
      </c>
      <c r="U27" s="91"/>
      <c r="V27" t="str">
        <f t="shared" si="7"/>
        <v/>
      </c>
      <c r="W27">
        <f t="shared" si="2"/>
        <v>1</v>
      </c>
      <c r="X27" s="35">
        <f t="shared" si="5"/>
        <v>772657.74870496581</v>
      </c>
      <c r="Y27" s="36">
        <f t="shared" si="6"/>
        <v>0</v>
      </c>
    </row>
    <row r="28" spans="2:25" x14ac:dyDescent="0.2">
      <c r="B28" s="43">
        <v>20</v>
      </c>
      <c r="C28" s="86">
        <f t="shared" si="0"/>
        <v>749478.01624381659</v>
      </c>
      <c r="D28" s="86"/>
      <c r="E28" s="51">
        <v>2011</v>
      </c>
      <c r="F28" s="8">
        <v>44046</v>
      </c>
      <c r="G28" s="43" t="s">
        <v>3</v>
      </c>
      <c r="H28" s="87">
        <v>1.6274</v>
      </c>
      <c r="I28" s="87"/>
      <c r="J28" s="51">
        <v>41</v>
      </c>
      <c r="K28" s="88">
        <f t="shared" si="3"/>
        <v>22484.340487314497</v>
      </c>
      <c r="L28" s="89"/>
      <c r="M28" s="6">
        <f>IF(J28="","",(K28/J28)/LOOKUP(RIGHT($D$2,3),定数!$A$6:$A$13,定数!$B$6:$B$13))</f>
        <v>4.5699879039257105</v>
      </c>
      <c r="N28" s="51">
        <v>2011</v>
      </c>
      <c r="O28" s="8">
        <v>44046</v>
      </c>
      <c r="P28" s="87">
        <v>1.6315</v>
      </c>
      <c r="Q28" s="87"/>
      <c r="R28" s="90">
        <f>IF(P28="","",T28*M28*LOOKUP(RIGHT($D$2,3),定数!$A$6:$A$13,定数!$B$6:$B$13))</f>
        <v>-22484.340487314457</v>
      </c>
      <c r="S28" s="90"/>
      <c r="T28" s="91">
        <f t="shared" si="4"/>
        <v>-40.999999999999929</v>
      </c>
      <c r="U28" s="91"/>
      <c r="V28" t="str">
        <f t="shared" si="7"/>
        <v/>
      </c>
      <c r="W28">
        <f t="shared" si="2"/>
        <v>2</v>
      </c>
      <c r="X28" s="35">
        <f t="shared" si="5"/>
        <v>772657.74870496581</v>
      </c>
      <c r="Y28" s="36">
        <f t="shared" si="6"/>
        <v>3.000000000000036E-2</v>
      </c>
    </row>
    <row r="29" spans="2:25" x14ac:dyDescent="0.2">
      <c r="B29" s="43">
        <v>21</v>
      </c>
      <c r="C29" s="86">
        <f t="shared" si="0"/>
        <v>726993.67575650208</v>
      </c>
      <c r="D29" s="86"/>
      <c r="E29" s="51">
        <v>2011</v>
      </c>
      <c r="F29" s="8">
        <v>44060</v>
      </c>
      <c r="G29" s="43" t="s">
        <v>4</v>
      </c>
      <c r="H29" s="87">
        <v>1.6456</v>
      </c>
      <c r="I29" s="87"/>
      <c r="J29" s="51">
        <v>105</v>
      </c>
      <c r="K29" s="88">
        <f t="shared" si="3"/>
        <v>21809.81027269506</v>
      </c>
      <c r="L29" s="89"/>
      <c r="M29" s="6">
        <f>IF(J29="","",(K29/J29)/LOOKUP(RIGHT($D$2,3),定数!$A$6:$A$13,定数!$B$6:$B$13))</f>
        <v>1.7309373232297667</v>
      </c>
      <c r="N29" s="51">
        <v>2011</v>
      </c>
      <c r="O29" s="8">
        <v>44060</v>
      </c>
      <c r="P29" s="87">
        <v>1.6586000000000001</v>
      </c>
      <c r="Q29" s="87"/>
      <c r="R29" s="90">
        <f>IF(P29="","",T29*M29*LOOKUP(RIGHT($D$2,3),定数!$A$6:$A$13,定数!$B$6:$B$13))</f>
        <v>27002.622242384612</v>
      </c>
      <c r="S29" s="90"/>
      <c r="T29" s="91">
        <f t="shared" si="4"/>
        <v>130.00000000000122</v>
      </c>
      <c r="U29" s="91"/>
      <c r="V29" t="str">
        <f t="shared" si="7"/>
        <v/>
      </c>
      <c r="W29">
        <f t="shared" si="2"/>
        <v>0</v>
      </c>
      <c r="X29" s="35">
        <f t="shared" si="5"/>
        <v>772657.74870496581</v>
      </c>
      <c r="Y29" s="36">
        <f t="shared" si="6"/>
        <v>5.9100000000000374E-2</v>
      </c>
    </row>
    <row r="30" spans="2:25" x14ac:dyDescent="0.2">
      <c r="B30" s="43">
        <v>22</v>
      </c>
      <c r="C30" s="86">
        <f t="shared" si="0"/>
        <v>753996.29799888667</v>
      </c>
      <c r="D30" s="86"/>
      <c r="E30" s="51">
        <v>2011</v>
      </c>
      <c r="F30" s="8">
        <v>44074</v>
      </c>
      <c r="G30" s="43" t="s">
        <v>3</v>
      </c>
      <c r="H30" s="87">
        <v>1.6271</v>
      </c>
      <c r="I30" s="87"/>
      <c r="J30" s="51">
        <v>64</v>
      </c>
      <c r="K30" s="88">
        <f t="shared" si="3"/>
        <v>22619.8889399666</v>
      </c>
      <c r="L30" s="89"/>
      <c r="M30" s="6">
        <f>IF(J30="","",(K30/J30)/LOOKUP(RIGHT($D$2,3),定数!$A$6:$A$13,定数!$B$6:$B$13))</f>
        <v>2.9452980390581511</v>
      </c>
      <c r="N30" s="51">
        <v>2011</v>
      </c>
      <c r="O30" s="8">
        <v>44075</v>
      </c>
      <c r="P30" s="87">
        <v>1.6194</v>
      </c>
      <c r="Q30" s="87"/>
      <c r="R30" s="90">
        <f>IF(P30="","",T30*M30*LOOKUP(RIGHT($D$2,3),定数!$A$6:$A$13,定数!$B$6:$B$13))</f>
        <v>27214.553880897456</v>
      </c>
      <c r="S30" s="90"/>
      <c r="T30" s="91">
        <f t="shared" si="4"/>
        <v>77.000000000000398</v>
      </c>
      <c r="U30" s="91"/>
      <c r="V30" t="str">
        <f t="shared" si="7"/>
        <v/>
      </c>
      <c r="W30">
        <f t="shared" si="2"/>
        <v>0</v>
      </c>
      <c r="X30" s="35">
        <f t="shared" si="5"/>
        <v>772657.74870496581</v>
      </c>
      <c r="Y30" s="36">
        <f t="shared" si="6"/>
        <v>2.4152285714285737E-2</v>
      </c>
    </row>
    <row r="31" spans="2:25" x14ac:dyDescent="0.2">
      <c r="B31" s="43">
        <v>23</v>
      </c>
      <c r="C31" s="86">
        <f t="shared" si="0"/>
        <v>781210.85187978414</v>
      </c>
      <c r="D31" s="86"/>
      <c r="E31" s="51">
        <v>2011</v>
      </c>
      <c r="F31" s="8">
        <v>44080</v>
      </c>
      <c r="G31" s="43" t="s">
        <v>3</v>
      </c>
      <c r="H31" s="87">
        <v>1.6093999999999999</v>
      </c>
      <c r="I31" s="87"/>
      <c r="J31" s="51">
        <v>82</v>
      </c>
      <c r="K31" s="88">
        <f t="shared" si="3"/>
        <v>23436.325556393524</v>
      </c>
      <c r="L31" s="89"/>
      <c r="M31" s="6">
        <f>IF(J31="","",(K31/J31)/LOOKUP(RIGHT($D$2,3),定数!$A$6:$A$13,定数!$B$6:$B$13))</f>
        <v>2.3817404020725124</v>
      </c>
      <c r="N31" s="51">
        <v>2011</v>
      </c>
      <c r="O31" s="8">
        <v>44080</v>
      </c>
      <c r="P31" s="87">
        <v>1.5992</v>
      </c>
      <c r="Q31" s="87"/>
      <c r="R31" s="90">
        <f>IF(P31="","",T31*M31*LOOKUP(RIGHT($D$2,3),定数!$A$6:$A$13,定数!$B$6:$B$13))</f>
        <v>29152.502521367514</v>
      </c>
      <c r="S31" s="90"/>
      <c r="T31" s="91">
        <f t="shared" si="4"/>
        <v>101.99999999999987</v>
      </c>
      <c r="U31" s="91"/>
      <c r="V31" t="str">
        <f t="shared" si="7"/>
        <v/>
      </c>
      <c r="W31">
        <f t="shared" si="2"/>
        <v>0</v>
      </c>
      <c r="X31" s="35">
        <f t="shared" si="5"/>
        <v>781210.85187978414</v>
      </c>
      <c r="Y31" s="36">
        <f t="shared" si="6"/>
        <v>0</v>
      </c>
    </row>
    <row r="32" spans="2:25" x14ac:dyDescent="0.2">
      <c r="B32" s="43">
        <v>24</v>
      </c>
      <c r="C32" s="86">
        <f t="shared" si="0"/>
        <v>810363.35440115165</v>
      </c>
      <c r="D32" s="86"/>
      <c r="E32" s="51">
        <v>2011</v>
      </c>
      <c r="F32" s="8">
        <v>44088</v>
      </c>
      <c r="G32" s="43" t="s">
        <v>3</v>
      </c>
      <c r="H32" s="87">
        <v>1.5769</v>
      </c>
      <c r="I32" s="87"/>
      <c r="J32" s="51">
        <v>45</v>
      </c>
      <c r="K32" s="88">
        <f t="shared" si="3"/>
        <v>24310.900632034547</v>
      </c>
      <c r="L32" s="89"/>
      <c r="M32" s="6">
        <f>IF(J32="","",(K32/J32)/LOOKUP(RIGHT($D$2,3),定数!$A$6:$A$13,定数!$B$6:$B$13))</f>
        <v>4.5020186355619529</v>
      </c>
      <c r="N32" s="51">
        <v>2011</v>
      </c>
      <c r="O32" s="8">
        <v>44089</v>
      </c>
      <c r="P32" s="87">
        <v>1.5813999999999999</v>
      </c>
      <c r="Q32" s="87"/>
      <c r="R32" s="90">
        <f>IF(P32="","",T32*M32*LOOKUP(RIGHT($D$2,3),定数!$A$6:$A$13,定数!$B$6:$B$13))</f>
        <v>-24310.900632034267</v>
      </c>
      <c r="S32" s="90"/>
      <c r="T32" s="91">
        <f t="shared" si="4"/>
        <v>-44.999999999999488</v>
      </c>
      <c r="U32" s="91"/>
      <c r="V32" t="str">
        <f t="shared" si="7"/>
        <v/>
      </c>
      <c r="W32">
        <f t="shared" si="2"/>
        <v>1</v>
      </c>
      <c r="X32" s="35">
        <f t="shared" si="5"/>
        <v>810363.35440115165</v>
      </c>
      <c r="Y32" s="36">
        <f t="shared" si="6"/>
        <v>0</v>
      </c>
    </row>
    <row r="33" spans="2:25" x14ac:dyDescent="0.2">
      <c r="B33" s="43">
        <v>25</v>
      </c>
      <c r="C33" s="86">
        <f t="shared" si="0"/>
        <v>786052.45376911736</v>
      </c>
      <c r="D33" s="86"/>
      <c r="E33" s="51">
        <v>2011</v>
      </c>
      <c r="F33" s="8">
        <v>44125</v>
      </c>
      <c r="G33" s="43" t="s">
        <v>4</v>
      </c>
      <c r="H33" s="87">
        <v>1.5821000000000001</v>
      </c>
      <c r="I33" s="87"/>
      <c r="J33" s="51">
        <v>68</v>
      </c>
      <c r="K33" s="88">
        <f t="shared" si="3"/>
        <v>23581.57361307352</v>
      </c>
      <c r="L33" s="89"/>
      <c r="M33" s="6">
        <f>IF(J33="","",(K33/J33)/LOOKUP(RIGHT($D$2,3),定数!$A$6:$A$13,定数!$B$6:$B$13))</f>
        <v>2.8898987270923433</v>
      </c>
      <c r="N33" s="51">
        <v>2011</v>
      </c>
      <c r="O33" s="8">
        <v>44125</v>
      </c>
      <c r="P33" s="87">
        <v>1.5905</v>
      </c>
      <c r="Q33" s="87"/>
      <c r="R33" s="90">
        <f>IF(P33="","",T33*M33*LOOKUP(RIGHT($D$2,3),定数!$A$6:$A$13,定数!$B$6:$B$13))</f>
        <v>29130.179169090694</v>
      </c>
      <c r="S33" s="90"/>
      <c r="T33" s="91">
        <f t="shared" si="4"/>
        <v>83.999999999999631</v>
      </c>
      <c r="U33" s="91"/>
      <c r="V33" t="str">
        <f t="shared" si="7"/>
        <v/>
      </c>
      <c r="W33">
        <f t="shared" si="2"/>
        <v>0</v>
      </c>
      <c r="X33" s="35">
        <f t="shared" si="5"/>
        <v>810363.35440115165</v>
      </c>
      <c r="Y33" s="36">
        <f t="shared" si="6"/>
        <v>2.9999999999999694E-2</v>
      </c>
    </row>
    <row r="34" spans="2:25" x14ac:dyDescent="0.2">
      <c r="B34" s="43">
        <v>26</v>
      </c>
      <c r="C34" s="86">
        <f t="shared" si="0"/>
        <v>815182.63293820806</v>
      </c>
      <c r="D34" s="86"/>
      <c r="E34" s="51">
        <v>2011</v>
      </c>
      <c r="F34" s="8">
        <v>44129</v>
      </c>
      <c r="G34" s="43" t="s">
        <v>4</v>
      </c>
      <c r="H34" s="87">
        <v>1.6017999999999999</v>
      </c>
      <c r="I34" s="87"/>
      <c r="J34" s="51">
        <v>63</v>
      </c>
      <c r="K34" s="88">
        <f t="shared" si="3"/>
        <v>24455.478988146242</v>
      </c>
      <c r="L34" s="89"/>
      <c r="M34" s="6">
        <f>IF(J34="","",(K34/J34)/LOOKUP(RIGHT($D$2,3),定数!$A$6:$A$13,定数!$B$6:$B$13))</f>
        <v>3.2348517180087621</v>
      </c>
      <c r="N34" s="51">
        <v>2011</v>
      </c>
      <c r="O34" s="8">
        <v>44130</v>
      </c>
      <c r="P34" s="87">
        <v>1.5954999999999999</v>
      </c>
      <c r="Q34" s="87"/>
      <c r="R34" s="90">
        <f>IF(P34="","",T34*M34*LOOKUP(RIGHT($D$2,3),定数!$A$6:$A$13,定数!$B$6:$B$13))</f>
        <v>-24455.478988146137</v>
      </c>
      <c r="S34" s="90"/>
      <c r="T34" s="91">
        <f t="shared" si="4"/>
        <v>-62.999999999999723</v>
      </c>
      <c r="U34" s="91"/>
      <c r="V34" t="str">
        <f t="shared" si="7"/>
        <v/>
      </c>
      <c r="W34">
        <f t="shared" si="2"/>
        <v>1</v>
      </c>
      <c r="X34" s="35">
        <f t="shared" si="5"/>
        <v>815182.63293820806</v>
      </c>
      <c r="Y34" s="36">
        <f t="shared" si="6"/>
        <v>0</v>
      </c>
    </row>
    <row r="35" spans="2:25" x14ac:dyDescent="0.2">
      <c r="B35" s="43">
        <v>27</v>
      </c>
      <c r="C35" s="86">
        <f t="shared" si="0"/>
        <v>790727.15395006188</v>
      </c>
      <c r="D35" s="86"/>
      <c r="E35" s="51">
        <v>2011</v>
      </c>
      <c r="F35" s="8">
        <v>44158</v>
      </c>
      <c r="G35" s="43" t="s">
        <v>3</v>
      </c>
      <c r="H35" s="87">
        <v>1.5619000000000001</v>
      </c>
      <c r="I35" s="87"/>
      <c r="J35" s="51">
        <v>50</v>
      </c>
      <c r="K35" s="88">
        <f t="shared" si="3"/>
        <v>23721.814618501856</v>
      </c>
      <c r="L35" s="89"/>
      <c r="M35" s="6">
        <f>IF(J35="","",(K35/J35)/LOOKUP(RIGHT($D$2,3),定数!$A$6:$A$13,定数!$B$6:$B$13))</f>
        <v>3.9536357697503091</v>
      </c>
      <c r="N35" s="51">
        <v>2011</v>
      </c>
      <c r="O35" s="8">
        <v>44158</v>
      </c>
      <c r="P35" s="87">
        <v>1.556</v>
      </c>
      <c r="Q35" s="87"/>
      <c r="R35" s="90">
        <f>IF(P35="","",T35*M35*LOOKUP(RIGHT($D$2,3),定数!$A$6:$A$13,定数!$B$6:$B$13))</f>
        <v>27991.741249832266</v>
      </c>
      <c r="S35" s="90"/>
      <c r="T35" s="91">
        <f t="shared" si="4"/>
        <v>59.000000000000163</v>
      </c>
      <c r="U35" s="91"/>
      <c r="V35" t="str">
        <f t="shared" si="7"/>
        <v/>
      </c>
      <c r="W35">
        <f t="shared" si="2"/>
        <v>0</v>
      </c>
      <c r="X35" s="35">
        <f t="shared" si="5"/>
        <v>815182.63293820806</v>
      </c>
      <c r="Y35" s="36">
        <f t="shared" si="6"/>
        <v>2.9999999999999916E-2</v>
      </c>
    </row>
    <row r="36" spans="2:25" x14ac:dyDescent="0.2">
      <c r="B36" s="43">
        <v>28</v>
      </c>
      <c r="C36" s="86">
        <f t="shared" si="0"/>
        <v>818718.89519989421</v>
      </c>
      <c r="D36" s="86"/>
      <c r="E36" s="51">
        <v>2011</v>
      </c>
      <c r="F36" s="8">
        <v>44160</v>
      </c>
      <c r="G36" s="43" t="s">
        <v>3</v>
      </c>
      <c r="H36" s="87">
        <v>1.5483</v>
      </c>
      <c r="I36" s="87"/>
      <c r="J36" s="51">
        <v>74</v>
      </c>
      <c r="K36" s="88">
        <f t="shared" si="3"/>
        <v>24561.566855996825</v>
      </c>
      <c r="L36" s="89"/>
      <c r="M36" s="6">
        <f>IF(J36="","",(K36/J36)/LOOKUP(RIGHT($D$2,3),定数!$A$6:$A$13,定数!$B$6:$B$13))</f>
        <v>2.7659422135131559</v>
      </c>
      <c r="N36" s="51">
        <v>2011</v>
      </c>
      <c r="O36" s="8">
        <v>44163</v>
      </c>
      <c r="P36" s="87">
        <v>1.5557000000000001</v>
      </c>
      <c r="Q36" s="87"/>
      <c r="R36" s="90">
        <f>IF(P36="","",T36*M36*LOOKUP(RIGHT($D$2,3),定数!$A$6:$A$13,定数!$B$6:$B$13))</f>
        <v>-24561.566855997073</v>
      </c>
      <c r="S36" s="90"/>
      <c r="T36" s="91">
        <f t="shared" si="4"/>
        <v>-74.000000000000739</v>
      </c>
      <c r="U36" s="91"/>
      <c r="V36" t="str">
        <f t="shared" si="7"/>
        <v/>
      </c>
      <c r="W36">
        <f t="shared" si="2"/>
        <v>1</v>
      </c>
      <c r="X36" s="35">
        <f t="shared" si="5"/>
        <v>818718.89519989421</v>
      </c>
      <c r="Y36" s="36">
        <f t="shared" si="6"/>
        <v>0</v>
      </c>
    </row>
    <row r="37" spans="2:25" x14ac:dyDescent="0.2">
      <c r="B37" s="43">
        <v>29</v>
      </c>
      <c r="C37" s="86">
        <f t="shared" si="0"/>
        <v>794157.32834389713</v>
      </c>
      <c r="D37" s="86"/>
      <c r="E37" s="51">
        <v>2011</v>
      </c>
      <c r="F37" s="8">
        <v>44177</v>
      </c>
      <c r="G37" s="43" t="s">
        <v>3</v>
      </c>
      <c r="H37" s="87">
        <v>1.5595000000000001</v>
      </c>
      <c r="I37" s="87"/>
      <c r="J37" s="51">
        <v>63</v>
      </c>
      <c r="K37" s="88">
        <f>IF(J37="","",C37*0.03)</f>
        <v>23824.719850316913</v>
      </c>
      <c r="L37" s="89"/>
      <c r="M37" s="6">
        <f>IF(J37="","",(K37/J37)/LOOKUP(RIGHT($D$2,3),定数!$A$6:$A$13,定数!$B$6:$B$13))</f>
        <v>3.1514179696186395</v>
      </c>
      <c r="N37" s="51">
        <v>2011</v>
      </c>
      <c r="O37" s="8">
        <v>44178</v>
      </c>
      <c r="P37" s="87">
        <v>1.5518000000000001</v>
      </c>
      <c r="Q37" s="87"/>
      <c r="R37" s="90">
        <f>IF(P37="","",T37*M37*LOOKUP(RIGHT($D$2,3),定数!$A$6:$A$13,定数!$B$6:$B$13))</f>
        <v>29119.102039276378</v>
      </c>
      <c r="S37" s="90"/>
      <c r="T37" s="91">
        <f t="shared" si="4"/>
        <v>77.000000000000398</v>
      </c>
      <c r="U37" s="91"/>
      <c r="V37" t="str">
        <f t="shared" si="7"/>
        <v/>
      </c>
      <c r="W37">
        <f t="shared" si="2"/>
        <v>0</v>
      </c>
      <c r="X37" s="35">
        <f t="shared" si="5"/>
        <v>818718.89519989421</v>
      </c>
      <c r="Y37" s="36">
        <f t="shared" si="6"/>
        <v>3.000000000000036E-2</v>
      </c>
    </row>
    <row r="38" spans="2:25" x14ac:dyDescent="0.2">
      <c r="B38" s="43">
        <v>30</v>
      </c>
      <c r="C38" s="86">
        <f t="shared" si="0"/>
        <v>823276.43038317352</v>
      </c>
      <c r="D38" s="86"/>
      <c r="E38" s="51">
        <v>2012</v>
      </c>
      <c r="F38" s="8">
        <v>43857</v>
      </c>
      <c r="G38" s="43" t="s">
        <v>4</v>
      </c>
      <c r="H38" s="87">
        <v>1.5730999999999999</v>
      </c>
      <c r="I38" s="87"/>
      <c r="J38" s="51">
        <v>92</v>
      </c>
      <c r="K38" s="88">
        <f t="shared" si="3"/>
        <v>24698.292911495206</v>
      </c>
      <c r="L38" s="89"/>
      <c r="M38" s="6">
        <f>IF(J38="","",(K38/J38)/LOOKUP(RIGHT($D$2,3),定数!$A$6:$A$13,定数!$B$6:$B$13))</f>
        <v>2.237164212997754</v>
      </c>
      <c r="N38" s="51">
        <v>2012</v>
      </c>
      <c r="O38" s="8">
        <v>43862</v>
      </c>
      <c r="P38" s="87">
        <v>1.5844</v>
      </c>
      <c r="Q38" s="87"/>
      <c r="R38" s="90">
        <f>IF(P38="","",T38*M38*LOOKUP(RIGHT($D$2,3),定数!$A$6:$A$13,定数!$B$6:$B$13))</f>
        <v>30335.946728249783</v>
      </c>
      <c r="S38" s="90"/>
      <c r="T38" s="92">
        <f t="shared" si="4"/>
        <v>113.00000000000088</v>
      </c>
      <c r="U38" s="93"/>
      <c r="V38" t="str">
        <f t="shared" si="7"/>
        <v/>
      </c>
      <c r="W38">
        <f t="shared" si="2"/>
        <v>0</v>
      </c>
      <c r="X38" s="35">
        <f t="shared" si="5"/>
        <v>823276.43038317352</v>
      </c>
      <c r="Y38" s="36">
        <f t="shared" si="6"/>
        <v>0</v>
      </c>
    </row>
    <row r="39" spans="2:25" x14ac:dyDescent="0.2">
      <c r="B39" s="43">
        <v>31</v>
      </c>
      <c r="C39" s="86">
        <f t="shared" si="0"/>
        <v>853612.37711142329</v>
      </c>
      <c r="D39" s="86"/>
      <c r="E39" s="51">
        <v>2012</v>
      </c>
      <c r="F39" s="8">
        <v>43889</v>
      </c>
      <c r="G39" s="43" t="s">
        <v>4</v>
      </c>
      <c r="H39" s="87">
        <v>1.5901000000000001</v>
      </c>
      <c r="I39" s="87"/>
      <c r="J39" s="51">
        <v>104</v>
      </c>
      <c r="K39" s="88">
        <f t="shared" si="3"/>
        <v>25608.371313342697</v>
      </c>
      <c r="L39" s="89"/>
      <c r="M39" s="6">
        <f>IF(J39="","",(K39/J39)/LOOKUP(RIGHT($D$2,3),定数!$A$6:$A$13,定数!$B$6:$B$13))</f>
        <v>2.0519528295947675</v>
      </c>
      <c r="N39" s="51">
        <v>2012</v>
      </c>
      <c r="O39" s="8">
        <v>43895</v>
      </c>
      <c r="P39" s="87">
        <v>1.5797000000000001</v>
      </c>
      <c r="Q39" s="87"/>
      <c r="R39" s="90">
        <f>IF(P39="","",T39*M39*LOOKUP(RIGHT($D$2,3),定数!$A$6:$A$13,定数!$B$6:$B$13))</f>
        <v>-25608.371313342614</v>
      </c>
      <c r="S39" s="90"/>
      <c r="T39" s="92">
        <f t="shared" si="4"/>
        <v>-103.99999999999964</v>
      </c>
      <c r="U39" s="93"/>
      <c r="V39" t="str">
        <f t="shared" si="7"/>
        <v/>
      </c>
      <c r="W39">
        <f t="shared" si="2"/>
        <v>1</v>
      </c>
      <c r="X39" s="35">
        <f t="shared" si="5"/>
        <v>853612.37711142329</v>
      </c>
      <c r="Y39" s="36">
        <f t="shared" si="6"/>
        <v>0</v>
      </c>
    </row>
    <row r="40" spans="2:25" x14ac:dyDescent="0.2">
      <c r="B40" s="43">
        <v>32</v>
      </c>
      <c r="C40" s="86">
        <f t="shared" si="0"/>
        <v>828004.0057980807</v>
      </c>
      <c r="D40" s="86"/>
      <c r="E40" s="51">
        <v>2012</v>
      </c>
      <c r="F40" s="8">
        <v>43951</v>
      </c>
      <c r="G40" s="43" t="s">
        <v>4</v>
      </c>
      <c r="H40" s="87">
        <v>1.6119000000000001</v>
      </c>
      <c r="I40" s="87"/>
      <c r="J40" s="51">
        <v>45</v>
      </c>
      <c r="K40" s="88">
        <f t="shared" si="3"/>
        <v>24840.120173942421</v>
      </c>
      <c r="L40" s="89"/>
      <c r="M40" s="6">
        <f>IF(J40="","",(K40/J40)/LOOKUP(RIGHT($D$2,3),定数!$A$6:$A$13,定数!$B$6:$B$13))</f>
        <v>4.6000222544337817</v>
      </c>
      <c r="N40" s="51">
        <v>2012</v>
      </c>
      <c r="O40" s="8">
        <v>43946</v>
      </c>
      <c r="P40" s="87">
        <v>1.6173</v>
      </c>
      <c r="Q40" s="87"/>
      <c r="R40" s="90">
        <f>IF(P40="","",T40*M40*LOOKUP(RIGHT($D$2,3),定数!$A$6:$A$13,定数!$B$6:$B$13))</f>
        <v>29808.144208730075</v>
      </c>
      <c r="S40" s="90"/>
      <c r="T40" s="92">
        <f t="shared" si="4"/>
        <v>53.999999999998494</v>
      </c>
      <c r="U40" s="93"/>
      <c r="V40" t="str">
        <f t="shared" si="7"/>
        <v/>
      </c>
      <c r="W40">
        <f t="shared" si="2"/>
        <v>0</v>
      </c>
      <c r="X40" s="35">
        <f t="shared" si="5"/>
        <v>853612.37711142329</v>
      </c>
      <c r="Y40" s="36">
        <f t="shared" si="6"/>
        <v>2.9999999999999916E-2</v>
      </c>
    </row>
    <row r="41" spans="2:25" x14ac:dyDescent="0.2">
      <c r="B41" s="43">
        <v>33</v>
      </c>
      <c r="C41" s="86">
        <f t="shared" si="0"/>
        <v>857812.15000681079</v>
      </c>
      <c r="D41" s="86"/>
      <c r="E41" s="51">
        <v>2012</v>
      </c>
      <c r="F41" s="8">
        <v>43955</v>
      </c>
      <c r="G41" s="43" t="s">
        <v>3</v>
      </c>
      <c r="H41" s="87">
        <v>1.6162000000000001</v>
      </c>
      <c r="I41" s="87"/>
      <c r="J41" s="51">
        <v>53</v>
      </c>
      <c r="K41" s="88">
        <f t="shared" si="3"/>
        <v>25734.364500204323</v>
      </c>
      <c r="L41" s="89"/>
      <c r="M41" s="6">
        <f>IF(J41="","",(K41/J41)/LOOKUP(RIGHT($D$2,3),定数!$A$6:$A$13,定数!$B$6:$B$13))</f>
        <v>4.0462837264472205</v>
      </c>
      <c r="N41" s="51">
        <v>2012</v>
      </c>
      <c r="O41" s="8">
        <v>43960</v>
      </c>
      <c r="P41" s="87">
        <v>1.6099000000000001</v>
      </c>
      <c r="Q41" s="87"/>
      <c r="R41" s="90">
        <f>IF(P41="","",T41*M41*LOOKUP(RIGHT($D$2,3),定数!$A$6:$A$13,定数!$B$6:$B$13))</f>
        <v>30589.904971940854</v>
      </c>
      <c r="S41" s="90"/>
      <c r="T41" s="92">
        <f t="shared" si="4"/>
        <v>62.999999999999723</v>
      </c>
      <c r="U41" s="93"/>
      <c r="V41" t="str">
        <f t="shared" si="7"/>
        <v/>
      </c>
      <c r="W41">
        <f t="shared" si="2"/>
        <v>0</v>
      </c>
      <c r="X41" s="35">
        <f t="shared" si="5"/>
        <v>857812.15000681079</v>
      </c>
      <c r="Y41" s="36">
        <f t="shared" si="6"/>
        <v>0</v>
      </c>
    </row>
    <row r="42" spans="2:25" x14ac:dyDescent="0.2">
      <c r="B42" s="43">
        <v>34</v>
      </c>
      <c r="C42" s="86">
        <f t="shared" si="0"/>
        <v>888402.05497875169</v>
      </c>
      <c r="D42" s="86"/>
      <c r="E42" s="51">
        <v>2012</v>
      </c>
      <c r="F42" s="8">
        <v>43975</v>
      </c>
      <c r="G42" s="43" t="s">
        <v>3</v>
      </c>
      <c r="H42" s="87">
        <v>1.5669999999999999</v>
      </c>
      <c r="I42" s="87"/>
      <c r="J42" s="51">
        <v>56</v>
      </c>
      <c r="K42" s="88">
        <f t="shared" si="3"/>
        <v>26652.061649362549</v>
      </c>
      <c r="L42" s="89"/>
      <c r="M42" s="6">
        <f>IF(J42="","",(K42/J42)/LOOKUP(RIGHT($D$2,3),定数!$A$6:$A$13,定数!$B$6:$B$13))</f>
        <v>3.966080602583713</v>
      </c>
      <c r="N42" s="51">
        <v>2012</v>
      </c>
      <c r="O42" s="8">
        <v>43981</v>
      </c>
      <c r="P42" s="87">
        <v>1.5604</v>
      </c>
      <c r="Q42" s="87"/>
      <c r="R42" s="90">
        <f>IF(P42="","",T42*M42*LOOKUP(RIGHT($D$2,3),定数!$A$6:$A$13,定数!$B$6:$B$13))</f>
        <v>31411.358372462713</v>
      </c>
      <c r="S42" s="90"/>
      <c r="T42" s="92">
        <f t="shared" si="4"/>
        <v>65.999999999999389</v>
      </c>
      <c r="U42" s="93"/>
      <c r="V42" t="str">
        <f t="shared" si="7"/>
        <v/>
      </c>
      <c r="W42">
        <f t="shared" si="2"/>
        <v>0</v>
      </c>
      <c r="X42" s="35">
        <f t="shared" si="5"/>
        <v>888402.05497875169</v>
      </c>
      <c r="Y42" s="36">
        <f t="shared" si="6"/>
        <v>0</v>
      </c>
    </row>
    <row r="43" spans="2:25" x14ac:dyDescent="0.2">
      <c r="B43" s="43">
        <v>35</v>
      </c>
      <c r="C43" s="86">
        <f t="shared" si="0"/>
        <v>919813.41335121437</v>
      </c>
      <c r="D43" s="86"/>
      <c r="E43" s="51">
        <v>2012</v>
      </c>
      <c r="F43" s="8">
        <v>44029</v>
      </c>
      <c r="G43" s="43" t="s">
        <v>4</v>
      </c>
      <c r="H43" s="87">
        <v>1.5642</v>
      </c>
      <c r="I43" s="87"/>
      <c r="J43" s="51">
        <v>90</v>
      </c>
      <c r="K43" s="88">
        <f t="shared" si="3"/>
        <v>27594.40240053643</v>
      </c>
      <c r="L43" s="89"/>
      <c r="M43" s="6">
        <f>IF(J43="","",(K43/J43)/LOOKUP(RIGHT($D$2,3),定数!$A$6:$A$13,定数!$B$6:$B$13))</f>
        <v>2.555037259308929</v>
      </c>
      <c r="N43" s="51">
        <v>2012</v>
      </c>
      <c r="O43" s="8">
        <v>44035</v>
      </c>
      <c r="P43" s="87">
        <v>1.5551999999999999</v>
      </c>
      <c r="Q43" s="87"/>
      <c r="R43" s="90">
        <f>IF(P43="","",T43*M43*LOOKUP(RIGHT($D$2,3),定数!$A$6:$A$13,定数!$B$6:$B$13))</f>
        <v>-27594.402400536797</v>
      </c>
      <c r="S43" s="90"/>
      <c r="T43" s="92">
        <f t="shared" si="4"/>
        <v>-90.000000000001194</v>
      </c>
      <c r="U43" s="93"/>
      <c r="V43" t="str">
        <f t="shared" si="7"/>
        <v/>
      </c>
      <c r="W43">
        <f t="shared" si="2"/>
        <v>1</v>
      </c>
      <c r="X43" s="35">
        <f t="shared" si="5"/>
        <v>919813.41335121437</v>
      </c>
      <c r="Y43" s="36">
        <f t="shared" si="6"/>
        <v>0</v>
      </c>
    </row>
    <row r="44" spans="2:25" x14ac:dyDescent="0.2">
      <c r="B44" s="43">
        <v>36</v>
      </c>
      <c r="C44" s="86">
        <f t="shared" si="0"/>
        <v>892219.01095067756</v>
      </c>
      <c r="D44" s="86"/>
      <c r="E44" s="51">
        <v>2012</v>
      </c>
      <c r="F44" s="8">
        <v>44094</v>
      </c>
      <c r="G44" s="43" t="s">
        <v>3</v>
      </c>
      <c r="H44" s="87">
        <v>1.6215999999999999</v>
      </c>
      <c r="I44" s="87"/>
      <c r="J44" s="51">
        <v>21</v>
      </c>
      <c r="K44" s="88">
        <f t="shared" si="3"/>
        <v>26766.570328520327</v>
      </c>
      <c r="L44" s="89"/>
      <c r="M44" s="6">
        <f>IF(J44="","",(K44/J44)/LOOKUP(RIGHT($D$2,3),定数!$A$6:$A$13,定数!$B$6:$B$13))</f>
        <v>10.621654892269971</v>
      </c>
      <c r="N44" s="51">
        <v>2012</v>
      </c>
      <c r="O44" s="8">
        <v>44094</v>
      </c>
      <c r="P44" s="87">
        <v>1.6193</v>
      </c>
      <c r="Q44" s="87"/>
      <c r="R44" s="90">
        <f>IF(P44="","",T44*M44*LOOKUP(RIGHT($D$2,3),定数!$A$6:$A$13,定数!$B$6:$B$13))</f>
        <v>29315.767502664719</v>
      </c>
      <c r="S44" s="90"/>
      <c r="T44" s="92">
        <f t="shared" si="4"/>
        <v>22.999999999999687</v>
      </c>
      <c r="U44" s="93"/>
      <c r="V44" t="str">
        <f t="shared" si="7"/>
        <v/>
      </c>
      <c r="W44">
        <f t="shared" si="2"/>
        <v>0</v>
      </c>
      <c r="X44" s="35">
        <f t="shared" si="5"/>
        <v>919813.41335121437</v>
      </c>
      <c r="Y44" s="36">
        <f t="shared" si="6"/>
        <v>3.000000000000036E-2</v>
      </c>
    </row>
    <row r="45" spans="2:25" x14ac:dyDescent="0.2">
      <c r="B45" s="43">
        <v>37</v>
      </c>
      <c r="C45" s="86">
        <f t="shared" si="0"/>
        <v>921534.77845334227</v>
      </c>
      <c r="D45" s="86"/>
      <c r="E45" s="51">
        <v>2012</v>
      </c>
      <c r="F45" s="8">
        <v>44127</v>
      </c>
      <c r="G45" s="43" t="s">
        <v>3</v>
      </c>
      <c r="H45" s="87">
        <v>1.6007</v>
      </c>
      <c r="I45" s="87"/>
      <c r="J45" s="51">
        <v>18</v>
      </c>
      <c r="K45" s="88">
        <f t="shared" si="3"/>
        <v>27646.043353600267</v>
      </c>
      <c r="L45" s="89"/>
      <c r="M45" s="6">
        <f>IF(J45="","",(K45/J45)/LOOKUP(RIGHT($D$2,3),定数!$A$6:$A$13,定数!$B$6:$B$13))</f>
        <v>12.799094145185309</v>
      </c>
      <c r="N45" s="51">
        <v>2012</v>
      </c>
      <c r="O45" s="8">
        <v>44127</v>
      </c>
      <c r="P45" s="87">
        <v>1.5988</v>
      </c>
      <c r="Q45" s="87"/>
      <c r="R45" s="90">
        <f>IF(P45="","",T45*M45*LOOKUP(RIGHT($D$2,3),定数!$A$6:$A$13,定数!$B$6:$B$13))</f>
        <v>29181.934651022704</v>
      </c>
      <c r="S45" s="90"/>
      <c r="T45" s="92">
        <f t="shared" si="4"/>
        <v>19.000000000000128</v>
      </c>
      <c r="U45" s="93"/>
      <c r="V45" t="str">
        <f t="shared" si="7"/>
        <v/>
      </c>
      <c r="W45">
        <f t="shared" si="2"/>
        <v>0</v>
      </c>
      <c r="X45" s="35">
        <f t="shared" si="5"/>
        <v>921534.77845334227</v>
      </c>
      <c r="Y45" s="36">
        <f t="shared" si="6"/>
        <v>0</v>
      </c>
    </row>
    <row r="46" spans="2:25" x14ac:dyDescent="0.2">
      <c r="B46" s="43">
        <v>38</v>
      </c>
      <c r="C46" s="86">
        <f t="shared" si="0"/>
        <v>950716.71310436493</v>
      </c>
      <c r="D46" s="86"/>
      <c r="E46" s="51">
        <v>2012</v>
      </c>
      <c r="F46" s="8">
        <v>44162</v>
      </c>
      <c r="G46" s="43" t="s">
        <v>4</v>
      </c>
      <c r="H46" s="87">
        <v>1.6032</v>
      </c>
      <c r="I46" s="87"/>
      <c r="J46" s="51">
        <v>38</v>
      </c>
      <c r="K46" s="88">
        <f t="shared" si="3"/>
        <v>28521.501393130948</v>
      </c>
      <c r="L46" s="89"/>
      <c r="M46" s="6">
        <f>IF(J46="","",(K46/J46)/LOOKUP(RIGHT($D$2,3),定数!$A$6:$A$13,定数!$B$6:$B$13))</f>
        <v>6.2547152177918743</v>
      </c>
      <c r="N46" s="51">
        <v>2012</v>
      </c>
      <c r="O46" s="8">
        <v>44163</v>
      </c>
      <c r="P46" s="87">
        <v>1.5993999999999999</v>
      </c>
      <c r="Q46" s="87"/>
      <c r="R46" s="90">
        <f>IF(P46="","",T46*M46*LOOKUP(RIGHT($D$2,3),定数!$A$6:$A$13,定数!$B$6:$B$13))</f>
        <v>-28521.501393131137</v>
      </c>
      <c r="S46" s="90"/>
      <c r="T46" s="92">
        <f t="shared" si="4"/>
        <v>-38.000000000000256</v>
      </c>
      <c r="U46" s="93"/>
      <c r="V46" t="str">
        <f t="shared" si="7"/>
        <v/>
      </c>
      <c r="W46">
        <f t="shared" si="2"/>
        <v>1</v>
      </c>
      <c r="X46" s="35">
        <f t="shared" si="5"/>
        <v>950716.71310436493</v>
      </c>
      <c r="Y46" s="36">
        <f t="shared" si="6"/>
        <v>0</v>
      </c>
    </row>
    <row r="47" spans="2:25" x14ac:dyDescent="0.2">
      <c r="B47" s="43">
        <v>39</v>
      </c>
      <c r="C47" s="86">
        <f t="shared" si="0"/>
        <v>922195.21171123383</v>
      </c>
      <c r="D47" s="86"/>
      <c r="E47" s="51">
        <v>2013</v>
      </c>
      <c r="F47" s="8">
        <v>43848</v>
      </c>
      <c r="G47" s="43" t="s">
        <v>3</v>
      </c>
      <c r="H47" s="87">
        <v>1.5986</v>
      </c>
      <c r="I47" s="87"/>
      <c r="J47" s="51">
        <v>25</v>
      </c>
      <c r="K47" s="88">
        <f t="shared" si="3"/>
        <v>27665.856351337014</v>
      </c>
      <c r="L47" s="89"/>
      <c r="M47" s="6">
        <f>IF(J47="","",(K47/J47)/LOOKUP(RIGHT($D$2,3),定数!$A$6:$A$13,定数!$B$6:$B$13))</f>
        <v>9.2219521171123393</v>
      </c>
      <c r="N47" s="51">
        <v>2013</v>
      </c>
      <c r="O47" s="8">
        <v>43848</v>
      </c>
      <c r="P47" s="87">
        <v>1.5959000000000001</v>
      </c>
      <c r="Q47" s="87"/>
      <c r="R47" s="90">
        <f>IF(P47="","",T47*M47*LOOKUP(RIGHT($D$2,3),定数!$A$6:$A$13,定数!$B$6:$B$13))</f>
        <v>29879.124859443145</v>
      </c>
      <c r="S47" s="90"/>
      <c r="T47" s="92">
        <f t="shared" si="4"/>
        <v>26.999999999999247</v>
      </c>
      <c r="U47" s="93"/>
      <c r="V47" t="str">
        <f t="shared" si="7"/>
        <v/>
      </c>
      <c r="W47">
        <f t="shared" si="2"/>
        <v>0</v>
      </c>
      <c r="X47" s="35">
        <f t="shared" si="5"/>
        <v>950716.71310436493</v>
      </c>
      <c r="Y47" s="36">
        <f t="shared" si="6"/>
        <v>3.0000000000000138E-2</v>
      </c>
    </row>
    <row r="48" spans="2:25" x14ac:dyDescent="0.2">
      <c r="B48" s="43">
        <v>40</v>
      </c>
      <c r="C48" s="86">
        <f t="shared" si="0"/>
        <v>952074.336570677</v>
      </c>
      <c r="D48" s="86"/>
      <c r="E48" s="51">
        <v>2013</v>
      </c>
      <c r="F48" s="8">
        <v>43854</v>
      </c>
      <c r="G48" s="43" t="s">
        <v>3</v>
      </c>
      <c r="H48" s="87">
        <v>1.5820000000000001</v>
      </c>
      <c r="I48" s="87"/>
      <c r="J48" s="51">
        <v>32</v>
      </c>
      <c r="K48" s="88">
        <f t="shared" si="3"/>
        <v>28562.230097120308</v>
      </c>
      <c r="L48" s="89"/>
      <c r="M48" s="6">
        <f>IF(J48="","",(K48/J48)/LOOKUP(RIGHT($D$2,3),定数!$A$6:$A$13,定数!$B$6:$B$13))</f>
        <v>7.4380807544584133</v>
      </c>
      <c r="N48" s="51">
        <v>2013</v>
      </c>
      <c r="O48" s="8">
        <v>43854</v>
      </c>
      <c r="P48" s="87">
        <v>1.5782</v>
      </c>
      <c r="Q48" s="87"/>
      <c r="R48" s="90">
        <f>IF(P48="","",T48*M48*LOOKUP(RIGHT($D$2,3),定数!$A$6:$A$13,定数!$B$6:$B$13))</f>
        <v>33917.648240330593</v>
      </c>
      <c r="S48" s="90"/>
      <c r="T48" s="92">
        <f t="shared" si="4"/>
        <v>38.000000000000256</v>
      </c>
      <c r="U48" s="93"/>
      <c r="V48" t="str">
        <f t="shared" si="7"/>
        <v/>
      </c>
      <c r="W48">
        <f t="shared" si="2"/>
        <v>0</v>
      </c>
      <c r="X48" s="35">
        <f t="shared" si="5"/>
        <v>952074.336570677</v>
      </c>
      <c r="Y48" s="36">
        <f t="shared" si="6"/>
        <v>0</v>
      </c>
    </row>
    <row r="49" spans="2:25" x14ac:dyDescent="0.2">
      <c r="B49" s="43">
        <v>41</v>
      </c>
      <c r="C49" s="86">
        <f t="shared" si="0"/>
        <v>985991.98481100763</v>
      </c>
      <c r="D49" s="86"/>
      <c r="E49" s="51">
        <v>2013</v>
      </c>
      <c r="F49" s="8">
        <v>43858</v>
      </c>
      <c r="G49" s="43" t="s">
        <v>3</v>
      </c>
      <c r="H49" s="87">
        <v>1.5758000000000001</v>
      </c>
      <c r="I49" s="87"/>
      <c r="J49" s="51">
        <v>28</v>
      </c>
      <c r="K49" s="88">
        <f t="shared" si="3"/>
        <v>29579.759544330227</v>
      </c>
      <c r="L49" s="89"/>
      <c r="M49" s="6">
        <f>IF(J49="","",(K49/J49)/LOOKUP(RIGHT($D$2,3),定数!$A$6:$A$13,定数!$B$6:$B$13))</f>
        <v>8.8034998643839977</v>
      </c>
      <c r="N49" s="51">
        <v>2013</v>
      </c>
      <c r="O49" s="8">
        <v>43858</v>
      </c>
      <c r="P49" s="87">
        <v>1.5726</v>
      </c>
      <c r="Q49" s="87"/>
      <c r="R49" s="90">
        <f>IF(P49="","",T49*M49*LOOKUP(RIGHT($D$2,3),定数!$A$6:$A$13,定数!$B$6:$B$13))</f>
        <v>33805.439479235516</v>
      </c>
      <c r="S49" s="90"/>
      <c r="T49" s="92">
        <f t="shared" si="4"/>
        <v>32.000000000000917</v>
      </c>
      <c r="U49" s="93"/>
      <c r="V49" t="str">
        <f t="shared" si="7"/>
        <v/>
      </c>
      <c r="W49">
        <f t="shared" si="2"/>
        <v>0</v>
      </c>
      <c r="X49" s="35">
        <f t="shared" si="5"/>
        <v>985991.98481100763</v>
      </c>
      <c r="Y49" s="36">
        <f t="shared" si="6"/>
        <v>0</v>
      </c>
    </row>
    <row r="50" spans="2:25" x14ac:dyDescent="0.2">
      <c r="B50" s="43">
        <v>42</v>
      </c>
      <c r="C50" s="86">
        <f t="shared" si="0"/>
        <v>1019797.4242902432</v>
      </c>
      <c r="D50" s="86"/>
      <c r="E50" s="51">
        <v>2013</v>
      </c>
      <c r="F50" s="8">
        <v>43861</v>
      </c>
      <c r="G50" s="43" t="s">
        <v>4</v>
      </c>
      <c r="H50" s="87">
        <v>1.5835999999999999</v>
      </c>
      <c r="I50" s="87"/>
      <c r="J50" s="51">
        <v>62</v>
      </c>
      <c r="K50" s="88">
        <f t="shared" si="3"/>
        <v>30593.922728707294</v>
      </c>
      <c r="L50" s="89"/>
      <c r="M50" s="6">
        <f>IF(J50="","",(K50/J50)/LOOKUP(RIGHT($D$2,3),定数!$A$6:$A$13,定数!$B$6:$B$13))</f>
        <v>4.1120863882671097</v>
      </c>
      <c r="N50" s="51">
        <v>2013</v>
      </c>
      <c r="O50" s="8">
        <v>43862</v>
      </c>
      <c r="P50" s="87">
        <v>1.5773999999999999</v>
      </c>
      <c r="Q50" s="87"/>
      <c r="R50" s="90">
        <f>IF(P50="","",T50*M50*LOOKUP(RIGHT($D$2,3),定数!$A$6:$A$13,定数!$B$6:$B$13))</f>
        <v>-30593.922728707214</v>
      </c>
      <c r="S50" s="90"/>
      <c r="T50" s="92">
        <f t="shared" si="4"/>
        <v>-61.999999999999829</v>
      </c>
      <c r="U50" s="93"/>
      <c r="V50" t="str">
        <f t="shared" si="7"/>
        <v/>
      </c>
      <c r="W50">
        <f t="shared" si="2"/>
        <v>1</v>
      </c>
      <c r="X50" s="35">
        <f t="shared" si="5"/>
        <v>1019797.4242902432</v>
      </c>
      <c r="Y50" s="36">
        <f t="shared" si="6"/>
        <v>0</v>
      </c>
    </row>
    <row r="51" spans="2:25" x14ac:dyDescent="0.2">
      <c r="B51" s="43">
        <v>43</v>
      </c>
      <c r="C51" s="86">
        <f t="shared" si="0"/>
        <v>989203.50156153599</v>
      </c>
      <c r="D51" s="86"/>
      <c r="E51" s="51">
        <v>2013</v>
      </c>
      <c r="F51" s="8">
        <v>43879</v>
      </c>
      <c r="G51" s="43" t="s">
        <v>3</v>
      </c>
      <c r="H51" s="87">
        <v>1.5463</v>
      </c>
      <c r="I51" s="87"/>
      <c r="J51" s="51">
        <v>44</v>
      </c>
      <c r="K51" s="88">
        <f t="shared" si="3"/>
        <v>29676.105046846078</v>
      </c>
      <c r="L51" s="89"/>
      <c r="M51" s="6">
        <f>IF(J51="","",(K51/J51)/LOOKUP(RIGHT($D$2,3),定数!$A$6:$A$13,定数!$B$6:$B$13))</f>
        <v>5.6204744406905451</v>
      </c>
      <c r="N51" s="51">
        <v>2013</v>
      </c>
      <c r="O51" s="8">
        <v>43881</v>
      </c>
      <c r="P51" s="87">
        <v>1.5410999999999999</v>
      </c>
      <c r="Q51" s="87"/>
      <c r="R51" s="90">
        <f>IF(P51="","",T51*M51*LOOKUP(RIGHT($D$2,3),定数!$A$6:$A$13,定数!$B$6:$B$13))</f>
        <v>35071.760509909633</v>
      </c>
      <c r="S51" s="90"/>
      <c r="T51" s="92">
        <f t="shared" si="4"/>
        <v>52.000000000000938</v>
      </c>
      <c r="U51" s="93"/>
      <c r="V51" t="str">
        <f t="shared" si="7"/>
        <v/>
      </c>
      <c r="W51">
        <f t="shared" si="2"/>
        <v>0</v>
      </c>
      <c r="X51" s="35">
        <f t="shared" si="5"/>
        <v>1019797.4242902432</v>
      </c>
      <c r="Y51" s="36">
        <f t="shared" si="6"/>
        <v>2.9999999999999916E-2</v>
      </c>
    </row>
    <row r="52" spans="2:25" x14ac:dyDescent="0.2">
      <c r="B52" s="43">
        <v>44</v>
      </c>
      <c r="C52" s="86">
        <f t="shared" si="0"/>
        <v>1024275.2620714456</v>
      </c>
      <c r="D52" s="86"/>
      <c r="E52" s="51">
        <v>2013</v>
      </c>
      <c r="F52" s="8">
        <v>43974</v>
      </c>
      <c r="G52" s="43" t="s">
        <v>3</v>
      </c>
      <c r="H52" s="87">
        <v>1.5019</v>
      </c>
      <c r="I52" s="87"/>
      <c r="J52" s="51">
        <v>139</v>
      </c>
      <c r="K52" s="88">
        <f t="shared" si="3"/>
        <v>30728.257862143368</v>
      </c>
      <c r="L52" s="89"/>
      <c r="M52" s="6">
        <f>IF(J52="","",(K52/J52)/LOOKUP(RIGHT($D$2,3),定数!$A$6:$A$13,定数!$B$6:$B$13))</f>
        <v>1.8422216943731036</v>
      </c>
      <c r="N52" s="51">
        <v>2013</v>
      </c>
      <c r="O52" s="8">
        <v>43981</v>
      </c>
      <c r="P52" s="87">
        <v>1.5158</v>
      </c>
      <c r="Q52" s="87"/>
      <c r="R52" s="90">
        <f>IF(P52="","",T52*M52*LOOKUP(RIGHT($D$2,3),定数!$A$6:$A$13,定数!$B$6:$B$13))</f>
        <v>-30728.257862143419</v>
      </c>
      <c r="S52" s="90"/>
      <c r="T52" s="92">
        <f t="shared" si="4"/>
        <v>-139.00000000000023</v>
      </c>
      <c r="U52" s="93"/>
      <c r="V52" t="str">
        <f t="shared" si="7"/>
        <v/>
      </c>
      <c r="W52">
        <f t="shared" si="2"/>
        <v>1</v>
      </c>
      <c r="X52" s="35">
        <f t="shared" si="5"/>
        <v>1024275.2620714456</v>
      </c>
      <c r="Y52" s="36">
        <f t="shared" si="6"/>
        <v>0</v>
      </c>
    </row>
    <row r="53" spans="2:25" x14ac:dyDescent="0.2">
      <c r="B53" s="43">
        <v>45</v>
      </c>
      <c r="C53" s="86">
        <f t="shared" si="0"/>
        <v>993547.00420930213</v>
      </c>
      <c r="D53" s="86"/>
      <c r="E53" s="51">
        <v>2013</v>
      </c>
      <c r="F53" s="8">
        <v>43985</v>
      </c>
      <c r="G53" s="43" t="s">
        <v>4</v>
      </c>
      <c r="H53" s="87">
        <v>1.5224</v>
      </c>
      <c r="I53" s="87"/>
      <c r="J53" s="51">
        <v>26</v>
      </c>
      <c r="K53" s="88">
        <f t="shared" si="3"/>
        <v>29806.410126279065</v>
      </c>
      <c r="L53" s="89"/>
      <c r="M53" s="6">
        <f>IF(J53="","",(K53/J53)/LOOKUP(RIGHT($D$2,3),定数!$A$6:$A$13,定数!$B$6:$B$13))</f>
        <v>9.5533365789355962</v>
      </c>
      <c r="N53" s="51">
        <v>2013</v>
      </c>
      <c r="O53" s="8">
        <v>43985</v>
      </c>
      <c r="P53" s="87">
        <v>1.5251999999999999</v>
      </c>
      <c r="Q53" s="87"/>
      <c r="R53" s="90">
        <f>IF(P53="","",T53*M53*LOOKUP(RIGHT($D$2,3),定数!$A$6:$A$13,定数!$B$6:$B$13))</f>
        <v>32099.210905222611</v>
      </c>
      <c r="S53" s="90"/>
      <c r="T53" s="92">
        <f t="shared" si="4"/>
        <v>27.999999999999137</v>
      </c>
      <c r="U53" s="93"/>
      <c r="V53" t="str">
        <f t="shared" si="7"/>
        <v/>
      </c>
      <c r="W53">
        <f t="shared" si="2"/>
        <v>0</v>
      </c>
      <c r="X53" s="35">
        <f t="shared" si="5"/>
        <v>1024275.2620714456</v>
      </c>
      <c r="Y53" s="36">
        <f t="shared" si="6"/>
        <v>3.0000000000000027E-2</v>
      </c>
    </row>
    <row r="54" spans="2:25" x14ac:dyDescent="0.2">
      <c r="B54" s="43">
        <v>46</v>
      </c>
      <c r="C54" s="86">
        <f t="shared" si="0"/>
        <v>1025646.2151145247</v>
      </c>
      <c r="D54" s="86"/>
      <c r="E54" s="51">
        <v>2013</v>
      </c>
      <c r="F54" s="8">
        <v>44013</v>
      </c>
      <c r="G54" s="43" t="s">
        <v>3</v>
      </c>
      <c r="H54" s="87">
        <v>1.5212000000000001</v>
      </c>
      <c r="I54" s="87"/>
      <c r="J54" s="51">
        <v>37</v>
      </c>
      <c r="K54" s="88">
        <f t="shared" si="3"/>
        <v>30769.386453435742</v>
      </c>
      <c r="L54" s="89"/>
      <c r="M54" s="6">
        <f>IF(J54="","",(K54/J54)/LOOKUP(RIGHT($D$2,3),定数!$A$6:$A$13,定数!$B$6:$B$13))</f>
        <v>6.930041994017059</v>
      </c>
      <c r="N54" s="51">
        <v>2013</v>
      </c>
      <c r="O54" s="8">
        <v>44014</v>
      </c>
      <c r="P54" s="87">
        <v>1.5167999999999999</v>
      </c>
      <c r="Q54" s="87"/>
      <c r="R54" s="90">
        <f>IF(P54="","",T54*M54*LOOKUP(RIGHT($D$2,3),定数!$A$6:$A$13,定数!$B$6:$B$13))</f>
        <v>36590.621728411585</v>
      </c>
      <c r="S54" s="90"/>
      <c r="T54" s="92">
        <f t="shared" si="4"/>
        <v>44.000000000001819</v>
      </c>
      <c r="U54" s="93"/>
      <c r="V54" t="str">
        <f t="shared" si="7"/>
        <v/>
      </c>
      <c r="W54">
        <f t="shared" si="2"/>
        <v>0</v>
      </c>
      <c r="X54" s="35">
        <f t="shared" si="5"/>
        <v>1025646.2151145247</v>
      </c>
      <c r="Y54" s="36">
        <f t="shared" si="6"/>
        <v>0</v>
      </c>
    </row>
    <row r="55" spans="2:25" x14ac:dyDescent="0.2">
      <c r="B55" s="43">
        <v>47</v>
      </c>
      <c r="C55" s="86">
        <f t="shared" si="0"/>
        <v>1062236.8368429362</v>
      </c>
      <c r="D55" s="86"/>
      <c r="E55" s="51">
        <v>2013</v>
      </c>
      <c r="F55" s="8">
        <v>44035</v>
      </c>
      <c r="G55" s="43" t="s">
        <v>4</v>
      </c>
      <c r="H55" s="87">
        <v>1.5358000000000001</v>
      </c>
      <c r="I55" s="87"/>
      <c r="J55" s="51">
        <v>33</v>
      </c>
      <c r="K55" s="88">
        <f t="shared" si="3"/>
        <v>31867.105105288087</v>
      </c>
      <c r="L55" s="89"/>
      <c r="M55" s="6">
        <f>IF(J55="","",(K55/J55)/LOOKUP(RIGHT($D$2,3),定数!$A$6:$A$13,定数!$B$6:$B$13))</f>
        <v>8.0472487639616386</v>
      </c>
      <c r="N55" s="51">
        <v>2013</v>
      </c>
      <c r="O55" s="8">
        <v>44036</v>
      </c>
      <c r="P55" s="87">
        <v>1.5325</v>
      </c>
      <c r="Q55" s="87"/>
      <c r="R55" s="90">
        <f>IF(P55="","",T55*M55*LOOKUP(RIGHT($D$2,3),定数!$A$6:$A$13,定数!$B$6:$B$13))</f>
        <v>-31867.105105288872</v>
      </c>
      <c r="S55" s="90"/>
      <c r="T55" s="92">
        <f t="shared" si="4"/>
        <v>-33.00000000000081</v>
      </c>
      <c r="U55" s="93"/>
      <c r="V55" t="str">
        <f t="shared" si="7"/>
        <v/>
      </c>
      <c r="W55">
        <f t="shared" si="2"/>
        <v>1</v>
      </c>
      <c r="X55" s="35">
        <f t="shared" si="5"/>
        <v>1062236.8368429362</v>
      </c>
      <c r="Y55" s="36">
        <f t="shared" si="6"/>
        <v>0</v>
      </c>
    </row>
    <row r="56" spans="2:25" x14ac:dyDescent="0.2">
      <c r="B56" s="43">
        <v>48</v>
      </c>
      <c r="C56" s="86">
        <f t="shared" si="0"/>
        <v>1030369.7317376473</v>
      </c>
      <c r="D56" s="86"/>
      <c r="E56" s="51">
        <v>2013</v>
      </c>
      <c r="F56" s="8">
        <v>44084</v>
      </c>
      <c r="G56" s="43" t="s">
        <v>4</v>
      </c>
      <c r="H56" s="87">
        <v>1.5716000000000001</v>
      </c>
      <c r="I56" s="87"/>
      <c r="J56" s="51">
        <v>32</v>
      </c>
      <c r="K56" s="88">
        <f t="shared" si="3"/>
        <v>30911.09195212942</v>
      </c>
      <c r="L56" s="89"/>
      <c r="M56" s="6">
        <f>IF(J56="","",(K56/J56)/LOOKUP(RIGHT($D$2,3),定数!$A$6:$A$13,定数!$B$6:$B$13))</f>
        <v>8.0497635292003693</v>
      </c>
      <c r="N56" s="51">
        <v>2013</v>
      </c>
      <c r="O56" s="8">
        <v>44085</v>
      </c>
      <c r="P56" s="87">
        <v>1.5751999999999999</v>
      </c>
      <c r="Q56" s="87"/>
      <c r="R56" s="90">
        <f>IF(P56="","",T56*M56*LOOKUP(RIGHT($D$2,3),定数!$A$6:$A$13,定数!$B$6:$B$13))</f>
        <v>34774.978446143905</v>
      </c>
      <c r="S56" s="90"/>
      <c r="T56" s="92">
        <f t="shared" si="4"/>
        <v>35.999999999998252</v>
      </c>
      <c r="U56" s="93"/>
      <c r="V56" t="str">
        <f t="shared" si="7"/>
        <v/>
      </c>
      <c r="W56">
        <f t="shared" si="2"/>
        <v>0</v>
      </c>
      <c r="X56" s="35">
        <f t="shared" si="5"/>
        <v>1062236.8368429362</v>
      </c>
      <c r="Y56" s="36">
        <f t="shared" si="6"/>
        <v>3.0000000000000804E-2</v>
      </c>
    </row>
    <row r="57" spans="2:25" x14ac:dyDescent="0.2">
      <c r="B57" s="43">
        <v>49</v>
      </c>
      <c r="C57" s="86">
        <f t="shared" si="0"/>
        <v>1065144.7101837911</v>
      </c>
      <c r="D57" s="86"/>
      <c r="E57" s="51">
        <v>2016</v>
      </c>
      <c r="F57" s="8">
        <v>43960</v>
      </c>
      <c r="G57" s="43" t="s">
        <v>3</v>
      </c>
      <c r="H57" s="87">
        <v>1.4410000000000001</v>
      </c>
      <c r="I57" s="87"/>
      <c r="J57" s="51">
        <v>71</v>
      </c>
      <c r="K57" s="88">
        <f t="shared" si="3"/>
        <v>31954.341305513732</v>
      </c>
      <c r="L57" s="89"/>
      <c r="M57" s="6">
        <f>IF(J57="","",(K57/J57)/LOOKUP(RIGHT($D$2,3),定数!$A$6:$A$13,定数!$B$6:$B$13))</f>
        <v>3.750509542900673</v>
      </c>
      <c r="N57" s="51">
        <v>2016</v>
      </c>
      <c r="O57" s="8">
        <v>43962</v>
      </c>
      <c r="P57" s="87">
        <v>1.4480999999999999</v>
      </c>
      <c r="Q57" s="87"/>
      <c r="R57" s="90">
        <f>IF(P57="","",T57*M57*LOOKUP(RIGHT($D$2,3),定数!$A$6:$A$13,定数!$B$6:$B$13))</f>
        <v>-31954.341305513211</v>
      </c>
      <c r="S57" s="90"/>
      <c r="T57" s="92">
        <f t="shared" si="4"/>
        <v>-70.999999999998835</v>
      </c>
      <c r="U57" s="93"/>
      <c r="V57" t="str">
        <f t="shared" si="7"/>
        <v/>
      </c>
      <c r="W57">
        <f t="shared" si="2"/>
        <v>1</v>
      </c>
      <c r="X57" s="35">
        <f t="shared" si="5"/>
        <v>1065144.7101837911</v>
      </c>
      <c r="Y57" s="36">
        <f t="shared" si="6"/>
        <v>0</v>
      </c>
    </row>
    <row r="58" spans="2:25" x14ac:dyDescent="0.2">
      <c r="B58" s="43">
        <v>50</v>
      </c>
      <c r="C58" s="86">
        <f t="shared" si="0"/>
        <v>1033190.3688782779</v>
      </c>
      <c r="D58" s="86"/>
      <c r="E58" s="51">
        <v>2016</v>
      </c>
      <c r="F58" s="8">
        <v>44051</v>
      </c>
      <c r="G58" s="43" t="s">
        <v>3</v>
      </c>
      <c r="H58" s="87">
        <v>1.3077000000000001</v>
      </c>
      <c r="I58" s="87"/>
      <c r="J58" s="51">
        <v>21</v>
      </c>
      <c r="K58" s="88">
        <f t="shared" si="3"/>
        <v>30995.711066348336</v>
      </c>
      <c r="L58" s="89"/>
      <c r="M58" s="6">
        <f>IF(J58="","",(K58/J58)/LOOKUP(RIGHT($D$2,3),定数!$A$6:$A$13,定数!$B$6:$B$13))</f>
        <v>12.299885343789022</v>
      </c>
      <c r="N58" s="51">
        <v>2016</v>
      </c>
      <c r="O58" s="8">
        <v>44051</v>
      </c>
      <c r="P58" s="87">
        <v>1.3053999999999999</v>
      </c>
      <c r="Q58" s="87"/>
      <c r="R58" s="90">
        <f>IF(P58="","",T58*M58*LOOKUP(RIGHT($D$2,3),定数!$A$6:$A$13,定数!$B$6:$B$13))</f>
        <v>33947.683548860521</v>
      </c>
      <c r="S58" s="90"/>
      <c r="T58" s="92">
        <f t="shared" si="4"/>
        <v>23.000000000001908</v>
      </c>
      <c r="U58" s="93"/>
      <c r="V58" t="str">
        <f t="shared" si="7"/>
        <v/>
      </c>
      <c r="W58">
        <f t="shared" si="2"/>
        <v>0</v>
      </c>
      <c r="X58" s="35">
        <f t="shared" si="5"/>
        <v>1065144.7101837911</v>
      </c>
      <c r="Y58" s="36">
        <f t="shared" si="6"/>
        <v>2.9999999999999472E-2</v>
      </c>
    </row>
    <row r="59" spans="2:25" x14ac:dyDescent="0.2">
      <c r="B59" s="43">
        <v>51</v>
      </c>
      <c r="C59" s="86">
        <f t="shared" si="0"/>
        <v>1067138.0524271384</v>
      </c>
      <c r="D59" s="86"/>
      <c r="E59" s="51"/>
      <c r="F59" s="8"/>
      <c r="G59" s="43"/>
      <c r="H59" s="87"/>
      <c r="I59" s="87"/>
      <c r="J59" s="45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51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2" t="str">
        <f t="shared" si="4"/>
        <v/>
      </c>
      <c r="U59" s="93"/>
      <c r="V59" t="str">
        <f t="shared" si="7"/>
        <v/>
      </c>
      <c r="W59" t="str">
        <f t="shared" si="2"/>
        <v/>
      </c>
      <c r="X59" s="35">
        <f t="shared" si="5"/>
        <v>1067138.0524271384</v>
      </c>
      <c r="Y59" s="36">
        <f t="shared" si="6"/>
        <v>0</v>
      </c>
    </row>
    <row r="60" spans="2:25" x14ac:dyDescent="0.2">
      <c r="B60" s="43">
        <v>52</v>
      </c>
      <c r="C60" s="86" t="str">
        <f t="shared" si="0"/>
        <v/>
      </c>
      <c r="D60" s="86"/>
      <c r="E60" s="51"/>
      <c r="F60" s="8"/>
      <c r="G60" s="43"/>
      <c r="H60" s="87"/>
      <c r="I60" s="87"/>
      <c r="J60" s="45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45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2" t="str">
        <f t="shared" si="4"/>
        <v/>
      </c>
      <c r="U60" s="9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86" t="str">
        <f t="shared" si="0"/>
        <v/>
      </c>
      <c r="D61" s="86"/>
      <c r="E61" s="51"/>
      <c r="F61" s="8"/>
      <c r="G61" s="43"/>
      <c r="H61" s="87"/>
      <c r="I61" s="87"/>
      <c r="J61" s="45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45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86" t="str">
        <f t="shared" si="0"/>
        <v/>
      </c>
      <c r="D62" s="86"/>
      <c r="E62" s="51"/>
      <c r="F62" s="8"/>
      <c r="G62" s="43"/>
      <c r="H62" s="87"/>
      <c r="I62" s="87"/>
      <c r="J62" s="45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45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86" t="str">
        <f t="shared" si="0"/>
        <v/>
      </c>
      <c r="D63" s="86"/>
      <c r="E63" s="51"/>
      <c r="F63" s="8"/>
      <c r="G63" s="43"/>
      <c r="H63" s="87"/>
      <c r="I63" s="87"/>
      <c r="J63" s="45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45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86" t="str">
        <f t="shared" si="0"/>
        <v/>
      </c>
      <c r="D64" s="86"/>
      <c r="E64" s="51"/>
      <c r="F64" s="8"/>
      <c r="G64" s="43"/>
      <c r="H64" s="87"/>
      <c r="I64" s="87"/>
      <c r="J64" s="45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45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86" t="str">
        <f t="shared" si="0"/>
        <v/>
      </c>
      <c r="D65" s="86"/>
      <c r="E65" s="51"/>
      <c r="F65" s="8"/>
      <c r="G65" s="43"/>
      <c r="H65" s="94"/>
      <c r="I65" s="95"/>
      <c r="J65" s="45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45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86" t="str">
        <f t="shared" si="0"/>
        <v/>
      </c>
      <c r="D66" s="86"/>
      <c r="E66" s="45"/>
      <c r="F66" s="8"/>
      <c r="G66" s="43"/>
      <c r="H66" s="94"/>
      <c r="I66" s="95"/>
      <c r="J66" s="45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45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86" t="str">
        <f t="shared" si="0"/>
        <v/>
      </c>
      <c r="D67" s="86"/>
      <c r="E67" s="45"/>
      <c r="F67" s="8"/>
      <c r="G67" s="43"/>
      <c r="H67" s="94"/>
      <c r="I67" s="95"/>
      <c r="J67" s="45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45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86" t="str">
        <f t="shared" si="0"/>
        <v/>
      </c>
      <c r="D68" s="86"/>
      <c r="E68" s="45"/>
      <c r="F68" s="8"/>
      <c r="G68" s="43"/>
      <c r="H68" s="94"/>
      <c r="I68" s="95"/>
      <c r="J68" s="45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45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86" t="str">
        <f t="shared" si="0"/>
        <v/>
      </c>
      <c r="D69" s="86"/>
      <c r="E69" s="45"/>
      <c r="F69" s="8"/>
      <c r="G69" s="43"/>
      <c r="H69" s="94"/>
      <c r="I69" s="95"/>
      <c r="J69" s="45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45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86" t="str">
        <f t="shared" si="0"/>
        <v/>
      </c>
      <c r="D70" s="86"/>
      <c r="E70" s="45"/>
      <c r="F70" s="8"/>
      <c r="G70" s="43"/>
      <c r="H70" s="87"/>
      <c r="I70" s="87"/>
      <c r="J70" s="45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45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86" t="str">
        <f t="shared" si="0"/>
        <v/>
      </c>
      <c r="D71" s="86"/>
      <c r="E71" s="45"/>
      <c r="F71" s="8"/>
      <c r="G71" s="43"/>
      <c r="H71" s="87"/>
      <c r="I71" s="87"/>
      <c r="J71" s="45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45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86" t="str">
        <f t="shared" si="0"/>
        <v/>
      </c>
      <c r="D72" s="86"/>
      <c r="E72" s="45"/>
      <c r="F72" s="8"/>
      <c r="G72" s="43"/>
      <c r="H72" s="87"/>
      <c r="I72" s="87"/>
      <c r="J72" s="45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45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86" t="str">
        <f t="shared" si="0"/>
        <v/>
      </c>
      <c r="D73" s="86"/>
      <c r="E73" s="45"/>
      <c r="F73" s="8"/>
      <c r="G73" s="43"/>
      <c r="H73" s="87"/>
      <c r="I73" s="87"/>
      <c r="J73" s="45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45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86" t="str">
        <f t="shared" ref="C74:C108" si="8">IF(R73="","",C73+R73)</f>
        <v/>
      </c>
      <c r="D74" s="86"/>
      <c r="E74" s="45"/>
      <c r="F74" s="8"/>
      <c r="G74" s="43"/>
      <c r="H74" s="87"/>
      <c r="I74" s="87"/>
      <c r="J74" s="45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45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86" t="str">
        <f t="shared" si="8"/>
        <v/>
      </c>
      <c r="D75" s="86"/>
      <c r="E75" s="45"/>
      <c r="F75" s="8"/>
      <c r="G75" s="43"/>
      <c r="H75" s="87"/>
      <c r="I75" s="87"/>
      <c r="J75" s="45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45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86" t="str">
        <f t="shared" si="8"/>
        <v/>
      </c>
      <c r="D76" s="86"/>
      <c r="E76" s="45"/>
      <c r="F76" s="8"/>
      <c r="G76" s="43"/>
      <c r="H76" s="87"/>
      <c r="I76" s="87"/>
      <c r="J76" s="45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45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86" t="str">
        <f t="shared" si="8"/>
        <v/>
      </c>
      <c r="D77" s="86"/>
      <c r="E77" s="45"/>
      <c r="F77" s="8"/>
      <c r="G77" s="43"/>
      <c r="H77" s="87"/>
      <c r="I77" s="87"/>
      <c r="J77" s="45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45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86" t="str">
        <f t="shared" si="8"/>
        <v/>
      </c>
      <c r="D78" s="86"/>
      <c r="E78" s="45"/>
      <c r="F78" s="8"/>
      <c r="G78" s="43"/>
      <c r="H78" s="87"/>
      <c r="I78" s="87"/>
      <c r="J78" s="45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44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86" t="str">
        <f t="shared" si="8"/>
        <v/>
      </c>
      <c r="D79" s="86"/>
      <c r="E79" s="45"/>
      <c r="F79" s="8"/>
      <c r="G79" s="43"/>
      <c r="H79" s="87"/>
      <c r="I79" s="87"/>
      <c r="J79" s="45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44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86" t="str">
        <f t="shared" si="8"/>
        <v/>
      </c>
      <c r="D80" s="86"/>
      <c r="E80" s="45"/>
      <c r="F80" s="8"/>
      <c r="G80" s="43"/>
      <c r="H80" s="87"/>
      <c r="I80" s="87"/>
      <c r="J80" s="45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44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86" t="str">
        <f t="shared" si="8"/>
        <v/>
      </c>
      <c r="D81" s="86"/>
      <c r="E81" s="45"/>
      <c r="F81" s="8"/>
      <c r="G81" s="43"/>
      <c r="H81" s="87"/>
      <c r="I81" s="87"/>
      <c r="J81" s="43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44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86" t="str">
        <f t="shared" si="8"/>
        <v/>
      </c>
      <c r="D82" s="86"/>
      <c r="E82" s="45"/>
      <c r="F82" s="8"/>
      <c r="G82" s="43"/>
      <c r="H82" s="87"/>
      <c r="I82" s="87"/>
      <c r="J82" s="43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44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86" t="str">
        <f t="shared" si="8"/>
        <v/>
      </c>
      <c r="D83" s="86"/>
      <c r="E83" s="45"/>
      <c r="F83" s="8"/>
      <c r="G83" s="43"/>
      <c r="H83" s="87"/>
      <c r="I83" s="87"/>
      <c r="J83" s="43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44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86" t="str">
        <f t="shared" si="8"/>
        <v/>
      </c>
      <c r="D84" s="86"/>
      <c r="E84" s="45"/>
      <c r="F84" s="8"/>
      <c r="G84" s="43"/>
      <c r="H84" s="87"/>
      <c r="I84" s="87"/>
      <c r="J84" s="43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44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86" t="str">
        <f t="shared" si="8"/>
        <v/>
      </c>
      <c r="D85" s="86"/>
      <c r="E85" s="45"/>
      <c r="F85" s="8"/>
      <c r="G85" s="43"/>
      <c r="H85" s="87"/>
      <c r="I85" s="87"/>
      <c r="J85" s="43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44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86" t="str">
        <f t="shared" si="8"/>
        <v/>
      </c>
      <c r="D86" s="86"/>
      <c r="E86" s="45"/>
      <c r="F86" s="8"/>
      <c r="G86" s="43"/>
      <c r="H86" s="87"/>
      <c r="I86" s="87"/>
      <c r="J86" s="43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44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86" t="str">
        <f t="shared" si="8"/>
        <v/>
      </c>
      <c r="D87" s="86"/>
      <c r="E87" s="45"/>
      <c r="F87" s="8"/>
      <c r="G87" s="43"/>
      <c r="H87" s="87"/>
      <c r="I87" s="87"/>
      <c r="J87" s="43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44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86" t="str">
        <f t="shared" si="8"/>
        <v/>
      </c>
      <c r="D88" s="86"/>
      <c r="E88" s="45"/>
      <c r="F88" s="8"/>
      <c r="G88" s="43"/>
      <c r="H88" s="87"/>
      <c r="I88" s="87"/>
      <c r="J88" s="43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44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86" t="str">
        <f t="shared" si="8"/>
        <v/>
      </c>
      <c r="D89" s="86"/>
      <c r="E89" s="45"/>
      <c r="F89" s="8"/>
      <c r="G89" s="43"/>
      <c r="H89" s="87"/>
      <c r="I89" s="87"/>
      <c r="J89" s="43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44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86" t="str">
        <f t="shared" si="8"/>
        <v/>
      </c>
      <c r="D90" s="86"/>
      <c r="E90" s="45"/>
      <c r="F90" s="8"/>
      <c r="G90" s="43"/>
      <c r="H90" s="87"/>
      <c r="I90" s="87"/>
      <c r="J90" s="43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44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86" t="str">
        <f t="shared" si="8"/>
        <v/>
      </c>
      <c r="D91" s="86"/>
      <c r="E91" s="45"/>
      <c r="F91" s="8"/>
      <c r="G91" s="43"/>
      <c r="H91" s="87"/>
      <c r="I91" s="87"/>
      <c r="J91" s="43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44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86" t="str">
        <f t="shared" si="8"/>
        <v/>
      </c>
      <c r="D92" s="86"/>
      <c r="E92" s="45"/>
      <c r="F92" s="8"/>
      <c r="G92" s="43"/>
      <c r="H92" s="87"/>
      <c r="I92" s="87"/>
      <c r="J92" s="43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44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86" t="str">
        <f t="shared" si="8"/>
        <v/>
      </c>
      <c r="D93" s="86"/>
      <c r="E93" s="45"/>
      <c r="F93" s="8"/>
      <c r="G93" s="43"/>
      <c r="H93" s="87"/>
      <c r="I93" s="87"/>
      <c r="J93" s="43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44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86" t="str">
        <f t="shared" si="8"/>
        <v/>
      </c>
      <c r="D94" s="86"/>
      <c r="E94" s="45"/>
      <c r="F94" s="8"/>
      <c r="G94" s="43"/>
      <c r="H94" s="87"/>
      <c r="I94" s="87"/>
      <c r="J94" s="43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44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86" t="str">
        <f t="shared" si="8"/>
        <v/>
      </c>
      <c r="D95" s="86"/>
      <c r="E95" s="45"/>
      <c r="F95" s="8"/>
      <c r="G95" s="43"/>
      <c r="H95" s="87"/>
      <c r="I95" s="87"/>
      <c r="J95" s="43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43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86" t="str">
        <f t="shared" si="8"/>
        <v/>
      </c>
      <c r="D96" s="86"/>
      <c r="E96" s="45"/>
      <c r="F96" s="8"/>
      <c r="G96" s="43"/>
      <c r="H96" s="87"/>
      <c r="I96" s="87"/>
      <c r="J96" s="43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43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86" t="str">
        <f t="shared" si="8"/>
        <v/>
      </c>
      <c r="D97" s="86"/>
      <c r="E97" s="43"/>
      <c r="F97" s="8"/>
      <c r="G97" s="43"/>
      <c r="H97" s="87"/>
      <c r="I97" s="87"/>
      <c r="J97" s="43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43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86" t="str">
        <f t="shared" si="8"/>
        <v/>
      </c>
      <c r="D98" s="86"/>
      <c r="E98" s="43"/>
      <c r="F98" s="8"/>
      <c r="G98" s="43"/>
      <c r="H98" s="87"/>
      <c r="I98" s="87"/>
      <c r="J98" s="43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43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86" t="str">
        <f t="shared" si="8"/>
        <v/>
      </c>
      <c r="D99" s="86"/>
      <c r="E99" s="43"/>
      <c r="F99" s="8"/>
      <c r="G99" s="43"/>
      <c r="H99" s="87"/>
      <c r="I99" s="87"/>
      <c r="J99" s="43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43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86" t="str">
        <f t="shared" si="8"/>
        <v/>
      </c>
      <c r="D100" s="86"/>
      <c r="E100" s="43"/>
      <c r="F100" s="8"/>
      <c r="G100" s="43"/>
      <c r="H100" s="87"/>
      <c r="I100" s="87"/>
      <c r="J100" s="43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43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86" t="str">
        <f t="shared" si="8"/>
        <v/>
      </c>
      <c r="D101" s="86"/>
      <c r="E101" s="43"/>
      <c r="F101" s="8"/>
      <c r="G101" s="43"/>
      <c r="H101" s="87"/>
      <c r="I101" s="87"/>
      <c r="J101" s="43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43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86" t="str">
        <f t="shared" si="8"/>
        <v/>
      </c>
      <c r="D102" s="86"/>
      <c r="E102" s="43"/>
      <c r="F102" s="8"/>
      <c r="G102" s="43"/>
      <c r="H102" s="87"/>
      <c r="I102" s="87"/>
      <c r="J102" s="43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43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86" t="str">
        <f t="shared" si="8"/>
        <v/>
      </c>
      <c r="D103" s="86"/>
      <c r="E103" s="43"/>
      <c r="F103" s="8"/>
      <c r="G103" s="43"/>
      <c r="H103" s="87"/>
      <c r="I103" s="87"/>
      <c r="J103" s="43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43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86" t="str">
        <f t="shared" si="8"/>
        <v/>
      </c>
      <c r="D104" s="86"/>
      <c r="E104" s="43"/>
      <c r="F104" s="8"/>
      <c r="G104" s="43"/>
      <c r="H104" s="87"/>
      <c r="I104" s="87"/>
      <c r="J104" s="43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43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86" t="str">
        <f t="shared" si="8"/>
        <v/>
      </c>
      <c r="D105" s="86"/>
      <c r="E105" s="43"/>
      <c r="F105" s="8"/>
      <c r="G105" s="43"/>
      <c r="H105" s="87"/>
      <c r="I105" s="87"/>
      <c r="J105" s="43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43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86" t="str">
        <f t="shared" si="8"/>
        <v/>
      </c>
      <c r="D106" s="86"/>
      <c r="E106" s="43"/>
      <c r="F106" s="8"/>
      <c r="G106" s="43"/>
      <c r="H106" s="87"/>
      <c r="I106" s="87"/>
      <c r="J106" s="43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43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86" t="str">
        <f t="shared" si="8"/>
        <v/>
      </c>
      <c r="D107" s="86"/>
      <c r="E107" s="43"/>
      <c r="F107" s="8"/>
      <c r="G107" s="43"/>
      <c r="H107" s="87"/>
      <c r="I107" s="87"/>
      <c r="J107" s="43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43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86" t="str">
        <f t="shared" si="8"/>
        <v/>
      </c>
      <c r="D108" s="86"/>
      <c r="E108" s="43"/>
      <c r="F108" s="8"/>
      <c r="G108" s="43"/>
      <c r="H108" s="87"/>
      <c r="I108" s="87"/>
      <c r="J108" s="43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43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3A6D-4B60-4C6D-A37B-953B795075D4}">
  <dimension ref="B2:Y109"/>
  <sheetViews>
    <sheetView topLeftCell="J1" zoomScaleNormal="100" workbookViewId="0">
      <pane ySplit="8" topLeftCell="A42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66</v>
      </c>
      <c r="E2" s="57"/>
      <c r="F2" s="52" t="s">
        <v>61</v>
      </c>
      <c r="G2" s="52"/>
      <c r="H2" s="54" t="s">
        <v>69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1234273.2353459108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71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734273.23534591077</v>
      </c>
      <c r="E4" s="72"/>
      <c r="F4" s="52" t="s">
        <v>12</v>
      </c>
      <c r="G4" s="52"/>
      <c r="H4" s="73">
        <f>SUM($T$9:$U$108)</f>
        <v>1570.000000000005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5.9100000000000263E-2</v>
      </c>
      <c r="Q4" s="82"/>
      <c r="R4" s="1"/>
      <c r="S4" s="1"/>
      <c r="T4" s="1"/>
    </row>
    <row r="5" spans="2:25" x14ac:dyDescent="0.2">
      <c r="B5" s="49" t="s">
        <v>15</v>
      </c>
      <c r="C5" s="47">
        <f>COUNTIF($R$9:$R$990,"&gt;0")</f>
        <v>34</v>
      </c>
      <c r="D5" s="46" t="s">
        <v>16</v>
      </c>
      <c r="E5" s="15">
        <f>COUNTIF($R$9:$R$990,"&lt;0")</f>
        <v>16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0.68</v>
      </c>
      <c r="J5" s="83" t="s">
        <v>19</v>
      </c>
      <c r="K5" s="52"/>
      <c r="L5" s="84">
        <f>MAX(V9:V993)</f>
        <v>5</v>
      </c>
      <c r="M5" s="85"/>
      <c r="N5" s="17" t="s">
        <v>20</v>
      </c>
      <c r="O5" s="9"/>
      <c r="P5" s="84">
        <f>MAX(W9:W993)</f>
        <v>2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51">
        <v>1</v>
      </c>
      <c r="C9" s="86">
        <f>L2</f>
        <v>500000</v>
      </c>
      <c r="D9" s="86"/>
      <c r="E9" s="51">
        <v>2010</v>
      </c>
      <c r="F9" s="8">
        <v>43838</v>
      </c>
      <c r="G9" s="51" t="s">
        <v>4</v>
      </c>
      <c r="H9" s="87">
        <v>1.6036999999999999</v>
      </c>
      <c r="I9" s="87"/>
      <c r="J9" s="51">
        <v>81</v>
      </c>
      <c r="K9" s="86">
        <f>IF(J9="","",C9*0.03)</f>
        <v>15000</v>
      </c>
      <c r="L9" s="86"/>
      <c r="M9" s="6">
        <f>IF(J9="","",(K9/J9)/LOOKUP(RIGHT($D$2,3),定数!$A$6:$A$13,定数!$B$6:$B$13))</f>
        <v>1.5432098765432098</v>
      </c>
      <c r="N9" s="51">
        <v>2010</v>
      </c>
      <c r="O9" s="8">
        <v>43841</v>
      </c>
      <c r="P9" s="87">
        <v>1.6154999999999999</v>
      </c>
      <c r="Q9" s="87"/>
      <c r="R9" s="90">
        <f>IF(P9="","",T9*M9*LOOKUP(RIGHT($D$2,3),定数!$A$6:$A$13,定数!$B$6:$B$13))</f>
        <v>21851.851851851912</v>
      </c>
      <c r="S9" s="90"/>
      <c r="T9" s="91">
        <f>IF(P9="","",IF(G9="買",(P9-H9),(H9-P9))*IF(RIGHT($D$2,3)="JPY",100,10000))</f>
        <v>118.00000000000033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1">
        <v>2</v>
      </c>
      <c r="C10" s="86">
        <f t="shared" ref="C10:C73" si="0">IF(R9="","",C9+R9)</f>
        <v>521851.85185185191</v>
      </c>
      <c r="D10" s="86"/>
      <c r="E10" s="51">
        <v>2010</v>
      </c>
      <c r="F10" s="8">
        <v>43842</v>
      </c>
      <c r="G10" s="51" t="s">
        <v>4</v>
      </c>
      <c r="H10" s="87">
        <v>1.6171</v>
      </c>
      <c r="I10" s="87"/>
      <c r="J10" s="51">
        <v>61</v>
      </c>
      <c r="K10" s="88">
        <f>IF(J10="","",C10*0.03)</f>
        <v>15655.555555555557</v>
      </c>
      <c r="L10" s="89"/>
      <c r="M10" s="6">
        <f>IF(J10="","",(K10/J10)/LOOKUP(RIGHT($D$2,3),定数!$A$6:$A$13,定数!$B$6:$B$13))</f>
        <v>2.1387370977534914</v>
      </c>
      <c r="N10" s="51">
        <v>2010</v>
      </c>
      <c r="O10" s="8">
        <v>43843</v>
      </c>
      <c r="P10" s="87">
        <v>1.6258999999999999</v>
      </c>
      <c r="Q10" s="87"/>
      <c r="R10" s="90">
        <f>IF(P10="","",T10*M10*LOOKUP(RIGHT($D$2,3),定数!$A$6:$A$13,定数!$B$6:$B$13))</f>
        <v>22585.063752276663</v>
      </c>
      <c r="S10" s="90"/>
      <c r="T10" s="91">
        <f>IF(P10="","",IF(G10="買",(P10-H10),(H10-P10))*IF(RIGHT($D$2,3)="JPY",100,10000))</f>
        <v>87.99999999999919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521851.85185185191</v>
      </c>
    </row>
    <row r="11" spans="2:25" x14ac:dyDescent="0.2">
      <c r="B11" s="51">
        <v>3</v>
      </c>
      <c r="C11" s="86">
        <f t="shared" si="0"/>
        <v>544436.91560412862</v>
      </c>
      <c r="D11" s="86"/>
      <c r="E11" s="51">
        <v>2010</v>
      </c>
      <c r="F11" s="8">
        <v>43885</v>
      </c>
      <c r="G11" s="51" t="s">
        <v>3</v>
      </c>
      <c r="H11" s="87">
        <v>1.5399</v>
      </c>
      <c r="I11" s="87"/>
      <c r="J11" s="51">
        <v>73</v>
      </c>
      <c r="K11" s="88">
        <f t="shared" ref="K11:K74" si="3">IF(J11="","",C11*0.03)</f>
        <v>16333.107468123859</v>
      </c>
      <c r="L11" s="89"/>
      <c r="M11" s="6">
        <f>IF(J11="","",(K11/J11)/LOOKUP(RIGHT($D$2,3),定数!$A$6:$A$13,定数!$B$6:$B$13))</f>
        <v>1.8645099849456459</v>
      </c>
      <c r="N11" s="51">
        <v>2010</v>
      </c>
      <c r="O11" s="8">
        <v>43886</v>
      </c>
      <c r="P11" s="87">
        <v>1.5294000000000001</v>
      </c>
      <c r="Q11" s="87"/>
      <c r="R11" s="90">
        <f>IF(P11="","",T11*M11*LOOKUP(RIGHT($D$2,3),定数!$A$6:$A$13,定数!$B$6:$B$13))</f>
        <v>23492.825810315037</v>
      </c>
      <c r="S11" s="90"/>
      <c r="T11" s="91">
        <f>IF(P11="","",IF(G11="買",(P11-H11),(H11-P11))*IF(RIGHT($D$2,3)="JPY",100,10000))</f>
        <v>104.99999999999955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544436.91560412862</v>
      </c>
      <c r="Y11" s="36">
        <f>IF(X11&lt;&gt;"",1-(C11/X11),"")</f>
        <v>0</v>
      </c>
    </row>
    <row r="12" spans="2:25" x14ac:dyDescent="0.2">
      <c r="B12" s="51">
        <v>4</v>
      </c>
      <c r="C12" s="86">
        <f t="shared" si="0"/>
        <v>567929.74141444371</v>
      </c>
      <c r="D12" s="86"/>
      <c r="E12" s="51">
        <v>2010</v>
      </c>
      <c r="F12" s="8">
        <v>43887</v>
      </c>
      <c r="G12" s="51" t="s">
        <v>3</v>
      </c>
      <c r="H12" s="87">
        <v>1.5239</v>
      </c>
      <c r="I12" s="87"/>
      <c r="J12" s="51">
        <v>80</v>
      </c>
      <c r="K12" s="88">
        <f t="shared" si="3"/>
        <v>17037.89224243331</v>
      </c>
      <c r="L12" s="89"/>
      <c r="M12" s="6">
        <f>IF(J12="","",(K12/J12)/LOOKUP(RIGHT($D$2,3),定数!$A$6:$A$13,定数!$B$6:$B$13))</f>
        <v>1.7747804419201365</v>
      </c>
      <c r="N12" s="51">
        <v>2010</v>
      </c>
      <c r="O12" s="8">
        <v>43891</v>
      </c>
      <c r="P12" s="87">
        <v>1.5123</v>
      </c>
      <c r="Q12" s="87"/>
      <c r="R12" s="90">
        <f>IF(P12="","",T12*M12*LOOKUP(RIGHT($D$2,3),定数!$A$6:$A$13,定数!$B$6:$B$13))</f>
        <v>24704.943751528415</v>
      </c>
      <c r="S12" s="90"/>
      <c r="T12" s="91">
        <f t="shared" ref="T12:T75" si="4">IF(P12="","",IF(G12="買",(P12-H12),(H12-P12))*IF(RIGHT($D$2,3)="JPY",100,10000))</f>
        <v>116.00000000000054</v>
      </c>
      <c r="U12" s="91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567929.74141444371</v>
      </c>
      <c r="Y12" s="36">
        <f t="shared" ref="Y12:Y75" si="6">IF(X12&lt;&gt;"",1-(C12/X12),"")</f>
        <v>0</v>
      </c>
    </row>
    <row r="13" spans="2:25" x14ac:dyDescent="0.2">
      <c r="B13" s="51">
        <v>5</v>
      </c>
      <c r="C13" s="86">
        <f t="shared" si="0"/>
        <v>592634.6851659721</v>
      </c>
      <c r="D13" s="86"/>
      <c r="E13" s="51">
        <v>2010</v>
      </c>
      <c r="F13" s="8">
        <v>43914</v>
      </c>
      <c r="G13" s="51" t="s">
        <v>3</v>
      </c>
      <c r="H13" s="87">
        <v>1.5025999999999999</v>
      </c>
      <c r="I13" s="87"/>
      <c r="J13" s="51">
        <v>25</v>
      </c>
      <c r="K13" s="88">
        <f t="shared" si="3"/>
        <v>17779.040554979161</v>
      </c>
      <c r="L13" s="89"/>
      <c r="M13" s="6">
        <f>IF(J13="","",(K13/J13)/LOOKUP(RIGHT($D$2,3),定数!$A$6:$A$13,定数!$B$6:$B$13))</f>
        <v>5.9263468516597202</v>
      </c>
      <c r="N13" s="51">
        <v>2010</v>
      </c>
      <c r="O13" s="8">
        <v>43914</v>
      </c>
      <c r="P13" s="87">
        <v>1.4993000000000001</v>
      </c>
      <c r="Q13" s="87"/>
      <c r="R13" s="90">
        <f>IF(P13="","",T13*M13*LOOKUP(RIGHT($D$2,3),定数!$A$6:$A$13,定数!$B$6:$B$13))</f>
        <v>23468.333532571487</v>
      </c>
      <c r="S13" s="90"/>
      <c r="T13" s="91">
        <f t="shared" si="4"/>
        <v>32.999999999998586</v>
      </c>
      <c r="U13" s="91"/>
      <c r="V13" s="22">
        <f t="shared" si="1"/>
        <v>5</v>
      </c>
      <c r="W13">
        <f t="shared" si="2"/>
        <v>0</v>
      </c>
      <c r="X13" s="35">
        <f t="shared" si="5"/>
        <v>592634.6851659721</v>
      </c>
      <c r="Y13" s="36">
        <f t="shared" si="6"/>
        <v>0</v>
      </c>
    </row>
    <row r="14" spans="2:25" x14ac:dyDescent="0.2">
      <c r="B14" s="51">
        <v>6</v>
      </c>
      <c r="C14" s="86">
        <f t="shared" si="0"/>
        <v>616103.01869854354</v>
      </c>
      <c r="D14" s="86"/>
      <c r="E14" s="51">
        <v>2010</v>
      </c>
      <c r="F14" s="8">
        <v>43935</v>
      </c>
      <c r="G14" s="51" t="s">
        <v>4</v>
      </c>
      <c r="H14" s="87">
        <v>1.5451999999999999</v>
      </c>
      <c r="I14" s="87"/>
      <c r="J14" s="51">
        <v>76</v>
      </c>
      <c r="K14" s="88">
        <f t="shared" si="3"/>
        <v>18483.090560956305</v>
      </c>
      <c r="L14" s="89"/>
      <c r="M14" s="6">
        <f>IF(J14="","",(K14/J14)/LOOKUP(RIGHT($D$2,3),定数!$A$6:$A$13,定数!$B$6:$B$13))</f>
        <v>2.0266546667715248</v>
      </c>
      <c r="N14" s="51">
        <v>2010</v>
      </c>
      <c r="O14" s="8">
        <v>43937</v>
      </c>
      <c r="P14" s="87">
        <v>1.5376000000000001</v>
      </c>
      <c r="Q14" s="87"/>
      <c r="R14" s="90">
        <f>IF(P14="","",T14*M14*LOOKUP(RIGHT($D$2,3),定数!$A$6:$A$13,定数!$B$6:$B$13))</f>
        <v>-18483.09056095589</v>
      </c>
      <c r="S14" s="90"/>
      <c r="T14" s="91">
        <f t="shared" si="4"/>
        <v>-75.999999999998295</v>
      </c>
      <c r="U14" s="91"/>
      <c r="V14" s="22">
        <f t="shared" si="1"/>
        <v>0</v>
      </c>
      <c r="W14">
        <f t="shared" si="2"/>
        <v>1</v>
      </c>
      <c r="X14" s="35">
        <f t="shared" si="5"/>
        <v>616103.01869854354</v>
      </c>
      <c r="Y14" s="36">
        <f t="shared" si="6"/>
        <v>0</v>
      </c>
    </row>
    <row r="15" spans="2:25" x14ac:dyDescent="0.2">
      <c r="B15" s="51">
        <v>7</v>
      </c>
      <c r="C15" s="86">
        <f t="shared" si="0"/>
        <v>597619.92813758762</v>
      </c>
      <c r="D15" s="86"/>
      <c r="E15" s="51">
        <v>2010</v>
      </c>
      <c r="F15" s="8">
        <v>43957</v>
      </c>
      <c r="G15" s="51" t="s">
        <v>3</v>
      </c>
      <c r="H15" s="87">
        <v>1.5025999999999999</v>
      </c>
      <c r="I15" s="87"/>
      <c r="J15" s="51">
        <v>80</v>
      </c>
      <c r="K15" s="88">
        <f t="shared" si="3"/>
        <v>17928.597844127627</v>
      </c>
      <c r="L15" s="89"/>
      <c r="M15" s="6">
        <f>IF(J15="","",(K15/J15)/LOOKUP(RIGHT($D$2,3),定数!$A$6:$A$13,定数!$B$6:$B$13))</f>
        <v>1.8675622754299612</v>
      </c>
      <c r="N15" s="51">
        <v>2010</v>
      </c>
      <c r="O15" s="8">
        <v>43957</v>
      </c>
      <c r="P15" s="87">
        <v>1.4910000000000001</v>
      </c>
      <c r="Q15" s="87"/>
      <c r="R15" s="90">
        <f>IF(P15="","",T15*M15*LOOKUP(RIGHT($D$2,3),定数!$A$6:$A$13,定数!$B$6:$B$13))</f>
        <v>25996.466873984686</v>
      </c>
      <c r="S15" s="90"/>
      <c r="T15" s="91">
        <f t="shared" si="4"/>
        <v>115.99999999999832</v>
      </c>
      <c r="U15" s="91"/>
      <c r="V15" s="22">
        <f t="shared" si="1"/>
        <v>1</v>
      </c>
      <c r="W15">
        <f t="shared" si="2"/>
        <v>0</v>
      </c>
      <c r="X15" s="35">
        <f t="shared" si="5"/>
        <v>616103.01869854354</v>
      </c>
      <c r="Y15" s="36">
        <f t="shared" si="6"/>
        <v>2.9999999999999361E-2</v>
      </c>
    </row>
    <row r="16" spans="2:25" x14ac:dyDescent="0.2">
      <c r="B16" s="51">
        <v>8</v>
      </c>
      <c r="C16" s="86">
        <f t="shared" si="0"/>
        <v>623616.39501157228</v>
      </c>
      <c r="D16" s="86"/>
      <c r="E16" s="51">
        <v>2010</v>
      </c>
      <c r="F16" s="8">
        <v>43997</v>
      </c>
      <c r="G16" s="51" t="s">
        <v>4</v>
      </c>
      <c r="H16" s="87">
        <v>1.476</v>
      </c>
      <c r="I16" s="87"/>
      <c r="J16" s="51">
        <v>79</v>
      </c>
      <c r="K16" s="88">
        <f t="shared" si="3"/>
        <v>18708.491850347167</v>
      </c>
      <c r="L16" s="89"/>
      <c r="M16" s="6">
        <f>IF(J16="","",(K16/J16)/LOOKUP(RIGHT($D$2,3),定数!$A$6:$A$13,定数!$B$6:$B$13))</f>
        <v>1.9734696044670008</v>
      </c>
      <c r="N16" s="51">
        <v>2010</v>
      </c>
      <c r="O16" s="8">
        <v>43999</v>
      </c>
      <c r="P16" s="87">
        <v>1.4681</v>
      </c>
      <c r="Q16" s="87"/>
      <c r="R16" s="90">
        <f>IF(P16="","",T16*M16*LOOKUP(RIGHT($D$2,3),定数!$A$6:$A$13,定数!$B$6:$B$13))</f>
        <v>-18708.491850347211</v>
      </c>
      <c r="S16" s="90"/>
      <c r="T16" s="91">
        <f t="shared" si="4"/>
        <v>-79.000000000000185</v>
      </c>
      <c r="U16" s="91"/>
      <c r="V16" s="22">
        <f t="shared" si="1"/>
        <v>0</v>
      </c>
      <c r="W16">
        <f t="shared" si="2"/>
        <v>1</v>
      </c>
      <c r="X16" s="35">
        <f t="shared" si="5"/>
        <v>623616.39501157228</v>
      </c>
      <c r="Y16" s="36">
        <f t="shared" si="6"/>
        <v>0</v>
      </c>
    </row>
    <row r="17" spans="2:25" x14ac:dyDescent="0.2">
      <c r="B17" s="51">
        <v>9</v>
      </c>
      <c r="C17" s="86">
        <f t="shared" si="0"/>
        <v>604907.90316122503</v>
      </c>
      <c r="D17" s="86"/>
      <c r="E17" s="51">
        <v>2010</v>
      </c>
      <c r="F17" s="8">
        <v>44089</v>
      </c>
      <c r="G17" s="51" t="s">
        <v>4</v>
      </c>
      <c r="H17" s="87">
        <v>1.5530999999999999</v>
      </c>
      <c r="I17" s="87"/>
      <c r="J17" s="51">
        <v>103</v>
      </c>
      <c r="K17" s="88">
        <f t="shared" si="3"/>
        <v>18147.23709483675</v>
      </c>
      <c r="L17" s="89"/>
      <c r="M17" s="6">
        <f>IF(J17="","",(K17/J17)/LOOKUP(RIGHT($D$2,3),定数!$A$6:$A$13,定数!$B$6:$B$13))</f>
        <v>1.4682230659253035</v>
      </c>
      <c r="N17" s="51">
        <v>2010</v>
      </c>
      <c r="O17" s="8">
        <v>44091</v>
      </c>
      <c r="P17" s="87">
        <v>1.5651999999999999</v>
      </c>
      <c r="Q17" s="87"/>
      <c r="R17" s="90">
        <f>IF(P17="","",T17*M17*LOOKUP(RIGHT($D$2,3),定数!$A$6:$A$13,定数!$B$6:$B$13))</f>
        <v>21318.598917235406</v>
      </c>
      <c r="S17" s="90"/>
      <c r="T17" s="91">
        <f t="shared" si="4"/>
        <v>121</v>
      </c>
      <c r="U17" s="91"/>
      <c r="V17" s="22">
        <f t="shared" si="1"/>
        <v>1</v>
      </c>
      <c r="W17">
        <f t="shared" si="2"/>
        <v>0</v>
      </c>
      <c r="X17" s="35">
        <f t="shared" si="5"/>
        <v>623616.39501157228</v>
      </c>
      <c r="Y17" s="36">
        <f t="shared" si="6"/>
        <v>3.0000000000000138E-2</v>
      </c>
    </row>
    <row r="18" spans="2:25" x14ac:dyDescent="0.2">
      <c r="B18" s="51">
        <v>10</v>
      </c>
      <c r="C18" s="86">
        <f t="shared" si="0"/>
        <v>626226.50207846041</v>
      </c>
      <c r="D18" s="86"/>
      <c r="E18" s="51">
        <v>2010</v>
      </c>
      <c r="F18" s="8">
        <v>44090</v>
      </c>
      <c r="G18" s="51" t="s">
        <v>4</v>
      </c>
      <c r="H18" s="87">
        <v>1.5625</v>
      </c>
      <c r="I18" s="87"/>
      <c r="J18" s="51">
        <v>89</v>
      </c>
      <c r="K18" s="88">
        <f>IF(J18="","",C18*0.03)</f>
        <v>18786.795062353813</v>
      </c>
      <c r="L18" s="89"/>
      <c r="M18" s="6">
        <f>IF(J18="","",(K18/J18)/LOOKUP(RIGHT($D$2,3),定数!$A$6:$A$13,定数!$B$6:$B$13))</f>
        <v>1.759063208085563</v>
      </c>
      <c r="N18" s="51">
        <v>2010</v>
      </c>
      <c r="O18" s="8">
        <v>44094</v>
      </c>
      <c r="P18" s="87">
        <v>1.5536000000000001</v>
      </c>
      <c r="Q18" s="87"/>
      <c r="R18" s="90">
        <f>IF(P18="","",T18*M18*LOOKUP(RIGHT($D$2,3),定数!$A$6:$A$13,定数!$B$6:$B$13))</f>
        <v>-18786.795062353616</v>
      </c>
      <c r="S18" s="90"/>
      <c r="T18" s="91">
        <f t="shared" si="4"/>
        <v>-88.999999999999076</v>
      </c>
      <c r="U18" s="91"/>
      <c r="V18" s="22">
        <f t="shared" si="1"/>
        <v>0</v>
      </c>
      <c r="W18">
        <f t="shared" si="2"/>
        <v>1</v>
      </c>
      <c r="X18" s="35">
        <f t="shared" si="5"/>
        <v>626226.50207846041</v>
      </c>
      <c r="Y18" s="36">
        <f t="shared" si="6"/>
        <v>0</v>
      </c>
    </row>
    <row r="19" spans="2:25" x14ac:dyDescent="0.2">
      <c r="B19" s="51">
        <v>11</v>
      </c>
      <c r="C19" s="86">
        <f t="shared" si="0"/>
        <v>607439.70701610681</v>
      </c>
      <c r="D19" s="86"/>
      <c r="E19" s="51">
        <v>2010</v>
      </c>
      <c r="F19" s="8">
        <v>44123</v>
      </c>
      <c r="G19" s="51" t="s">
        <v>3</v>
      </c>
      <c r="H19" s="87">
        <v>1.5874999999999999</v>
      </c>
      <c r="I19" s="87"/>
      <c r="J19" s="51">
        <v>65</v>
      </c>
      <c r="K19" s="88">
        <f t="shared" si="3"/>
        <v>18223.191210483204</v>
      </c>
      <c r="L19" s="89"/>
      <c r="M19" s="6">
        <f>IF(J19="","",(K19/J19)/LOOKUP(RIGHT($D$2,3),定数!$A$6:$A$13,定数!$B$6:$B$13))</f>
        <v>2.3363065654465647</v>
      </c>
      <c r="N19" s="51">
        <v>2010</v>
      </c>
      <c r="O19" s="8">
        <v>44123</v>
      </c>
      <c r="P19" s="87">
        <v>1.5782</v>
      </c>
      <c r="Q19" s="87"/>
      <c r="R19" s="90">
        <f>IF(P19="","",T19*M19*LOOKUP(RIGHT($D$2,3),定数!$A$6:$A$13,定数!$B$6:$B$13))</f>
        <v>26073.18127038328</v>
      </c>
      <c r="S19" s="90"/>
      <c r="T19" s="91">
        <f t="shared" si="4"/>
        <v>92.999999999998636</v>
      </c>
      <c r="U19" s="91"/>
      <c r="V19" s="22">
        <f t="shared" si="1"/>
        <v>1</v>
      </c>
      <c r="W19">
        <f t="shared" si="2"/>
        <v>0</v>
      </c>
      <c r="X19" s="35">
        <f t="shared" si="5"/>
        <v>626226.50207846041</v>
      </c>
      <c r="Y19" s="36">
        <f t="shared" si="6"/>
        <v>2.9999999999999694E-2</v>
      </c>
    </row>
    <row r="20" spans="2:25" x14ac:dyDescent="0.2">
      <c r="B20" s="51">
        <v>12</v>
      </c>
      <c r="C20" s="86">
        <f t="shared" si="0"/>
        <v>633512.88828649011</v>
      </c>
      <c r="D20" s="86"/>
      <c r="E20" s="51">
        <v>2010</v>
      </c>
      <c r="F20" s="8">
        <v>44161</v>
      </c>
      <c r="G20" s="51" t="s">
        <v>3</v>
      </c>
      <c r="H20" s="87">
        <v>1.575</v>
      </c>
      <c r="I20" s="87"/>
      <c r="J20" s="51">
        <v>42</v>
      </c>
      <c r="K20" s="88">
        <f t="shared" si="3"/>
        <v>19005.386648594704</v>
      </c>
      <c r="L20" s="89"/>
      <c r="M20" s="6">
        <f>IF(J20="","",(K20/J20)/LOOKUP(RIGHT($D$2,3),定数!$A$6:$A$13,定数!$B$6:$B$13))</f>
        <v>3.7709100493243457</v>
      </c>
      <c r="N20" s="51">
        <v>2010</v>
      </c>
      <c r="O20" s="8">
        <v>44161</v>
      </c>
      <c r="P20" s="87">
        <v>1.5690999999999999</v>
      </c>
      <c r="Q20" s="87"/>
      <c r="R20" s="90">
        <f>IF(P20="","",T20*M20*LOOKUP(RIGHT($D$2,3),定数!$A$6:$A$13,定数!$B$6:$B$13))</f>
        <v>26698.043149216443</v>
      </c>
      <c r="S20" s="90"/>
      <c r="T20" s="91">
        <f t="shared" si="4"/>
        <v>59.000000000000163</v>
      </c>
      <c r="U20" s="91"/>
      <c r="V20" s="22">
        <f t="shared" si="1"/>
        <v>2</v>
      </c>
      <c r="W20">
        <f t="shared" si="2"/>
        <v>0</v>
      </c>
      <c r="X20" s="35">
        <f t="shared" si="5"/>
        <v>633512.88828649011</v>
      </c>
      <c r="Y20" s="36">
        <f t="shared" si="6"/>
        <v>0</v>
      </c>
    </row>
    <row r="21" spans="2:25" x14ac:dyDescent="0.2">
      <c r="B21" s="51">
        <v>13</v>
      </c>
      <c r="C21" s="86">
        <f t="shared" si="0"/>
        <v>660210.93143570656</v>
      </c>
      <c r="D21" s="86"/>
      <c r="E21" s="51">
        <v>2010</v>
      </c>
      <c r="F21" s="8">
        <v>44168</v>
      </c>
      <c r="G21" s="51" t="s">
        <v>4</v>
      </c>
      <c r="H21" s="87">
        <v>1.5705</v>
      </c>
      <c r="I21" s="87"/>
      <c r="J21" s="51">
        <v>96</v>
      </c>
      <c r="K21" s="88">
        <f>IF(J21="","",C21*0.03)</f>
        <v>19806.327943071195</v>
      </c>
      <c r="L21" s="89"/>
      <c r="M21" s="6">
        <f>IF(J21="","",(K21/J21)/LOOKUP(RIGHT($D$2,3),定数!$A$6:$A$13,定数!$B$6:$B$13))</f>
        <v>1.7192993006138191</v>
      </c>
      <c r="N21" s="51">
        <v>2010</v>
      </c>
      <c r="O21" s="8">
        <v>44175</v>
      </c>
      <c r="P21" s="87">
        <v>1.5845</v>
      </c>
      <c r="Q21" s="87"/>
      <c r="R21" s="90">
        <f>IF(P21="","",T21*M21*LOOKUP(RIGHT($D$2,3),定数!$A$6:$A$13,定数!$B$6:$B$13))</f>
        <v>28884.228250312186</v>
      </c>
      <c r="S21" s="90"/>
      <c r="T21" s="91">
        <f t="shared" si="4"/>
        <v>140.00000000000011</v>
      </c>
      <c r="U21" s="91"/>
      <c r="V21" s="22">
        <f t="shared" si="1"/>
        <v>3</v>
      </c>
      <c r="W21">
        <f t="shared" si="2"/>
        <v>0</v>
      </c>
      <c r="X21" s="35">
        <f t="shared" si="5"/>
        <v>660210.93143570656</v>
      </c>
      <c r="Y21" s="36">
        <f t="shared" si="6"/>
        <v>0</v>
      </c>
    </row>
    <row r="22" spans="2:25" x14ac:dyDescent="0.2">
      <c r="B22" s="51">
        <v>14</v>
      </c>
      <c r="C22" s="86">
        <f t="shared" si="0"/>
        <v>689095.15968601871</v>
      </c>
      <c r="D22" s="86"/>
      <c r="E22" s="51">
        <v>2011</v>
      </c>
      <c r="F22" s="8">
        <v>43849</v>
      </c>
      <c r="G22" s="51" t="s">
        <v>4</v>
      </c>
      <c r="H22" s="87">
        <v>1.5975999999999999</v>
      </c>
      <c r="I22" s="87"/>
      <c r="J22" s="51">
        <v>45</v>
      </c>
      <c r="K22" s="88">
        <f t="shared" si="3"/>
        <v>20672.854790580561</v>
      </c>
      <c r="L22" s="89"/>
      <c r="M22" s="6">
        <f>IF(J22="","",(K22/J22)/LOOKUP(RIGHT($D$2,3),定数!$A$6:$A$13,定数!$B$6:$B$13))</f>
        <v>3.8283064427001037</v>
      </c>
      <c r="N22" s="51">
        <v>2011</v>
      </c>
      <c r="O22" s="8">
        <v>43850</v>
      </c>
      <c r="P22" s="87">
        <v>1.5931</v>
      </c>
      <c r="Q22" s="87"/>
      <c r="R22" s="90">
        <f>IF(P22="","",T22*M22*LOOKUP(RIGHT($D$2,3),定数!$A$6:$A$13,定数!$B$6:$B$13))</f>
        <v>-20672.854790580324</v>
      </c>
      <c r="S22" s="90"/>
      <c r="T22" s="91">
        <f t="shared" si="4"/>
        <v>-44.999999999999488</v>
      </c>
      <c r="U22" s="91"/>
      <c r="V22" s="22">
        <f t="shared" si="1"/>
        <v>0</v>
      </c>
      <c r="W22">
        <f t="shared" si="2"/>
        <v>1</v>
      </c>
      <c r="X22" s="35">
        <f t="shared" si="5"/>
        <v>689095.15968601871</v>
      </c>
      <c r="Y22" s="36">
        <f t="shared" si="6"/>
        <v>0</v>
      </c>
    </row>
    <row r="23" spans="2:25" x14ac:dyDescent="0.2">
      <c r="B23" s="51">
        <v>15</v>
      </c>
      <c r="C23" s="86">
        <f t="shared" si="0"/>
        <v>668422.30489543837</v>
      </c>
      <c r="D23" s="86"/>
      <c r="E23" s="51">
        <v>2011</v>
      </c>
      <c r="F23" s="8">
        <v>43948</v>
      </c>
      <c r="G23" s="51" t="s">
        <v>4</v>
      </c>
      <c r="H23" s="87">
        <v>1.6571</v>
      </c>
      <c r="I23" s="87"/>
      <c r="J23" s="51">
        <v>74</v>
      </c>
      <c r="K23" s="88">
        <f t="shared" si="3"/>
        <v>20052.669146863151</v>
      </c>
      <c r="L23" s="89"/>
      <c r="M23" s="6">
        <f>IF(J23="","",(K23/J23)/LOOKUP(RIGHT($D$2,3),定数!$A$6:$A$13,定数!$B$6:$B$13))</f>
        <v>2.2581834624845891</v>
      </c>
      <c r="N23" s="51">
        <v>2011</v>
      </c>
      <c r="O23" s="8">
        <v>43949</v>
      </c>
      <c r="P23" s="87">
        <v>1.6676</v>
      </c>
      <c r="Q23" s="87"/>
      <c r="R23" s="90">
        <f>IF(P23="","",T23*M23*LOOKUP(RIGHT($D$2,3),定数!$A$6:$A$13,定数!$B$6:$B$13))</f>
        <v>28453.111627305701</v>
      </c>
      <c r="S23" s="90"/>
      <c r="T23" s="91">
        <f t="shared" si="4"/>
        <v>104.99999999999955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689095.15968601871</v>
      </c>
      <c r="Y23" s="36">
        <f t="shared" si="6"/>
        <v>2.9999999999999694E-2</v>
      </c>
    </row>
    <row r="24" spans="2:25" x14ac:dyDescent="0.2">
      <c r="B24" s="51">
        <v>16</v>
      </c>
      <c r="C24" s="86">
        <f t="shared" si="0"/>
        <v>696875.41652274411</v>
      </c>
      <c r="D24" s="86"/>
      <c r="E24" s="51">
        <v>2011</v>
      </c>
      <c r="F24" s="8">
        <v>43956</v>
      </c>
      <c r="G24" s="51" t="s">
        <v>3</v>
      </c>
      <c r="H24" s="87">
        <v>1.6440999999999999</v>
      </c>
      <c r="I24" s="87"/>
      <c r="J24" s="51">
        <v>79</v>
      </c>
      <c r="K24" s="88">
        <f t="shared" si="3"/>
        <v>20906.262495682324</v>
      </c>
      <c r="L24" s="89"/>
      <c r="M24" s="6">
        <f>IF(J24="","",(K24/J24)/LOOKUP(RIGHT($D$2,3),定数!$A$6:$A$13,定数!$B$6:$B$13))</f>
        <v>2.2053019510213421</v>
      </c>
      <c r="N24" s="51">
        <v>2011</v>
      </c>
      <c r="O24" s="8">
        <v>43960</v>
      </c>
      <c r="P24" s="87">
        <v>1.6327</v>
      </c>
      <c r="Q24" s="87"/>
      <c r="R24" s="90">
        <f>IF(P24="","",T24*M24*LOOKUP(RIGHT($D$2,3),定数!$A$6:$A$13,定数!$B$6:$B$13))</f>
        <v>30168.530689971576</v>
      </c>
      <c r="S24" s="90"/>
      <c r="T24" s="91">
        <f t="shared" si="4"/>
        <v>113.99999999999855</v>
      </c>
      <c r="U24" s="91"/>
      <c r="V24" t="str">
        <f t="shared" si="7"/>
        <v/>
      </c>
      <c r="W24">
        <f t="shared" si="2"/>
        <v>0</v>
      </c>
      <c r="X24" s="35">
        <f t="shared" si="5"/>
        <v>696875.41652274411</v>
      </c>
      <c r="Y24" s="36">
        <f t="shared" si="6"/>
        <v>0</v>
      </c>
    </row>
    <row r="25" spans="2:25" x14ac:dyDescent="0.2">
      <c r="B25" s="51">
        <v>17</v>
      </c>
      <c r="C25" s="86">
        <f t="shared" si="0"/>
        <v>727043.94721271563</v>
      </c>
      <c r="D25" s="86"/>
      <c r="E25" s="51">
        <v>2011</v>
      </c>
      <c r="F25" s="8">
        <v>43964</v>
      </c>
      <c r="G25" s="51" t="s">
        <v>3</v>
      </c>
      <c r="H25" s="87">
        <v>1.6252</v>
      </c>
      <c r="I25" s="87"/>
      <c r="J25" s="51">
        <v>57</v>
      </c>
      <c r="K25" s="88">
        <f t="shared" si="3"/>
        <v>21811.318416381469</v>
      </c>
      <c r="L25" s="89"/>
      <c r="M25" s="6">
        <f>IF(J25="","",(K25/J25)/LOOKUP(RIGHT($D$2,3),定数!$A$6:$A$13,定数!$B$6:$B$13))</f>
        <v>3.1887892421610338</v>
      </c>
      <c r="N25" s="51">
        <v>2011</v>
      </c>
      <c r="O25" s="8">
        <v>43964</v>
      </c>
      <c r="P25" s="87">
        <v>1.617</v>
      </c>
      <c r="Q25" s="87"/>
      <c r="R25" s="90">
        <f>IF(P25="","",T25*M25*LOOKUP(RIGHT($D$2,3),定数!$A$6:$A$13,定数!$B$6:$B$13))</f>
        <v>31377.686142864517</v>
      </c>
      <c r="S25" s="90"/>
      <c r="T25" s="91">
        <f t="shared" si="4"/>
        <v>81.999999999999858</v>
      </c>
      <c r="U25" s="91"/>
      <c r="V25" t="str">
        <f t="shared" si="7"/>
        <v/>
      </c>
      <c r="W25">
        <f t="shared" si="2"/>
        <v>0</v>
      </c>
      <c r="X25" s="35">
        <f t="shared" si="5"/>
        <v>727043.94721271563</v>
      </c>
      <c r="Y25" s="36">
        <f t="shared" si="6"/>
        <v>0</v>
      </c>
    </row>
    <row r="26" spans="2:25" x14ac:dyDescent="0.2">
      <c r="B26" s="51">
        <v>18</v>
      </c>
      <c r="C26" s="86">
        <f t="shared" si="0"/>
        <v>758421.63335558015</v>
      </c>
      <c r="D26" s="86"/>
      <c r="E26" s="51">
        <v>2011</v>
      </c>
      <c r="F26" s="8">
        <v>43982</v>
      </c>
      <c r="G26" s="51" t="s">
        <v>4</v>
      </c>
      <c r="H26" s="87">
        <v>1.6477999999999999</v>
      </c>
      <c r="I26" s="87"/>
      <c r="J26" s="51">
        <v>19</v>
      </c>
      <c r="K26" s="88">
        <f t="shared" si="3"/>
        <v>22752.649000667403</v>
      </c>
      <c r="L26" s="89"/>
      <c r="M26" s="6">
        <f>IF(J26="","",(K26/J26)/LOOKUP(RIGHT($D$2,3),定数!$A$6:$A$13,定数!$B$6:$B$13))</f>
        <v>9.9792320178365799</v>
      </c>
      <c r="N26" s="51">
        <v>2011</v>
      </c>
      <c r="O26" s="8">
        <v>43982</v>
      </c>
      <c r="P26" s="87">
        <v>1.6501999999999999</v>
      </c>
      <c r="Q26" s="87"/>
      <c r="R26" s="90">
        <f>IF(P26="","",T26*M26*LOOKUP(RIGHT($D$2,3),定数!$A$6:$A$13,定数!$B$6:$B$13))</f>
        <v>28740.188211368844</v>
      </c>
      <c r="S26" s="90"/>
      <c r="T26" s="91">
        <f t="shared" si="4"/>
        <v>23.999999999999577</v>
      </c>
      <c r="U26" s="91"/>
      <c r="V26" t="str">
        <f t="shared" si="7"/>
        <v/>
      </c>
      <c r="W26">
        <f t="shared" si="2"/>
        <v>0</v>
      </c>
      <c r="X26" s="35">
        <f t="shared" si="5"/>
        <v>758421.63335558015</v>
      </c>
      <c r="Y26" s="36">
        <f t="shared" si="6"/>
        <v>0</v>
      </c>
    </row>
    <row r="27" spans="2:25" x14ac:dyDescent="0.2">
      <c r="B27" s="51">
        <v>19</v>
      </c>
      <c r="C27" s="86">
        <f t="shared" si="0"/>
        <v>787161.82156694902</v>
      </c>
      <c r="D27" s="86"/>
      <c r="E27" s="51">
        <v>2011</v>
      </c>
      <c r="F27" s="8">
        <v>44010</v>
      </c>
      <c r="G27" s="51" t="s">
        <v>3</v>
      </c>
      <c r="H27" s="87">
        <v>1.5955999999999999</v>
      </c>
      <c r="I27" s="87"/>
      <c r="J27" s="51">
        <v>55</v>
      </c>
      <c r="K27" s="88">
        <f t="shared" si="3"/>
        <v>23614.854647008469</v>
      </c>
      <c r="L27" s="89"/>
      <c r="M27" s="6">
        <f>IF(J27="","",(K27/J27)/LOOKUP(RIGHT($D$2,3),定数!$A$6:$A$13,定数!$B$6:$B$13))</f>
        <v>3.5780082798497683</v>
      </c>
      <c r="N27" s="51">
        <v>2011</v>
      </c>
      <c r="O27" s="8">
        <v>44010</v>
      </c>
      <c r="P27" s="87">
        <v>1.6011</v>
      </c>
      <c r="Q27" s="87"/>
      <c r="R27" s="90">
        <f>IF(P27="","",T27*M27*LOOKUP(RIGHT($D$2,3),定数!$A$6:$A$13,定数!$B$6:$B$13))</f>
        <v>-23614.854647008731</v>
      </c>
      <c r="S27" s="90"/>
      <c r="T27" s="91">
        <f t="shared" si="4"/>
        <v>-55.000000000000604</v>
      </c>
      <c r="U27" s="91"/>
      <c r="V27" t="str">
        <f t="shared" si="7"/>
        <v/>
      </c>
      <c r="W27">
        <f t="shared" si="2"/>
        <v>1</v>
      </c>
      <c r="X27" s="35">
        <f t="shared" si="5"/>
        <v>787161.82156694902</v>
      </c>
      <c r="Y27" s="36">
        <f t="shared" si="6"/>
        <v>0</v>
      </c>
    </row>
    <row r="28" spans="2:25" x14ac:dyDescent="0.2">
      <c r="B28" s="51">
        <v>20</v>
      </c>
      <c r="C28" s="86">
        <f t="shared" si="0"/>
        <v>763546.96691994031</v>
      </c>
      <c r="D28" s="86"/>
      <c r="E28" s="51">
        <v>2011</v>
      </c>
      <c r="F28" s="8">
        <v>44046</v>
      </c>
      <c r="G28" s="51" t="s">
        <v>3</v>
      </c>
      <c r="H28" s="87">
        <v>1.6274</v>
      </c>
      <c r="I28" s="87"/>
      <c r="J28" s="51">
        <v>41</v>
      </c>
      <c r="K28" s="88">
        <f t="shared" si="3"/>
        <v>22906.409007598209</v>
      </c>
      <c r="L28" s="89"/>
      <c r="M28" s="6">
        <f>IF(J28="","",(K28/J28)/LOOKUP(RIGHT($D$2,3),定数!$A$6:$A$13,定数!$B$6:$B$13))</f>
        <v>4.6557741885362214</v>
      </c>
      <c r="N28" s="51">
        <v>2011</v>
      </c>
      <c r="O28" s="8">
        <v>44046</v>
      </c>
      <c r="P28" s="87">
        <v>1.6315</v>
      </c>
      <c r="Q28" s="87"/>
      <c r="R28" s="90">
        <f>IF(P28="","",T28*M28*LOOKUP(RIGHT($D$2,3),定数!$A$6:$A$13,定数!$B$6:$B$13))</f>
        <v>-22906.409007598169</v>
      </c>
      <c r="S28" s="90"/>
      <c r="T28" s="91">
        <f t="shared" si="4"/>
        <v>-40.999999999999929</v>
      </c>
      <c r="U28" s="91"/>
      <c r="V28" t="str">
        <f t="shared" si="7"/>
        <v/>
      </c>
      <c r="W28">
        <f t="shared" si="2"/>
        <v>2</v>
      </c>
      <c r="X28" s="35">
        <f t="shared" si="5"/>
        <v>787161.82156694902</v>
      </c>
      <c r="Y28" s="36">
        <f t="shared" si="6"/>
        <v>3.0000000000000249E-2</v>
      </c>
    </row>
    <row r="29" spans="2:25" x14ac:dyDescent="0.2">
      <c r="B29" s="51">
        <v>21</v>
      </c>
      <c r="C29" s="86">
        <f t="shared" si="0"/>
        <v>740640.55791234213</v>
      </c>
      <c r="D29" s="86"/>
      <c r="E29" s="51">
        <v>2011</v>
      </c>
      <c r="F29" s="8">
        <v>44060</v>
      </c>
      <c r="G29" s="51" t="s">
        <v>4</v>
      </c>
      <c r="H29" s="87">
        <v>1.6456</v>
      </c>
      <c r="I29" s="87"/>
      <c r="J29" s="51">
        <v>105</v>
      </c>
      <c r="K29" s="88">
        <f t="shared" si="3"/>
        <v>22219.216737370261</v>
      </c>
      <c r="L29" s="89"/>
      <c r="M29" s="6">
        <f>IF(J29="","",(K29/J29)/LOOKUP(RIGHT($D$2,3),定数!$A$6:$A$13,定数!$B$6:$B$13))</f>
        <v>1.7634298997912905</v>
      </c>
      <c r="N29" s="51">
        <v>2011</v>
      </c>
      <c r="O29" s="8">
        <v>44062</v>
      </c>
      <c r="P29" s="87">
        <v>1.661</v>
      </c>
      <c r="Q29" s="87"/>
      <c r="R29" s="90">
        <f>IF(P29="","",T29*M29*LOOKUP(RIGHT($D$2,3),定数!$A$6:$A$13,定数!$B$6:$B$13))</f>
        <v>32588.184548143221</v>
      </c>
      <c r="S29" s="90"/>
      <c r="T29" s="91">
        <f t="shared" si="4"/>
        <v>154.0000000000008</v>
      </c>
      <c r="U29" s="91"/>
      <c r="V29" t="str">
        <f t="shared" si="7"/>
        <v/>
      </c>
      <c r="W29">
        <f t="shared" si="2"/>
        <v>0</v>
      </c>
      <c r="X29" s="35">
        <f t="shared" si="5"/>
        <v>787161.82156694902</v>
      </c>
      <c r="Y29" s="36">
        <f t="shared" si="6"/>
        <v>5.9100000000000263E-2</v>
      </c>
    </row>
    <row r="30" spans="2:25" x14ac:dyDescent="0.2">
      <c r="B30" s="51">
        <v>22</v>
      </c>
      <c r="C30" s="86">
        <f t="shared" si="0"/>
        <v>773228.74246048531</v>
      </c>
      <c r="D30" s="86"/>
      <c r="E30" s="51">
        <v>2011</v>
      </c>
      <c r="F30" s="8">
        <v>44074</v>
      </c>
      <c r="G30" s="51" t="s">
        <v>3</v>
      </c>
      <c r="H30" s="87">
        <v>1.6271</v>
      </c>
      <c r="I30" s="87"/>
      <c r="J30" s="51">
        <v>64</v>
      </c>
      <c r="K30" s="88">
        <f t="shared" si="3"/>
        <v>23196.862273814557</v>
      </c>
      <c r="L30" s="89"/>
      <c r="M30" s="6">
        <f>IF(J30="","",(K30/J30)/LOOKUP(RIGHT($D$2,3),定数!$A$6:$A$13,定数!$B$6:$B$13))</f>
        <v>3.0204247752362705</v>
      </c>
      <c r="N30" s="51">
        <v>2011</v>
      </c>
      <c r="O30" s="8">
        <v>44075</v>
      </c>
      <c r="P30" s="87">
        <v>1.6178999999999999</v>
      </c>
      <c r="Q30" s="87"/>
      <c r="R30" s="90">
        <f>IF(P30="","",T30*M30*LOOKUP(RIGHT($D$2,3),定数!$A$6:$A$13,定数!$B$6:$B$13))</f>
        <v>33345.489518608782</v>
      </c>
      <c r="S30" s="90"/>
      <c r="T30" s="91">
        <f t="shared" si="4"/>
        <v>92.000000000000966</v>
      </c>
      <c r="U30" s="91"/>
      <c r="V30" t="str">
        <f t="shared" si="7"/>
        <v/>
      </c>
      <c r="W30">
        <f t="shared" si="2"/>
        <v>0</v>
      </c>
      <c r="X30" s="35">
        <f t="shared" si="5"/>
        <v>787161.82156694902</v>
      </c>
      <c r="Y30" s="36">
        <f t="shared" si="6"/>
        <v>1.7700400000000061E-2</v>
      </c>
    </row>
    <row r="31" spans="2:25" x14ac:dyDescent="0.2">
      <c r="B31" s="51">
        <v>23</v>
      </c>
      <c r="C31" s="86">
        <f t="shared" si="0"/>
        <v>806574.2319790941</v>
      </c>
      <c r="D31" s="86"/>
      <c r="E31" s="51">
        <v>2011</v>
      </c>
      <c r="F31" s="8">
        <v>44080</v>
      </c>
      <c r="G31" s="51" t="s">
        <v>3</v>
      </c>
      <c r="H31" s="87">
        <v>1.6093999999999999</v>
      </c>
      <c r="I31" s="87"/>
      <c r="J31" s="51">
        <v>82</v>
      </c>
      <c r="K31" s="88">
        <f t="shared" si="3"/>
        <v>24197.226959372823</v>
      </c>
      <c r="L31" s="89"/>
      <c r="M31" s="6">
        <f>IF(J31="","",(K31/J31)/LOOKUP(RIGHT($D$2,3),定数!$A$6:$A$13,定数!$B$6:$B$13))</f>
        <v>2.4590677804240673</v>
      </c>
      <c r="N31" s="51">
        <v>2011</v>
      </c>
      <c r="O31" s="8">
        <v>44080</v>
      </c>
      <c r="P31" s="87">
        <v>1.5973999999999999</v>
      </c>
      <c r="Q31" s="87"/>
      <c r="R31" s="90">
        <f>IF(P31="","",T31*M31*LOOKUP(RIGHT($D$2,3),定数!$A$6:$A$13,定数!$B$6:$B$13))</f>
        <v>35410.576038106599</v>
      </c>
      <c r="S31" s="90"/>
      <c r="T31" s="91">
        <f t="shared" si="4"/>
        <v>120.00000000000011</v>
      </c>
      <c r="U31" s="91"/>
      <c r="V31" t="str">
        <f t="shared" si="7"/>
        <v/>
      </c>
      <c r="W31">
        <f t="shared" si="2"/>
        <v>0</v>
      </c>
      <c r="X31" s="35">
        <f t="shared" si="5"/>
        <v>806574.2319790941</v>
      </c>
      <c r="Y31" s="36">
        <f t="shared" si="6"/>
        <v>0</v>
      </c>
    </row>
    <row r="32" spans="2:25" x14ac:dyDescent="0.2">
      <c r="B32" s="51">
        <v>24</v>
      </c>
      <c r="C32" s="86">
        <f t="shared" si="0"/>
        <v>841984.80801720067</v>
      </c>
      <c r="D32" s="86"/>
      <c r="E32" s="51">
        <v>2011</v>
      </c>
      <c r="F32" s="8">
        <v>44088</v>
      </c>
      <c r="G32" s="51" t="s">
        <v>3</v>
      </c>
      <c r="H32" s="87">
        <v>1.5769</v>
      </c>
      <c r="I32" s="87"/>
      <c r="J32" s="51">
        <v>45</v>
      </c>
      <c r="K32" s="88">
        <f t="shared" si="3"/>
        <v>25259.544240516021</v>
      </c>
      <c r="L32" s="89"/>
      <c r="M32" s="6">
        <f>IF(J32="","",(K32/J32)/LOOKUP(RIGHT($D$2,3),定数!$A$6:$A$13,定数!$B$6:$B$13))</f>
        <v>4.6776933778733376</v>
      </c>
      <c r="N32" s="51">
        <v>2011</v>
      </c>
      <c r="O32" s="8">
        <v>44089</v>
      </c>
      <c r="P32" s="87">
        <v>1.5813999999999999</v>
      </c>
      <c r="Q32" s="87"/>
      <c r="R32" s="90">
        <f>IF(P32="","",T32*M32*LOOKUP(RIGHT($D$2,3),定数!$A$6:$A$13,定数!$B$6:$B$13))</f>
        <v>-25259.544240515737</v>
      </c>
      <c r="S32" s="90"/>
      <c r="T32" s="91">
        <f t="shared" si="4"/>
        <v>-44.999999999999488</v>
      </c>
      <c r="U32" s="91"/>
      <c r="V32" t="str">
        <f t="shared" si="7"/>
        <v/>
      </c>
      <c r="W32">
        <f t="shared" si="2"/>
        <v>1</v>
      </c>
      <c r="X32" s="35">
        <f t="shared" si="5"/>
        <v>841984.80801720067</v>
      </c>
      <c r="Y32" s="36">
        <f t="shared" si="6"/>
        <v>0</v>
      </c>
    </row>
    <row r="33" spans="2:25" x14ac:dyDescent="0.2">
      <c r="B33" s="51">
        <v>25</v>
      </c>
      <c r="C33" s="86">
        <f t="shared" si="0"/>
        <v>816725.26377668488</v>
      </c>
      <c r="D33" s="86"/>
      <c r="E33" s="51">
        <v>2011</v>
      </c>
      <c r="F33" s="8">
        <v>44125</v>
      </c>
      <c r="G33" s="51" t="s">
        <v>4</v>
      </c>
      <c r="H33" s="87">
        <v>1.5821000000000001</v>
      </c>
      <c r="I33" s="87"/>
      <c r="J33" s="51">
        <v>68</v>
      </c>
      <c r="K33" s="88">
        <f t="shared" si="3"/>
        <v>24501.757913300546</v>
      </c>
      <c r="L33" s="89"/>
      <c r="M33" s="6">
        <f>IF(J33="","",(K33/J33)/LOOKUP(RIGHT($D$2,3),定数!$A$6:$A$13,定数!$B$6:$B$13))</f>
        <v>3.0026664109436942</v>
      </c>
      <c r="N33" s="51">
        <v>2011</v>
      </c>
      <c r="O33" s="8">
        <v>44125</v>
      </c>
      <c r="P33" s="87">
        <v>1.5920000000000001</v>
      </c>
      <c r="Q33" s="87"/>
      <c r="R33" s="90">
        <f>IF(P33="","",T33*M33*LOOKUP(RIGHT($D$2,3),定数!$A$6:$A$13,定数!$B$6:$B$13))</f>
        <v>35671.676962011159</v>
      </c>
      <c r="S33" s="90"/>
      <c r="T33" s="91">
        <f t="shared" si="4"/>
        <v>99.000000000000199</v>
      </c>
      <c r="U33" s="91"/>
      <c r="V33" t="str">
        <f t="shared" si="7"/>
        <v/>
      </c>
      <c r="W33">
        <f t="shared" si="2"/>
        <v>0</v>
      </c>
      <c r="X33" s="35">
        <f t="shared" si="5"/>
        <v>841984.80801720067</v>
      </c>
      <c r="Y33" s="36">
        <f t="shared" si="6"/>
        <v>2.9999999999999694E-2</v>
      </c>
    </row>
    <row r="34" spans="2:25" x14ac:dyDescent="0.2">
      <c r="B34" s="51">
        <v>26</v>
      </c>
      <c r="C34" s="86">
        <f t="shared" si="0"/>
        <v>852396.94073869602</v>
      </c>
      <c r="D34" s="86"/>
      <c r="E34" s="51">
        <v>2011</v>
      </c>
      <c r="F34" s="8">
        <v>44129</v>
      </c>
      <c r="G34" s="51" t="s">
        <v>4</v>
      </c>
      <c r="H34" s="87">
        <v>1.6017999999999999</v>
      </c>
      <c r="I34" s="87"/>
      <c r="J34" s="51">
        <v>63</v>
      </c>
      <c r="K34" s="88">
        <f t="shared" si="3"/>
        <v>25571.908222160881</v>
      </c>
      <c r="L34" s="89"/>
      <c r="M34" s="6">
        <f>IF(J34="","",(K34/J34)/LOOKUP(RIGHT($D$2,3),定数!$A$6:$A$13,定数!$B$6:$B$13))</f>
        <v>3.382527542613873</v>
      </c>
      <c r="N34" s="51">
        <v>2011</v>
      </c>
      <c r="O34" s="8">
        <v>44130</v>
      </c>
      <c r="P34" s="87">
        <v>1.5954999999999999</v>
      </c>
      <c r="Q34" s="87"/>
      <c r="R34" s="90">
        <f>IF(P34="","",T34*M34*LOOKUP(RIGHT($D$2,3),定数!$A$6:$A$13,定数!$B$6:$B$13))</f>
        <v>-25571.908222160768</v>
      </c>
      <c r="S34" s="90"/>
      <c r="T34" s="91">
        <f t="shared" si="4"/>
        <v>-62.999999999999723</v>
      </c>
      <c r="U34" s="91"/>
      <c r="V34" t="str">
        <f t="shared" si="7"/>
        <v/>
      </c>
      <c r="W34">
        <f t="shared" si="2"/>
        <v>1</v>
      </c>
      <c r="X34" s="35">
        <f t="shared" si="5"/>
        <v>852396.94073869602</v>
      </c>
      <c r="Y34" s="36">
        <f t="shared" si="6"/>
        <v>0</v>
      </c>
    </row>
    <row r="35" spans="2:25" x14ac:dyDescent="0.2">
      <c r="B35" s="51">
        <v>27</v>
      </c>
      <c r="C35" s="86">
        <f t="shared" si="0"/>
        <v>826825.03251653526</v>
      </c>
      <c r="D35" s="86"/>
      <c r="E35" s="51">
        <v>2011</v>
      </c>
      <c r="F35" s="8">
        <v>44158</v>
      </c>
      <c r="G35" s="51" t="s">
        <v>3</v>
      </c>
      <c r="H35" s="87">
        <v>1.5619000000000001</v>
      </c>
      <c r="I35" s="87"/>
      <c r="J35" s="51">
        <v>50</v>
      </c>
      <c r="K35" s="88">
        <f t="shared" si="3"/>
        <v>24804.750975496056</v>
      </c>
      <c r="L35" s="89"/>
      <c r="M35" s="6">
        <f>IF(J35="","",(K35/J35)/LOOKUP(RIGHT($D$2,3),定数!$A$6:$A$13,定数!$B$6:$B$13))</f>
        <v>4.1341251625826754</v>
      </c>
      <c r="N35" s="51">
        <v>2011</v>
      </c>
      <c r="O35" s="8">
        <v>44158</v>
      </c>
      <c r="P35" s="87">
        <v>1.5549999999999999</v>
      </c>
      <c r="Q35" s="87"/>
      <c r="R35" s="90">
        <f>IF(P35="","",T35*M35*LOOKUP(RIGHT($D$2,3),定数!$A$6:$A$13,定数!$B$6:$B$13))</f>
        <v>34230.556346185185</v>
      </c>
      <c r="S35" s="90"/>
      <c r="T35" s="91">
        <f t="shared" si="4"/>
        <v>69.000000000001279</v>
      </c>
      <c r="U35" s="91"/>
      <c r="V35" t="str">
        <f t="shared" si="7"/>
        <v/>
      </c>
      <c r="W35">
        <f t="shared" si="2"/>
        <v>0</v>
      </c>
      <c r="X35" s="35">
        <f t="shared" si="5"/>
        <v>852396.94073869602</v>
      </c>
      <c r="Y35" s="36">
        <f t="shared" si="6"/>
        <v>2.9999999999999916E-2</v>
      </c>
    </row>
    <row r="36" spans="2:25" x14ac:dyDescent="0.2">
      <c r="B36" s="51">
        <v>28</v>
      </c>
      <c r="C36" s="86">
        <f t="shared" si="0"/>
        <v>861055.58886272041</v>
      </c>
      <c r="D36" s="86"/>
      <c r="E36" s="51">
        <v>2011</v>
      </c>
      <c r="F36" s="8">
        <v>44160</v>
      </c>
      <c r="G36" s="51" t="s">
        <v>3</v>
      </c>
      <c r="H36" s="87">
        <v>1.5483</v>
      </c>
      <c r="I36" s="87"/>
      <c r="J36" s="51">
        <v>74</v>
      </c>
      <c r="K36" s="88">
        <f t="shared" si="3"/>
        <v>25831.66766588161</v>
      </c>
      <c r="L36" s="89"/>
      <c r="M36" s="6">
        <f>IF(J36="","",(K36/J36)/LOOKUP(RIGHT($D$2,3),定数!$A$6:$A$13,定数!$B$6:$B$13))</f>
        <v>2.9089715839956769</v>
      </c>
      <c r="N36" s="51">
        <v>2011</v>
      </c>
      <c r="O36" s="8">
        <v>44163</v>
      </c>
      <c r="P36" s="87">
        <v>1.5557000000000001</v>
      </c>
      <c r="Q36" s="87"/>
      <c r="R36" s="90">
        <f>IF(P36="","",T36*M36*LOOKUP(RIGHT($D$2,3),定数!$A$6:$A$13,定数!$B$6:$B$13))</f>
        <v>-25831.667665881869</v>
      </c>
      <c r="S36" s="90"/>
      <c r="T36" s="91">
        <f t="shared" si="4"/>
        <v>-74.000000000000739</v>
      </c>
      <c r="U36" s="91"/>
      <c r="V36" t="str">
        <f t="shared" si="7"/>
        <v/>
      </c>
      <c r="W36">
        <f t="shared" si="2"/>
        <v>1</v>
      </c>
      <c r="X36" s="35">
        <f t="shared" si="5"/>
        <v>861055.58886272041</v>
      </c>
      <c r="Y36" s="36">
        <f t="shared" si="6"/>
        <v>0</v>
      </c>
    </row>
    <row r="37" spans="2:25" x14ac:dyDescent="0.2">
      <c r="B37" s="51">
        <v>29</v>
      </c>
      <c r="C37" s="86">
        <f t="shared" si="0"/>
        <v>835223.92119683849</v>
      </c>
      <c r="D37" s="86"/>
      <c r="E37" s="51">
        <v>2011</v>
      </c>
      <c r="F37" s="8">
        <v>44177</v>
      </c>
      <c r="G37" s="51" t="s">
        <v>3</v>
      </c>
      <c r="H37" s="87">
        <v>1.5595000000000001</v>
      </c>
      <c r="I37" s="87"/>
      <c r="J37" s="51">
        <v>63</v>
      </c>
      <c r="K37" s="88">
        <f>IF(J37="","",C37*0.03)</f>
        <v>25056.717635905155</v>
      </c>
      <c r="L37" s="89"/>
      <c r="M37" s="6">
        <f>IF(J37="","",(K37/J37)/LOOKUP(RIGHT($D$2,3),定数!$A$6:$A$13,定数!$B$6:$B$13))</f>
        <v>3.3143806396699937</v>
      </c>
      <c r="N37" s="51">
        <v>2011</v>
      </c>
      <c r="O37" s="8">
        <v>44178</v>
      </c>
      <c r="P37" s="87">
        <v>1.5504</v>
      </c>
      <c r="Q37" s="87"/>
      <c r="R37" s="90">
        <f>IF(P37="","",T37*M37*LOOKUP(RIGHT($D$2,3),定数!$A$6:$A$13,定数!$B$6:$B$13))</f>
        <v>36193.036585196765</v>
      </c>
      <c r="S37" s="90"/>
      <c r="T37" s="91">
        <f t="shared" si="4"/>
        <v>91.00000000000108</v>
      </c>
      <c r="U37" s="91"/>
      <c r="V37" t="str">
        <f t="shared" si="7"/>
        <v/>
      </c>
      <c r="W37">
        <f t="shared" si="2"/>
        <v>0</v>
      </c>
      <c r="X37" s="35">
        <f t="shared" si="5"/>
        <v>861055.58886272041</v>
      </c>
      <c r="Y37" s="36">
        <f t="shared" si="6"/>
        <v>3.000000000000036E-2</v>
      </c>
    </row>
    <row r="38" spans="2:25" x14ac:dyDescent="0.2">
      <c r="B38" s="51">
        <v>30</v>
      </c>
      <c r="C38" s="86">
        <f t="shared" si="0"/>
        <v>871416.95778203523</v>
      </c>
      <c r="D38" s="86"/>
      <c r="E38" s="51">
        <v>2012</v>
      </c>
      <c r="F38" s="8">
        <v>43857</v>
      </c>
      <c r="G38" s="51" t="s">
        <v>4</v>
      </c>
      <c r="H38" s="87">
        <v>1.5730999999999999</v>
      </c>
      <c r="I38" s="87"/>
      <c r="J38" s="51">
        <v>92</v>
      </c>
      <c r="K38" s="88">
        <f t="shared" si="3"/>
        <v>26142.508733461054</v>
      </c>
      <c r="L38" s="89"/>
      <c r="M38" s="6">
        <f>IF(J38="","",(K38/J38)/LOOKUP(RIGHT($D$2,3),定数!$A$6:$A$13,定数!$B$6:$B$13))</f>
        <v>2.367980863538139</v>
      </c>
      <c r="N38" s="51">
        <v>2012</v>
      </c>
      <c r="O38" s="8">
        <v>43862</v>
      </c>
      <c r="P38" s="87">
        <v>1.5865</v>
      </c>
      <c r="Q38" s="87"/>
      <c r="R38" s="90">
        <f>IF(P38="","",T38*M38*LOOKUP(RIGHT($D$2,3),定数!$A$6:$A$13,定数!$B$6:$B$13))</f>
        <v>38077.1322856935</v>
      </c>
      <c r="S38" s="90"/>
      <c r="T38" s="92">
        <f t="shared" si="4"/>
        <v>134.0000000000008</v>
      </c>
      <c r="U38" s="93"/>
      <c r="V38" t="str">
        <f t="shared" si="7"/>
        <v/>
      </c>
      <c r="W38">
        <f t="shared" si="2"/>
        <v>0</v>
      </c>
      <c r="X38" s="35">
        <f t="shared" si="5"/>
        <v>871416.95778203523</v>
      </c>
      <c r="Y38" s="36">
        <f t="shared" si="6"/>
        <v>0</v>
      </c>
    </row>
    <row r="39" spans="2:25" x14ac:dyDescent="0.2">
      <c r="B39" s="51">
        <v>31</v>
      </c>
      <c r="C39" s="86">
        <f t="shared" si="0"/>
        <v>909494.09006772877</v>
      </c>
      <c r="D39" s="86"/>
      <c r="E39" s="51">
        <v>2012</v>
      </c>
      <c r="F39" s="8">
        <v>43889</v>
      </c>
      <c r="G39" s="51" t="s">
        <v>4</v>
      </c>
      <c r="H39" s="87">
        <v>1.5901000000000001</v>
      </c>
      <c r="I39" s="87"/>
      <c r="J39" s="51">
        <v>104</v>
      </c>
      <c r="K39" s="88">
        <f t="shared" si="3"/>
        <v>27284.822702031863</v>
      </c>
      <c r="L39" s="89"/>
      <c r="M39" s="6">
        <f>IF(J39="","",(K39/J39)/LOOKUP(RIGHT($D$2,3),定数!$A$6:$A$13,定数!$B$6:$B$13))</f>
        <v>2.1862838703551173</v>
      </c>
      <c r="N39" s="51">
        <v>2012</v>
      </c>
      <c r="O39" s="8">
        <v>43895</v>
      </c>
      <c r="P39" s="87">
        <v>1.5797000000000001</v>
      </c>
      <c r="Q39" s="87"/>
      <c r="R39" s="90">
        <f>IF(P39="","",T39*M39*LOOKUP(RIGHT($D$2,3),定数!$A$6:$A$13,定数!$B$6:$B$13))</f>
        <v>-27284.822702031772</v>
      </c>
      <c r="S39" s="90"/>
      <c r="T39" s="92">
        <f t="shared" si="4"/>
        <v>-103.99999999999964</v>
      </c>
      <c r="U39" s="93"/>
      <c r="V39" t="str">
        <f t="shared" si="7"/>
        <v/>
      </c>
      <c r="W39">
        <f t="shared" si="2"/>
        <v>1</v>
      </c>
      <c r="X39" s="35">
        <f t="shared" si="5"/>
        <v>909494.09006772877</v>
      </c>
      <c r="Y39" s="36">
        <f t="shared" si="6"/>
        <v>0</v>
      </c>
    </row>
    <row r="40" spans="2:25" x14ac:dyDescent="0.2">
      <c r="B40" s="51">
        <v>32</v>
      </c>
      <c r="C40" s="86">
        <f t="shared" si="0"/>
        <v>882209.26736569696</v>
      </c>
      <c r="D40" s="86"/>
      <c r="E40" s="51">
        <v>2012</v>
      </c>
      <c r="F40" s="8">
        <v>43951</v>
      </c>
      <c r="G40" s="51" t="s">
        <v>4</v>
      </c>
      <c r="H40" s="87">
        <v>1.6119000000000001</v>
      </c>
      <c r="I40" s="87"/>
      <c r="J40" s="51">
        <v>45</v>
      </c>
      <c r="K40" s="88">
        <f t="shared" si="3"/>
        <v>26466.278020970909</v>
      </c>
      <c r="L40" s="89"/>
      <c r="M40" s="6">
        <f>IF(J40="","",(K40/J40)/LOOKUP(RIGHT($D$2,3),定数!$A$6:$A$13,定数!$B$6:$B$13))</f>
        <v>4.9011625964760945</v>
      </c>
      <c r="N40" s="51">
        <v>2012</v>
      </c>
      <c r="O40" s="8">
        <v>43947</v>
      </c>
      <c r="P40" s="87">
        <v>1.6184000000000001</v>
      </c>
      <c r="Q40" s="87"/>
      <c r="R40" s="90">
        <f>IF(P40="","",T40*M40*LOOKUP(RIGHT($D$2,3),定数!$A$6:$A$13,定数!$B$6:$B$13))</f>
        <v>38229.068252513251</v>
      </c>
      <c r="S40" s="90"/>
      <c r="T40" s="92">
        <f t="shared" si="4"/>
        <v>64.999999999999503</v>
      </c>
      <c r="U40" s="93"/>
      <c r="V40" t="str">
        <f t="shared" si="7"/>
        <v/>
      </c>
      <c r="W40">
        <f t="shared" si="2"/>
        <v>0</v>
      </c>
      <c r="X40" s="35">
        <f t="shared" si="5"/>
        <v>909494.09006772877</v>
      </c>
      <c r="Y40" s="36">
        <f t="shared" si="6"/>
        <v>2.9999999999999916E-2</v>
      </c>
    </row>
    <row r="41" spans="2:25" x14ac:dyDescent="0.2">
      <c r="B41" s="51">
        <v>33</v>
      </c>
      <c r="C41" s="86">
        <f t="shared" si="0"/>
        <v>920438.33561821026</v>
      </c>
      <c r="D41" s="86"/>
      <c r="E41" s="51">
        <v>2012</v>
      </c>
      <c r="F41" s="8">
        <v>43955</v>
      </c>
      <c r="G41" s="51" t="s">
        <v>3</v>
      </c>
      <c r="H41" s="87">
        <v>1.6162000000000001</v>
      </c>
      <c r="I41" s="87"/>
      <c r="J41" s="51">
        <v>53</v>
      </c>
      <c r="K41" s="88">
        <f t="shared" si="3"/>
        <v>27613.150068546307</v>
      </c>
      <c r="L41" s="89"/>
      <c r="M41" s="6">
        <f>IF(J41="","",(K41/J41)/LOOKUP(RIGHT($D$2,3),定数!$A$6:$A$13,定数!$B$6:$B$13))</f>
        <v>4.3416902623500482</v>
      </c>
      <c r="N41" s="51">
        <v>2012</v>
      </c>
      <c r="O41" s="8">
        <v>43960</v>
      </c>
      <c r="P41" s="87">
        <v>1.6088</v>
      </c>
      <c r="Q41" s="87"/>
      <c r="R41" s="90">
        <f>IF(P41="","",T41*M41*LOOKUP(RIGHT($D$2,3),定数!$A$6:$A$13,定数!$B$6:$B$13))</f>
        <v>38554.209529668813</v>
      </c>
      <c r="S41" s="90"/>
      <c r="T41" s="92">
        <f t="shared" si="4"/>
        <v>74.000000000000739</v>
      </c>
      <c r="U41" s="93"/>
      <c r="V41" t="str">
        <f t="shared" si="7"/>
        <v/>
      </c>
      <c r="W41">
        <f t="shared" si="2"/>
        <v>0</v>
      </c>
      <c r="X41" s="35">
        <f t="shared" si="5"/>
        <v>920438.33561821026</v>
      </c>
      <c r="Y41" s="36">
        <f t="shared" si="6"/>
        <v>0</v>
      </c>
    </row>
    <row r="42" spans="2:25" x14ac:dyDescent="0.2">
      <c r="B42" s="51">
        <v>34</v>
      </c>
      <c r="C42" s="86">
        <f t="shared" si="0"/>
        <v>958992.54514787905</v>
      </c>
      <c r="D42" s="86"/>
      <c r="E42" s="51">
        <v>2012</v>
      </c>
      <c r="F42" s="8">
        <v>43975</v>
      </c>
      <c r="G42" s="51" t="s">
        <v>3</v>
      </c>
      <c r="H42" s="87">
        <v>1.5669999999999999</v>
      </c>
      <c r="I42" s="87"/>
      <c r="J42" s="51">
        <v>56</v>
      </c>
      <c r="K42" s="88">
        <f t="shared" si="3"/>
        <v>28769.77635443637</v>
      </c>
      <c r="L42" s="89"/>
      <c r="M42" s="6">
        <f>IF(J42="","",(K42/J42)/LOOKUP(RIGHT($D$2,3),定数!$A$6:$A$13,定数!$B$6:$B$13))</f>
        <v>4.2812167194101738</v>
      </c>
      <c r="N42" s="51">
        <v>2012</v>
      </c>
      <c r="O42" s="8">
        <v>43981</v>
      </c>
      <c r="P42" s="87">
        <v>1.5590999999999999</v>
      </c>
      <c r="Q42" s="87"/>
      <c r="R42" s="90">
        <f>IF(P42="","",T42*M42*LOOKUP(RIGHT($D$2,3),定数!$A$6:$A$13,定数!$B$6:$B$13))</f>
        <v>40585.934500008545</v>
      </c>
      <c r="S42" s="90"/>
      <c r="T42" s="92">
        <f t="shared" si="4"/>
        <v>79.000000000000185</v>
      </c>
      <c r="U42" s="93"/>
      <c r="V42" t="str">
        <f t="shared" si="7"/>
        <v/>
      </c>
      <c r="W42">
        <f t="shared" si="2"/>
        <v>0</v>
      </c>
      <c r="X42" s="35">
        <f t="shared" si="5"/>
        <v>958992.54514787905</v>
      </c>
      <c r="Y42" s="36">
        <f t="shared" si="6"/>
        <v>0</v>
      </c>
    </row>
    <row r="43" spans="2:25" x14ac:dyDescent="0.2">
      <c r="B43" s="51">
        <v>35</v>
      </c>
      <c r="C43" s="86">
        <f t="shared" si="0"/>
        <v>999578.47964788764</v>
      </c>
      <c r="D43" s="86"/>
      <c r="E43" s="51">
        <v>2012</v>
      </c>
      <c r="F43" s="8">
        <v>44029</v>
      </c>
      <c r="G43" s="51" t="s">
        <v>4</v>
      </c>
      <c r="H43" s="87">
        <v>1.5642</v>
      </c>
      <c r="I43" s="87"/>
      <c r="J43" s="51">
        <v>90</v>
      </c>
      <c r="K43" s="88">
        <f t="shared" si="3"/>
        <v>29987.354389436627</v>
      </c>
      <c r="L43" s="89"/>
      <c r="M43" s="6">
        <f>IF(J43="","",(K43/J43)/LOOKUP(RIGHT($D$2,3),定数!$A$6:$A$13,定数!$B$6:$B$13))</f>
        <v>2.7766068879107988</v>
      </c>
      <c r="N43" s="51">
        <v>2012</v>
      </c>
      <c r="O43" s="8">
        <v>44035</v>
      </c>
      <c r="P43" s="87">
        <v>1.5551999999999999</v>
      </c>
      <c r="Q43" s="87"/>
      <c r="R43" s="90">
        <f>IF(P43="","",T43*M43*LOOKUP(RIGHT($D$2,3),定数!$A$6:$A$13,定数!$B$6:$B$13))</f>
        <v>-29987.354389437027</v>
      </c>
      <c r="S43" s="90"/>
      <c r="T43" s="92">
        <f t="shared" si="4"/>
        <v>-90.000000000001194</v>
      </c>
      <c r="U43" s="93"/>
      <c r="V43" t="str">
        <f t="shared" si="7"/>
        <v/>
      </c>
      <c r="W43">
        <f t="shared" si="2"/>
        <v>1</v>
      </c>
      <c r="X43" s="35">
        <f t="shared" si="5"/>
        <v>999578.47964788764</v>
      </c>
      <c r="Y43" s="36">
        <f t="shared" si="6"/>
        <v>0</v>
      </c>
    </row>
    <row r="44" spans="2:25" x14ac:dyDescent="0.2">
      <c r="B44" s="51">
        <v>36</v>
      </c>
      <c r="C44" s="86">
        <f t="shared" si="0"/>
        <v>969591.12525845063</v>
      </c>
      <c r="D44" s="86"/>
      <c r="E44" s="51">
        <v>2012</v>
      </c>
      <c r="F44" s="8">
        <v>44094</v>
      </c>
      <c r="G44" s="51" t="s">
        <v>3</v>
      </c>
      <c r="H44" s="87">
        <v>1.6215999999999999</v>
      </c>
      <c r="I44" s="87"/>
      <c r="J44" s="51">
        <v>21</v>
      </c>
      <c r="K44" s="88">
        <f t="shared" si="3"/>
        <v>29087.733757753518</v>
      </c>
      <c r="L44" s="89"/>
      <c r="M44" s="6">
        <f>IF(J44="","",(K44/J44)/LOOKUP(RIGHT($D$2,3),定数!$A$6:$A$13,定数!$B$6:$B$13))</f>
        <v>11.54275149117203</v>
      </c>
      <c r="N44" s="51">
        <v>2012</v>
      </c>
      <c r="O44" s="8">
        <v>44094</v>
      </c>
      <c r="P44" s="87">
        <v>1.6188</v>
      </c>
      <c r="Q44" s="87"/>
      <c r="R44" s="90">
        <f>IF(P44="","",T44*M44*LOOKUP(RIGHT($D$2,3),定数!$A$6:$A$13,定数!$B$6:$B$13))</f>
        <v>38783.645010336826</v>
      </c>
      <c r="S44" s="90"/>
      <c r="T44" s="92">
        <f t="shared" si="4"/>
        <v>27.999999999999137</v>
      </c>
      <c r="U44" s="93"/>
      <c r="V44" t="str">
        <f t="shared" si="7"/>
        <v/>
      </c>
      <c r="W44">
        <f t="shared" si="2"/>
        <v>0</v>
      </c>
      <c r="X44" s="35">
        <f t="shared" si="5"/>
        <v>999578.47964788764</v>
      </c>
      <c r="Y44" s="36">
        <f t="shared" si="6"/>
        <v>3.000000000000036E-2</v>
      </c>
    </row>
    <row r="45" spans="2:25" x14ac:dyDescent="0.2">
      <c r="B45" s="51">
        <v>37</v>
      </c>
      <c r="C45" s="86">
        <f t="shared" si="0"/>
        <v>1008374.7702687874</v>
      </c>
      <c r="D45" s="86"/>
      <c r="E45" s="51">
        <v>2012</v>
      </c>
      <c r="F45" s="8">
        <v>44127</v>
      </c>
      <c r="G45" s="51" t="s">
        <v>3</v>
      </c>
      <c r="H45" s="87">
        <v>1.6007</v>
      </c>
      <c r="I45" s="87"/>
      <c r="J45" s="51">
        <v>18</v>
      </c>
      <c r="K45" s="88">
        <f t="shared" si="3"/>
        <v>30251.24310806362</v>
      </c>
      <c r="L45" s="89"/>
      <c r="M45" s="6">
        <f>IF(J45="","",(K45/J45)/LOOKUP(RIGHT($D$2,3),定数!$A$6:$A$13,定数!$B$6:$B$13))</f>
        <v>14.005205142622048</v>
      </c>
      <c r="N45" s="51">
        <v>2012</v>
      </c>
      <c r="O45" s="8">
        <v>44127</v>
      </c>
      <c r="P45" s="87">
        <v>1.5984</v>
      </c>
      <c r="Q45" s="87"/>
      <c r="R45" s="90">
        <f>IF(P45="","",T45*M45*LOOKUP(RIGHT($D$2,3),定数!$A$6:$A$13,定数!$B$6:$B$13))</f>
        <v>38654.366193636328</v>
      </c>
      <c r="S45" s="90"/>
      <c r="T45" s="92">
        <f t="shared" si="4"/>
        <v>22.999999999999687</v>
      </c>
      <c r="U45" s="93"/>
      <c r="V45" t="str">
        <f t="shared" si="7"/>
        <v/>
      </c>
      <c r="W45">
        <f t="shared" si="2"/>
        <v>0</v>
      </c>
      <c r="X45" s="35">
        <f t="shared" si="5"/>
        <v>1008374.7702687874</v>
      </c>
      <c r="Y45" s="36">
        <f t="shared" si="6"/>
        <v>0</v>
      </c>
    </row>
    <row r="46" spans="2:25" x14ac:dyDescent="0.2">
      <c r="B46" s="51">
        <v>38</v>
      </c>
      <c r="C46" s="86">
        <f t="shared" si="0"/>
        <v>1047029.1364624237</v>
      </c>
      <c r="D46" s="86"/>
      <c r="E46" s="51">
        <v>2012</v>
      </c>
      <c r="F46" s="8">
        <v>44162</v>
      </c>
      <c r="G46" s="51" t="s">
        <v>4</v>
      </c>
      <c r="H46" s="87">
        <v>1.6032</v>
      </c>
      <c r="I46" s="87"/>
      <c r="J46" s="51">
        <v>38</v>
      </c>
      <c r="K46" s="88">
        <f t="shared" si="3"/>
        <v>31410.87409387271</v>
      </c>
      <c r="L46" s="89"/>
      <c r="M46" s="6">
        <f>IF(J46="","",(K46/J46)/LOOKUP(RIGHT($D$2,3),定数!$A$6:$A$13,定数!$B$6:$B$13))</f>
        <v>6.8883495819896297</v>
      </c>
      <c r="N46" s="51">
        <v>2012</v>
      </c>
      <c r="O46" s="8">
        <v>44163</v>
      </c>
      <c r="P46" s="87">
        <v>1.5993999999999999</v>
      </c>
      <c r="Q46" s="87"/>
      <c r="R46" s="90">
        <f>IF(P46="","",T46*M46*LOOKUP(RIGHT($D$2,3),定数!$A$6:$A$13,定数!$B$6:$B$13))</f>
        <v>-31410.874093872921</v>
      </c>
      <c r="S46" s="90"/>
      <c r="T46" s="92">
        <f t="shared" si="4"/>
        <v>-38.000000000000256</v>
      </c>
      <c r="U46" s="93"/>
      <c r="V46" t="str">
        <f t="shared" si="7"/>
        <v/>
      </c>
      <c r="W46">
        <f t="shared" si="2"/>
        <v>1</v>
      </c>
      <c r="X46" s="35">
        <f t="shared" si="5"/>
        <v>1047029.1364624237</v>
      </c>
      <c r="Y46" s="36">
        <f t="shared" si="6"/>
        <v>0</v>
      </c>
    </row>
    <row r="47" spans="2:25" x14ac:dyDescent="0.2">
      <c r="B47" s="51">
        <v>39</v>
      </c>
      <c r="C47" s="86">
        <f t="shared" si="0"/>
        <v>1015618.2623685508</v>
      </c>
      <c r="D47" s="86"/>
      <c r="E47" s="51">
        <v>2013</v>
      </c>
      <c r="F47" s="8">
        <v>43848</v>
      </c>
      <c r="G47" s="51" t="s">
        <v>3</v>
      </c>
      <c r="H47" s="87">
        <v>1.5986</v>
      </c>
      <c r="I47" s="87"/>
      <c r="J47" s="51">
        <v>25</v>
      </c>
      <c r="K47" s="88">
        <f t="shared" si="3"/>
        <v>30468.547871056522</v>
      </c>
      <c r="L47" s="89"/>
      <c r="M47" s="6">
        <f>IF(J47="","",(K47/J47)/LOOKUP(RIGHT($D$2,3),定数!$A$6:$A$13,定数!$B$6:$B$13))</f>
        <v>10.156182623685508</v>
      </c>
      <c r="N47" s="51">
        <v>2013</v>
      </c>
      <c r="O47" s="8">
        <v>43848</v>
      </c>
      <c r="P47" s="87">
        <v>1.5953999999999999</v>
      </c>
      <c r="Q47" s="87"/>
      <c r="R47" s="90">
        <f>IF(P47="","",T47*M47*LOOKUP(RIGHT($D$2,3),定数!$A$6:$A$13,定数!$B$6:$B$13))</f>
        <v>38999.741274953471</v>
      </c>
      <c r="S47" s="90"/>
      <c r="T47" s="92">
        <f t="shared" si="4"/>
        <v>32.000000000000917</v>
      </c>
      <c r="U47" s="93"/>
      <c r="V47" t="str">
        <f t="shared" si="7"/>
        <v/>
      </c>
      <c r="W47">
        <f t="shared" si="2"/>
        <v>0</v>
      </c>
      <c r="X47" s="35">
        <f t="shared" si="5"/>
        <v>1047029.1364624237</v>
      </c>
      <c r="Y47" s="36">
        <f t="shared" si="6"/>
        <v>3.0000000000000249E-2</v>
      </c>
    </row>
    <row r="48" spans="2:25" x14ac:dyDescent="0.2">
      <c r="B48" s="51">
        <v>40</v>
      </c>
      <c r="C48" s="86">
        <f t="shared" si="0"/>
        <v>1054618.0036435043</v>
      </c>
      <c r="D48" s="86"/>
      <c r="E48" s="51">
        <v>2013</v>
      </c>
      <c r="F48" s="8">
        <v>43854</v>
      </c>
      <c r="G48" s="51" t="s">
        <v>3</v>
      </c>
      <c r="H48" s="87">
        <v>1.5820000000000001</v>
      </c>
      <c r="I48" s="87"/>
      <c r="J48" s="51">
        <v>32</v>
      </c>
      <c r="K48" s="88">
        <f t="shared" si="3"/>
        <v>31638.54010930513</v>
      </c>
      <c r="L48" s="89"/>
      <c r="M48" s="6">
        <f>IF(J48="","",(K48/J48)/LOOKUP(RIGHT($D$2,3),定数!$A$6:$A$13,定数!$B$6:$B$13))</f>
        <v>8.239203153464878</v>
      </c>
      <c r="N48" s="51">
        <v>2013</v>
      </c>
      <c r="O48" s="8">
        <v>43854</v>
      </c>
      <c r="P48" s="87">
        <v>1.5774999999999999</v>
      </c>
      <c r="Q48" s="87"/>
      <c r="R48" s="90">
        <f>IF(P48="","",T48*M48*LOOKUP(RIGHT($D$2,3),定数!$A$6:$A$13,定数!$B$6:$B$13))</f>
        <v>44491.697028712028</v>
      </c>
      <c r="S48" s="90"/>
      <c r="T48" s="92">
        <f t="shared" si="4"/>
        <v>45.000000000001705</v>
      </c>
      <c r="U48" s="93"/>
      <c r="V48" t="str">
        <f t="shared" si="7"/>
        <v/>
      </c>
      <c r="W48">
        <f t="shared" si="2"/>
        <v>0</v>
      </c>
      <c r="X48" s="35">
        <f t="shared" si="5"/>
        <v>1054618.0036435043</v>
      </c>
      <c r="Y48" s="36">
        <f t="shared" si="6"/>
        <v>0</v>
      </c>
    </row>
    <row r="49" spans="2:25" x14ac:dyDescent="0.2">
      <c r="B49" s="51">
        <v>41</v>
      </c>
      <c r="C49" s="86">
        <f t="shared" si="0"/>
        <v>1099109.7006722165</v>
      </c>
      <c r="D49" s="86"/>
      <c r="E49" s="51">
        <v>2013</v>
      </c>
      <c r="F49" s="8">
        <v>43858</v>
      </c>
      <c r="G49" s="51" t="s">
        <v>3</v>
      </c>
      <c r="H49" s="87">
        <v>1.5758000000000001</v>
      </c>
      <c r="I49" s="87"/>
      <c r="J49" s="51">
        <v>28</v>
      </c>
      <c r="K49" s="88">
        <f t="shared" si="3"/>
        <v>32973.291020166493</v>
      </c>
      <c r="L49" s="89"/>
      <c r="M49" s="6">
        <f>IF(J49="","",(K49/J49)/LOOKUP(RIGHT($D$2,3),定数!$A$6:$A$13,定数!$B$6:$B$13))</f>
        <v>9.813479470287648</v>
      </c>
      <c r="N49" s="51">
        <v>2013</v>
      </c>
      <c r="O49" s="8">
        <v>43858</v>
      </c>
      <c r="P49" s="87">
        <v>1.5720000000000001</v>
      </c>
      <c r="Q49" s="87"/>
      <c r="R49" s="90">
        <f>IF(P49="","",T49*M49*LOOKUP(RIGHT($D$2,3),定数!$A$6:$A$13,定数!$B$6:$B$13))</f>
        <v>44749.466384511979</v>
      </c>
      <c r="S49" s="90"/>
      <c r="T49" s="92">
        <f t="shared" si="4"/>
        <v>38.000000000000256</v>
      </c>
      <c r="U49" s="93"/>
      <c r="V49" t="str">
        <f t="shared" si="7"/>
        <v/>
      </c>
      <c r="W49">
        <f t="shared" si="2"/>
        <v>0</v>
      </c>
      <c r="X49" s="35">
        <f t="shared" si="5"/>
        <v>1099109.7006722165</v>
      </c>
      <c r="Y49" s="36">
        <f t="shared" si="6"/>
        <v>0</v>
      </c>
    </row>
    <row r="50" spans="2:25" x14ac:dyDescent="0.2">
      <c r="B50" s="51">
        <v>42</v>
      </c>
      <c r="C50" s="86">
        <f t="shared" si="0"/>
        <v>1143859.1670567284</v>
      </c>
      <c r="D50" s="86"/>
      <c r="E50" s="51">
        <v>2013</v>
      </c>
      <c r="F50" s="8">
        <v>43861</v>
      </c>
      <c r="G50" s="51" t="s">
        <v>4</v>
      </c>
      <c r="H50" s="87">
        <v>1.5835999999999999</v>
      </c>
      <c r="I50" s="87"/>
      <c r="J50" s="51">
        <v>62</v>
      </c>
      <c r="K50" s="88">
        <f t="shared" si="3"/>
        <v>34315.775011701851</v>
      </c>
      <c r="L50" s="89"/>
      <c r="M50" s="6">
        <f>IF(J50="","",(K50/J50)/LOOKUP(RIGHT($D$2,3),定数!$A$6:$A$13,定数!$B$6:$B$13))</f>
        <v>4.6123353510351954</v>
      </c>
      <c r="N50" s="51">
        <v>2013</v>
      </c>
      <c r="O50" s="8">
        <v>43862</v>
      </c>
      <c r="P50" s="87">
        <v>1.5773999999999999</v>
      </c>
      <c r="Q50" s="87"/>
      <c r="R50" s="90">
        <f>IF(P50="","",T50*M50*LOOKUP(RIGHT($D$2,3),定数!$A$6:$A$13,定数!$B$6:$B$13))</f>
        <v>-34315.775011701757</v>
      </c>
      <c r="S50" s="90"/>
      <c r="T50" s="92">
        <f t="shared" si="4"/>
        <v>-61.999999999999829</v>
      </c>
      <c r="U50" s="93"/>
      <c r="V50" t="str">
        <f t="shared" si="7"/>
        <v/>
      </c>
      <c r="W50">
        <f t="shared" si="2"/>
        <v>1</v>
      </c>
      <c r="X50" s="35">
        <f t="shared" si="5"/>
        <v>1143859.1670567284</v>
      </c>
      <c r="Y50" s="36">
        <f t="shared" si="6"/>
        <v>0</v>
      </c>
    </row>
    <row r="51" spans="2:25" x14ac:dyDescent="0.2">
      <c r="B51" s="51">
        <v>43</v>
      </c>
      <c r="C51" s="86">
        <f t="shared" si="0"/>
        <v>1109543.3920450266</v>
      </c>
      <c r="D51" s="86"/>
      <c r="E51" s="51">
        <v>2013</v>
      </c>
      <c r="F51" s="8">
        <v>43879</v>
      </c>
      <c r="G51" s="51" t="s">
        <v>3</v>
      </c>
      <c r="H51" s="87">
        <v>1.5463</v>
      </c>
      <c r="I51" s="87"/>
      <c r="J51" s="51">
        <v>44</v>
      </c>
      <c r="K51" s="88">
        <f t="shared" si="3"/>
        <v>33286.301761350798</v>
      </c>
      <c r="L51" s="89"/>
      <c r="M51" s="6">
        <f>IF(J51="","",(K51/J51)/LOOKUP(RIGHT($D$2,3),定数!$A$6:$A$13,定数!$B$6:$B$13))</f>
        <v>6.3042238184376513</v>
      </c>
      <c r="N51" s="51">
        <v>2013</v>
      </c>
      <c r="O51" s="8">
        <v>43881</v>
      </c>
      <c r="P51" s="87">
        <v>1.5401</v>
      </c>
      <c r="Q51" s="87"/>
      <c r="R51" s="90">
        <f>IF(P51="","",T51*M51*LOOKUP(RIGHT($D$2,3),定数!$A$6:$A$13,定数!$B$6:$B$13))</f>
        <v>46903.425209175992</v>
      </c>
      <c r="S51" s="90"/>
      <c r="T51" s="92">
        <f t="shared" si="4"/>
        <v>61.999999999999829</v>
      </c>
      <c r="U51" s="93"/>
      <c r="V51" t="str">
        <f t="shared" si="7"/>
        <v/>
      </c>
      <c r="W51">
        <f t="shared" si="2"/>
        <v>0</v>
      </c>
      <c r="X51" s="35">
        <f t="shared" si="5"/>
        <v>1143859.1670567284</v>
      </c>
      <c r="Y51" s="36">
        <f t="shared" si="6"/>
        <v>2.9999999999999916E-2</v>
      </c>
    </row>
    <row r="52" spans="2:25" x14ac:dyDescent="0.2">
      <c r="B52" s="51">
        <v>44</v>
      </c>
      <c r="C52" s="86">
        <f t="shared" si="0"/>
        <v>1156446.8172542027</v>
      </c>
      <c r="D52" s="86"/>
      <c r="E52" s="51">
        <v>2013</v>
      </c>
      <c r="F52" s="8">
        <v>43974</v>
      </c>
      <c r="G52" s="51" t="s">
        <v>3</v>
      </c>
      <c r="H52" s="87">
        <v>1.5019</v>
      </c>
      <c r="I52" s="87"/>
      <c r="J52" s="51">
        <v>139</v>
      </c>
      <c r="K52" s="88">
        <f t="shared" si="3"/>
        <v>34693.404517626077</v>
      </c>
      <c r="L52" s="89"/>
      <c r="M52" s="6">
        <f>IF(J52="","",(K52/J52)/LOOKUP(RIGHT($D$2,3),定数!$A$6:$A$13,定数!$B$6:$B$13))</f>
        <v>2.0799403188025227</v>
      </c>
      <c r="N52" s="51">
        <v>2013</v>
      </c>
      <c r="O52" s="8">
        <v>43981</v>
      </c>
      <c r="P52" s="87">
        <v>1.5158</v>
      </c>
      <c r="Q52" s="87"/>
      <c r="R52" s="90">
        <f>IF(P52="","",T52*M52*LOOKUP(RIGHT($D$2,3),定数!$A$6:$A$13,定数!$B$6:$B$13))</f>
        <v>-34693.404517626135</v>
      </c>
      <c r="S52" s="90"/>
      <c r="T52" s="92">
        <f t="shared" si="4"/>
        <v>-139.00000000000023</v>
      </c>
      <c r="U52" s="93"/>
      <c r="V52" t="str">
        <f t="shared" si="7"/>
        <v/>
      </c>
      <c r="W52">
        <f t="shared" si="2"/>
        <v>1</v>
      </c>
      <c r="X52" s="35">
        <f t="shared" si="5"/>
        <v>1156446.8172542027</v>
      </c>
      <c r="Y52" s="36">
        <f t="shared" si="6"/>
        <v>0</v>
      </c>
    </row>
    <row r="53" spans="2:25" x14ac:dyDescent="0.2">
      <c r="B53" s="51">
        <v>45</v>
      </c>
      <c r="C53" s="86">
        <f t="shared" si="0"/>
        <v>1121753.4127365765</v>
      </c>
      <c r="D53" s="86"/>
      <c r="E53" s="51">
        <v>2013</v>
      </c>
      <c r="F53" s="8">
        <v>43985</v>
      </c>
      <c r="G53" s="51" t="s">
        <v>4</v>
      </c>
      <c r="H53" s="87">
        <v>1.5224</v>
      </c>
      <c r="I53" s="87"/>
      <c r="J53" s="51">
        <v>26</v>
      </c>
      <c r="K53" s="88">
        <f t="shared" si="3"/>
        <v>33652.602382097291</v>
      </c>
      <c r="L53" s="89"/>
      <c r="M53" s="6">
        <f>IF(J53="","",(K53/J53)/LOOKUP(RIGHT($D$2,3),定数!$A$6:$A$13,定数!$B$6:$B$13))</f>
        <v>10.786090507082465</v>
      </c>
      <c r="N53" s="51">
        <v>2013</v>
      </c>
      <c r="O53" s="8">
        <v>43985</v>
      </c>
      <c r="P53" s="87">
        <v>1.5257000000000001</v>
      </c>
      <c r="Q53" s="87"/>
      <c r="R53" s="90">
        <f>IF(P53="","",T53*M53*LOOKUP(RIGHT($D$2,3),定数!$A$6:$A$13,定数!$B$6:$B$13))</f>
        <v>42712.918408047612</v>
      </c>
      <c r="S53" s="90"/>
      <c r="T53" s="92">
        <f t="shared" si="4"/>
        <v>33.00000000000081</v>
      </c>
      <c r="U53" s="93"/>
      <c r="V53" t="str">
        <f t="shared" si="7"/>
        <v/>
      </c>
      <c r="W53">
        <f t="shared" si="2"/>
        <v>0</v>
      </c>
      <c r="X53" s="35">
        <f t="shared" si="5"/>
        <v>1156446.8172542027</v>
      </c>
      <c r="Y53" s="36">
        <f t="shared" si="6"/>
        <v>3.0000000000000027E-2</v>
      </c>
    </row>
    <row r="54" spans="2:25" x14ac:dyDescent="0.2">
      <c r="B54" s="51">
        <v>46</v>
      </c>
      <c r="C54" s="86">
        <f t="shared" si="0"/>
        <v>1164466.3311446242</v>
      </c>
      <c r="D54" s="86"/>
      <c r="E54" s="51">
        <v>2013</v>
      </c>
      <c r="F54" s="8">
        <v>44013</v>
      </c>
      <c r="G54" s="51" t="s">
        <v>3</v>
      </c>
      <c r="H54" s="87">
        <v>1.5212000000000001</v>
      </c>
      <c r="I54" s="87"/>
      <c r="J54" s="51">
        <v>37</v>
      </c>
      <c r="K54" s="88">
        <f t="shared" si="3"/>
        <v>34933.989934338722</v>
      </c>
      <c r="L54" s="89"/>
      <c r="M54" s="6">
        <f>IF(J54="","",(K54/J54)/LOOKUP(RIGHT($D$2,3),定数!$A$6:$A$13,定数!$B$6:$B$13))</f>
        <v>7.8680157509771895</v>
      </c>
      <c r="N54" s="51">
        <v>2013</v>
      </c>
      <c r="O54" s="8">
        <v>44014</v>
      </c>
      <c r="P54" s="87">
        <v>1.516</v>
      </c>
      <c r="Q54" s="87"/>
      <c r="R54" s="90">
        <f>IF(P54="","",T54*M54*LOOKUP(RIGHT($D$2,3),定数!$A$6:$A$13,定数!$B$6:$B$13))</f>
        <v>49096.418286098553</v>
      </c>
      <c r="S54" s="90"/>
      <c r="T54" s="92">
        <f t="shared" si="4"/>
        <v>52.000000000000938</v>
      </c>
      <c r="U54" s="93"/>
      <c r="V54" t="str">
        <f t="shared" si="7"/>
        <v/>
      </c>
      <c r="W54">
        <f t="shared" si="2"/>
        <v>0</v>
      </c>
      <c r="X54" s="35">
        <f t="shared" si="5"/>
        <v>1164466.3311446242</v>
      </c>
      <c r="Y54" s="36">
        <f t="shared" si="6"/>
        <v>0</v>
      </c>
    </row>
    <row r="55" spans="2:25" x14ac:dyDescent="0.2">
      <c r="B55" s="51">
        <v>47</v>
      </c>
      <c r="C55" s="86">
        <f t="shared" si="0"/>
        <v>1213562.7494307228</v>
      </c>
      <c r="D55" s="86"/>
      <c r="E55" s="51">
        <v>2013</v>
      </c>
      <c r="F55" s="8">
        <v>44035</v>
      </c>
      <c r="G55" s="51" t="s">
        <v>4</v>
      </c>
      <c r="H55" s="87">
        <v>1.5358000000000001</v>
      </c>
      <c r="I55" s="87"/>
      <c r="J55" s="51">
        <v>33</v>
      </c>
      <c r="K55" s="88">
        <f t="shared" si="3"/>
        <v>36406.882482921683</v>
      </c>
      <c r="L55" s="89"/>
      <c r="M55" s="6">
        <f>IF(J55="","",(K55/J55)/LOOKUP(RIGHT($D$2,3),定数!$A$6:$A$13,定数!$B$6:$B$13))</f>
        <v>9.1936571926569908</v>
      </c>
      <c r="N55" s="51">
        <v>2013</v>
      </c>
      <c r="O55" s="8">
        <v>44036</v>
      </c>
      <c r="P55" s="87">
        <v>1.5325</v>
      </c>
      <c r="Q55" s="87"/>
      <c r="R55" s="90">
        <f>IF(P55="","",T55*M55*LOOKUP(RIGHT($D$2,3),定数!$A$6:$A$13,定数!$B$6:$B$13))</f>
        <v>-36406.882482922578</v>
      </c>
      <c r="S55" s="90"/>
      <c r="T55" s="92">
        <f t="shared" si="4"/>
        <v>-33.00000000000081</v>
      </c>
      <c r="U55" s="93"/>
      <c r="V55" t="str">
        <f t="shared" si="7"/>
        <v/>
      </c>
      <c r="W55">
        <f t="shared" si="2"/>
        <v>1</v>
      </c>
      <c r="X55" s="35">
        <f t="shared" si="5"/>
        <v>1213562.7494307228</v>
      </c>
      <c r="Y55" s="36">
        <f t="shared" si="6"/>
        <v>0</v>
      </c>
    </row>
    <row r="56" spans="2:25" x14ac:dyDescent="0.2">
      <c r="B56" s="51">
        <v>48</v>
      </c>
      <c r="C56" s="86">
        <f t="shared" si="0"/>
        <v>1177155.8669478002</v>
      </c>
      <c r="D56" s="86"/>
      <c r="E56" s="51">
        <v>2013</v>
      </c>
      <c r="F56" s="8">
        <v>44084</v>
      </c>
      <c r="G56" s="51" t="s">
        <v>4</v>
      </c>
      <c r="H56" s="87">
        <v>1.5716000000000001</v>
      </c>
      <c r="I56" s="87"/>
      <c r="J56" s="51">
        <v>32</v>
      </c>
      <c r="K56" s="88">
        <f t="shared" si="3"/>
        <v>35314.676008434006</v>
      </c>
      <c r="L56" s="89"/>
      <c r="M56" s="6">
        <f>IF(J56="","",(K56/J56)/LOOKUP(RIGHT($D$2,3),定数!$A$6:$A$13,定数!$B$6:$B$13))</f>
        <v>9.1965302105296889</v>
      </c>
      <c r="N56" s="51">
        <v>2013</v>
      </c>
      <c r="O56" s="8">
        <v>44085</v>
      </c>
      <c r="P56" s="87">
        <v>1.5758000000000001</v>
      </c>
      <c r="Q56" s="87"/>
      <c r="R56" s="90">
        <f>IF(P56="","",T56*M56*LOOKUP(RIGHT($D$2,3),定数!$A$6:$A$13,定数!$B$6:$B$13))</f>
        <v>46350.512261069423</v>
      </c>
      <c r="S56" s="90"/>
      <c r="T56" s="92">
        <f t="shared" si="4"/>
        <v>41.999999999999815</v>
      </c>
      <c r="U56" s="93"/>
      <c r="V56" t="str">
        <f t="shared" si="7"/>
        <v/>
      </c>
      <c r="W56">
        <f t="shared" si="2"/>
        <v>0</v>
      </c>
      <c r="X56" s="35">
        <f t="shared" si="5"/>
        <v>1213562.7494307228</v>
      </c>
      <c r="Y56" s="36">
        <f t="shared" si="6"/>
        <v>3.0000000000000804E-2</v>
      </c>
    </row>
    <row r="57" spans="2:25" x14ac:dyDescent="0.2">
      <c r="B57" s="51">
        <v>49</v>
      </c>
      <c r="C57" s="86">
        <f t="shared" si="0"/>
        <v>1223506.3792088695</v>
      </c>
      <c r="D57" s="86"/>
      <c r="E57" s="51">
        <v>2016</v>
      </c>
      <c r="F57" s="8">
        <v>43960</v>
      </c>
      <c r="G57" s="51" t="s">
        <v>3</v>
      </c>
      <c r="H57" s="87">
        <v>1.4410000000000001</v>
      </c>
      <c r="I57" s="87"/>
      <c r="J57" s="51">
        <v>71</v>
      </c>
      <c r="K57" s="88">
        <f t="shared" si="3"/>
        <v>36705.191376266084</v>
      </c>
      <c r="L57" s="89"/>
      <c r="M57" s="6">
        <f>IF(J57="","",(K57/J57)/LOOKUP(RIGHT($D$2,3),定数!$A$6:$A$13,定数!$B$6:$B$13))</f>
        <v>4.3081210535523571</v>
      </c>
      <c r="N57" s="51">
        <v>2016</v>
      </c>
      <c r="O57" s="8">
        <v>43962</v>
      </c>
      <c r="P57" s="87">
        <v>1.4480999999999999</v>
      </c>
      <c r="Q57" s="87"/>
      <c r="R57" s="90">
        <f>IF(P57="","",T57*M57*LOOKUP(RIGHT($D$2,3),定数!$A$6:$A$13,定数!$B$6:$B$13))</f>
        <v>-36705.19137626548</v>
      </c>
      <c r="S57" s="90"/>
      <c r="T57" s="92">
        <f t="shared" si="4"/>
        <v>-70.999999999998835</v>
      </c>
      <c r="U57" s="93"/>
      <c r="V57" t="str">
        <f t="shared" si="7"/>
        <v/>
      </c>
      <c r="W57">
        <f t="shared" si="2"/>
        <v>1</v>
      </c>
      <c r="X57" s="35">
        <f t="shared" si="5"/>
        <v>1223506.3792088695</v>
      </c>
      <c r="Y57" s="36">
        <f t="shared" si="6"/>
        <v>0</v>
      </c>
    </row>
    <row r="58" spans="2:25" x14ac:dyDescent="0.2">
      <c r="B58" s="51">
        <v>50</v>
      </c>
      <c r="C58" s="86">
        <f t="shared" si="0"/>
        <v>1186801.1878326042</v>
      </c>
      <c r="D58" s="86"/>
      <c r="E58" s="51">
        <v>2016</v>
      </c>
      <c r="F58" s="8">
        <v>44051</v>
      </c>
      <c r="G58" s="51" t="s">
        <v>3</v>
      </c>
      <c r="H58" s="87">
        <v>1.3077000000000001</v>
      </c>
      <c r="I58" s="87"/>
      <c r="J58" s="51">
        <v>21</v>
      </c>
      <c r="K58" s="88">
        <f t="shared" si="3"/>
        <v>35604.035634978121</v>
      </c>
      <c r="L58" s="89"/>
      <c r="M58" s="6">
        <f>IF(J58="","",(K58/J58)/LOOKUP(RIGHT($D$2,3),定数!$A$6:$A$13,定数!$B$6:$B$13))</f>
        <v>14.128585569435762</v>
      </c>
      <c r="N58" s="51">
        <v>2016</v>
      </c>
      <c r="O58" s="8">
        <v>44051</v>
      </c>
      <c r="P58" s="87">
        <v>1.3048999999999999</v>
      </c>
      <c r="Q58" s="87"/>
      <c r="R58" s="90">
        <f>IF(P58="","",T58*M58*LOOKUP(RIGHT($D$2,3),定数!$A$6:$A$13,定数!$B$6:$B$13))</f>
        <v>47472.047513306461</v>
      </c>
      <c r="S58" s="90"/>
      <c r="T58" s="92">
        <f t="shared" si="4"/>
        <v>28.000000000001357</v>
      </c>
      <c r="U58" s="93"/>
      <c r="V58" t="str">
        <f t="shared" si="7"/>
        <v/>
      </c>
      <c r="W58">
        <f t="shared" si="2"/>
        <v>0</v>
      </c>
      <c r="X58" s="35">
        <f t="shared" si="5"/>
        <v>1223506.3792088695</v>
      </c>
      <c r="Y58" s="36">
        <f t="shared" si="6"/>
        <v>2.9999999999999361E-2</v>
      </c>
    </row>
    <row r="59" spans="2:25" x14ac:dyDescent="0.2">
      <c r="B59" s="51">
        <v>51</v>
      </c>
      <c r="C59" s="86">
        <f t="shared" si="0"/>
        <v>1234273.2353459105</v>
      </c>
      <c r="D59" s="86"/>
      <c r="E59" s="51"/>
      <c r="F59" s="8"/>
      <c r="G59" s="51"/>
      <c r="H59" s="87"/>
      <c r="I59" s="87"/>
      <c r="J59" s="51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51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2" t="str">
        <f t="shared" si="4"/>
        <v/>
      </c>
      <c r="U59" s="93"/>
      <c r="V59" t="str">
        <f t="shared" si="7"/>
        <v/>
      </c>
      <c r="W59" t="str">
        <f t="shared" si="2"/>
        <v/>
      </c>
      <c r="X59" s="35">
        <f t="shared" si="5"/>
        <v>1234273.2353459105</v>
      </c>
      <c r="Y59" s="36">
        <f t="shared" si="6"/>
        <v>0</v>
      </c>
    </row>
    <row r="60" spans="2:25" x14ac:dyDescent="0.2">
      <c r="B60" s="51">
        <v>52</v>
      </c>
      <c r="C60" s="86" t="str">
        <f t="shared" si="0"/>
        <v/>
      </c>
      <c r="D60" s="86"/>
      <c r="E60" s="51"/>
      <c r="F60" s="8"/>
      <c r="G60" s="51"/>
      <c r="H60" s="87"/>
      <c r="I60" s="87"/>
      <c r="J60" s="51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51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2" t="str">
        <f t="shared" si="4"/>
        <v/>
      </c>
      <c r="U60" s="9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1">
        <v>53</v>
      </c>
      <c r="C61" s="86" t="str">
        <f t="shared" si="0"/>
        <v/>
      </c>
      <c r="D61" s="86"/>
      <c r="E61" s="51"/>
      <c r="F61" s="8"/>
      <c r="G61" s="51"/>
      <c r="H61" s="87"/>
      <c r="I61" s="87"/>
      <c r="J61" s="51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51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1">
        <v>54</v>
      </c>
      <c r="C62" s="86" t="str">
        <f t="shared" si="0"/>
        <v/>
      </c>
      <c r="D62" s="86"/>
      <c r="E62" s="51"/>
      <c r="F62" s="8"/>
      <c r="G62" s="51"/>
      <c r="H62" s="87"/>
      <c r="I62" s="87"/>
      <c r="J62" s="51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51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1">
        <v>55</v>
      </c>
      <c r="C63" s="86" t="str">
        <f t="shared" si="0"/>
        <v/>
      </c>
      <c r="D63" s="86"/>
      <c r="E63" s="51"/>
      <c r="F63" s="8"/>
      <c r="G63" s="51"/>
      <c r="H63" s="87"/>
      <c r="I63" s="87"/>
      <c r="J63" s="51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51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1">
        <v>56</v>
      </c>
      <c r="C64" s="86" t="str">
        <f t="shared" si="0"/>
        <v/>
      </c>
      <c r="D64" s="86"/>
      <c r="E64" s="51"/>
      <c r="F64" s="8"/>
      <c r="G64" s="51"/>
      <c r="H64" s="87"/>
      <c r="I64" s="87"/>
      <c r="J64" s="51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51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1">
        <v>57</v>
      </c>
      <c r="C65" s="86" t="str">
        <f t="shared" si="0"/>
        <v/>
      </c>
      <c r="D65" s="86"/>
      <c r="E65" s="51"/>
      <c r="F65" s="8"/>
      <c r="G65" s="51"/>
      <c r="H65" s="94"/>
      <c r="I65" s="95"/>
      <c r="J65" s="51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51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1">
        <v>58</v>
      </c>
      <c r="C66" s="86" t="str">
        <f t="shared" si="0"/>
        <v/>
      </c>
      <c r="D66" s="86"/>
      <c r="E66" s="51"/>
      <c r="F66" s="8"/>
      <c r="G66" s="51"/>
      <c r="H66" s="94"/>
      <c r="I66" s="95"/>
      <c r="J66" s="51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51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1">
        <v>59</v>
      </c>
      <c r="C67" s="86" t="str">
        <f t="shared" si="0"/>
        <v/>
      </c>
      <c r="D67" s="86"/>
      <c r="E67" s="51"/>
      <c r="F67" s="8"/>
      <c r="G67" s="51"/>
      <c r="H67" s="94"/>
      <c r="I67" s="95"/>
      <c r="J67" s="51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51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1">
        <v>60</v>
      </c>
      <c r="C68" s="86" t="str">
        <f t="shared" si="0"/>
        <v/>
      </c>
      <c r="D68" s="86"/>
      <c r="E68" s="51"/>
      <c r="F68" s="8"/>
      <c r="G68" s="51"/>
      <c r="H68" s="94"/>
      <c r="I68" s="95"/>
      <c r="J68" s="51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51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1">
        <v>61</v>
      </c>
      <c r="C69" s="86" t="str">
        <f t="shared" si="0"/>
        <v/>
      </c>
      <c r="D69" s="86"/>
      <c r="E69" s="51"/>
      <c r="F69" s="8"/>
      <c r="G69" s="51"/>
      <c r="H69" s="94"/>
      <c r="I69" s="95"/>
      <c r="J69" s="51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51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1">
        <v>62</v>
      </c>
      <c r="C70" s="86" t="str">
        <f t="shared" si="0"/>
        <v/>
      </c>
      <c r="D70" s="86"/>
      <c r="E70" s="51"/>
      <c r="F70" s="8"/>
      <c r="G70" s="51"/>
      <c r="H70" s="87"/>
      <c r="I70" s="87"/>
      <c r="J70" s="51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51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1">
        <v>63</v>
      </c>
      <c r="C71" s="86" t="str">
        <f t="shared" si="0"/>
        <v/>
      </c>
      <c r="D71" s="86"/>
      <c r="E71" s="51"/>
      <c r="F71" s="8"/>
      <c r="G71" s="51"/>
      <c r="H71" s="87"/>
      <c r="I71" s="87"/>
      <c r="J71" s="51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51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1">
        <v>64</v>
      </c>
      <c r="C72" s="86" t="str">
        <f t="shared" si="0"/>
        <v/>
      </c>
      <c r="D72" s="86"/>
      <c r="E72" s="51"/>
      <c r="F72" s="8"/>
      <c r="G72" s="51"/>
      <c r="H72" s="87"/>
      <c r="I72" s="87"/>
      <c r="J72" s="51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51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1">
        <v>65</v>
      </c>
      <c r="C73" s="86" t="str">
        <f t="shared" si="0"/>
        <v/>
      </c>
      <c r="D73" s="86"/>
      <c r="E73" s="51"/>
      <c r="F73" s="8"/>
      <c r="G73" s="51"/>
      <c r="H73" s="87"/>
      <c r="I73" s="87"/>
      <c r="J73" s="51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51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1">
        <v>66</v>
      </c>
      <c r="C74" s="86" t="str">
        <f t="shared" ref="C74:C108" si="8">IF(R73="","",C73+R73)</f>
        <v/>
      </c>
      <c r="D74" s="86"/>
      <c r="E74" s="51"/>
      <c r="F74" s="8"/>
      <c r="G74" s="51"/>
      <c r="H74" s="87"/>
      <c r="I74" s="87"/>
      <c r="J74" s="51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51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1">
        <v>67</v>
      </c>
      <c r="C75" s="86" t="str">
        <f t="shared" si="8"/>
        <v/>
      </c>
      <c r="D75" s="86"/>
      <c r="E75" s="51"/>
      <c r="F75" s="8"/>
      <c r="G75" s="51"/>
      <c r="H75" s="87"/>
      <c r="I75" s="87"/>
      <c r="J75" s="51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51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1">
        <v>68</v>
      </c>
      <c r="C76" s="86" t="str">
        <f t="shared" si="8"/>
        <v/>
      </c>
      <c r="D76" s="86"/>
      <c r="E76" s="51"/>
      <c r="F76" s="8"/>
      <c r="G76" s="51"/>
      <c r="H76" s="87"/>
      <c r="I76" s="87"/>
      <c r="J76" s="51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51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1">
        <v>69</v>
      </c>
      <c r="C77" s="86" t="str">
        <f t="shared" si="8"/>
        <v/>
      </c>
      <c r="D77" s="86"/>
      <c r="E77" s="51"/>
      <c r="F77" s="8"/>
      <c r="G77" s="51"/>
      <c r="H77" s="87"/>
      <c r="I77" s="87"/>
      <c r="J77" s="51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51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1">
        <v>70</v>
      </c>
      <c r="C78" s="86" t="str">
        <f t="shared" si="8"/>
        <v/>
      </c>
      <c r="D78" s="86"/>
      <c r="E78" s="51"/>
      <c r="F78" s="8"/>
      <c r="G78" s="51"/>
      <c r="H78" s="87"/>
      <c r="I78" s="87"/>
      <c r="J78" s="51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51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1">
        <v>71</v>
      </c>
      <c r="C79" s="86" t="str">
        <f t="shared" si="8"/>
        <v/>
      </c>
      <c r="D79" s="86"/>
      <c r="E79" s="51"/>
      <c r="F79" s="8"/>
      <c r="G79" s="51"/>
      <c r="H79" s="87"/>
      <c r="I79" s="87"/>
      <c r="J79" s="51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51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1">
        <v>72</v>
      </c>
      <c r="C80" s="86" t="str">
        <f t="shared" si="8"/>
        <v/>
      </c>
      <c r="D80" s="86"/>
      <c r="E80" s="51"/>
      <c r="F80" s="8"/>
      <c r="G80" s="51"/>
      <c r="H80" s="87"/>
      <c r="I80" s="87"/>
      <c r="J80" s="51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51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1">
        <v>73</v>
      </c>
      <c r="C81" s="86" t="str">
        <f t="shared" si="8"/>
        <v/>
      </c>
      <c r="D81" s="86"/>
      <c r="E81" s="51"/>
      <c r="F81" s="8"/>
      <c r="G81" s="51"/>
      <c r="H81" s="87"/>
      <c r="I81" s="87"/>
      <c r="J81" s="51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51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1">
        <v>74</v>
      </c>
      <c r="C82" s="86" t="str">
        <f t="shared" si="8"/>
        <v/>
      </c>
      <c r="D82" s="86"/>
      <c r="E82" s="51"/>
      <c r="F82" s="8"/>
      <c r="G82" s="51"/>
      <c r="H82" s="87"/>
      <c r="I82" s="87"/>
      <c r="J82" s="51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51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1">
        <v>75</v>
      </c>
      <c r="C83" s="86" t="str">
        <f t="shared" si="8"/>
        <v/>
      </c>
      <c r="D83" s="86"/>
      <c r="E83" s="51"/>
      <c r="F83" s="8"/>
      <c r="G83" s="51"/>
      <c r="H83" s="87"/>
      <c r="I83" s="87"/>
      <c r="J83" s="51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51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1">
        <v>76</v>
      </c>
      <c r="C84" s="86" t="str">
        <f t="shared" si="8"/>
        <v/>
      </c>
      <c r="D84" s="86"/>
      <c r="E84" s="51"/>
      <c r="F84" s="8"/>
      <c r="G84" s="51"/>
      <c r="H84" s="87"/>
      <c r="I84" s="87"/>
      <c r="J84" s="51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51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1">
        <v>77</v>
      </c>
      <c r="C85" s="86" t="str">
        <f t="shared" si="8"/>
        <v/>
      </c>
      <c r="D85" s="86"/>
      <c r="E85" s="51"/>
      <c r="F85" s="8"/>
      <c r="G85" s="51"/>
      <c r="H85" s="87"/>
      <c r="I85" s="87"/>
      <c r="J85" s="51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51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1">
        <v>78</v>
      </c>
      <c r="C86" s="86" t="str">
        <f t="shared" si="8"/>
        <v/>
      </c>
      <c r="D86" s="86"/>
      <c r="E86" s="51"/>
      <c r="F86" s="8"/>
      <c r="G86" s="51"/>
      <c r="H86" s="87"/>
      <c r="I86" s="87"/>
      <c r="J86" s="51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51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1">
        <v>79</v>
      </c>
      <c r="C87" s="86" t="str">
        <f t="shared" si="8"/>
        <v/>
      </c>
      <c r="D87" s="86"/>
      <c r="E87" s="51"/>
      <c r="F87" s="8"/>
      <c r="G87" s="51"/>
      <c r="H87" s="87"/>
      <c r="I87" s="87"/>
      <c r="J87" s="51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51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1">
        <v>80</v>
      </c>
      <c r="C88" s="86" t="str">
        <f t="shared" si="8"/>
        <v/>
      </c>
      <c r="D88" s="86"/>
      <c r="E88" s="51"/>
      <c r="F88" s="8"/>
      <c r="G88" s="51"/>
      <c r="H88" s="87"/>
      <c r="I88" s="87"/>
      <c r="J88" s="51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51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1">
        <v>81</v>
      </c>
      <c r="C89" s="86" t="str">
        <f t="shared" si="8"/>
        <v/>
      </c>
      <c r="D89" s="86"/>
      <c r="E89" s="51"/>
      <c r="F89" s="8"/>
      <c r="G89" s="51"/>
      <c r="H89" s="87"/>
      <c r="I89" s="87"/>
      <c r="J89" s="51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51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1">
        <v>82</v>
      </c>
      <c r="C90" s="86" t="str">
        <f t="shared" si="8"/>
        <v/>
      </c>
      <c r="D90" s="86"/>
      <c r="E90" s="51"/>
      <c r="F90" s="8"/>
      <c r="G90" s="51"/>
      <c r="H90" s="87"/>
      <c r="I90" s="87"/>
      <c r="J90" s="51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51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1">
        <v>83</v>
      </c>
      <c r="C91" s="86" t="str">
        <f t="shared" si="8"/>
        <v/>
      </c>
      <c r="D91" s="86"/>
      <c r="E91" s="51"/>
      <c r="F91" s="8"/>
      <c r="G91" s="51"/>
      <c r="H91" s="87"/>
      <c r="I91" s="87"/>
      <c r="J91" s="51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51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1">
        <v>84</v>
      </c>
      <c r="C92" s="86" t="str">
        <f t="shared" si="8"/>
        <v/>
      </c>
      <c r="D92" s="86"/>
      <c r="E92" s="51"/>
      <c r="F92" s="8"/>
      <c r="G92" s="51"/>
      <c r="H92" s="87"/>
      <c r="I92" s="87"/>
      <c r="J92" s="51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51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1">
        <v>85</v>
      </c>
      <c r="C93" s="86" t="str">
        <f t="shared" si="8"/>
        <v/>
      </c>
      <c r="D93" s="86"/>
      <c r="E93" s="51"/>
      <c r="F93" s="8"/>
      <c r="G93" s="51"/>
      <c r="H93" s="87"/>
      <c r="I93" s="87"/>
      <c r="J93" s="51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51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1">
        <v>86</v>
      </c>
      <c r="C94" s="86" t="str">
        <f t="shared" si="8"/>
        <v/>
      </c>
      <c r="D94" s="86"/>
      <c r="E94" s="51"/>
      <c r="F94" s="8"/>
      <c r="G94" s="51"/>
      <c r="H94" s="87"/>
      <c r="I94" s="87"/>
      <c r="J94" s="51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51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1">
        <v>87</v>
      </c>
      <c r="C95" s="86" t="str">
        <f t="shared" si="8"/>
        <v/>
      </c>
      <c r="D95" s="86"/>
      <c r="E95" s="51"/>
      <c r="F95" s="8"/>
      <c r="G95" s="51"/>
      <c r="H95" s="87"/>
      <c r="I95" s="87"/>
      <c r="J95" s="51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51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1">
        <v>88</v>
      </c>
      <c r="C96" s="86" t="str">
        <f t="shared" si="8"/>
        <v/>
      </c>
      <c r="D96" s="86"/>
      <c r="E96" s="51"/>
      <c r="F96" s="8"/>
      <c r="G96" s="51"/>
      <c r="H96" s="87"/>
      <c r="I96" s="87"/>
      <c r="J96" s="51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51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1">
        <v>89</v>
      </c>
      <c r="C97" s="86" t="str">
        <f t="shared" si="8"/>
        <v/>
      </c>
      <c r="D97" s="86"/>
      <c r="E97" s="51"/>
      <c r="F97" s="8"/>
      <c r="G97" s="51"/>
      <c r="H97" s="87"/>
      <c r="I97" s="87"/>
      <c r="J97" s="51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51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1">
        <v>90</v>
      </c>
      <c r="C98" s="86" t="str">
        <f t="shared" si="8"/>
        <v/>
      </c>
      <c r="D98" s="86"/>
      <c r="E98" s="51"/>
      <c r="F98" s="8"/>
      <c r="G98" s="51"/>
      <c r="H98" s="87"/>
      <c r="I98" s="87"/>
      <c r="J98" s="51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51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1">
        <v>91</v>
      </c>
      <c r="C99" s="86" t="str">
        <f t="shared" si="8"/>
        <v/>
      </c>
      <c r="D99" s="86"/>
      <c r="E99" s="51"/>
      <c r="F99" s="8"/>
      <c r="G99" s="51"/>
      <c r="H99" s="87"/>
      <c r="I99" s="87"/>
      <c r="J99" s="51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51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1">
        <v>92</v>
      </c>
      <c r="C100" s="86" t="str">
        <f t="shared" si="8"/>
        <v/>
      </c>
      <c r="D100" s="86"/>
      <c r="E100" s="51"/>
      <c r="F100" s="8"/>
      <c r="G100" s="51"/>
      <c r="H100" s="87"/>
      <c r="I100" s="87"/>
      <c r="J100" s="51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51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1">
        <v>93</v>
      </c>
      <c r="C101" s="86" t="str">
        <f t="shared" si="8"/>
        <v/>
      </c>
      <c r="D101" s="86"/>
      <c r="E101" s="51"/>
      <c r="F101" s="8"/>
      <c r="G101" s="51"/>
      <c r="H101" s="87"/>
      <c r="I101" s="87"/>
      <c r="J101" s="51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51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1">
        <v>94</v>
      </c>
      <c r="C102" s="86" t="str">
        <f t="shared" si="8"/>
        <v/>
      </c>
      <c r="D102" s="86"/>
      <c r="E102" s="51"/>
      <c r="F102" s="8"/>
      <c r="G102" s="51"/>
      <c r="H102" s="87"/>
      <c r="I102" s="87"/>
      <c r="J102" s="51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51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1">
        <v>95</v>
      </c>
      <c r="C103" s="86" t="str">
        <f t="shared" si="8"/>
        <v/>
      </c>
      <c r="D103" s="86"/>
      <c r="E103" s="51"/>
      <c r="F103" s="8"/>
      <c r="G103" s="51"/>
      <c r="H103" s="87"/>
      <c r="I103" s="87"/>
      <c r="J103" s="51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51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1">
        <v>96</v>
      </c>
      <c r="C104" s="86" t="str">
        <f t="shared" si="8"/>
        <v/>
      </c>
      <c r="D104" s="86"/>
      <c r="E104" s="51"/>
      <c r="F104" s="8"/>
      <c r="G104" s="51"/>
      <c r="H104" s="87"/>
      <c r="I104" s="87"/>
      <c r="J104" s="51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51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1">
        <v>97</v>
      </c>
      <c r="C105" s="86" t="str">
        <f t="shared" si="8"/>
        <v/>
      </c>
      <c r="D105" s="86"/>
      <c r="E105" s="51"/>
      <c r="F105" s="8"/>
      <c r="G105" s="51"/>
      <c r="H105" s="87"/>
      <c r="I105" s="87"/>
      <c r="J105" s="51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51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1">
        <v>98</v>
      </c>
      <c r="C106" s="86" t="str">
        <f t="shared" si="8"/>
        <v/>
      </c>
      <c r="D106" s="86"/>
      <c r="E106" s="51"/>
      <c r="F106" s="8"/>
      <c r="G106" s="51"/>
      <c r="H106" s="87"/>
      <c r="I106" s="87"/>
      <c r="J106" s="51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51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1">
        <v>99</v>
      </c>
      <c r="C107" s="86" t="str">
        <f t="shared" si="8"/>
        <v/>
      </c>
      <c r="D107" s="86"/>
      <c r="E107" s="51"/>
      <c r="F107" s="8"/>
      <c r="G107" s="51"/>
      <c r="H107" s="87"/>
      <c r="I107" s="87"/>
      <c r="J107" s="51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51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1">
        <v>100</v>
      </c>
      <c r="C108" s="86" t="str">
        <f t="shared" si="8"/>
        <v/>
      </c>
      <c r="D108" s="86"/>
      <c r="E108" s="51"/>
      <c r="F108" s="8"/>
      <c r="G108" s="51"/>
      <c r="H108" s="87"/>
      <c r="I108" s="87"/>
      <c r="J108" s="51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51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75871B17-61DF-4CCE-9E75-92A033C14E8D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AA16-5DD2-431F-A666-3D57BECC2149}">
  <dimension ref="B2:Y109"/>
  <sheetViews>
    <sheetView topLeftCell="J1" zoomScaleNormal="100" workbookViewId="0">
      <pane ySplit="8" topLeftCell="A43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2" t="s">
        <v>5</v>
      </c>
      <c r="C2" s="52"/>
      <c r="D2" s="57" t="s">
        <v>66</v>
      </c>
      <c r="E2" s="57"/>
      <c r="F2" s="52" t="s">
        <v>61</v>
      </c>
      <c r="G2" s="52"/>
      <c r="H2" s="54" t="s">
        <v>69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1787260.1101182378</v>
      </c>
      <c r="Q2" s="54"/>
      <c r="R2" s="1"/>
      <c r="S2" s="1"/>
      <c r="T2" s="1"/>
    </row>
    <row r="3" spans="2:25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70</v>
      </c>
      <c r="M3" s="56"/>
      <c r="N3" s="56"/>
      <c r="O3" s="56"/>
      <c r="P3" s="56"/>
      <c r="Q3" s="56"/>
      <c r="R3" s="1"/>
      <c r="S3" s="1"/>
    </row>
    <row r="4" spans="2:25" x14ac:dyDescent="0.2">
      <c r="B4" s="52" t="s">
        <v>11</v>
      </c>
      <c r="C4" s="52"/>
      <c r="D4" s="72">
        <f>SUM($R$9:$S$993)</f>
        <v>1287260.1101182378</v>
      </c>
      <c r="E4" s="72"/>
      <c r="F4" s="52" t="s">
        <v>12</v>
      </c>
      <c r="G4" s="52"/>
      <c r="H4" s="73">
        <f>SUM($T$9:$U$108)</f>
        <v>2159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8.7327000000000155E-2</v>
      </c>
      <c r="Q4" s="82"/>
      <c r="R4" s="1"/>
      <c r="S4" s="1"/>
      <c r="T4" s="1"/>
    </row>
    <row r="5" spans="2:25" x14ac:dyDescent="0.2">
      <c r="B5" s="49" t="s">
        <v>15</v>
      </c>
      <c r="C5" s="47">
        <f>COUNTIF($R$9:$R$990,"&gt;0")</f>
        <v>33</v>
      </c>
      <c r="D5" s="46" t="s">
        <v>16</v>
      </c>
      <c r="E5" s="15">
        <f>COUNTIF($R$9:$R$990,"&lt;0")</f>
        <v>17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0.66</v>
      </c>
      <c r="J5" s="83" t="s">
        <v>19</v>
      </c>
      <c r="K5" s="52"/>
      <c r="L5" s="84">
        <f>MAX(V9:V993)</f>
        <v>5</v>
      </c>
      <c r="M5" s="85"/>
      <c r="N5" s="17" t="s">
        <v>20</v>
      </c>
      <c r="O5" s="9"/>
      <c r="P5" s="84">
        <f>MAX(W9:W993)</f>
        <v>3</v>
      </c>
      <c r="Q5" s="85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 x14ac:dyDescent="0.2">
      <c r="B9" s="51">
        <v>1</v>
      </c>
      <c r="C9" s="86">
        <f>L2</f>
        <v>500000</v>
      </c>
      <c r="D9" s="86"/>
      <c r="E9" s="51">
        <v>2010</v>
      </c>
      <c r="F9" s="8">
        <v>43838</v>
      </c>
      <c r="G9" s="51" t="s">
        <v>4</v>
      </c>
      <c r="H9" s="87">
        <v>1.6036999999999999</v>
      </c>
      <c r="I9" s="87"/>
      <c r="J9" s="51">
        <v>81</v>
      </c>
      <c r="K9" s="86">
        <f>IF(J9="","",C9*0.03)</f>
        <v>15000</v>
      </c>
      <c r="L9" s="86"/>
      <c r="M9" s="6">
        <f>IF(J9="","",(K9/J9)/LOOKUP(RIGHT($D$2,3),定数!$A$6:$A$13,定数!$B$6:$B$13))</f>
        <v>1.5432098765432098</v>
      </c>
      <c r="N9" s="51">
        <v>2010</v>
      </c>
      <c r="O9" s="8">
        <v>43843</v>
      </c>
      <c r="P9" s="87">
        <v>1.6194</v>
      </c>
      <c r="Q9" s="87"/>
      <c r="R9" s="90">
        <f>IF(P9="","",T9*M9*LOOKUP(RIGHT($D$2,3),定数!$A$6:$A$13,定数!$B$6:$B$13))</f>
        <v>29074.074074074164</v>
      </c>
      <c r="S9" s="90"/>
      <c r="T9" s="91">
        <f>IF(P9="","",IF(G9="買",(P9-H9),(H9-P9))*IF(RIGHT($D$2,3)="JPY",100,10000))</f>
        <v>157.00000000000048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1">
        <v>2</v>
      </c>
      <c r="C10" s="86">
        <f t="shared" ref="C10:C73" si="0">IF(R9="","",C9+R9)</f>
        <v>529074.07407407416</v>
      </c>
      <c r="D10" s="86"/>
      <c r="E10" s="51">
        <v>2010</v>
      </c>
      <c r="F10" s="8">
        <v>43842</v>
      </c>
      <c r="G10" s="51" t="s">
        <v>4</v>
      </c>
      <c r="H10" s="87">
        <v>1.6171</v>
      </c>
      <c r="I10" s="87"/>
      <c r="J10" s="51">
        <v>61</v>
      </c>
      <c r="K10" s="88">
        <f>IF(J10="","",C10*0.03)</f>
        <v>15872.222222222224</v>
      </c>
      <c r="L10" s="89"/>
      <c r="M10" s="6">
        <f>IF(J10="","",(K10/J10)/LOOKUP(RIGHT($D$2,3),定数!$A$6:$A$13,定数!$B$6:$B$13))</f>
        <v>2.1683363691560418</v>
      </c>
      <c r="N10" s="51">
        <v>2010</v>
      </c>
      <c r="O10" s="8">
        <v>43843</v>
      </c>
      <c r="P10" s="87">
        <v>1.6288</v>
      </c>
      <c r="Q10" s="87"/>
      <c r="R10" s="90">
        <f>IF(P10="","",T10*M10*LOOKUP(RIGHT($D$2,3),定数!$A$6:$A$13,定数!$B$6:$B$13))</f>
        <v>30443.442622950941</v>
      </c>
      <c r="S10" s="90"/>
      <c r="T10" s="91">
        <f>IF(P10="","",IF(G10="買",(P10-H10),(H10-P10))*IF(RIGHT($D$2,3)="JPY",100,10000))</f>
        <v>117.00000000000044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529074.07407407416</v>
      </c>
    </row>
    <row r="11" spans="2:25" x14ac:dyDescent="0.2">
      <c r="B11" s="51">
        <v>3</v>
      </c>
      <c r="C11" s="86">
        <f t="shared" si="0"/>
        <v>559517.51669702516</v>
      </c>
      <c r="D11" s="86"/>
      <c r="E11" s="51">
        <v>2010</v>
      </c>
      <c r="F11" s="8">
        <v>43885</v>
      </c>
      <c r="G11" s="51" t="s">
        <v>3</v>
      </c>
      <c r="H11" s="87">
        <v>1.5399</v>
      </c>
      <c r="I11" s="87"/>
      <c r="J11" s="51">
        <v>73</v>
      </c>
      <c r="K11" s="88">
        <f t="shared" ref="K11:K74" si="3">IF(J11="","",C11*0.03)</f>
        <v>16785.525500910753</v>
      </c>
      <c r="L11" s="89"/>
      <c r="M11" s="6">
        <f>IF(J11="","",(K11/J11)/LOOKUP(RIGHT($D$2,3),定数!$A$6:$A$13,定数!$B$6:$B$13))</f>
        <v>1.9161558790994009</v>
      </c>
      <c r="N11" s="51">
        <v>2010</v>
      </c>
      <c r="O11" s="8">
        <v>43886</v>
      </c>
      <c r="P11" s="87">
        <v>1.5258</v>
      </c>
      <c r="Q11" s="87"/>
      <c r="R11" s="90">
        <f>IF(P11="","",T11*M11*LOOKUP(RIGHT($D$2,3),定数!$A$6:$A$13,定数!$B$6:$B$13))</f>
        <v>32421.357474361859</v>
      </c>
      <c r="S11" s="90"/>
      <c r="T11" s="91">
        <f>IF(P11="","",IF(G11="買",(P11-H11),(H11-P11))*IF(RIGHT($D$2,3)="JPY",100,10000))</f>
        <v>141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559517.51669702516</v>
      </c>
      <c r="Y11" s="36">
        <f>IF(X11&lt;&gt;"",1-(C11/X11),"")</f>
        <v>0</v>
      </c>
    </row>
    <row r="12" spans="2:25" x14ac:dyDescent="0.2">
      <c r="B12" s="51">
        <v>4</v>
      </c>
      <c r="C12" s="86">
        <f t="shared" si="0"/>
        <v>591938.87417138705</v>
      </c>
      <c r="D12" s="86"/>
      <c r="E12" s="51">
        <v>2010</v>
      </c>
      <c r="F12" s="8">
        <v>43887</v>
      </c>
      <c r="G12" s="51" t="s">
        <v>3</v>
      </c>
      <c r="H12" s="87">
        <v>1.5239</v>
      </c>
      <c r="I12" s="87"/>
      <c r="J12" s="51">
        <v>80</v>
      </c>
      <c r="K12" s="88">
        <f t="shared" si="3"/>
        <v>17758.166225141609</v>
      </c>
      <c r="L12" s="89"/>
      <c r="M12" s="6">
        <f>IF(J12="","",(K12/J12)/LOOKUP(RIGHT($D$2,3),定数!$A$6:$A$13,定数!$B$6:$B$13))</f>
        <v>1.8498089817855843</v>
      </c>
      <c r="N12" s="51">
        <v>2010</v>
      </c>
      <c r="O12" s="8">
        <v>43891</v>
      </c>
      <c r="P12" s="87">
        <v>1.5084</v>
      </c>
      <c r="Q12" s="87"/>
      <c r="R12" s="90">
        <f>IF(P12="","",T12*M12*LOOKUP(RIGHT($D$2,3),定数!$A$6:$A$13,定数!$B$6:$B$13))</f>
        <v>34406.44706121202</v>
      </c>
      <c r="S12" s="90"/>
      <c r="T12" s="91">
        <f t="shared" ref="T12:T75" si="4">IF(P12="","",IF(G12="買",(P12-H12),(H12-P12))*IF(RIGHT($D$2,3)="JPY",100,10000))</f>
        <v>155.00000000000068</v>
      </c>
      <c r="U12" s="91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591938.87417138705</v>
      </c>
      <c r="Y12" s="36">
        <f t="shared" ref="Y12:Y75" si="6">IF(X12&lt;&gt;"",1-(C12/X12),"")</f>
        <v>0</v>
      </c>
    </row>
    <row r="13" spans="2:25" x14ac:dyDescent="0.2">
      <c r="B13" s="51">
        <v>5</v>
      </c>
      <c r="C13" s="86">
        <f t="shared" si="0"/>
        <v>626345.32123259909</v>
      </c>
      <c r="D13" s="86"/>
      <c r="E13" s="51">
        <v>2010</v>
      </c>
      <c r="F13" s="8">
        <v>43914</v>
      </c>
      <c r="G13" s="51" t="s">
        <v>3</v>
      </c>
      <c r="H13" s="87">
        <v>1.5025999999999999</v>
      </c>
      <c r="I13" s="87"/>
      <c r="J13" s="51">
        <v>25</v>
      </c>
      <c r="K13" s="88">
        <f t="shared" si="3"/>
        <v>18790.359636977973</v>
      </c>
      <c r="L13" s="89"/>
      <c r="M13" s="6">
        <f>IF(J13="","",(K13/J13)/LOOKUP(RIGHT($D$2,3),定数!$A$6:$A$13,定数!$B$6:$B$13))</f>
        <v>6.2634532123259907</v>
      </c>
      <c r="N13" s="51">
        <v>2010</v>
      </c>
      <c r="O13" s="8">
        <v>43914</v>
      </c>
      <c r="P13" s="87">
        <v>1.4981</v>
      </c>
      <c r="Q13" s="87"/>
      <c r="R13" s="90">
        <f>IF(P13="","",T13*M13*LOOKUP(RIGHT($D$2,3),定数!$A$6:$A$13,定数!$B$6:$B$13))</f>
        <v>33822.647346559963</v>
      </c>
      <c r="S13" s="90"/>
      <c r="T13" s="91">
        <f t="shared" si="4"/>
        <v>44.999999999999488</v>
      </c>
      <c r="U13" s="91"/>
      <c r="V13" s="22">
        <f t="shared" si="1"/>
        <v>5</v>
      </c>
      <c r="W13">
        <f t="shared" si="2"/>
        <v>0</v>
      </c>
      <c r="X13" s="35">
        <f t="shared" si="5"/>
        <v>626345.32123259909</v>
      </c>
      <c r="Y13" s="36">
        <f t="shared" si="6"/>
        <v>0</v>
      </c>
    </row>
    <row r="14" spans="2:25" x14ac:dyDescent="0.2">
      <c r="B14" s="51">
        <v>6</v>
      </c>
      <c r="C14" s="86">
        <f t="shared" si="0"/>
        <v>660167.968579159</v>
      </c>
      <c r="D14" s="86"/>
      <c r="E14" s="51">
        <v>2010</v>
      </c>
      <c r="F14" s="8">
        <v>43935</v>
      </c>
      <c r="G14" s="51" t="s">
        <v>4</v>
      </c>
      <c r="H14" s="87">
        <v>1.5451999999999999</v>
      </c>
      <c r="I14" s="87"/>
      <c r="J14" s="51">
        <v>76</v>
      </c>
      <c r="K14" s="88">
        <f t="shared" si="3"/>
        <v>19805.039057374768</v>
      </c>
      <c r="L14" s="89"/>
      <c r="M14" s="6">
        <f>IF(J14="","",(K14/J14)/LOOKUP(RIGHT($D$2,3),定数!$A$6:$A$13,定数!$B$6:$B$13))</f>
        <v>2.1716051597998649</v>
      </c>
      <c r="N14" s="51">
        <v>2010</v>
      </c>
      <c r="O14" s="8">
        <v>43937</v>
      </c>
      <c r="P14" s="87">
        <v>1.5376000000000001</v>
      </c>
      <c r="Q14" s="87"/>
      <c r="R14" s="90">
        <f>IF(P14="","",T14*M14*LOOKUP(RIGHT($D$2,3),定数!$A$6:$A$13,定数!$B$6:$B$13))</f>
        <v>-19805.039057374324</v>
      </c>
      <c r="S14" s="90"/>
      <c r="T14" s="91">
        <f t="shared" si="4"/>
        <v>-75.999999999998295</v>
      </c>
      <c r="U14" s="91"/>
      <c r="V14" s="22">
        <f t="shared" si="1"/>
        <v>0</v>
      </c>
      <c r="W14">
        <f t="shared" si="2"/>
        <v>1</v>
      </c>
      <c r="X14" s="35">
        <f t="shared" si="5"/>
        <v>660167.968579159</v>
      </c>
      <c r="Y14" s="36">
        <f t="shared" si="6"/>
        <v>0</v>
      </c>
    </row>
    <row r="15" spans="2:25" x14ac:dyDescent="0.2">
      <c r="B15" s="51">
        <v>7</v>
      </c>
      <c r="C15" s="86">
        <f t="shared" si="0"/>
        <v>640362.92952178465</v>
      </c>
      <c r="D15" s="86"/>
      <c r="E15" s="51">
        <v>2010</v>
      </c>
      <c r="F15" s="8">
        <v>43957</v>
      </c>
      <c r="G15" s="51" t="s">
        <v>3</v>
      </c>
      <c r="H15" s="87">
        <v>1.5025999999999999</v>
      </c>
      <c r="I15" s="87"/>
      <c r="J15" s="51">
        <v>80</v>
      </c>
      <c r="K15" s="88">
        <f t="shared" si="3"/>
        <v>19210.887885653538</v>
      </c>
      <c r="L15" s="89"/>
      <c r="M15" s="6">
        <f>IF(J15="","",(K15/J15)/LOOKUP(RIGHT($D$2,3),定数!$A$6:$A$13,定数!$B$6:$B$13))</f>
        <v>2.0011341547555768</v>
      </c>
      <c r="N15" s="51">
        <v>2010</v>
      </c>
      <c r="O15" s="8">
        <v>43957</v>
      </c>
      <c r="P15" s="87">
        <v>1.4871000000000001</v>
      </c>
      <c r="Q15" s="87"/>
      <c r="R15" s="90">
        <f>IF(P15="","",T15*M15*LOOKUP(RIGHT($D$2,3),定数!$A$6:$A$13,定数!$B$6:$B$13))</f>
        <v>37221.095278453358</v>
      </c>
      <c r="S15" s="90"/>
      <c r="T15" s="91">
        <f t="shared" si="4"/>
        <v>154.99999999999847</v>
      </c>
      <c r="U15" s="91"/>
      <c r="V15" s="22">
        <f t="shared" si="1"/>
        <v>1</v>
      </c>
      <c r="W15">
        <f t="shared" si="2"/>
        <v>0</v>
      </c>
      <c r="X15" s="35">
        <f t="shared" si="5"/>
        <v>660167.968579159</v>
      </c>
      <c r="Y15" s="36">
        <f t="shared" si="6"/>
        <v>2.9999999999999361E-2</v>
      </c>
    </row>
    <row r="16" spans="2:25" x14ac:dyDescent="0.2">
      <c r="B16" s="51">
        <v>8</v>
      </c>
      <c r="C16" s="86">
        <f t="shared" si="0"/>
        <v>677584.02480023797</v>
      </c>
      <c r="D16" s="86"/>
      <c r="E16" s="51">
        <v>2010</v>
      </c>
      <c r="F16" s="8">
        <v>43997</v>
      </c>
      <c r="G16" s="51" t="s">
        <v>4</v>
      </c>
      <c r="H16" s="87">
        <v>1.476</v>
      </c>
      <c r="I16" s="87"/>
      <c r="J16" s="51">
        <v>79</v>
      </c>
      <c r="K16" s="88">
        <f t="shared" si="3"/>
        <v>20327.520744007139</v>
      </c>
      <c r="L16" s="89"/>
      <c r="M16" s="6">
        <f>IF(J16="","",(K16/J16)/LOOKUP(RIGHT($D$2,3),定数!$A$6:$A$13,定数!$B$6:$B$13))</f>
        <v>2.1442532430387278</v>
      </c>
      <c r="N16" s="51">
        <v>2010</v>
      </c>
      <c r="O16" s="8">
        <v>43999</v>
      </c>
      <c r="P16" s="87">
        <v>1.4681</v>
      </c>
      <c r="Q16" s="87"/>
      <c r="R16" s="90">
        <f>IF(P16="","",T16*M16*LOOKUP(RIGHT($D$2,3),定数!$A$6:$A$13,定数!$B$6:$B$13))</f>
        <v>-20327.52074400719</v>
      </c>
      <c r="S16" s="90"/>
      <c r="T16" s="91">
        <f t="shared" si="4"/>
        <v>-79.000000000000185</v>
      </c>
      <c r="U16" s="91"/>
      <c r="V16" s="22">
        <f t="shared" si="1"/>
        <v>0</v>
      </c>
      <c r="W16">
        <f t="shared" si="2"/>
        <v>1</v>
      </c>
      <c r="X16" s="35">
        <f t="shared" si="5"/>
        <v>677584.02480023797</v>
      </c>
      <c r="Y16" s="36">
        <f t="shared" si="6"/>
        <v>0</v>
      </c>
    </row>
    <row r="17" spans="2:25" x14ac:dyDescent="0.2">
      <c r="B17" s="51">
        <v>9</v>
      </c>
      <c r="C17" s="86">
        <f t="shared" si="0"/>
        <v>657256.50405623077</v>
      </c>
      <c r="D17" s="86"/>
      <c r="E17" s="51">
        <v>2010</v>
      </c>
      <c r="F17" s="8">
        <v>44089</v>
      </c>
      <c r="G17" s="51" t="s">
        <v>4</v>
      </c>
      <c r="H17" s="87">
        <v>1.5530999999999999</v>
      </c>
      <c r="I17" s="87"/>
      <c r="J17" s="51">
        <v>103</v>
      </c>
      <c r="K17" s="88">
        <f t="shared" si="3"/>
        <v>19717.695121686924</v>
      </c>
      <c r="L17" s="89"/>
      <c r="M17" s="6">
        <f>IF(J17="","",(K17/J17)/LOOKUP(RIGHT($D$2,3),定数!$A$6:$A$13,定数!$B$6:$B$13))</f>
        <v>1.5952827768355116</v>
      </c>
      <c r="N17" s="51">
        <v>2010</v>
      </c>
      <c r="O17" s="8">
        <v>44089</v>
      </c>
      <c r="P17" s="87">
        <v>1.5691999999999999</v>
      </c>
      <c r="Q17" s="87"/>
      <c r="R17" s="90">
        <f>IF(P17="","",T17*M17*LOOKUP(RIGHT($D$2,3),定数!$A$6:$A$13,定数!$B$6:$B$13))</f>
        <v>30820.863248462087</v>
      </c>
      <c r="S17" s="90"/>
      <c r="T17" s="91">
        <f t="shared" si="4"/>
        <v>161.00000000000003</v>
      </c>
      <c r="U17" s="91"/>
      <c r="V17" s="22">
        <f t="shared" si="1"/>
        <v>1</v>
      </c>
      <c r="W17">
        <f t="shared" si="2"/>
        <v>0</v>
      </c>
      <c r="X17" s="35">
        <f t="shared" si="5"/>
        <v>677584.02480023797</v>
      </c>
      <c r="Y17" s="36">
        <f t="shared" si="6"/>
        <v>3.0000000000000138E-2</v>
      </c>
    </row>
    <row r="18" spans="2:25" x14ac:dyDescent="0.2">
      <c r="B18" s="51">
        <v>10</v>
      </c>
      <c r="C18" s="86">
        <f t="shared" si="0"/>
        <v>688077.36730469286</v>
      </c>
      <c r="D18" s="86"/>
      <c r="E18" s="51">
        <v>2010</v>
      </c>
      <c r="F18" s="8">
        <v>44090</v>
      </c>
      <c r="G18" s="51" t="s">
        <v>4</v>
      </c>
      <c r="H18" s="87">
        <v>1.5625</v>
      </c>
      <c r="I18" s="87"/>
      <c r="J18" s="51">
        <v>89</v>
      </c>
      <c r="K18" s="88">
        <f>IF(J18="","",C18*0.03)</f>
        <v>20642.321019140785</v>
      </c>
      <c r="L18" s="89"/>
      <c r="M18" s="6">
        <f>IF(J18="","",(K18/J18)/LOOKUP(RIGHT($D$2,3),定数!$A$6:$A$13,定数!$B$6:$B$13))</f>
        <v>1.932801593552508</v>
      </c>
      <c r="N18" s="51">
        <v>2010</v>
      </c>
      <c r="O18" s="8">
        <v>44094</v>
      </c>
      <c r="P18" s="87">
        <v>1.5536000000000001</v>
      </c>
      <c r="Q18" s="87"/>
      <c r="R18" s="90">
        <f>IF(P18="","",T18*M18*LOOKUP(RIGHT($D$2,3),定数!$A$6:$A$13,定数!$B$6:$B$13))</f>
        <v>-20642.321019140571</v>
      </c>
      <c r="S18" s="90"/>
      <c r="T18" s="91">
        <f t="shared" si="4"/>
        <v>-88.999999999999076</v>
      </c>
      <c r="U18" s="91"/>
      <c r="V18" s="22">
        <f t="shared" si="1"/>
        <v>0</v>
      </c>
      <c r="W18">
        <f t="shared" si="2"/>
        <v>1</v>
      </c>
      <c r="X18" s="35">
        <f t="shared" si="5"/>
        <v>688077.36730469286</v>
      </c>
      <c r="Y18" s="36">
        <f t="shared" si="6"/>
        <v>0</v>
      </c>
    </row>
    <row r="19" spans="2:25" x14ac:dyDescent="0.2">
      <c r="B19" s="51">
        <v>11</v>
      </c>
      <c r="C19" s="86">
        <f t="shared" si="0"/>
        <v>667435.04628555232</v>
      </c>
      <c r="D19" s="86"/>
      <c r="E19" s="51">
        <v>2010</v>
      </c>
      <c r="F19" s="8">
        <v>44123</v>
      </c>
      <c r="G19" s="51" t="s">
        <v>3</v>
      </c>
      <c r="H19" s="87">
        <v>1.5874999999999999</v>
      </c>
      <c r="I19" s="87"/>
      <c r="J19" s="51">
        <v>65</v>
      </c>
      <c r="K19" s="88">
        <f t="shared" si="3"/>
        <v>20023.051388566568</v>
      </c>
      <c r="L19" s="89"/>
      <c r="M19" s="6">
        <f>IF(J19="","",(K19/J19)/LOOKUP(RIGHT($D$2,3),定数!$A$6:$A$13,定数!$B$6:$B$13))</f>
        <v>2.5670578703290472</v>
      </c>
      <c r="N19" s="51">
        <v>2010</v>
      </c>
      <c r="O19" s="8">
        <v>44123</v>
      </c>
      <c r="P19" s="87">
        <v>1.575</v>
      </c>
      <c r="Q19" s="87"/>
      <c r="R19" s="90">
        <f>IF(P19="","",T19*M19*LOOKUP(RIGHT($D$2,3),定数!$A$6:$A$13,定数!$B$6:$B$13))</f>
        <v>38505.86805493557</v>
      </c>
      <c r="S19" s="90"/>
      <c r="T19" s="91">
        <f t="shared" si="4"/>
        <v>124.99999999999956</v>
      </c>
      <c r="U19" s="91"/>
      <c r="V19" s="22">
        <f t="shared" si="1"/>
        <v>1</v>
      </c>
      <c r="W19">
        <f t="shared" si="2"/>
        <v>0</v>
      </c>
      <c r="X19" s="35">
        <f t="shared" si="5"/>
        <v>688077.36730469286</v>
      </c>
      <c r="Y19" s="36">
        <f t="shared" si="6"/>
        <v>2.9999999999999694E-2</v>
      </c>
    </row>
    <row r="20" spans="2:25" x14ac:dyDescent="0.2">
      <c r="B20" s="51">
        <v>12</v>
      </c>
      <c r="C20" s="86">
        <f t="shared" si="0"/>
        <v>705940.91434048791</v>
      </c>
      <c r="D20" s="86"/>
      <c r="E20" s="51">
        <v>2010</v>
      </c>
      <c r="F20" s="8">
        <v>44161</v>
      </c>
      <c r="G20" s="51" t="s">
        <v>3</v>
      </c>
      <c r="H20" s="87">
        <v>1.575</v>
      </c>
      <c r="I20" s="87"/>
      <c r="J20" s="51">
        <v>42</v>
      </c>
      <c r="K20" s="88">
        <f t="shared" si="3"/>
        <v>21178.227430214636</v>
      </c>
      <c r="L20" s="89"/>
      <c r="M20" s="6">
        <f>IF(J20="","",(K20/J20)/LOOKUP(RIGHT($D$2,3),定数!$A$6:$A$13,定数!$B$6:$B$13))</f>
        <v>4.2020292520267137</v>
      </c>
      <c r="N20" s="51">
        <v>2010</v>
      </c>
      <c r="O20" s="8">
        <v>44161</v>
      </c>
      <c r="P20" s="87">
        <v>1.5670999999999999</v>
      </c>
      <c r="Q20" s="87"/>
      <c r="R20" s="90">
        <f>IF(P20="","",T20*M20*LOOKUP(RIGHT($D$2,3),定数!$A$6:$A$13,定数!$B$6:$B$13))</f>
        <v>39835.237309213342</v>
      </c>
      <c r="S20" s="90"/>
      <c r="T20" s="91">
        <f t="shared" si="4"/>
        <v>79.000000000000185</v>
      </c>
      <c r="U20" s="91"/>
      <c r="V20" s="22">
        <f t="shared" si="1"/>
        <v>2</v>
      </c>
      <c r="W20">
        <f t="shared" si="2"/>
        <v>0</v>
      </c>
      <c r="X20" s="35">
        <f t="shared" si="5"/>
        <v>705940.91434048791</v>
      </c>
      <c r="Y20" s="36">
        <f t="shared" si="6"/>
        <v>0</v>
      </c>
    </row>
    <row r="21" spans="2:25" x14ac:dyDescent="0.2">
      <c r="B21" s="51">
        <v>13</v>
      </c>
      <c r="C21" s="86">
        <f t="shared" si="0"/>
        <v>745776.15164970129</v>
      </c>
      <c r="D21" s="86"/>
      <c r="E21" s="51">
        <v>2010</v>
      </c>
      <c r="F21" s="8">
        <v>44168</v>
      </c>
      <c r="G21" s="51" t="s">
        <v>4</v>
      </c>
      <c r="H21" s="87">
        <v>1.5705</v>
      </c>
      <c r="I21" s="87"/>
      <c r="J21" s="51">
        <v>96</v>
      </c>
      <c r="K21" s="88">
        <f>IF(J21="","",C21*0.03)</f>
        <v>22373.284549491036</v>
      </c>
      <c r="L21" s="89"/>
      <c r="M21" s="6">
        <f>IF(J21="","",(K21/J21)/LOOKUP(RIGHT($D$2,3),定数!$A$6:$A$13,定数!$B$6:$B$13))</f>
        <v>1.9421253949210968</v>
      </c>
      <c r="N21" s="51">
        <v>2010</v>
      </c>
      <c r="O21" s="8">
        <v>44178</v>
      </c>
      <c r="P21" s="87">
        <v>1.5891999999999999</v>
      </c>
      <c r="Q21" s="87"/>
      <c r="R21" s="90">
        <f>IF(P21="","",T21*M21*LOOKUP(RIGHT($D$2,3),定数!$A$6:$A$13,定数!$B$6:$B$13))</f>
        <v>43581.293862029263</v>
      </c>
      <c r="S21" s="90"/>
      <c r="T21" s="91">
        <f t="shared" si="4"/>
        <v>186.99999999999937</v>
      </c>
      <c r="U21" s="91"/>
      <c r="V21" s="22">
        <f t="shared" si="1"/>
        <v>3</v>
      </c>
      <c r="W21">
        <f t="shared" si="2"/>
        <v>0</v>
      </c>
      <c r="X21" s="35">
        <f t="shared" si="5"/>
        <v>745776.15164970129</v>
      </c>
      <c r="Y21" s="36">
        <f t="shared" si="6"/>
        <v>0</v>
      </c>
    </row>
    <row r="22" spans="2:25" x14ac:dyDescent="0.2">
      <c r="B22" s="51">
        <v>14</v>
      </c>
      <c r="C22" s="86">
        <f t="shared" si="0"/>
        <v>789357.4455117305</v>
      </c>
      <c r="D22" s="86"/>
      <c r="E22" s="51">
        <v>2011</v>
      </c>
      <c r="F22" s="8">
        <v>43849</v>
      </c>
      <c r="G22" s="51" t="s">
        <v>4</v>
      </c>
      <c r="H22" s="87">
        <v>1.5975999999999999</v>
      </c>
      <c r="I22" s="87"/>
      <c r="J22" s="51">
        <v>45</v>
      </c>
      <c r="K22" s="88">
        <f t="shared" si="3"/>
        <v>23680.723365351914</v>
      </c>
      <c r="L22" s="89"/>
      <c r="M22" s="6">
        <f>IF(J22="","",(K22/J22)/LOOKUP(RIGHT($D$2,3),定数!$A$6:$A$13,定数!$B$6:$B$13))</f>
        <v>4.385319141731836</v>
      </c>
      <c r="N22" s="51">
        <v>2011</v>
      </c>
      <c r="O22" s="8">
        <v>43850</v>
      </c>
      <c r="P22" s="87">
        <v>1.5931</v>
      </c>
      <c r="Q22" s="87"/>
      <c r="R22" s="90">
        <f>IF(P22="","",T22*M22*LOOKUP(RIGHT($D$2,3),定数!$A$6:$A$13,定数!$B$6:$B$13))</f>
        <v>-23680.723365351645</v>
      </c>
      <c r="S22" s="90"/>
      <c r="T22" s="91">
        <f t="shared" si="4"/>
        <v>-44.999999999999488</v>
      </c>
      <c r="U22" s="91"/>
      <c r="V22" s="22">
        <f t="shared" si="1"/>
        <v>0</v>
      </c>
      <c r="W22">
        <f t="shared" si="2"/>
        <v>1</v>
      </c>
      <c r="X22" s="35">
        <f t="shared" si="5"/>
        <v>789357.4455117305</v>
      </c>
      <c r="Y22" s="36">
        <f t="shared" si="6"/>
        <v>0</v>
      </c>
    </row>
    <row r="23" spans="2:25" x14ac:dyDescent="0.2">
      <c r="B23" s="51">
        <v>15</v>
      </c>
      <c r="C23" s="86">
        <f t="shared" si="0"/>
        <v>765676.72214637883</v>
      </c>
      <c r="D23" s="86"/>
      <c r="E23" s="51">
        <v>2011</v>
      </c>
      <c r="F23" s="8">
        <v>43948</v>
      </c>
      <c r="G23" s="51" t="s">
        <v>4</v>
      </c>
      <c r="H23" s="87">
        <v>1.6571</v>
      </c>
      <c r="I23" s="87"/>
      <c r="J23" s="51">
        <v>74</v>
      </c>
      <c r="K23" s="88">
        <f t="shared" si="3"/>
        <v>22970.301664391365</v>
      </c>
      <c r="L23" s="89"/>
      <c r="M23" s="6">
        <f>IF(J23="","",(K23/J23)/LOOKUP(RIGHT($D$2,3),定数!$A$6:$A$13,定数!$B$6:$B$13))</f>
        <v>2.5867456829269555</v>
      </c>
      <c r="N23" s="51">
        <v>2011</v>
      </c>
      <c r="O23" s="8">
        <v>43949</v>
      </c>
      <c r="P23" s="87">
        <v>1.6711</v>
      </c>
      <c r="Q23" s="87"/>
      <c r="R23" s="90">
        <f>IF(P23="","",T23*M23*LOOKUP(RIGHT($D$2,3),定数!$A$6:$A$13,定数!$B$6:$B$13))</f>
        <v>43457.327473172889</v>
      </c>
      <c r="S23" s="90"/>
      <c r="T23" s="91">
        <f t="shared" si="4"/>
        <v>140.00000000000011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789357.4455117305</v>
      </c>
      <c r="Y23" s="36">
        <f t="shared" si="6"/>
        <v>2.9999999999999694E-2</v>
      </c>
    </row>
    <row r="24" spans="2:25" x14ac:dyDescent="0.2">
      <c r="B24" s="51">
        <v>16</v>
      </c>
      <c r="C24" s="86">
        <f t="shared" si="0"/>
        <v>809134.04961955175</v>
      </c>
      <c r="D24" s="86"/>
      <c r="E24" s="51">
        <v>2011</v>
      </c>
      <c r="F24" s="8">
        <v>43956</v>
      </c>
      <c r="G24" s="51" t="s">
        <v>3</v>
      </c>
      <c r="H24" s="87">
        <v>1.6440999999999999</v>
      </c>
      <c r="I24" s="87"/>
      <c r="J24" s="51">
        <v>79</v>
      </c>
      <c r="K24" s="88">
        <f t="shared" si="3"/>
        <v>24274.02148858655</v>
      </c>
      <c r="L24" s="89"/>
      <c r="M24" s="6">
        <f>IF(J24="","",(K24/J24)/LOOKUP(RIGHT($D$2,3),定数!$A$6:$A$13,定数!$B$6:$B$13))</f>
        <v>2.5605507899352902</v>
      </c>
      <c r="N24" s="51">
        <v>2011</v>
      </c>
      <c r="O24" s="8">
        <v>43960</v>
      </c>
      <c r="P24" s="87">
        <v>1.6289</v>
      </c>
      <c r="Q24" s="87"/>
      <c r="R24" s="90">
        <f>IF(P24="","",T24*M24*LOOKUP(RIGHT($D$2,3),定数!$A$6:$A$13,定数!$B$6:$B$13))</f>
        <v>46704.446408419331</v>
      </c>
      <c r="S24" s="90"/>
      <c r="T24" s="91">
        <f t="shared" si="4"/>
        <v>151.99999999999881</v>
      </c>
      <c r="U24" s="91"/>
      <c r="V24" t="str">
        <f t="shared" si="7"/>
        <v/>
      </c>
      <c r="W24">
        <f t="shared" si="2"/>
        <v>0</v>
      </c>
      <c r="X24" s="35">
        <f t="shared" si="5"/>
        <v>809134.04961955175</v>
      </c>
      <c r="Y24" s="36">
        <f t="shared" si="6"/>
        <v>0</v>
      </c>
    </row>
    <row r="25" spans="2:25" x14ac:dyDescent="0.2">
      <c r="B25" s="51">
        <v>17</v>
      </c>
      <c r="C25" s="86">
        <f t="shared" si="0"/>
        <v>855838.49602797104</v>
      </c>
      <c r="D25" s="86"/>
      <c r="E25" s="51">
        <v>2011</v>
      </c>
      <c r="F25" s="8">
        <v>43964</v>
      </c>
      <c r="G25" s="51" t="s">
        <v>3</v>
      </c>
      <c r="H25" s="87">
        <v>1.6252</v>
      </c>
      <c r="I25" s="87"/>
      <c r="J25" s="51">
        <v>57</v>
      </c>
      <c r="K25" s="88">
        <f t="shared" si="3"/>
        <v>25675.154880839131</v>
      </c>
      <c r="L25" s="89"/>
      <c r="M25" s="6">
        <f>IF(J25="","",(K25/J25)/LOOKUP(RIGHT($D$2,3),定数!$A$6:$A$13,定数!$B$6:$B$13))</f>
        <v>3.7536776141577675</v>
      </c>
      <c r="N25" s="51">
        <v>2011</v>
      </c>
      <c r="O25" s="8">
        <v>43969</v>
      </c>
      <c r="P25" s="87">
        <v>1.6143000000000001</v>
      </c>
      <c r="Q25" s="87"/>
      <c r="R25" s="90">
        <f>IF(P25="","",T25*M25*LOOKUP(RIGHT($D$2,3),定数!$A$6:$A$13,定数!$B$6:$B$13))</f>
        <v>49098.103193183182</v>
      </c>
      <c r="S25" s="90"/>
      <c r="T25" s="91">
        <f t="shared" si="4"/>
        <v>108.99999999999909</v>
      </c>
      <c r="U25" s="91"/>
      <c r="V25" t="str">
        <f t="shared" si="7"/>
        <v/>
      </c>
      <c r="W25">
        <f t="shared" si="2"/>
        <v>0</v>
      </c>
      <c r="X25" s="35">
        <f t="shared" si="5"/>
        <v>855838.49602797104</v>
      </c>
      <c r="Y25" s="36">
        <f t="shared" si="6"/>
        <v>0</v>
      </c>
    </row>
    <row r="26" spans="2:25" x14ac:dyDescent="0.2">
      <c r="B26" s="51">
        <v>18</v>
      </c>
      <c r="C26" s="86">
        <f t="shared" si="0"/>
        <v>904936.59922115423</v>
      </c>
      <c r="D26" s="86"/>
      <c r="E26" s="51">
        <v>2011</v>
      </c>
      <c r="F26" s="8">
        <v>43982</v>
      </c>
      <c r="G26" s="51" t="s">
        <v>4</v>
      </c>
      <c r="H26" s="87">
        <v>1.6477999999999999</v>
      </c>
      <c r="I26" s="87"/>
      <c r="J26" s="51">
        <v>19</v>
      </c>
      <c r="K26" s="88">
        <f t="shared" si="3"/>
        <v>27148.097976634625</v>
      </c>
      <c r="L26" s="89"/>
      <c r="M26" s="6">
        <f>IF(J26="","",(K26/J26)/LOOKUP(RIGHT($D$2,3),定数!$A$6:$A$13,定数!$B$6:$B$13))</f>
        <v>11.907060516067817</v>
      </c>
      <c r="N26" s="51">
        <v>2011</v>
      </c>
      <c r="O26" s="8">
        <v>43982</v>
      </c>
      <c r="P26" s="87">
        <v>1.651</v>
      </c>
      <c r="Q26" s="87"/>
      <c r="R26" s="90">
        <f>IF(P26="","",T26*M26*LOOKUP(RIGHT($D$2,3),定数!$A$6:$A$13,定数!$B$6:$B$13))</f>
        <v>45723.112381701729</v>
      </c>
      <c r="S26" s="90"/>
      <c r="T26" s="91">
        <f t="shared" si="4"/>
        <v>32.000000000000917</v>
      </c>
      <c r="U26" s="91"/>
      <c r="V26" t="str">
        <f t="shared" si="7"/>
        <v/>
      </c>
      <c r="W26">
        <f t="shared" si="2"/>
        <v>0</v>
      </c>
      <c r="X26" s="35">
        <f t="shared" si="5"/>
        <v>904936.59922115423</v>
      </c>
      <c r="Y26" s="36">
        <f t="shared" si="6"/>
        <v>0</v>
      </c>
    </row>
    <row r="27" spans="2:25" x14ac:dyDescent="0.2">
      <c r="B27" s="51">
        <v>19</v>
      </c>
      <c r="C27" s="86">
        <f t="shared" si="0"/>
        <v>950659.71160285594</v>
      </c>
      <c r="D27" s="86"/>
      <c r="E27" s="51">
        <v>2011</v>
      </c>
      <c r="F27" s="8">
        <v>44010</v>
      </c>
      <c r="G27" s="51" t="s">
        <v>3</v>
      </c>
      <c r="H27" s="87">
        <v>1.5955999999999999</v>
      </c>
      <c r="I27" s="87"/>
      <c r="J27" s="51">
        <v>55</v>
      </c>
      <c r="K27" s="88">
        <f t="shared" si="3"/>
        <v>28519.791348085677</v>
      </c>
      <c r="L27" s="89"/>
      <c r="M27" s="6">
        <f>IF(J27="","",(K27/J27)/LOOKUP(RIGHT($D$2,3),定数!$A$6:$A$13,定数!$B$6:$B$13))</f>
        <v>4.3211805072857086</v>
      </c>
      <c r="N27" s="51">
        <v>2011</v>
      </c>
      <c r="O27" s="8">
        <v>44010</v>
      </c>
      <c r="P27" s="87">
        <v>1.6011</v>
      </c>
      <c r="Q27" s="87"/>
      <c r="R27" s="90">
        <f>IF(P27="","",T27*M27*LOOKUP(RIGHT($D$2,3),定数!$A$6:$A$13,定数!$B$6:$B$13))</f>
        <v>-28519.79134808599</v>
      </c>
      <c r="S27" s="90"/>
      <c r="T27" s="91">
        <f t="shared" si="4"/>
        <v>-55.000000000000604</v>
      </c>
      <c r="U27" s="91"/>
      <c r="V27" t="str">
        <f t="shared" si="7"/>
        <v/>
      </c>
      <c r="W27">
        <f t="shared" si="2"/>
        <v>1</v>
      </c>
      <c r="X27" s="35">
        <f t="shared" si="5"/>
        <v>950659.71160285594</v>
      </c>
      <c r="Y27" s="36">
        <f t="shared" si="6"/>
        <v>0</v>
      </c>
    </row>
    <row r="28" spans="2:25" x14ac:dyDescent="0.2">
      <c r="B28" s="51">
        <v>20</v>
      </c>
      <c r="C28" s="86">
        <f t="shared" si="0"/>
        <v>922139.92025476997</v>
      </c>
      <c r="D28" s="86"/>
      <c r="E28" s="51">
        <v>2011</v>
      </c>
      <c r="F28" s="8">
        <v>44046</v>
      </c>
      <c r="G28" s="51" t="s">
        <v>3</v>
      </c>
      <c r="H28" s="87">
        <v>1.6274</v>
      </c>
      <c r="I28" s="87"/>
      <c r="J28" s="51">
        <v>41</v>
      </c>
      <c r="K28" s="88">
        <f t="shared" si="3"/>
        <v>27664.197607643098</v>
      </c>
      <c r="L28" s="89"/>
      <c r="M28" s="6">
        <f>IF(J28="","",(K28/J28)/LOOKUP(RIGHT($D$2,3),定数!$A$6:$A$13,定数!$B$6:$B$13))</f>
        <v>5.6228043917973771</v>
      </c>
      <c r="N28" s="51">
        <v>2011</v>
      </c>
      <c r="O28" s="8">
        <v>44046</v>
      </c>
      <c r="P28" s="87">
        <v>1.6315</v>
      </c>
      <c r="Q28" s="87"/>
      <c r="R28" s="90">
        <f>IF(P28="","",T28*M28*LOOKUP(RIGHT($D$2,3),定数!$A$6:$A$13,定数!$B$6:$B$13))</f>
        <v>-27664.197607643047</v>
      </c>
      <c r="S28" s="90"/>
      <c r="T28" s="91">
        <f t="shared" si="4"/>
        <v>-40.999999999999929</v>
      </c>
      <c r="U28" s="91"/>
      <c r="V28" t="str">
        <f t="shared" si="7"/>
        <v/>
      </c>
      <c r="W28">
        <f t="shared" si="2"/>
        <v>2</v>
      </c>
      <c r="X28" s="35">
        <f t="shared" si="5"/>
        <v>950659.71160285594</v>
      </c>
      <c r="Y28" s="36">
        <f t="shared" si="6"/>
        <v>3.000000000000036E-2</v>
      </c>
    </row>
    <row r="29" spans="2:25" x14ac:dyDescent="0.2">
      <c r="B29" s="51">
        <v>21</v>
      </c>
      <c r="C29" s="86">
        <f t="shared" si="0"/>
        <v>894475.72264712688</v>
      </c>
      <c r="D29" s="86"/>
      <c r="E29" s="51">
        <v>2011</v>
      </c>
      <c r="F29" s="8">
        <v>44060</v>
      </c>
      <c r="G29" s="51" t="s">
        <v>4</v>
      </c>
      <c r="H29" s="87">
        <v>1.6456</v>
      </c>
      <c r="I29" s="87"/>
      <c r="J29" s="51">
        <v>105</v>
      </c>
      <c r="K29" s="88">
        <f t="shared" si="3"/>
        <v>26834.271679413807</v>
      </c>
      <c r="L29" s="89"/>
      <c r="M29" s="6">
        <f>IF(J29="","",(K29/J29)/LOOKUP(RIGHT($D$2,3),定数!$A$6:$A$13,定数!$B$6:$B$13))</f>
        <v>2.1297041015407783</v>
      </c>
      <c r="N29" s="51">
        <v>2011</v>
      </c>
      <c r="O29" s="8">
        <v>44068</v>
      </c>
      <c r="P29" s="87">
        <v>1.6351</v>
      </c>
      <c r="Q29" s="87"/>
      <c r="R29" s="90">
        <f>IF(P29="","",T29*M29*LOOKUP(RIGHT($D$2,3),定数!$A$6:$A$13,定数!$B$6:$B$13))</f>
        <v>-26834.27167941369</v>
      </c>
      <c r="S29" s="90"/>
      <c r="T29" s="91">
        <f t="shared" si="4"/>
        <v>-104.99999999999955</v>
      </c>
      <c r="U29" s="91"/>
      <c r="V29" t="str">
        <f t="shared" si="7"/>
        <v/>
      </c>
      <c r="W29">
        <f t="shared" si="2"/>
        <v>3</v>
      </c>
      <c r="X29" s="35">
        <f t="shared" si="5"/>
        <v>950659.71160285594</v>
      </c>
      <c r="Y29" s="36">
        <f t="shared" si="6"/>
        <v>5.9100000000000263E-2</v>
      </c>
    </row>
    <row r="30" spans="2:25" x14ac:dyDescent="0.2">
      <c r="B30" s="51">
        <v>22</v>
      </c>
      <c r="C30" s="86">
        <f t="shared" si="0"/>
        <v>867641.45096771314</v>
      </c>
      <c r="D30" s="86"/>
      <c r="E30" s="51">
        <v>2011</v>
      </c>
      <c r="F30" s="8">
        <v>44074</v>
      </c>
      <c r="G30" s="51" t="s">
        <v>3</v>
      </c>
      <c r="H30" s="87">
        <v>1.6271</v>
      </c>
      <c r="I30" s="87"/>
      <c r="J30" s="51">
        <v>64</v>
      </c>
      <c r="K30" s="88">
        <f t="shared" si="3"/>
        <v>26029.243529031392</v>
      </c>
      <c r="L30" s="89"/>
      <c r="M30" s="6">
        <f>IF(J30="","",(K30/J30)/LOOKUP(RIGHT($D$2,3),定数!$A$6:$A$13,定数!$B$6:$B$13))</f>
        <v>3.389224417842629</v>
      </c>
      <c r="N30" s="51">
        <v>2011</v>
      </c>
      <c r="O30" s="8">
        <v>44075</v>
      </c>
      <c r="P30" s="87">
        <v>1.6149</v>
      </c>
      <c r="Q30" s="87"/>
      <c r="R30" s="90">
        <f>IF(P30="","",T30*M30*LOOKUP(RIGHT($D$2,3),定数!$A$6:$A$13,定数!$B$6:$B$13))</f>
        <v>49618.245477216042</v>
      </c>
      <c r="S30" s="90"/>
      <c r="T30" s="91">
        <f t="shared" si="4"/>
        <v>121.99999999999989</v>
      </c>
      <c r="U30" s="91"/>
      <c r="V30" t="str">
        <f t="shared" si="7"/>
        <v/>
      </c>
      <c r="W30">
        <f t="shared" si="2"/>
        <v>0</v>
      </c>
      <c r="X30" s="35">
        <f t="shared" si="5"/>
        <v>950659.71160285594</v>
      </c>
      <c r="Y30" s="36">
        <f t="shared" si="6"/>
        <v>8.7327000000000155E-2</v>
      </c>
    </row>
    <row r="31" spans="2:25" x14ac:dyDescent="0.2">
      <c r="B31" s="51">
        <v>23</v>
      </c>
      <c r="C31" s="86">
        <f t="shared" si="0"/>
        <v>917259.69644492923</v>
      </c>
      <c r="D31" s="86"/>
      <c r="E31" s="51">
        <v>2011</v>
      </c>
      <c r="F31" s="8">
        <v>44080</v>
      </c>
      <c r="G31" s="51" t="s">
        <v>3</v>
      </c>
      <c r="H31" s="87">
        <v>1.6093999999999999</v>
      </c>
      <c r="I31" s="87"/>
      <c r="J31" s="51">
        <v>82</v>
      </c>
      <c r="K31" s="88">
        <f t="shared" si="3"/>
        <v>27517.790893347876</v>
      </c>
      <c r="L31" s="89"/>
      <c r="M31" s="6">
        <f>IF(J31="","",(K31/J31)/LOOKUP(RIGHT($D$2,3),定数!$A$6:$A$13,定数!$B$6:$B$13))</f>
        <v>2.7965234647711257</v>
      </c>
      <c r="N31" s="51">
        <v>2011</v>
      </c>
      <c r="O31" s="8">
        <v>44080</v>
      </c>
      <c r="P31" s="87">
        <v>1.5933999999999999</v>
      </c>
      <c r="Q31" s="87"/>
      <c r="R31" s="90">
        <f>IF(P31="","",T31*M31*LOOKUP(RIGHT($D$2,3),定数!$A$6:$A$13,定数!$B$6:$B$13))</f>
        <v>53693.25052360566</v>
      </c>
      <c r="S31" s="90"/>
      <c r="T31" s="91">
        <f t="shared" si="4"/>
        <v>160.00000000000014</v>
      </c>
      <c r="U31" s="91"/>
      <c r="V31" t="str">
        <f t="shared" si="7"/>
        <v/>
      </c>
      <c r="W31">
        <f t="shared" si="2"/>
        <v>0</v>
      </c>
      <c r="X31" s="35">
        <f t="shared" si="5"/>
        <v>950659.71160285594</v>
      </c>
      <c r="Y31" s="36">
        <f t="shared" si="6"/>
        <v>3.5133512812500212E-2</v>
      </c>
    </row>
    <row r="32" spans="2:25" x14ac:dyDescent="0.2">
      <c r="B32" s="51">
        <v>24</v>
      </c>
      <c r="C32" s="86">
        <f t="shared" si="0"/>
        <v>970952.94696853484</v>
      </c>
      <c r="D32" s="86"/>
      <c r="E32" s="51">
        <v>2011</v>
      </c>
      <c r="F32" s="8">
        <v>44088</v>
      </c>
      <c r="G32" s="51" t="s">
        <v>3</v>
      </c>
      <c r="H32" s="87">
        <v>1.5769</v>
      </c>
      <c r="I32" s="87"/>
      <c r="J32" s="51">
        <v>45</v>
      </c>
      <c r="K32" s="88">
        <f t="shared" si="3"/>
        <v>29128.588409056043</v>
      </c>
      <c r="L32" s="89"/>
      <c r="M32" s="6">
        <f>IF(J32="","",(K32/J32)/LOOKUP(RIGHT($D$2,3),定数!$A$6:$A$13,定数!$B$6:$B$13))</f>
        <v>5.3941830387140817</v>
      </c>
      <c r="N32" s="51">
        <v>2011</v>
      </c>
      <c r="O32" s="8">
        <v>44089</v>
      </c>
      <c r="P32" s="87">
        <v>1.5813999999999999</v>
      </c>
      <c r="Q32" s="87"/>
      <c r="R32" s="90">
        <f>IF(P32="","",T32*M32*LOOKUP(RIGHT($D$2,3),定数!$A$6:$A$13,定数!$B$6:$B$13))</f>
        <v>-29128.588409055708</v>
      </c>
      <c r="S32" s="90"/>
      <c r="T32" s="91">
        <f t="shared" si="4"/>
        <v>-44.999999999999488</v>
      </c>
      <c r="U32" s="91"/>
      <c r="V32" t="str">
        <f t="shared" si="7"/>
        <v/>
      </c>
      <c r="W32">
        <f t="shared" si="2"/>
        <v>1</v>
      </c>
      <c r="X32" s="35">
        <f t="shared" si="5"/>
        <v>970952.94696853484</v>
      </c>
      <c r="Y32" s="36">
        <f t="shared" si="6"/>
        <v>0</v>
      </c>
    </row>
    <row r="33" spans="2:25" x14ac:dyDescent="0.2">
      <c r="B33" s="51">
        <v>25</v>
      </c>
      <c r="C33" s="86">
        <f t="shared" si="0"/>
        <v>941824.35855947912</v>
      </c>
      <c r="D33" s="86"/>
      <c r="E33" s="51">
        <v>2011</v>
      </c>
      <c r="F33" s="8">
        <v>44125</v>
      </c>
      <c r="G33" s="51" t="s">
        <v>4</v>
      </c>
      <c r="H33" s="87">
        <v>1.5821000000000001</v>
      </c>
      <c r="I33" s="87"/>
      <c r="J33" s="51">
        <v>68</v>
      </c>
      <c r="K33" s="88">
        <f t="shared" si="3"/>
        <v>28254.730756784371</v>
      </c>
      <c r="L33" s="89"/>
      <c r="M33" s="6">
        <f>IF(J33="","",(K33/J33)/LOOKUP(RIGHT($D$2,3),定数!$A$6:$A$13,定数!$B$6:$B$13))</f>
        <v>3.4625895535274962</v>
      </c>
      <c r="N33" s="51">
        <v>2011</v>
      </c>
      <c r="O33" s="8">
        <v>44125</v>
      </c>
      <c r="P33" s="87">
        <v>1.5953999999999999</v>
      </c>
      <c r="Q33" s="87"/>
      <c r="R33" s="90">
        <f>IF(P33="","",T33*M33*LOOKUP(RIGHT($D$2,3),定数!$A$6:$A$13,定数!$B$6:$B$13))</f>
        <v>55262.929274298287</v>
      </c>
      <c r="S33" s="90"/>
      <c r="T33" s="91">
        <f t="shared" si="4"/>
        <v>132.99999999999866</v>
      </c>
      <c r="U33" s="91"/>
      <c r="V33" t="str">
        <f t="shared" si="7"/>
        <v/>
      </c>
      <c r="W33">
        <f t="shared" si="2"/>
        <v>0</v>
      </c>
      <c r="X33" s="35">
        <f t="shared" si="5"/>
        <v>970952.94696853484</v>
      </c>
      <c r="Y33" s="36">
        <f t="shared" si="6"/>
        <v>2.9999999999999694E-2</v>
      </c>
    </row>
    <row r="34" spans="2:25" x14ac:dyDescent="0.2">
      <c r="B34" s="51">
        <v>26</v>
      </c>
      <c r="C34" s="86">
        <f t="shared" si="0"/>
        <v>997087.28783377737</v>
      </c>
      <c r="D34" s="86"/>
      <c r="E34" s="51">
        <v>2011</v>
      </c>
      <c r="F34" s="8">
        <v>44129</v>
      </c>
      <c r="G34" s="51" t="s">
        <v>4</v>
      </c>
      <c r="H34" s="87">
        <v>1.6017999999999999</v>
      </c>
      <c r="I34" s="87"/>
      <c r="J34" s="51">
        <v>63</v>
      </c>
      <c r="K34" s="88">
        <f t="shared" si="3"/>
        <v>29912.618635013321</v>
      </c>
      <c r="L34" s="89"/>
      <c r="M34" s="6">
        <f>IF(J34="","",(K34/J34)/LOOKUP(RIGHT($D$2,3),定数!$A$6:$A$13,定数!$B$6:$B$13))</f>
        <v>3.9566955866419735</v>
      </c>
      <c r="N34" s="51">
        <v>2011</v>
      </c>
      <c r="O34" s="8">
        <v>44130</v>
      </c>
      <c r="P34" s="87">
        <v>1.5954999999999999</v>
      </c>
      <c r="Q34" s="87"/>
      <c r="R34" s="90">
        <f>IF(P34="","",T34*M34*LOOKUP(RIGHT($D$2,3),定数!$A$6:$A$13,定数!$B$6:$B$13))</f>
        <v>-29912.61863501319</v>
      </c>
      <c r="S34" s="90"/>
      <c r="T34" s="91">
        <f t="shared" si="4"/>
        <v>-62.999999999999723</v>
      </c>
      <c r="U34" s="91"/>
      <c r="V34" t="str">
        <f t="shared" si="7"/>
        <v/>
      </c>
      <c r="W34">
        <f t="shared" si="2"/>
        <v>1</v>
      </c>
      <c r="X34" s="35">
        <f t="shared" si="5"/>
        <v>997087.28783377737</v>
      </c>
      <c r="Y34" s="36">
        <f t="shared" si="6"/>
        <v>0</v>
      </c>
    </row>
    <row r="35" spans="2:25" x14ac:dyDescent="0.2">
      <c r="B35" s="51">
        <v>27</v>
      </c>
      <c r="C35" s="86">
        <f t="shared" si="0"/>
        <v>967174.66919876414</v>
      </c>
      <c r="D35" s="86"/>
      <c r="E35" s="51">
        <v>2011</v>
      </c>
      <c r="F35" s="8">
        <v>44158</v>
      </c>
      <c r="G35" s="51" t="s">
        <v>3</v>
      </c>
      <c r="H35" s="87">
        <v>1.5619000000000001</v>
      </c>
      <c r="I35" s="87"/>
      <c r="J35" s="51">
        <v>50</v>
      </c>
      <c r="K35" s="88">
        <f t="shared" si="3"/>
        <v>29015.240075962924</v>
      </c>
      <c r="L35" s="89"/>
      <c r="M35" s="6">
        <f>IF(J35="","",(K35/J35)/LOOKUP(RIGHT($D$2,3),定数!$A$6:$A$13,定数!$B$6:$B$13))</f>
        <v>4.8358733459938206</v>
      </c>
      <c r="N35" s="51">
        <v>2011</v>
      </c>
      <c r="O35" s="8">
        <v>44158</v>
      </c>
      <c r="P35" s="87">
        <v>1.5526</v>
      </c>
      <c r="Q35" s="87"/>
      <c r="R35" s="90">
        <f>IF(P35="","",T35*M35*LOOKUP(RIGHT($D$2,3),定数!$A$6:$A$13,定数!$B$6:$B$13))</f>
        <v>53968.346541291532</v>
      </c>
      <c r="S35" s="90"/>
      <c r="T35" s="91">
        <f t="shared" si="4"/>
        <v>93.000000000000853</v>
      </c>
      <c r="U35" s="91"/>
      <c r="V35" t="str">
        <f t="shared" si="7"/>
        <v/>
      </c>
      <c r="W35">
        <f t="shared" si="2"/>
        <v>0</v>
      </c>
      <c r="X35" s="35">
        <f t="shared" si="5"/>
        <v>997087.28783377737</v>
      </c>
      <c r="Y35" s="36">
        <f t="shared" si="6"/>
        <v>2.9999999999999916E-2</v>
      </c>
    </row>
    <row r="36" spans="2:25" x14ac:dyDescent="0.2">
      <c r="B36" s="51">
        <v>28</v>
      </c>
      <c r="C36" s="86">
        <f t="shared" si="0"/>
        <v>1021143.0157400557</v>
      </c>
      <c r="D36" s="86"/>
      <c r="E36" s="51">
        <v>2011</v>
      </c>
      <c r="F36" s="8">
        <v>44160</v>
      </c>
      <c r="G36" s="51" t="s">
        <v>3</v>
      </c>
      <c r="H36" s="87">
        <v>1.5483</v>
      </c>
      <c r="I36" s="87"/>
      <c r="J36" s="51">
        <v>74</v>
      </c>
      <c r="K36" s="88">
        <f t="shared" si="3"/>
        <v>30634.290472201668</v>
      </c>
      <c r="L36" s="89"/>
      <c r="M36" s="6">
        <f>IF(J36="","",(K36/J36)/LOOKUP(RIGHT($D$2,3),定数!$A$6:$A$13,定数!$B$6:$B$13))</f>
        <v>3.4498074856082961</v>
      </c>
      <c r="N36" s="51">
        <v>2011</v>
      </c>
      <c r="O36" s="8">
        <v>44163</v>
      </c>
      <c r="P36" s="87">
        <v>1.5557000000000001</v>
      </c>
      <c r="Q36" s="87"/>
      <c r="R36" s="90">
        <f>IF(P36="","",T36*M36*LOOKUP(RIGHT($D$2,3),定数!$A$6:$A$13,定数!$B$6:$B$13))</f>
        <v>-30634.290472201974</v>
      </c>
      <c r="S36" s="90"/>
      <c r="T36" s="91">
        <f t="shared" si="4"/>
        <v>-74.000000000000739</v>
      </c>
      <c r="U36" s="91"/>
      <c r="V36" t="str">
        <f t="shared" si="7"/>
        <v/>
      </c>
      <c r="W36">
        <f t="shared" si="2"/>
        <v>1</v>
      </c>
      <c r="X36" s="35">
        <f t="shared" si="5"/>
        <v>1021143.0157400557</v>
      </c>
      <c r="Y36" s="36">
        <f t="shared" si="6"/>
        <v>0</v>
      </c>
    </row>
    <row r="37" spans="2:25" x14ac:dyDescent="0.2">
      <c r="B37" s="51">
        <v>29</v>
      </c>
      <c r="C37" s="86">
        <f t="shared" si="0"/>
        <v>990508.7252678537</v>
      </c>
      <c r="D37" s="86"/>
      <c r="E37" s="51">
        <v>2011</v>
      </c>
      <c r="F37" s="8">
        <v>44177</v>
      </c>
      <c r="G37" s="51" t="s">
        <v>3</v>
      </c>
      <c r="H37" s="87">
        <v>1.5595000000000001</v>
      </c>
      <c r="I37" s="87"/>
      <c r="J37" s="51">
        <v>63</v>
      </c>
      <c r="K37" s="88">
        <f>IF(J37="","",C37*0.03)</f>
        <v>29715.261758035609</v>
      </c>
      <c r="L37" s="89"/>
      <c r="M37" s="6">
        <f>IF(J37="","",(K37/J37)/LOOKUP(RIGHT($D$2,3),定数!$A$6:$A$13,定数!$B$6:$B$13))</f>
        <v>3.9305901796343394</v>
      </c>
      <c r="N37" s="51">
        <v>2011</v>
      </c>
      <c r="O37" s="8">
        <v>44178</v>
      </c>
      <c r="P37" s="87">
        <v>1.5474000000000001</v>
      </c>
      <c r="Q37" s="87"/>
      <c r="R37" s="90">
        <f>IF(P37="","",T37*M37*LOOKUP(RIGHT($D$2,3),定数!$A$6:$A$13,定数!$B$6:$B$13))</f>
        <v>57072.169408290603</v>
      </c>
      <c r="S37" s="90"/>
      <c r="T37" s="91">
        <f t="shared" si="4"/>
        <v>121</v>
      </c>
      <c r="U37" s="91"/>
      <c r="V37" t="str">
        <f t="shared" si="7"/>
        <v/>
      </c>
      <c r="W37">
        <f t="shared" si="2"/>
        <v>0</v>
      </c>
      <c r="X37" s="35">
        <f t="shared" si="5"/>
        <v>1021143.0157400557</v>
      </c>
      <c r="Y37" s="36">
        <f t="shared" si="6"/>
        <v>3.000000000000036E-2</v>
      </c>
    </row>
    <row r="38" spans="2:25" x14ac:dyDescent="0.2">
      <c r="B38" s="51">
        <v>30</v>
      </c>
      <c r="C38" s="86">
        <f t="shared" si="0"/>
        <v>1047580.8946761444</v>
      </c>
      <c r="D38" s="86"/>
      <c r="E38" s="51">
        <v>2012</v>
      </c>
      <c r="F38" s="8">
        <v>43857</v>
      </c>
      <c r="G38" s="51" t="s">
        <v>4</v>
      </c>
      <c r="H38" s="87">
        <v>1.5730999999999999</v>
      </c>
      <c r="I38" s="87"/>
      <c r="J38" s="51">
        <v>92</v>
      </c>
      <c r="K38" s="88">
        <f t="shared" si="3"/>
        <v>31427.42684028433</v>
      </c>
      <c r="L38" s="89"/>
      <c r="M38" s="6">
        <f>IF(J38="","",(K38/J38)/LOOKUP(RIGHT($D$2,3),定数!$A$6:$A$13,定数!$B$6:$B$13))</f>
        <v>2.8466872137938704</v>
      </c>
      <c r="N38" s="51">
        <v>2012</v>
      </c>
      <c r="O38" s="8">
        <v>43869</v>
      </c>
      <c r="P38" s="87">
        <v>1.591</v>
      </c>
      <c r="Q38" s="87"/>
      <c r="R38" s="90">
        <f>IF(P38="","",T38*M38*LOOKUP(RIGHT($D$2,3),定数!$A$6:$A$13,定数!$B$6:$B$13))</f>
        <v>61146.841352292431</v>
      </c>
      <c r="S38" s="90"/>
      <c r="T38" s="92">
        <f t="shared" si="4"/>
        <v>179.00000000000028</v>
      </c>
      <c r="U38" s="93"/>
      <c r="V38" t="str">
        <f t="shared" si="7"/>
        <v/>
      </c>
      <c r="W38">
        <f t="shared" si="2"/>
        <v>0</v>
      </c>
      <c r="X38" s="35">
        <f t="shared" si="5"/>
        <v>1047580.8946761444</v>
      </c>
      <c r="Y38" s="36">
        <f t="shared" si="6"/>
        <v>0</v>
      </c>
    </row>
    <row r="39" spans="2:25" x14ac:dyDescent="0.2">
      <c r="B39" s="51">
        <v>31</v>
      </c>
      <c r="C39" s="86">
        <f t="shared" si="0"/>
        <v>1108727.7360284368</v>
      </c>
      <c r="D39" s="86"/>
      <c r="E39" s="51">
        <v>2012</v>
      </c>
      <c r="F39" s="8">
        <v>43889</v>
      </c>
      <c r="G39" s="51" t="s">
        <v>4</v>
      </c>
      <c r="H39" s="87">
        <v>1.5901000000000001</v>
      </c>
      <c r="I39" s="87"/>
      <c r="J39" s="51">
        <v>104</v>
      </c>
      <c r="K39" s="88">
        <f t="shared" si="3"/>
        <v>33261.832080853106</v>
      </c>
      <c r="L39" s="89"/>
      <c r="M39" s="6">
        <f>IF(J39="","",(K39/J39)/LOOKUP(RIGHT($D$2,3),定数!$A$6:$A$13,定数!$B$6:$B$13))</f>
        <v>2.6652109039145118</v>
      </c>
      <c r="N39" s="51">
        <v>2012</v>
      </c>
      <c r="O39" s="8">
        <v>43895</v>
      </c>
      <c r="P39" s="87">
        <v>1.5797000000000001</v>
      </c>
      <c r="Q39" s="87"/>
      <c r="R39" s="90">
        <f>IF(P39="","",T39*M39*LOOKUP(RIGHT($D$2,3),定数!$A$6:$A$13,定数!$B$6:$B$13))</f>
        <v>-33261.832080852997</v>
      </c>
      <c r="S39" s="90"/>
      <c r="T39" s="92">
        <f t="shared" si="4"/>
        <v>-103.99999999999964</v>
      </c>
      <c r="U39" s="93"/>
      <c r="V39" t="str">
        <f t="shared" si="7"/>
        <v/>
      </c>
      <c r="W39">
        <f t="shared" si="2"/>
        <v>1</v>
      </c>
      <c r="X39" s="35">
        <f t="shared" si="5"/>
        <v>1108727.7360284368</v>
      </c>
      <c r="Y39" s="36">
        <f t="shared" si="6"/>
        <v>0</v>
      </c>
    </row>
    <row r="40" spans="2:25" x14ac:dyDescent="0.2">
      <c r="B40" s="51">
        <v>32</v>
      </c>
      <c r="C40" s="86">
        <f t="shared" si="0"/>
        <v>1075465.9039475839</v>
      </c>
      <c r="D40" s="86"/>
      <c r="E40" s="51">
        <v>2012</v>
      </c>
      <c r="F40" s="8">
        <v>43951</v>
      </c>
      <c r="G40" s="51" t="s">
        <v>4</v>
      </c>
      <c r="H40" s="87">
        <v>1.6119000000000001</v>
      </c>
      <c r="I40" s="87"/>
      <c r="J40" s="51">
        <v>45</v>
      </c>
      <c r="K40" s="88">
        <f t="shared" si="3"/>
        <v>32263.977118427516</v>
      </c>
      <c r="L40" s="89"/>
      <c r="M40" s="6">
        <f>IF(J40="","",(K40/J40)/LOOKUP(RIGHT($D$2,3),定数!$A$6:$A$13,定数!$B$6:$B$13))</f>
        <v>5.9748105774865774</v>
      </c>
      <c r="N40" s="51">
        <v>2012</v>
      </c>
      <c r="O40" s="8">
        <v>43948</v>
      </c>
      <c r="P40" s="87">
        <v>1.6205000000000001</v>
      </c>
      <c r="Q40" s="87"/>
      <c r="R40" s="90">
        <f>IF(P40="","",T40*M40*LOOKUP(RIGHT($D$2,3),定数!$A$6:$A$13,定数!$B$6:$B$13))</f>
        <v>61660.045159661051</v>
      </c>
      <c r="S40" s="90"/>
      <c r="T40" s="92">
        <f t="shared" si="4"/>
        <v>85.999999999999403</v>
      </c>
      <c r="U40" s="93"/>
      <c r="V40" t="str">
        <f t="shared" si="7"/>
        <v/>
      </c>
      <c r="W40">
        <f t="shared" si="2"/>
        <v>0</v>
      </c>
      <c r="X40" s="35">
        <f t="shared" si="5"/>
        <v>1108727.7360284368</v>
      </c>
      <c r="Y40" s="36">
        <f t="shared" si="6"/>
        <v>2.9999999999999805E-2</v>
      </c>
    </row>
    <row r="41" spans="2:25" x14ac:dyDescent="0.2">
      <c r="B41" s="51">
        <v>33</v>
      </c>
      <c r="C41" s="86">
        <f t="shared" si="0"/>
        <v>1137125.9491072448</v>
      </c>
      <c r="D41" s="86"/>
      <c r="E41" s="51">
        <v>2012</v>
      </c>
      <c r="F41" s="8">
        <v>43955</v>
      </c>
      <c r="G41" s="51" t="s">
        <v>3</v>
      </c>
      <c r="H41" s="87">
        <v>1.6162000000000001</v>
      </c>
      <c r="I41" s="87"/>
      <c r="J41" s="51">
        <v>53</v>
      </c>
      <c r="K41" s="88">
        <f t="shared" si="3"/>
        <v>34113.778473217346</v>
      </c>
      <c r="L41" s="89"/>
      <c r="M41" s="6">
        <f>IF(J41="","",(K41/J41)/LOOKUP(RIGHT($D$2,3),定数!$A$6:$A$13,定数!$B$6:$B$13))</f>
        <v>5.3638016467322869</v>
      </c>
      <c r="N41" s="51">
        <v>2012</v>
      </c>
      <c r="O41" s="8">
        <v>43962</v>
      </c>
      <c r="P41" s="87">
        <v>1.6062000000000001</v>
      </c>
      <c r="Q41" s="87"/>
      <c r="R41" s="90">
        <f>IF(P41="","",T41*M41*LOOKUP(RIGHT($D$2,3),定数!$A$6:$A$13,定数!$B$6:$B$13))</f>
        <v>64365.6197607875</v>
      </c>
      <c r="S41" s="90"/>
      <c r="T41" s="92">
        <f t="shared" si="4"/>
        <v>100.00000000000009</v>
      </c>
      <c r="U41" s="93"/>
      <c r="V41" t="str">
        <f t="shared" si="7"/>
        <v/>
      </c>
      <c r="W41">
        <f t="shared" si="2"/>
        <v>0</v>
      </c>
      <c r="X41" s="35">
        <f t="shared" si="5"/>
        <v>1137125.9491072448</v>
      </c>
      <c r="Y41" s="36">
        <f t="shared" si="6"/>
        <v>0</v>
      </c>
    </row>
    <row r="42" spans="2:25" x14ac:dyDescent="0.2">
      <c r="B42" s="51">
        <v>34</v>
      </c>
      <c r="C42" s="86">
        <f t="shared" si="0"/>
        <v>1201491.5688680324</v>
      </c>
      <c r="D42" s="86"/>
      <c r="E42" s="51">
        <v>2012</v>
      </c>
      <c r="F42" s="8">
        <v>43975</v>
      </c>
      <c r="G42" s="51" t="s">
        <v>3</v>
      </c>
      <c r="H42" s="87">
        <v>1.5669999999999999</v>
      </c>
      <c r="I42" s="87"/>
      <c r="J42" s="51">
        <v>56</v>
      </c>
      <c r="K42" s="88">
        <f t="shared" si="3"/>
        <v>36044.747066040974</v>
      </c>
      <c r="L42" s="89"/>
      <c r="M42" s="6">
        <f>IF(J42="","",(K42/J42)/LOOKUP(RIGHT($D$2,3),定数!$A$6:$A$13,定数!$B$6:$B$13))</f>
        <v>5.3638016467322878</v>
      </c>
      <c r="N42" s="51">
        <v>2012</v>
      </c>
      <c r="O42" s="8">
        <v>43981</v>
      </c>
      <c r="P42" s="87">
        <v>1.5565</v>
      </c>
      <c r="Q42" s="87"/>
      <c r="R42" s="90">
        <f>IF(P42="","",T42*M42*LOOKUP(RIGHT($D$2,3),定数!$A$6:$A$13,定数!$B$6:$B$13))</f>
        <v>67583.900748826534</v>
      </c>
      <c r="S42" s="90"/>
      <c r="T42" s="92">
        <f t="shared" si="4"/>
        <v>104.99999999999955</v>
      </c>
      <c r="U42" s="93"/>
      <c r="V42" t="str">
        <f t="shared" si="7"/>
        <v/>
      </c>
      <c r="W42">
        <f t="shared" si="2"/>
        <v>0</v>
      </c>
      <c r="X42" s="35">
        <f t="shared" si="5"/>
        <v>1201491.5688680324</v>
      </c>
      <c r="Y42" s="36">
        <f t="shared" si="6"/>
        <v>0</v>
      </c>
    </row>
    <row r="43" spans="2:25" x14ac:dyDescent="0.2">
      <c r="B43" s="51">
        <v>35</v>
      </c>
      <c r="C43" s="86">
        <f t="shared" si="0"/>
        <v>1269075.469616859</v>
      </c>
      <c r="D43" s="86"/>
      <c r="E43" s="51">
        <v>2012</v>
      </c>
      <c r="F43" s="8">
        <v>44029</v>
      </c>
      <c r="G43" s="51" t="s">
        <v>4</v>
      </c>
      <c r="H43" s="87">
        <v>1.5642</v>
      </c>
      <c r="I43" s="87"/>
      <c r="J43" s="51">
        <v>90</v>
      </c>
      <c r="K43" s="88">
        <f t="shared" si="3"/>
        <v>38072.26408850577</v>
      </c>
      <c r="L43" s="89"/>
      <c r="M43" s="6">
        <f>IF(J43="","",(K43/J43)/LOOKUP(RIGHT($D$2,3),定数!$A$6:$A$13,定数!$B$6:$B$13))</f>
        <v>3.5252096378246085</v>
      </c>
      <c r="N43" s="51">
        <v>2012</v>
      </c>
      <c r="O43" s="8">
        <v>44035</v>
      </c>
      <c r="P43" s="87">
        <v>1.5551999999999999</v>
      </c>
      <c r="Q43" s="87"/>
      <c r="R43" s="90">
        <f>IF(P43="","",T43*M43*LOOKUP(RIGHT($D$2,3),定数!$A$6:$A$13,定数!$B$6:$B$13))</f>
        <v>-38072.264088506272</v>
      </c>
      <c r="S43" s="90"/>
      <c r="T43" s="92">
        <f t="shared" si="4"/>
        <v>-90.000000000001194</v>
      </c>
      <c r="U43" s="93"/>
      <c r="V43" t="str">
        <f t="shared" si="7"/>
        <v/>
      </c>
      <c r="W43">
        <f t="shared" si="2"/>
        <v>1</v>
      </c>
      <c r="X43" s="35">
        <f t="shared" si="5"/>
        <v>1269075.469616859</v>
      </c>
      <c r="Y43" s="36">
        <f t="shared" si="6"/>
        <v>0</v>
      </c>
    </row>
    <row r="44" spans="2:25" x14ac:dyDescent="0.2">
      <c r="B44" s="51">
        <v>36</v>
      </c>
      <c r="C44" s="86">
        <f t="shared" si="0"/>
        <v>1231003.2055283526</v>
      </c>
      <c r="D44" s="86"/>
      <c r="E44" s="51">
        <v>2012</v>
      </c>
      <c r="F44" s="8">
        <v>44094</v>
      </c>
      <c r="G44" s="51" t="s">
        <v>3</v>
      </c>
      <c r="H44" s="87">
        <v>1.6215999999999999</v>
      </c>
      <c r="I44" s="87"/>
      <c r="J44" s="51">
        <v>21</v>
      </c>
      <c r="K44" s="88">
        <f t="shared" si="3"/>
        <v>36930.096165850577</v>
      </c>
      <c r="L44" s="89"/>
      <c r="M44" s="6">
        <f>IF(J44="","",(K44/J44)/LOOKUP(RIGHT($D$2,3),定数!$A$6:$A$13,定数!$B$6:$B$13))</f>
        <v>14.654800065813722</v>
      </c>
      <c r="N44" s="51">
        <v>2012</v>
      </c>
      <c r="O44" s="8">
        <v>44094</v>
      </c>
      <c r="P44" s="87">
        <v>1.6178999999999999</v>
      </c>
      <c r="Q44" s="87"/>
      <c r="R44" s="90">
        <f>IF(P44="","",T44*M44*LOOKUP(RIGHT($D$2,3),定数!$A$6:$A$13,定数!$B$6:$B$13))</f>
        <v>65067.312292213574</v>
      </c>
      <c r="S44" s="90"/>
      <c r="T44" s="92">
        <f t="shared" si="4"/>
        <v>37.000000000000369</v>
      </c>
      <c r="U44" s="93"/>
      <c r="V44" t="str">
        <f t="shared" si="7"/>
        <v/>
      </c>
      <c r="W44">
        <f t="shared" si="2"/>
        <v>0</v>
      </c>
      <c r="X44" s="35">
        <f t="shared" si="5"/>
        <v>1269075.469616859</v>
      </c>
      <c r="Y44" s="36">
        <f t="shared" si="6"/>
        <v>3.0000000000000471E-2</v>
      </c>
    </row>
    <row r="45" spans="2:25" x14ac:dyDescent="0.2">
      <c r="B45" s="51">
        <v>37</v>
      </c>
      <c r="C45" s="86">
        <f t="shared" si="0"/>
        <v>1296070.5178205662</v>
      </c>
      <c r="D45" s="86"/>
      <c r="E45" s="51">
        <v>2012</v>
      </c>
      <c r="F45" s="8">
        <v>44127</v>
      </c>
      <c r="G45" s="51" t="s">
        <v>3</v>
      </c>
      <c r="H45" s="87">
        <v>1.6007</v>
      </c>
      <c r="I45" s="87"/>
      <c r="J45" s="51">
        <v>18</v>
      </c>
      <c r="K45" s="88">
        <f t="shared" si="3"/>
        <v>38882.115534616983</v>
      </c>
      <c r="L45" s="89"/>
      <c r="M45" s="6">
        <f>IF(J45="","",(K45/J45)/LOOKUP(RIGHT($D$2,3),定数!$A$6:$A$13,定数!$B$6:$B$13))</f>
        <v>18.00097941417453</v>
      </c>
      <c r="N45" s="51">
        <v>2012</v>
      </c>
      <c r="O45" s="8">
        <v>44127</v>
      </c>
      <c r="P45" s="87">
        <v>1.5975999999999999</v>
      </c>
      <c r="Q45" s="87"/>
      <c r="R45" s="90">
        <f>IF(P45="","",T45*M45*LOOKUP(RIGHT($D$2,3),定数!$A$6:$A$13,定数!$B$6:$B$13))</f>
        <v>66963.643420731474</v>
      </c>
      <c r="S45" s="90"/>
      <c r="T45" s="92">
        <f t="shared" si="4"/>
        <v>31.000000000001027</v>
      </c>
      <c r="U45" s="93"/>
      <c r="V45" t="str">
        <f t="shared" si="7"/>
        <v/>
      </c>
      <c r="W45">
        <f t="shared" si="2"/>
        <v>0</v>
      </c>
      <c r="X45" s="35">
        <f t="shared" si="5"/>
        <v>1296070.5178205662</v>
      </c>
      <c r="Y45" s="36">
        <f t="shared" si="6"/>
        <v>0</v>
      </c>
    </row>
    <row r="46" spans="2:25" x14ac:dyDescent="0.2">
      <c r="B46" s="51">
        <v>38</v>
      </c>
      <c r="C46" s="86">
        <f t="shared" si="0"/>
        <v>1363034.1612412976</v>
      </c>
      <c r="D46" s="86"/>
      <c r="E46" s="51">
        <v>2012</v>
      </c>
      <c r="F46" s="8">
        <v>44162</v>
      </c>
      <c r="G46" s="51" t="s">
        <v>4</v>
      </c>
      <c r="H46" s="87">
        <v>1.6032</v>
      </c>
      <c r="I46" s="87"/>
      <c r="J46" s="51">
        <v>38</v>
      </c>
      <c r="K46" s="88">
        <f t="shared" si="3"/>
        <v>40891.024837238925</v>
      </c>
      <c r="L46" s="89"/>
      <c r="M46" s="6">
        <f>IF(J46="","",(K46/J46)/LOOKUP(RIGHT($D$2,3),定数!$A$6:$A$13,定数!$B$6:$B$13))</f>
        <v>8.9673300081664316</v>
      </c>
      <c r="N46" s="51">
        <v>2012</v>
      </c>
      <c r="O46" s="8">
        <v>44163</v>
      </c>
      <c r="P46" s="87">
        <v>1.5993999999999999</v>
      </c>
      <c r="Q46" s="87"/>
      <c r="R46" s="90">
        <f>IF(P46="","",T46*M46*LOOKUP(RIGHT($D$2,3),定数!$A$6:$A$13,定数!$B$6:$B$13))</f>
        <v>-40891.024837239202</v>
      </c>
      <c r="S46" s="90"/>
      <c r="T46" s="92">
        <f t="shared" si="4"/>
        <v>-38.000000000000256</v>
      </c>
      <c r="U46" s="93"/>
      <c r="V46" t="str">
        <f t="shared" si="7"/>
        <v/>
      </c>
      <c r="W46">
        <f t="shared" si="2"/>
        <v>1</v>
      </c>
      <c r="X46" s="35">
        <f t="shared" si="5"/>
        <v>1363034.1612412976</v>
      </c>
      <c r="Y46" s="36">
        <f t="shared" si="6"/>
        <v>0</v>
      </c>
    </row>
    <row r="47" spans="2:25" x14ac:dyDescent="0.2">
      <c r="B47" s="51">
        <v>39</v>
      </c>
      <c r="C47" s="86">
        <f t="shared" si="0"/>
        <v>1322143.1364040584</v>
      </c>
      <c r="D47" s="86"/>
      <c r="E47" s="51">
        <v>2013</v>
      </c>
      <c r="F47" s="8">
        <v>43848</v>
      </c>
      <c r="G47" s="51" t="s">
        <v>3</v>
      </c>
      <c r="H47" s="87">
        <v>1.5986</v>
      </c>
      <c r="I47" s="87"/>
      <c r="J47" s="51">
        <v>25</v>
      </c>
      <c r="K47" s="88">
        <f t="shared" si="3"/>
        <v>39664.294092121752</v>
      </c>
      <c r="L47" s="89"/>
      <c r="M47" s="6">
        <f>IF(J47="","",(K47/J47)/LOOKUP(RIGHT($D$2,3),定数!$A$6:$A$13,定数!$B$6:$B$13))</f>
        <v>13.221431364040585</v>
      </c>
      <c r="N47" s="51">
        <v>2013</v>
      </c>
      <c r="O47" s="8">
        <v>43848</v>
      </c>
      <c r="P47" s="87">
        <v>1.5943000000000001</v>
      </c>
      <c r="Q47" s="87"/>
      <c r="R47" s="90">
        <f>IF(P47="","",T47*M47*LOOKUP(RIGHT($D$2,3),定数!$A$6:$A$13,定数!$B$6:$B$13))</f>
        <v>68222.58583844894</v>
      </c>
      <c r="S47" s="90"/>
      <c r="T47" s="92">
        <f t="shared" si="4"/>
        <v>42.999999999999702</v>
      </c>
      <c r="U47" s="93"/>
      <c r="V47" t="str">
        <f t="shared" si="7"/>
        <v/>
      </c>
      <c r="W47">
        <f t="shared" si="2"/>
        <v>0</v>
      </c>
      <c r="X47" s="35">
        <f t="shared" si="5"/>
        <v>1363034.1612412976</v>
      </c>
      <c r="Y47" s="36">
        <f t="shared" si="6"/>
        <v>3.0000000000000138E-2</v>
      </c>
    </row>
    <row r="48" spans="2:25" x14ac:dyDescent="0.2">
      <c r="B48" s="51">
        <v>40</v>
      </c>
      <c r="C48" s="86">
        <f t="shared" si="0"/>
        <v>1390365.7222425074</v>
      </c>
      <c r="D48" s="86"/>
      <c r="E48" s="51">
        <v>2013</v>
      </c>
      <c r="F48" s="8">
        <v>43854</v>
      </c>
      <c r="G48" s="51" t="s">
        <v>3</v>
      </c>
      <c r="H48" s="87">
        <v>1.5820000000000001</v>
      </c>
      <c r="I48" s="87"/>
      <c r="J48" s="51">
        <v>32</v>
      </c>
      <c r="K48" s="88">
        <f t="shared" si="3"/>
        <v>41710.971667275218</v>
      </c>
      <c r="L48" s="89"/>
      <c r="M48" s="6">
        <f>IF(J48="","",(K48/J48)/LOOKUP(RIGHT($D$2,3),定数!$A$6:$A$13,定数!$B$6:$B$13))</f>
        <v>10.862232205019588</v>
      </c>
      <c r="N48" s="51">
        <v>2013</v>
      </c>
      <c r="O48" s="8">
        <v>43854</v>
      </c>
      <c r="P48" s="87">
        <v>1.5760000000000001</v>
      </c>
      <c r="Q48" s="87"/>
      <c r="R48" s="90">
        <f>IF(P48="","",T48*M48*LOOKUP(RIGHT($D$2,3),定数!$A$6:$A$13,定数!$B$6:$B$13))</f>
        <v>78208.071876141097</v>
      </c>
      <c r="S48" s="90"/>
      <c r="T48" s="92">
        <f t="shared" si="4"/>
        <v>60.000000000000057</v>
      </c>
      <c r="U48" s="93"/>
      <c r="V48" t="str">
        <f t="shared" si="7"/>
        <v/>
      </c>
      <c r="W48">
        <f t="shared" si="2"/>
        <v>0</v>
      </c>
      <c r="X48" s="35">
        <f t="shared" si="5"/>
        <v>1390365.7222425074</v>
      </c>
      <c r="Y48" s="36">
        <f t="shared" si="6"/>
        <v>0</v>
      </c>
    </row>
    <row r="49" spans="2:25" x14ac:dyDescent="0.2">
      <c r="B49" s="51">
        <v>41</v>
      </c>
      <c r="C49" s="86">
        <f t="shared" si="0"/>
        <v>1468573.7941186484</v>
      </c>
      <c r="D49" s="86"/>
      <c r="E49" s="51">
        <v>2013</v>
      </c>
      <c r="F49" s="8">
        <v>43858</v>
      </c>
      <c r="G49" s="51" t="s">
        <v>3</v>
      </c>
      <c r="H49" s="87">
        <v>1.5758000000000001</v>
      </c>
      <c r="I49" s="87"/>
      <c r="J49" s="51">
        <v>28</v>
      </c>
      <c r="K49" s="88">
        <f t="shared" si="3"/>
        <v>44057.213823559447</v>
      </c>
      <c r="L49" s="89"/>
      <c r="M49" s="6">
        <f>IF(J49="","",(K49/J49)/LOOKUP(RIGHT($D$2,3),定数!$A$6:$A$13,定数!$B$6:$B$13))</f>
        <v>13.112266018916502</v>
      </c>
      <c r="N49" s="51">
        <v>2013</v>
      </c>
      <c r="O49" s="8">
        <v>43858</v>
      </c>
      <c r="P49" s="87">
        <v>1.5707</v>
      </c>
      <c r="Q49" s="87"/>
      <c r="R49" s="90">
        <f>IF(P49="","",T49*M49*LOOKUP(RIGHT($D$2,3),定数!$A$6:$A$13,定数!$B$6:$B$13))</f>
        <v>80247.068035770644</v>
      </c>
      <c r="S49" s="90"/>
      <c r="T49" s="92">
        <f t="shared" si="4"/>
        <v>51.000000000001044</v>
      </c>
      <c r="U49" s="93"/>
      <c r="V49" t="str">
        <f t="shared" si="7"/>
        <v/>
      </c>
      <c r="W49">
        <f t="shared" si="2"/>
        <v>0</v>
      </c>
      <c r="X49" s="35">
        <f t="shared" si="5"/>
        <v>1468573.7941186484</v>
      </c>
      <c r="Y49" s="36">
        <f t="shared" si="6"/>
        <v>0</v>
      </c>
    </row>
    <row r="50" spans="2:25" x14ac:dyDescent="0.2">
      <c r="B50" s="51">
        <v>42</v>
      </c>
      <c r="C50" s="86">
        <f t="shared" si="0"/>
        <v>1548820.8621544191</v>
      </c>
      <c r="D50" s="86"/>
      <c r="E50" s="51">
        <v>2013</v>
      </c>
      <c r="F50" s="8">
        <v>43861</v>
      </c>
      <c r="G50" s="51" t="s">
        <v>4</v>
      </c>
      <c r="H50" s="87">
        <v>1.5835999999999999</v>
      </c>
      <c r="I50" s="87"/>
      <c r="J50" s="51">
        <v>62</v>
      </c>
      <c r="K50" s="88">
        <f t="shared" si="3"/>
        <v>46464.625864632573</v>
      </c>
      <c r="L50" s="89"/>
      <c r="M50" s="6">
        <f>IF(J50="","",(K50/J50)/LOOKUP(RIGHT($D$2,3),定数!$A$6:$A$13,定数!$B$6:$B$13))</f>
        <v>6.2452454119129799</v>
      </c>
      <c r="N50" s="51">
        <v>2013</v>
      </c>
      <c r="O50" s="8">
        <v>43862</v>
      </c>
      <c r="P50" s="87">
        <v>1.5773999999999999</v>
      </c>
      <c r="Q50" s="87"/>
      <c r="R50" s="90">
        <f>IF(P50="","",T50*M50*LOOKUP(RIGHT($D$2,3),定数!$A$6:$A$13,定数!$B$6:$B$13))</f>
        <v>-46464.625864632442</v>
      </c>
      <c r="S50" s="90"/>
      <c r="T50" s="92">
        <f t="shared" si="4"/>
        <v>-61.999999999999829</v>
      </c>
      <c r="U50" s="93"/>
      <c r="V50" t="str">
        <f t="shared" si="7"/>
        <v/>
      </c>
      <c r="W50">
        <f t="shared" si="2"/>
        <v>1</v>
      </c>
      <c r="X50" s="35">
        <f t="shared" si="5"/>
        <v>1548820.8621544191</v>
      </c>
      <c r="Y50" s="36">
        <f t="shared" si="6"/>
        <v>0</v>
      </c>
    </row>
    <row r="51" spans="2:25" x14ac:dyDescent="0.2">
      <c r="B51" s="51">
        <v>43</v>
      </c>
      <c r="C51" s="86">
        <f t="shared" si="0"/>
        <v>1502356.2362897866</v>
      </c>
      <c r="D51" s="86"/>
      <c r="E51" s="51">
        <v>2013</v>
      </c>
      <c r="F51" s="8">
        <v>43879</v>
      </c>
      <c r="G51" s="51" t="s">
        <v>3</v>
      </c>
      <c r="H51" s="87">
        <v>1.5463</v>
      </c>
      <c r="I51" s="87"/>
      <c r="J51" s="51">
        <v>44</v>
      </c>
      <c r="K51" s="88">
        <f t="shared" si="3"/>
        <v>45070.687088693594</v>
      </c>
      <c r="L51" s="89"/>
      <c r="M51" s="6">
        <f>IF(J51="","",(K51/J51)/LOOKUP(RIGHT($D$2,3),定数!$A$6:$A$13,定数!$B$6:$B$13))</f>
        <v>8.5361149789192421</v>
      </c>
      <c r="N51" s="51">
        <v>2013</v>
      </c>
      <c r="O51" s="8">
        <v>43881</v>
      </c>
      <c r="P51" s="87">
        <v>1.538</v>
      </c>
      <c r="Q51" s="87"/>
      <c r="R51" s="90">
        <f>IF(P51="","",T51*M51*LOOKUP(RIGHT($D$2,3),定数!$A$6:$A$13,定数!$B$6:$B$13))</f>
        <v>85019.705190035398</v>
      </c>
      <c r="S51" s="90"/>
      <c r="T51" s="92">
        <f t="shared" si="4"/>
        <v>82.999999999999744</v>
      </c>
      <c r="U51" s="93"/>
      <c r="V51" t="str">
        <f t="shared" si="7"/>
        <v/>
      </c>
      <c r="W51">
        <f t="shared" si="2"/>
        <v>0</v>
      </c>
      <c r="X51" s="35">
        <f t="shared" si="5"/>
        <v>1548820.8621544191</v>
      </c>
      <c r="Y51" s="36">
        <f t="shared" si="6"/>
        <v>2.9999999999999916E-2</v>
      </c>
    </row>
    <row r="52" spans="2:25" x14ac:dyDescent="0.2">
      <c r="B52" s="51">
        <v>44</v>
      </c>
      <c r="C52" s="86">
        <f t="shared" si="0"/>
        <v>1587375.9414798222</v>
      </c>
      <c r="D52" s="86"/>
      <c r="E52" s="51">
        <v>2013</v>
      </c>
      <c r="F52" s="8">
        <v>43974</v>
      </c>
      <c r="G52" s="51" t="s">
        <v>3</v>
      </c>
      <c r="H52" s="87">
        <v>1.5019</v>
      </c>
      <c r="I52" s="87"/>
      <c r="J52" s="51">
        <v>139</v>
      </c>
      <c r="K52" s="88">
        <f t="shared" si="3"/>
        <v>47621.278244394663</v>
      </c>
      <c r="L52" s="89"/>
      <c r="M52" s="6">
        <f>IF(J52="","",(K52/J52)/LOOKUP(RIGHT($D$2,3),定数!$A$6:$A$13,定数!$B$6:$B$13))</f>
        <v>2.8549927005032769</v>
      </c>
      <c r="N52" s="51">
        <v>2013</v>
      </c>
      <c r="O52" s="8">
        <v>43981</v>
      </c>
      <c r="P52" s="87">
        <v>1.5158</v>
      </c>
      <c r="Q52" s="87"/>
      <c r="R52" s="90">
        <f>IF(P52="","",T52*M52*LOOKUP(RIGHT($D$2,3),定数!$A$6:$A$13,定数!$B$6:$B$13))</f>
        <v>-47621.278244394736</v>
      </c>
      <c r="S52" s="90"/>
      <c r="T52" s="92">
        <f t="shared" si="4"/>
        <v>-139.00000000000023</v>
      </c>
      <c r="U52" s="93"/>
      <c r="V52" t="str">
        <f t="shared" si="7"/>
        <v/>
      </c>
      <c r="W52">
        <f t="shared" si="2"/>
        <v>1</v>
      </c>
      <c r="X52" s="35">
        <f t="shared" si="5"/>
        <v>1587375.9414798222</v>
      </c>
      <c r="Y52" s="36">
        <f t="shared" si="6"/>
        <v>0</v>
      </c>
    </row>
    <row r="53" spans="2:25" x14ac:dyDescent="0.2">
      <c r="B53" s="51">
        <v>45</v>
      </c>
      <c r="C53" s="86">
        <f t="shared" si="0"/>
        <v>1539754.6632354273</v>
      </c>
      <c r="D53" s="86"/>
      <c r="E53" s="51">
        <v>2013</v>
      </c>
      <c r="F53" s="8">
        <v>43985</v>
      </c>
      <c r="G53" s="51" t="s">
        <v>4</v>
      </c>
      <c r="H53" s="87">
        <v>1.5224</v>
      </c>
      <c r="I53" s="87"/>
      <c r="J53" s="51">
        <v>26</v>
      </c>
      <c r="K53" s="88">
        <f t="shared" si="3"/>
        <v>46192.639897062822</v>
      </c>
      <c r="L53" s="89"/>
      <c r="M53" s="6">
        <f>IF(J53="","",(K53/J53)/LOOKUP(RIGHT($D$2,3),定数!$A$6:$A$13,定数!$B$6:$B$13))</f>
        <v>14.805333300340648</v>
      </c>
      <c r="N53" s="51">
        <v>2013</v>
      </c>
      <c r="O53" s="8">
        <v>43985</v>
      </c>
      <c r="P53" s="87">
        <v>1.5268999999999999</v>
      </c>
      <c r="Q53" s="87"/>
      <c r="R53" s="90">
        <f>IF(P53="","",T53*M53*LOOKUP(RIGHT($D$2,3),定数!$A$6:$A$13,定数!$B$6:$B$13))</f>
        <v>79948.799821838591</v>
      </c>
      <c r="S53" s="90"/>
      <c r="T53" s="92">
        <f t="shared" si="4"/>
        <v>44.999999999999488</v>
      </c>
      <c r="U53" s="93"/>
      <c r="V53" t="str">
        <f t="shared" si="7"/>
        <v/>
      </c>
      <c r="W53">
        <f t="shared" si="2"/>
        <v>0</v>
      </c>
      <c r="X53" s="35">
        <f t="shared" si="5"/>
        <v>1587375.9414798222</v>
      </c>
      <c r="Y53" s="36">
        <f t="shared" si="6"/>
        <v>3.0000000000000138E-2</v>
      </c>
    </row>
    <row r="54" spans="2:25" x14ac:dyDescent="0.2">
      <c r="B54" s="51">
        <v>46</v>
      </c>
      <c r="C54" s="86">
        <f t="shared" si="0"/>
        <v>1619703.4630572658</v>
      </c>
      <c r="D54" s="86"/>
      <c r="E54" s="51">
        <v>2013</v>
      </c>
      <c r="F54" s="8">
        <v>44013</v>
      </c>
      <c r="G54" s="51" t="s">
        <v>3</v>
      </c>
      <c r="H54" s="87">
        <v>1.5212000000000001</v>
      </c>
      <c r="I54" s="87"/>
      <c r="J54" s="51">
        <v>37</v>
      </c>
      <c r="K54" s="88">
        <f t="shared" si="3"/>
        <v>48591.103891717976</v>
      </c>
      <c r="L54" s="89"/>
      <c r="M54" s="6">
        <f>IF(J54="","",(K54/J54)/LOOKUP(RIGHT($D$2,3),定数!$A$6:$A$13,定数!$B$6:$B$13))</f>
        <v>10.9439423179545</v>
      </c>
      <c r="N54" s="51">
        <v>2013</v>
      </c>
      <c r="O54" s="8">
        <v>44014</v>
      </c>
      <c r="P54" s="87">
        <v>1.5143</v>
      </c>
      <c r="Q54" s="87"/>
      <c r="R54" s="90">
        <f>IF(P54="","",T54*M54*LOOKUP(RIGHT($D$2,3),定数!$A$6:$A$13,定数!$B$6:$B$13))</f>
        <v>90615.842392664941</v>
      </c>
      <c r="S54" s="90"/>
      <c r="T54" s="92">
        <f t="shared" si="4"/>
        <v>69.000000000001279</v>
      </c>
      <c r="U54" s="93"/>
      <c r="V54" t="str">
        <f t="shared" si="7"/>
        <v/>
      </c>
      <c r="W54">
        <f t="shared" si="2"/>
        <v>0</v>
      </c>
      <c r="X54" s="35">
        <f t="shared" si="5"/>
        <v>1619703.4630572658</v>
      </c>
      <c r="Y54" s="36">
        <f t="shared" si="6"/>
        <v>0</v>
      </c>
    </row>
    <row r="55" spans="2:25" x14ac:dyDescent="0.2">
      <c r="B55" s="51">
        <v>47</v>
      </c>
      <c r="C55" s="86">
        <f t="shared" si="0"/>
        <v>1710319.3054499307</v>
      </c>
      <c r="D55" s="86"/>
      <c r="E55" s="51">
        <v>2013</v>
      </c>
      <c r="F55" s="8">
        <v>44035</v>
      </c>
      <c r="G55" s="51" t="s">
        <v>4</v>
      </c>
      <c r="H55" s="87">
        <v>1.5358000000000001</v>
      </c>
      <c r="I55" s="87"/>
      <c r="J55" s="51">
        <v>33</v>
      </c>
      <c r="K55" s="88">
        <f t="shared" si="3"/>
        <v>51309.579163497918</v>
      </c>
      <c r="L55" s="89"/>
      <c r="M55" s="6">
        <f>IF(J55="","",(K55/J55)/LOOKUP(RIGHT($D$2,3),定数!$A$6:$A$13,定数!$B$6:$B$13))</f>
        <v>12.956964435226746</v>
      </c>
      <c r="N55" s="51">
        <v>2013</v>
      </c>
      <c r="O55" s="8">
        <v>44036</v>
      </c>
      <c r="P55" s="87">
        <v>1.5325</v>
      </c>
      <c r="Q55" s="87"/>
      <c r="R55" s="90">
        <f>IF(P55="","",T55*M55*LOOKUP(RIGHT($D$2,3),定数!$A$6:$A$13,定数!$B$6:$B$13))</f>
        <v>-51309.579163499177</v>
      </c>
      <c r="S55" s="90"/>
      <c r="T55" s="92">
        <f t="shared" si="4"/>
        <v>-33.00000000000081</v>
      </c>
      <c r="U55" s="93"/>
      <c r="V55" t="str">
        <f t="shared" si="7"/>
        <v/>
      </c>
      <c r="W55">
        <f t="shared" si="2"/>
        <v>1</v>
      </c>
      <c r="X55" s="35">
        <f t="shared" si="5"/>
        <v>1710319.3054499307</v>
      </c>
      <c r="Y55" s="36">
        <f t="shared" si="6"/>
        <v>0</v>
      </c>
    </row>
    <row r="56" spans="2:25" x14ac:dyDescent="0.2">
      <c r="B56" s="51">
        <v>48</v>
      </c>
      <c r="C56" s="86">
        <f t="shared" si="0"/>
        <v>1659009.7262864315</v>
      </c>
      <c r="D56" s="86"/>
      <c r="E56" s="51">
        <v>2013</v>
      </c>
      <c r="F56" s="8">
        <v>44084</v>
      </c>
      <c r="G56" s="51" t="s">
        <v>4</v>
      </c>
      <c r="H56" s="87">
        <v>1.5716000000000001</v>
      </c>
      <c r="I56" s="87"/>
      <c r="J56" s="51">
        <v>32</v>
      </c>
      <c r="K56" s="88">
        <f t="shared" si="3"/>
        <v>49770.291788592942</v>
      </c>
      <c r="L56" s="89"/>
      <c r="M56" s="6">
        <f>IF(J56="","",(K56/J56)/LOOKUP(RIGHT($D$2,3),定数!$A$6:$A$13,定数!$B$6:$B$13))</f>
        <v>12.961013486612746</v>
      </c>
      <c r="N56" s="51">
        <v>2013</v>
      </c>
      <c r="O56" s="8">
        <v>44085</v>
      </c>
      <c r="P56" s="87">
        <v>1.5772999999999999</v>
      </c>
      <c r="Q56" s="87"/>
      <c r="R56" s="90">
        <f>IF(P56="","",T56*M56*LOOKUP(RIGHT($D$2,3),定数!$A$6:$A$13,定数!$B$6:$B$13))</f>
        <v>88653.332248428327</v>
      </c>
      <c r="S56" s="90"/>
      <c r="T56" s="92">
        <f t="shared" si="4"/>
        <v>56.999999999998167</v>
      </c>
      <c r="U56" s="93"/>
      <c r="V56" t="str">
        <f t="shared" si="7"/>
        <v/>
      </c>
      <c r="W56">
        <f t="shared" si="2"/>
        <v>0</v>
      </c>
      <c r="X56" s="35">
        <f t="shared" si="5"/>
        <v>1710319.3054499307</v>
      </c>
      <c r="Y56" s="36">
        <f t="shared" si="6"/>
        <v>3.0000000000000693E-2</v>
      </c>
    </row>
    <row r="57" spans="2:25" x14ac:dyDescent="0.2">
      <c r="B57" s="51">
        <v>49</v>
      </c>
      <c r="C57" s="86">
        <f t="shared" si="0"/>
        <v>1747663.0585348599</v>
      </c>
      <c r="D57" s="86"/>
      <c r="E57" s="51">
        <v>2016</v>
      </c>
      <c r="F57" s="8">
        <v>43960</v>
      </c>
      <c r="G57" s="51" t="s">
        <v>3</v>
      </c>
      <c r="H57" s="87">
        <v>1.4410000000000001</v>
      </c>
      <c r="I57" s="87"/>
      <c r="J57" s="51">
        <v>71</v>
      </c>
      <c r="K57" s="88">
        <f t="shared" si="3"/>
        <v>52429.891756045792</v>
      </c>
      <c r="L57" s="89"/>
      <c r="M57" s="6">
        <f>IF(J57="","",(K57/J57)/LOOKUP(RIGHT($D$2,3),定数!$A$6:$A$13,定数!$B$6:$B$13))</f>
        <v>6.1537431638551396</v>
      </c>
      <c r="N57" s="51">
        <v>2016</v>
      </c>
      <c r="O57" s="8">
        <v>43962</v>
      </c>
      <c r="P57" s="87">
        <v>1.4480999999999999</v>
      </c>
      <c r="Q57" s="87"/>
      <c r="R57" s="90">
        <f>IF(P57="","",T57*M57*LOOKUP(RIGHT($D$2,3),定数!$A$6:$A$13,定数!$B$6:$B$13))</f>
        <v>-52429.891756044926</v>
      </c>
      <c r="S57" s="90"/>
      <c r="T57" s="92">
        <f t="shared" si="4"/>
        <v>-70.999999999998835</v>
      </c>
      <c r="U57" s="93"/>
      <c r="V57" t="str">
        <f t="shared" si="7"/>
        <v/>
      </c>
      <c r="W57">
        <f t="shared" si="2"/>
        <v>1</v>
      </c>
      <c r="X57" s="35">
        <f t="shared" si="5"/>
        <v>1747663.0585348599</v>
      </c>
      <c r="Y57" s="36">
        <f t="shared" si="6"/>
        <v>0</v>
      </c>
    </row>
    <row r="58" spans="2:25" x14ac:dyDescent="0.2">
      <c r="B58" s="51">
        <v>50</v>
      </c>
      <c r="C58" s="86">
        <f t="shared" si="0"/>
        <v>1695233.166778815</v>
      </c>
      <c r="D58" s="86"/>
      <c r="E58" s="51">
        <v>2016</v>
      </c>
      <c r="F58" s="8">
        <v>44051</v>
      </c>
      <c r="G58" s="51" t="s">
        <v>3</v>
      </c>
      <c r="H58" s="87">
        <v>1.3077000000000001</v>
      </c>
      <c r="I58" s="87"/>
      <c r="J58" s="51">
        <v>21</v>
      </c>
      <c r="K58" s="88">
        <f t="shared" si="3"/>
        <v>50856.995003364449</v>
      </c>
      <c r="L58" s="89"/>
      <c r="M58" s="6">
        <f>IF(J58="","",(K58/J58)/LOOKUP(RIGHT($D$2,3),定数!$A$6:$A$13,定数!$B$6:$B$13))</f>
        <v>20.181347223557321</v>
      </c>
      <c r="N58" s="51">
        <v>2016</v>
      </c>
      <c r="O58" s="8">
        <v>44051</v>
      </c>
      <c r="P58" s="87">
        <v>1.3039000000000001</v>
      </c>
      <c r="Q58" s="87"/>
      <c r="R58" s="90">
        <f>IF(P58="","",T58*M58*LOOKUP(RIGHT($D$2,3),定数!$A$6:$A$13,定数!$B$6:$B$13))</f>
        <v>92026.943339421996</v>
      </c>
      <c r="S58" s="90"/>
      <c r="T58" s="92">
        <f t="shared" si="4"/>
        <v>38.000000000000256</v>
      </c>
      <c r="U58" s="93"/>
      <c r="V58" t="str">
        <f t="shared" si="7"/>
        <v/>
      </c>
      <c r="W58">
        <f t="shared" si="2"/>
        <v>0</v>
      </c>
      <c r="X58" s="35">
        <f t="shared" si="5"/>
        <v>1747663.0585348599</v>
      </c>
      <c r="Y58" s="36">
        <f t="shared" si="6"/>
        <v>2.9999999999999472E-2</v>
      </c>
    </row>
    <row r="59" spans="2:25" x14ac:dyDescent="0.2">
      <c r="B59" s="51">
        <v>51</v>
      </c>
      <c r="C59" s="86">
        <f t="shared" si="0"/>
        <v>1787260.1101182369</v>
      </c>
      <c r="D59" s="86"/>
      <c r="E59" s="51"/>
      <c r="F59" s="8"/>
      <c r="G59" s="51"/>
      <c r="H59" s="87"/>
      <c r="I59" s="87"/>
      <c r="J59" s="51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51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2" t="str">
        <f t="shared" si="4"/>
        <v/>
      </c>
      <c r="U59" s="93"/>
      <c r="V59" t="str">
        <f t="shared" si="7"/>
        <v/>
      </c>
      <c r="W59" t="str">
        <f t="shared" si="2"/>
        <v/>
      </c>
      <c r="X59" s="35">
        <f t="shared" si="5"/>
        <v>1787260.1101182369</v>
      </c>
      <c r="Y59" s="36">
        <f t="shared" si="6"/>
        <v>0</v>
      </c>
    </row>
    <row r="60" spans="2:25" x14ac:dyDescent="0.2">
      <c r="B60" s="51">
        <v>52</v>
      </c>
      <c r="C60" s="86" t="str">
        <f t="shared" si="0"/>
        <v/>
      </c>
      <c r="D60" s="86"/>
      <c r="E60" s="51"/>
      <c r="F60" s="8"/>
      <c r="G60" s="51"/>
      <c r="H60" s="87"/>
      <c r="I60" s="87"/>
      <c r="J60" s="51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51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2" t="str">
        <f t="shared" si="4"/>
        <v/>
      </c>
      <c r="U60" s="9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1">
        <v>53</v>
      </c>
      <c r="C61" s="86" t="str">
        <f t="shared" si="0"/>
        <v/>
      </c>
      <c r="D61" s="86"/>
      <c r="E61" s="51"/>
      <c r="F61" s="8"/>
      <c r="G61" s="51"/>
      <c r="H61" s="87"/>
      <c r="I61" s="87"/>
      <c r="J61" s="51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51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1">
        <v>54</v>
      </c>
      <c r="C62" s="86" t="str">
        <f t="shared" si="0"/>
        <v/>
      </c>
      <c r="D62" s="86"/>
      <c r="E62" s="51"/>
      <c r="F62" s="8"/>
      <c r="G62" s="51"/>
      <c r="H62" s="87"/>
      <c r="I62" s="87"/>
      <c r="J62" s="51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51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1">
        <v>55</v>
      </c>
      <c r="C63" s="86" t="str">
        <f t="shared" si="0"/>
        <v/>
      </c>
      <c r="D63" s="86"/>
      <c r="E63" s="51"/>
      <c r="F63" s="8"/>
      <c r="G63" s="51"/>
      <c r="H63" s="87"/>
      <c r="I63" s="87"/>
      <c r="J63" s="51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51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1">
        <v>56</v>
      </c>
      <c r="C64" s="86" t="str">
        <f t="shared" si="0"/>
        <v/>
      </c>
      <c r="D64" s="86"/>
      <c r="E64" s="51"/>
      <c r="F64" s="8"/>
      <c r="G64" s="51"/>
      <c r="H64" s="87"/>
      <c r="I64" s="87"/>
      <c r="J64" s="51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51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1">
        <v>57</v>
      </c>
      <c r="C65" s="86" t="str">
        <f t="shared" si="0"/>
        <v/>
      </c>
      <c r="D65" s="86"/>
      <c r="E65" s="51"/>
      <c r="F65" s="8"/>
      <c r="G65" s="51"/>
      <c r="H65" s="94"/>
      <c r="I65" s="95"/>
      <c r="J65" s="51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51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1">
        <v>58</v>
      </c>
      <c r="C66" s="86" t="str">
        <f t="shared" si="0"/>
        <v/>
      </c>
      <c r="D66" s="86"/>
      <c r="E66" s="51"/>
      <c r="F66" s="8"/>
      <c r="G66" s="51"/>
      <c r="H66" s="94"/>
      <c r="I66" s="95"/>
      <c r="J66" s="51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51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1">
        <v>59</v>
      </c>
      <c r="C67" s="86" t="str">
        <f t="shared" si="0"/>
        <v/>
      </c>
      <c r="D67" s="86"/>
      <c r="E67" s="51"/>
      <c r="F67" s="8"/>
      <c r="G67" s="51"/>
      <c r="H67" s="94"/>
      <c r="I67" s="95"/>
      <c r="J67" s="51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51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1">
        <v>60</v>
      </c>
      <c r="C68" s="86" t="str">
        <f t="shared" si="0"/>
        <v/>
      </c>
      <c r="D68" s="86"/>
      <c r="E68" s="51"/>
      <c r="F68" s="8"/>
      <c r="G68" s="51"/>
      <c r="H68" s="94"/>
      <c r="I68" s="95"/>
      <c r="J68" s="51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51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1">
        <v>61</v>
      </c>
      <c r="C69" s="86" t="str">
        <f t="shared" si="0"/>
        <v/>
      </c>
      <c r="D69" s="86"/>
      <c r="E69" s="51"/>
      <c r="F69" s="8"/>
      <c r="G69" s="51"/>
      <c r="H69" s="94"/>
      <c r="I69" s="95"/>
      <c r="J69" s="51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51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1">
        <v>62</v>
      </c>
      <c r="C70" s="86" t="str">
        <f t="shared" si="0"/>
        <v/>
      </c>
      <c r="D70" s="86"/>
      <c r="E70" s="51"/>
      <c r="F70" s="8"/>
      <c r="G70" s="51"/>
      <c r="H70" s="87"/>
      <c r="I70" s="87"/>
      <c r="J70" s="51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51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1">
        <v>63</v>
      </c>
      <c r="C71" s="86" t="str">
        <f t="shared" si="0"/>
        <v/>
      </c>
      <c r="D71" s="86"/>
      <c r="E71" s="51"/>
      <c r="F71" s="8"/>
      <c r="G71" s="51"/>
      <c r="H71" s="87"/>
      <c r="I71" s="87"/>
      <c r="J71" s="51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51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1">
        <v>64</v>
      </c>
      <c r="C72" s="86" t="str">
        <f t="shared" si="0"/>
        <v/>
      </c>
      <c r="D72" s="86"/>
      <c r="E72" s="51"/>
      <c r="F72" s="8"/>
      <c r="G72" s="51"/>
      <c r="H72" s="87"/>
      <c r="I72" s="87"/>
      <c r="J72" s="51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51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1">
        <v>65</v>
      </c>
      <c r="C73" s="86" t="str">
        <f t="shared" si="0"/>
        <v/>
      </c>
      <c r="D73" s="86"/>
      <c r="E73" s="51"/>
      <c r="F73" s="8"/>
      <c r="G73" s="51"/>
      <c r="H73" s="87"/>
      <c r="I73" s="87"/>
      <c r="J73" s="51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51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1">
        <v>66</v>
      </c>
      <c r="C74" s="86" t="str">
        <f t="shared" ref="C74:C108" si="8">IF(R73="","",C73+R73)</f>
        <v/>
      </c>
      <c r="D74" s="86"/>
      <c r="E74" s="51"/>
      <c r="F74" s="8"/>
      <c r="G74" s="51"/>
      <c r="H74" s="87"/>
      <c r="I74" s="87"/>
      <c r="J74" s="51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51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1">
        <v>67</v>
      </c>
      <c r="C75" s="86" t="str">
        <f t="shared" si="8"/>
        <v/>
      </c>
      <c r="D75" s="86"/>
      <c r="E75" s="51"/>
      <c r="F75" s="8"/>
      <c r="G75" s="51"/>
      <c r="H75" s="87"/>
      <c r="I75" s="87"/>
      <c r="J75" s="51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51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1">
        <v>68</v>
      </c>
      <c r="C76" s="86" t="str">
        <f t="shared" si="8"/>
        <v/>
      </c>
      <c r="D76" s="86"/>
      <c r="E76" s="51"/>
      <c r="F76" s="8"/>
      <c r="G76" s="51"/>
      <c r="H76" s="87"/>
      <c r="I76" s="87"/>
      <c r="J76" s="51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51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1">
        <v>69</v>
      </c>
      <c r="C77" s="86" t="str">
        <f t="shared" si="8"/>
        <v/>
      </c>
      <c r="D77" s="86"/>
      <c r="E77" s="51"/>
      <c r="F77" s="8"/>
      <c r="G77" s="51"/>
      <c r="H77" s="87"/>
      <c r="I77" s="87"/>
      <c r="J77" s="51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51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1">
        <v>70</v>
      </c>
      <c r="C78" s="86" t="str">
        <f t="shared" si="8"/>
        <v/>
      </c>
      <c r="D78" s="86"/>
      <c r="E78" s="51"/>
      <c r="F78" s="8"/>
      <c r="G78" s="51"/>
      <c r="H78" s="87"/>
      <c r="I78" s="87"/>
      <c r="J78" s="51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51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1">
        <v>71</v>
      </c>
      <c r="C79" s="86" t="str">
        <f t="shared" si="8"/>
        <v/>
      </c>
      <c r="D79" s="86"/>
      <c r="E79" s="51"/>
      <c r="F79" s="8"/>
      <c r="G79" s="51"/>
      <c r="H79" s="87"/>
      <c r="I79" s="87"/>
      <c r="J79" s="51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51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1">
        <v>72</v>
      </c>
      <c r="C80" s="86" t="str">
        <f t="shared" si="8"/>
        <v/>
      </c>
      <c r="D80" s="86"/>
      <c r="E80" s="51"/>
      <c r="F80" s="8"/>
      <c r="G80" s="51"/>
      <c r="H80" s="87"/>
      <c r="I80" s="87"/>
      <c r="J80" s="51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51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1">
        <v>73</v>
      </c>
      <c r="C81" s="86" t="str">
        <f t="shared" si="8"/>
        <v/>
      </c>
      <c r="D81" s="86"/>
      <c r="E81" s="51"/>
      <c r="F81" s="8"/>
      <c r="G81" s="51"/>
      <c r="H81" s="87"/>
      <c r="I81" s="87"/>
      <c r="J81" s="51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51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1">
        <v>74</v>
      </c>
      <c r="C82" s="86" t="str">
        <f t="shared" si="8"/>
        <v/>
      </c>
      <c r="D82" s="86"/>
      <c r="E82" s="51"/>
      <c r="F82" s="8"/>
      <c r="G82" s="51"/>
      <c r="H82" s="87"/>
      <c r="I82" s="87"/>
      <c r="J82" s="51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51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1">
        <v>75</v>
      </c>
      <c r="C83" s="86" t="str">
        <f t="shared" si="8"/>
        <v/>
      </c>
      <c r="D83" s="86"/>
      <c r="E83" s="51"/>
      <c r="F83" s="8"/>
      <c r="G83" s="51"/>
      <c r="H83" s="87"/>
      <c r="I83" s="87"/>
      <c r="J83" s="51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51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1">
        <v>76</v>
      </c>
      <c r="C84" s="86" t="str">
        <f t="shared" si="8"/>
        <v/>
      </c>
      <c r="D84" s="86"/>
      <c r="E84" s="51"/>
      <c r="F84" s="8"/>
      <c r="G84" s="51"/>
      <c r="H84" s="87"/>
      <c r="I84" s="87"/>
      <c r="J84" s="51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51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1">
        <v>77</v>
      </c>
      <c r="C85" s="86" t="str">
        <f t="shared" si="8"/>
        <v/>
      </c>
      <c r="D85" s="86"/>
      <c r="E85" s="51"/>
      <c r="F85" s="8"/>
      <c r="G85" s="51"/>
      <c r="H85" s="87"/>
      <c r="I85" s="87"/>
      <c r="J85" s="51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51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1">
        <v>78</v>
      </c>
      <c r="C86" s="86" t="str">
        <f t="shared" si="8"/>
        <v/>
      </c>
      <c r="D86" s="86"/>
      <c r="E86" s="51"/>
      <c r="F86" s="8"/>
      <c r="G86" s="51"/>
      <c r="H86" s="87"/>
      <c r="I86" s="87"/>
      <c r="J86" s="51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51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1">
        <v>79</v>
      </c>
      <c r="C87" s="86" t="str">
        <f t="shared" si="8"/>
        <v/>
      </c>
      <c r="D87" s="86"/>
      <c r="E87" s="51"/>
      <c r="F87" s="8"/>
      <c r="G87" s="51"/>
      <c r="H87" s="87"/>
      <c r="I87" s="87"/>
      <c r="J87" s="51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51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1">
        <v>80</v>
      </c>
      <c r="C88" s="86" t="str">
        <f t="shared" si="8"/>
        <v/>
      </c>
      <c r="D88" s="86"/>
      <c r="E88" s="51"/>
      <c r="F88" s="8"/>
      <c r="G88" s="51"/>
      <c r="H88" s="87"/>
      <c r="I88" s="87"/>
      <c r="J88" s="51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51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1">
        <v>81</v>
      </c>
      <c r="C89" s="86" t="str">
        <f t="shared" si="8"/>
        <v/>
      </c>
      <c r="D89" s="86"/>
      <c r="E89" s="51"/>
      <c r="F89" s="8"/>
      <c r="G89" s="51"/>
      <c r="H89" s="87"/>
      <c r="I89" s="87"/>
      <c r="J89" s="51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51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1">
        <v>82</v>
      </c>
      <c r="C90" s="86" t="str">
        <f t="shared" si="8"/>
        <v/>
      </c>
      <c r="D90" s="86"/>
      <c r="E90" s="51"/>
      <c r="F90" s="8"/>
      <c r="G90" s="51"/>
      <c r="H90" s="87"/>
      <c r="I90" s="87"/>
      <c r="J90" s="51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51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1">
        <v>83</v>
      </c>
      <c r="C91" s="86" t="str">
        <f t="shared" si="8"/>
        <v/>
      </c>
      <c r="D91" s="86"/>
      <c r="E91" s="51"/>
      <c r="F91" s="8"/>
      <c r="G91" s="51"/>
      <c r="H91" s="87"/>
      <c r="I91" s="87"/>
      <c r="J91" s="51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51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1">
        <v>84</v>
      </c>
      <c r="C92" s="86" t="str">
        <f t="shared" si="8"/>
        <v/>
      </c>
      <c r="D92" s="86"/>
      <c r="E92" s="51"/>
      <c r="F92" s="8"/>
      <c r="G92" s="51"/>
      <c r="H92" s="87"/>
      <c r="I92" s="87"/>
      <c r="J92" s="51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51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1">
        <v>85</v>
      </c>
      <c r="C93" s="86" t="str">
        <f t="shared" si="8"/>
        <v/>
      </c>
      <c r="D93" s="86"/>
      <c r="E93" s="51"/>
      <c r="F93" s="8"/>
      <c r="G93" s="51"/>
      <c r="H93" s="87"/>
      <c r="I93" s="87"/>
      <c r="J93" s="51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51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1">
        <v>86</v>
      </c>
      <c r="C94" s="86" t="str">
        <f t="shared" si="8"/>
        <v/>
      </c>
      <c r="D94" s="86"/>
      <c r="E94" s="51"/>
      <c r="F94" s="8"/>
      <c r="G94" s="51"/>
      <c r="H94" s="87"/>
      <c r="I94" s="87"/>
      <c r="J94" s="51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51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1">
        <v>87</v>
      </c>
      <c r="C95" s="86" t="str">
        <f t="shared" si="8"/>
        <v/>
      </c>
      <c r="D95" s="86"/>
      <c r="E95" s="51"/>
      <c r="F95" s="8"/>
      <c r="G95" s="51"/>
      <c r="H95" s="87"/>
      <c r="I95" s="87"/>
      <c r="J95" s="51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51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1">
        <v>88</v>
      </c>
      <c r="C96" s="86" t="str">
        <f t="shared" si="8"/>
        <v/>
      </c>
      <c r="D96" s="86"/>
      <c r="E96" s="51"/>
      <c r="F96" s="8"/>
      <c r="G96" s="51"/>
      <c r="H96" s="87"/>
      <c r="I96" s="87"/>
      <c r="J96" s="51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51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1">
        <v>89</v>
      </c>
      <c r="C97" s="86" t="str">
        <f t="shared" si="8"/>
        <v/>
      </c>
      <c r="D97" s="86"/>
      <c r="E97" s="51"/>
      <c r="F97" s="8"/>
      <c r="G97" s="51"/>
      <c r="H97" s="87"/>
      <c r="I97" s="87"/>
      <c r="J97" s="51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51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1">
        <v>90</v>
      </c>
      <c r="C98" s="86" t="str">
        <f t="shared" si="8"/>
        <v/>
      </c>
      <c r="D98" s="86"/>
      <c r="E98" s="51"/>
      <c r="F98" s="8"/>
      <c r="G98" s="51"/>
      <c r="H98" s="87"/>
      <c r="I98" s="87"/>
      <c r="J98" s="51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51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1">
        <v>91</v>
      </c>
      <c r="C99" s="86" t="str">
        <f t="shared" si="8"/>
        <v/>
      </c>
      <c r="D99" s="86"/>
      <c r="E99" s="51"/>
      <c r="F99" s="8"/>
      <c r="G99" s="51"/>
      <c r="H99" s="87"/>
      <c r="I99" s="87"/>
      <c r="J99" s="51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51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1">
        <v>92</v>
      </c>
      <c r="C100" s="86" t="str">
        <f t="shared" si="8"/>
        <v/>
      </c>
      <c r="D100" s="86"/>
      <c r="E100" s="51"/>
      <c r="F100" s="8"/>
      <c r="G100" s="51"/>
      <c r="H100" s="87"/>
      <c r="I100" s="87"/>
      <c r="J100" s="51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51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1">
        <v>93</v>
      </c>
      <c r="C101" s="86" t="str">
        <f t="shared" si="8"/>
        <v/>
      </c>
      <c r="D101" s="86"/>
      <c r="E101" s="51"/>
      <c r="F101" s="8"/>
      <c r="G101" s="51"/>
      <c r="H101" s="87"/>
      <c r="I101" s="87"/>
      <c r="J101" s="51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51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1">
        <v>94</v>
      </c>
      <c r="C102" s="86" t="str">
        <f t="shared" si="8"/>
        <v/>
      </c>
      <c r="D102" s="86"/>
      <c r="E102" s="51"/>
      <c r="F102" s="8"/>
      <c r="G102" s="51"/>
      <c r="H102" s="87"/>
      <c r="I102" s="87"/>
      <c r="J102" s="51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51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1">
        <v>95</v>
      </c>
      <c r="C103" s="86" t="str">
        <f t="shared" si="8"/>
        <v/>
      </c>
      <c r="D103" s="86"/>
      <c r="E103" s="51"/>
      <c r="F103" s="8"/>
      <c r="G103" s="51"/>
      <c r="H103" s="87"/>
      <c r="I103" s="87"/>
      <c r="J103" s="51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51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1">
        <v>96</v>
      </c>
      <c r="C104" s="86" t="str">
        <f t="shared" si="8"/>
        <v/>
      </c>
      <c r="D104" s="86"/>
      <c r="E104" s="51"/>
      <c r="F104" s="8"/>
      <c r="G104" s="51"/>
      <c r="H104" s="87"/>
      <c r="I104" s="87"/>
      <c r="J104" s="51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51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1">
        <v>97</v>
      </c>
      <c r="C105" s="86" t="str">
        <f t="shared" si="8"/>
        <v/>
      </c>
      <c r="D105" s="86"/>
      <c r="E105" s="51"/>
      <c r="F105" s="8"/>
      <c r="G105" s="51"/>
      <c r="H105" s="87"/>
      <c r="I105" s="87"/>
      <c r="J105" s="51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51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1">
        <v>98</v>
      </c>
      <c r="C106" s="86" t="str">
        <f t="shared" si="8"/>
        <v/>
      </c>
      <c r="D106" s="86"/>
      <c r="E106" s="51"/>
      <c r="F106" s="8"/>
      <c r="G106" s="51"/>
      <c r="H106" s="87"/>
      <c r="I106" s="87"/>
      <c r="J106" s="51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51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1">
        <v>99</v>
      </c>
      <c r="C107" s="86" t="str">
        <f t="shared" si="8"/>
        <v/>
      </c>
      <c r="D107" s="86"/>
      <c r="E107" s="51"/>
      <c r="F107" s="8"/>
      <c r="G107" s="51"/>
      <c r="H107" s="87"/>
      <c r="I107" s="87"/>
      <c r="J107" s="51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51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1">
        <v>100</v>
      </c>
      <c r="C108" s="86" t="str">
        <f t="shared" si="8"/>
        <v/>
      </c>
      <c r="D108" s="86"/>
      <c r="E108" s="51"/>
      <c r="F108" s="8"/>
      <c r="G108" s="51"/>
      <c r="H108" s="87"/>
      <c r="I108" s="87"/>
      <c r="J108" s="51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51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3BC3E304-863A-45A0-8566-A4BF4D279445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48" workbookViewId="0">
      <selection activeCell="A177" sqref="A177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6"/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2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2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2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2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2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2">
      <c r="A11" t="s">
        <v>1</v>
      </c>
    </row>
    <row r="12" spans="1:10" x14ac:dyDescent="0.2">
      <c r="A12" s="98"/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2">
      <c r="A21" t="s">
        <v>2</v>
      </c>
    </row>
    <row r="22" spans="1:10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10" sqref="G10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2">
        <v>43837</v>
      </c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2">
        <v>43837</v>
      </c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2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2">
        <v>43838</v>
      </c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2"/>
      <c r="H10" s="28"/>
      <c r="I10" s="33"/>
    </row>
    <row r="11" spans="2:9" x14ac:dyDescent="0.2">
      <c r="B11" s="27" t="s">
        <v>43</v>
      </c>
      <c r="C11" s="28" t="s">
        <v>68</v>
      </c>
      <c r="D11" s="28"/>
      <c r="E11" s="32">
        <v>43827</v>
      </c>
      <c r="F11" s="28"/>
      <c r="G11" s="32">
        <v>43837</v>
      </c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52" t="s">
        <v>5</v>
      </c>
      <c r="C2" s="52"/>
      <c r="D2" s="54"/>
      <c r="E2" s="54"/>
      <c r="F2" s="52" t="s">
        <v>6</v>
      </c>
      <c r="G2" s="52"/>
      <c r="H2" s="54" t="s">
        <v>36</v>
      </c>
      <c r="I2" s="54"/>
      <c r="J2" s="52" t="s">
        <v>7</v>
      </c>
      <c r="K2" s="52"/>
      <c r="L2" s="53">
        <f>C9</f>
        <v>1000000</v>
      </c>
      <c r="M2" s="54"/>
      <c r="N2" s="52" t="s">
        <v>8</v>
      </c>
      <c r="O2" s="52"/>
      <c r="P2" s="53" t="e">
        <f>C108+R108</f>
        <v>#VALUE!</v>
      </c>
      <c r="Q2" s="54"/>
      <c r="R2" s="1"/>
      <c r="S2" s="1"/>
      <c r="T2" s="1"/>
    </row>
    <row r="3" spans="2:21" ht="57" customHeight="1" x14ac:dyDescent="0.2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35</v>
      </c>
      <c r="M3" s="56"/>
      <c r="N3" s="56"/>
      <c r="O3" s="56"/>
      <c r="P3" s="56"/>
      <c r="Q3" s="56"/>
      <c r="R3" s="1"/>
      <c r="S3" s="1"/>
    </row>
    <row r="4" spans="2:21" x14ac:dyDescent="0.2">
      <c r="B4" s="52" t="s">
        <v>11</v>
      </c>
      <c r="C4" s="52"/>
      <c r="D4" s="72">
        <f>SUM($R$9:$S$993)</f>
        <v>153684.21052631587</v>
      </c>
      <c r="E4" s="72"/>
      <c r="F4" s="52" t="s">
        <v>12</v>
      </c>
      <c r="G4" s="52"/>
      <c r="H4" s="73">
        <f>SUM($T$9:$U$108)</f>
        <v>292.00000000000017</v>
      </c>
      <c r="I4" s="54"/>
      <c r="J4" s="74" t="s">
        <v>13</v>
      </c>
      <c r="K4" s="74"/>
      <c r="L4" s="53">
        <f>MAX($C$9:$D$990)-C9</f>
        <v>153684.21052631596</v>
      </c>
      <c r="M4" s="53"/>
      <c r="N4" s="74" t="s">
        <v>14</v>
      </c>
      <c r="O4" s="74"/>
      <c r="P4" s="72">
        <f>MIN($C$9:$D$990)-C9</f>
        <v>0</v>
      </c>
      <c r="Q4" s="72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3" t="s">
        <v>19</v>
      </c>
      <c r="K5" s="52"/>
      <c r="L5" s="84"/>
      <c r="M5" s="85"/>
      <c r="N5" s="17" t="s">
        <v>20</v>
      </c>
      <c r="O5" s="9"/>
      <c r="P5" s="84"/>
      <c r="Q5" s="85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1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</row>
    <row r="9" spans="2:21" x14ac:dyDescent="0.2">
      <c r="B9" s="19">
        <v>1</v>
      </c>
      <c r="C9" s="86">
        <v>1000000</v>
      </c>
      <c r="D9" s="86"/>
      <c r="E9" s="19">
        <v>2001</v>
      </c>
      <c r="F9" s="8">
        <v>42111</v>
      </c>
      <c r="G9" s="19" t="s">
        <v>4</v>
      </c>
      <c r="H9" s="87">
        <v>105.33</v>
      </c>
      <c r="I9" s="87"/>
      <c r="J9" s="19">
        <v>57</v>
      </c>
      <c r="K9" s="86">
        <f t="shared" ref="K9:K72" si="0">IF(F9="","",C9*0.03)</f>
        <v>30000</v>
      </c>
      <c r="L9" s="86"/>
      <c r="M9" s="6">
        <f>IF(J9="","",(K9/J9)/1000)</f>
        <v>0.52631578947368418</v>
      </c>
      <c r="N9" s="19">
        <v>2001</v>
      </c>
      <c r="O9" s="8">
        <v>42111</v>
      </c>
      <c r="P9" s="87">
        <v>108.25</v>
      </c>
      <c r="Q9" s="87"/>
      <c r="R9" s="90">
        <f>IF(O9="","",(IF(G9="売",H9-P9,P9-H9))*M9*100000)</f>
        <v>153684.21052631587</v>
      </c>
      <c r="S9" s="90"/>
      <c r="T9" s="91">
        <f>IF(O9="","",IF(R9&lt;0,J9*(-1),IF(G9="買",(P9-H9)*100,(H9-P9)*100)))</f>
        <v>292.00000000000017</v>
      </c>
      <c r="U9" s="91"/>
    </row>
    <row r="10" spans="2:21" x14ac:dyDescent="0.2">
      <c r="B10" s="19">
        <v>2</v>
      </c>
      <c r="C10" s="86">
        <f t="shared" ref="C10:C73" si="1">IF(R9="","",C9+R9)</f>
        <v>1153684.210526316</v>
      </c>
      <c r="D10" s="86"/>
      <c r="E10" s="19"/>
      <c r="F10" s="8"/>
      <c r="G10" s="19" t="s">
        <v>4</v>
      </c>
      <c r="H10" s="87"/>
      <c r="I10" s="87"/>
      <c r="J10" s="19"/>
      <c r="K10" s="86" t="str">
        <f t="shared" si="0"/>
        <v/>
      </c>
      <c r="L10" s="86"/>
      <c r="M10" s="6" t="str">
        <f t="shared" ref="M10:M73" si="2">IF(J10="","",(K10/J10)/1000)</f>
        <v/>
      </c>
      <c r="N10" s="19"/>
      <c r="O10" s="8"/>
      <c r="P10" s="87"/>
      <c r="Q10" s="87"/>
      <c r="R10" s="90" t="str">
        <f t="shared" ref="R10:R73" si="3">IF(O10="","",(IF(G10="売",H10-P10,P10-H10))*M10*100000)</f>
        <v/>
      </c>
      <c r="S10" s="90"/>
      <c r="T10" s="91" t="str">
        <f t="shared" ref="T10:T73" si="4">IF(O10="","",IF(R10&lt;0,J10*(-1),IF(G10="買",(P10-H10)*100,(H10-P10)*100)))</f>
        <v/>
      </c>
      <c r="U10" s="91"/>
    </row>
    <row r="11" spans="2:21" x14ac:dyDescent="0.2">
      <c r="B11" s="19">
        <v>3</v>
      </c>
      <c r="C11" s="86" t="str">
        <f t="shared" si="1"/>
        <v/>
      </c>
      <c r="D11" s="86"/>
      <c r="E11" s="19"/>
      <c r="F11" s="8"/>
      <c r="G11" s="19" t="s">
        <v>4</v>
      </c>
      <c r="H11" s="87"/>
      <c r="I11" s="87"/>
      <c r="J11" s="19"/>
      <c r="K11" s="86" t="str">
        <f t="shared" si="0"/>
        <v/>
      </c>
      <c r="L11" s="86"/>
      <c r="M11" s="6" t="str">
        <f t="shared" si="2"/>
        <v/>
      </c>
      <c r="N11" s="19"/>
      <c r="O11" s="8"/>
      <c r="P11" s="87"/>
      <c r="Q11" s="87"/>
      <c r="R11" s="90" t="str">
        <f t="shared" si="3"/>
        <v/>
      </c>
      <c r="S11" s="90"/>
      <c r="T11" s="91" t="str">
        <f t="shared" si="4"/>
        <v/>
      </c>
      <c r="U11" s="91"/>
    </row>
    <row r="12" spans="2:21" x14ac:dyDescent="0.2">
      <c r="B12" s="19">
        <v>4</v>
      </c>
      <c r="C12" s="86" t="str">
        <f t="shared" si="1"/>
        <v/>
      </c>
      <c r="D12" s="86"/>
      <c r="E12" s="19"/>
      <c r="F12" s="8"/>
      <c r="G12" s="19" t="s">
        <v>3</v>
      </c>
      <c r="H12" s="87"/>
      <c r="I12" s="87"/>
      <c r="J12" s="19"/>
      <c r="K12" s="86" t="str">
        <f t="shared" si="0"/>
        <v/>
      </c>
      <c r="L12" s="86"/>
      <c r="M12" s="6" t="str">
        <f t="shared" si="2"/>
        <v/>
      </c>
      <c r="N12" s="19"/>
      <c r="O12" s="8"/>
      <c r="P12" s="87"/>
      <c r="Q12" s="87"/>
      <c r="R12" s="90" t="str">
        <f t="shared" si="3"/>
        <v/>
      </c>
      <c r="S12" s="90"/>
      <c r="T12" s="91" t="str">
        <f t="shared" si="4"/>
        <v/>
      </c>
      <c r="U12" s="91"/>
    </row>
    <row r="13" spans="2:21" x14ac:dyDescent="0.2">
      <c r="B13" s="19">
        <v>5</v>
      </c>
      <c r="C13" s="86" t="str">
        <f t="shared" si="1"/>
        <v/>
      </c>
      <c r="D13" s="86"/>
      <c r="E13" s="19"/>
      <c r="F13" s="8"/>
      <c r="G13" s="19" t="s">
        <v>3</v>
      </c>
      <c r="H13" s="87"/>
      <c r="I13" s="87"/>
      <c r="J13" s="19"/>
      <c r="K13" s="86" t="str">
        <f t="shared" si="0"/>
        <v/>
      </c>
      <c r="L13" s="86"/>
      <c r="M13" s="6" t="str">
        <f t="shared" si="2"/>
        <v/>
      </c>
      <c r="N13" s="19"/>
      <c r="O13" s="8"/>
      <c r="P13" s="87"/>
      <c r="Q13" s="87"/>
      <c r="R13" s="90" t="str">
        <f t="shared" si="3"/>
        <v/>
      </c>
      <c r="S13" s="90"/>
      <c r="T13" s="91" t="str">
        <f t="shared" si="4"/>
        <v/>
      </c>
      <c r="U13" s="91"/>
    </row>
    <row r="14" spans="2:21" x14ac:dyDescent="0.2">
      <c r="B14" s="19">
        <v>6</v>
      </c>
      <c r="C14" s="86" t="str">
        <f t="shared" si="1"/>
        <v/>
      </c>
      <c r="D14" s="86"/>
      <c r="E14" s="19"/>
      <c r="F14" s="8"/>
      <c r="G14" s="19" t="s">
        <v>4</v>
      </c>
      <c r="H14" s="87"/>
      <c r="I14" s="87"/>
      <c r="J14" s="19"/>
      <c r="K14" s="86" t="str">
        <f t="shared" si="0"/>
        <v/>
      </c>
      <c r="L14" s="86"/>
      <c r="M14" s="6" t="str">
        <f t="shared" si="2"/>
        <v/>
      </c>
      <c r="N14" s="19"/>
      <c r="O14" s="8"/>
      <c r="P14" s="87"/>
      <c r="Q14" s="87"/>
      <c r="R14" s="90" t="str">
        <f t="shared" si="3"/>
        <v/>
      </c>
      <c r="S14" s="90"/>
      <c r="T14" s="91" t="str">
        <f t="shared" si="4"/>
        <v/>
      </c>
      <c r="U14" s="91"/>
    </row>
    <row r="15" spans="2:21" x14ac:dyDescent="0.2">
      <c r="B15" s="19">
        <v>7</v>
      </c>
      <c r="C15" s="86" t="str">
        <f t="shared" si="1"/>
        <v/>
      </c>
      <c r="D15" s="86"/>
      <c r="E15" s="19"/>
      <c r="F15" s="8"/>
      <c r="G15" s="19" t="s">
        <v>4</v>
      </c>
      <c r="H15" s="87"/>
      <c r="I15" s="87"/>
      <c r="J15" s="19"/>
      <c r="K15" s="86" t="str">
        <f t="shared" si="0"/>
        <v/>
      </c>
      <c r="L15" s="86"/>
      <c r="M15" s="6" t="str">
        <f t="shared" si="2"/>
        <v/>
      </c>
      <c r="N15" s="19"/>
      <c r="O15" s="8"/>
      <c r="P15" s="87"/>
      <c r="Q15" s="87"/>
      <c r="R15" s="90" t="str">
        <f t="shared" si="3"/>
        <v/>
      </c>
      <c r="S15" s="90"/>
      <c r="T15" s="91" t="str">
        <f t="shared" si="4"/>
        <v/>
      </c>
      <c r="U15" s="91"/>
    </row>
    <row r="16" spans="2:21" x14ac:dyDescent="0.2">
      <c r="B16" s="19">
        <v>8</v>
      </c>
      <c r="C16" s="86" t="str">
        <f t="shared" si="1"/>
        <v/>
      </c>
      <c r="D16" s="86"/>
      <c r="E16" s="19"/>
      <c r="F16" s="8"/>
      <c r="G16" s="19" t="s">
        <v>4</v>
      </c>
      <c r="H16" s="87"/>
      <c r="I16" s="87"/>
      <c r="J16" s="19"/>
      <c r="K16" s="86" t="str">
        <f t="shared" si="0"/>
        <v/>
      </c>
      <c r="L16" s="86"/>
      <c r="M16" s="6" t="str">
        <f t="shared" si="2"/>
        <v/>
      </c>
      <c r="N16" s="19"/>
      <c r="O16" s="8"/>
      <c r="P16" s="87"/>
      <c r="Q16" s="87"/>
      <c r="R16" s="90" t="str">
        <f t="shared" si="3"/>
        <v/>
      </c>
      <c r="S16" s="90"/>
      <c r="T16" s="91" t="str">
        <f t="shared" si="4"/>
        <v/>
      </c>
      <c r="U16" s="91"/>
    </row>
    <row r="17" spans="2:21" x14ac:dyDescent="0.2">
      <c r="B17" s="19">
        <v>9</v>
      </c>
      <c r="C17" s="86" t="str">
        <f t="shared" si="1"/>
        <v/>
      </c>
      <c r="D17" s="86"/>
      <c r="E17" s="19"/>
      <c r="F17" s="8"/>
      <c r="G17" s="19" t="s">
        <v>4</v>
      </c>
      <c r="H17" s="87"/>
      <c r="I17" s="87"/>
      <c r="J17" s="19"/>
      <c r="K17" s="86" t="str">
        <f t="shared" si="0"/>
        <v/>
      </c>
      <c r="L17" s="86"/>
      <c r="M17" s="6" t="str">
        <f t="shared" si="2"/>
        <v/>
      </c>
      <c r="N17" s="19"/>
      <c r="O17" s="8"/>
      <c r="P17" s="87"/>
      <c r="Q17" s="87"/>
      <c r="R17" s="90" t="str">
        <f t="shared" si="3"/>
        <v/>
      </c>
      <c r="S17" s="90"/>
      <c r="T17" s="91" t="str">
        <f t="shared" si="4"/>
        <v/>
      </c>
      <c r="U17" s="91"/>
    </row>
    <row r="18" spans="2:21" x14ac:dyDescent="0.2">
      <c r="B18" s="19">
        <v>10</v>
      </c>
      <c r="C18" s="86" t="str">
        <f t="shared" si="1"/>
        <v/>
      </c>
      <c r="D18" s="86"/>
      <c r="E18" s="19"/>
      <c r="F18" s="8"/>
      <c r="G18" s="19" t="s">
        <v>4</v>
      </c>
      <c r="H18" s="87"/>
      <c r="I18" s="87"/>
      <c r="J18" s="19"/>
      <c r="K18" s="86" t="str">
        <f t="shared" si="0"/>
        <v/>
      </c>
      <c r="L18" s="86"/>
      <c r="M18" s="6" t="str">
        <f t="shared" si="2"/>
        <v/>
      </c>
      <c r="N18" s="19"/>
      <c r="O18" s="8"/>
      <c r="P18" s="87"/>
      <c r="Q18" s="87"/>
      <c r="R18" s="90" t="str">
        <f t="shared" si="3"/>
        <v/>
      </c>
      <c r="S18" s="90"/>
      <c r="T18" s="91" t="str">
        <f t="shared" si="4"/>
        <v/>
      </c>
      <c r="U18" s="91"/>
    </row>
    <row r="19" spans="2:21" x14ac:dyDescent="0.2">
      <c r="B19" s="19">
        <v>11</v>
      </c>
      <c r="C19" s="86" t="str">
        <f t="shared" si="1"/>
        <v/>
      </c>
      <c r="D19" s="86"/>
      <c r="E19" s="19"/>
      <c r="F19" s="8"/>
      <c r="G19" s="19" t="s">
        <v>4</v>
      </c>
      <c r="H19" s="87"/>
      <c r="I19" s="87"/>
      <c r="J19" s="19"/>
      <c r="K19" s="86" t="str">
        <f t="shared" si="0"/>
        <v/>
      </c>
      <c r="L19" s="86"/>
      <c r="M19" s="6" t="str">
        <f t="shared" si="2"/>
        <v/>
      </c>
      <c r="N19" s="19"/>
      <c r="O19" s="8"/>
      <c r="P19" s="87"/>
      <c r="Q19" s="87"/>
      <c r="R19" s="90" t="str">
        <f t="shared" si="3"/>
        <v/>
      </c>
      <c r="S19" s="90"/>
      <c r="T19" s="91" t="str">
        <f t="shared" si="4"/>
        <v/>
      </c>
      <c r="U19" s="91"/>
    </row>
    <row r="20" spans="2:21" x14ac:dyDescent="0.2">
      <c r="B20" s="19">
        <v>12</v>
      </c>
      <c r="C20" s="86" t="str">
        <f t="shared" si="1"/>
        <v/>
      </c>
      <c r="D20" s="86"/>
      <c r="E20" s="19"/>
      <c r="F20" s="8"/>
      <c r="G20" s="19" t="s">
        <v>4</v>
      </c>
      <c r="H20" s="87"/>
      <c r="I20" s="87"/>
      <c r="J20" s="19"/>
      <c r="K20" s="86" t="str">
        <f t="shared" si="0"/>
        <v/>
      </c>
      <c r="L20" s="86"/>
      <c r="M20" s="6" t="str">
        <f t="shared" si="2"/>
        <v/>
      </c>
      <c r="N20" s="19"/>
      <c r="O20" s="8"/>
      <c r="P20" s="87"/>
      <c r="Q20" s="87"/>
      <c r="R20" s="90" t="str">
        <f t="shared" si="3"/>
        <v/>
      </c>
      <c r="S20" s="90"/>
      <c r="T20" s="91" t="str">
        <f t="shared" si="4"/>
        <v/>
      </c>
      <c r="U20" s="91"/>
    </row>
    <row r="21" spans="2:21" x14ac:dyDescent="0.2">
      <c r="B21" s="19">
        <v>13</v>
      </c>
      <c r="C21" s="86" t="str">
        <f t="shared" si="1"/>
        <v/>
      </c>
      <c r="D21" s="86"/>
      <c r="E21" s="19"/>
      <c r="F21" s="8"/>
      <c r="G21" s="19" t="s">
        <v>4</v>
      </c>
      <c r="H21" s="87"/>
      <c r="I21" s="87"/>
      <c r="J21" s="19"/>
      <c r="K21" s="86" t="str">
        <f t="shared" si="0"/>
        <v/>
      </c>
      <c r="L21" s="86"/>
      <c r="M21" s="6" t="str">
        <f t="shared" si="2"/>
        <v/>
      </c>
      <c r="N21" s="19"/>
      <c r="O21" s="8"/>
      <c r="P21" s="87"/>
      <c r="Q21" s="87"/>
      <c r="R21" s="90" t="str">
        <f t="shared" si="3"/>
        <v/>
      </c>
      <c r="S21" s="90"/>
      <c r="T21" s="91" t="str">
        <f t="shared" si="4"/>
        <v/>
      </c>
      <c r="U21" s="91"/>
    </row>
    <row r="22" spans="2:21" x14ac:dyDescent="0.2">
      <c r="B22" s="19">
        <v>14</v>
      </c>
      <c r="C22" s="86" t="str">
        <f t="shared" si="1"/>
        <v/>
      </c>
      <c r="D22" s="86"/>
      <c r="E22" s="19"/>
      <c r="F22" s="8"/>
      <c r="G22" s="19" t="s">
        <v>3</v>
      </c>
      <c r="H22" s="87"/>
      <c r="I22" s="87"/>
      <c r="J22" s="19"/>
      <c r="K22" s="86" t="str">
        <f t="shared" si="0"/>
        <v/>
      </c>
      <c r="L22" s="86"/>
      <c r="M22" s="6" t="str">
        <f t="shared" si="2"/>
        <v/>
      </c>
      <c r="N22" s="19"/>
      <c r="O22" s="8"/>
      <c r="P22" s="87"/>
      <c r="Q22" s="87"/>
      <c r="R22" s="90" t="str">
        <f t="shared" si="3"/>
        <v/>
      </c>
      <c r="S22" s="90"/>
      <c r="T22" s="91" t="str">
        <f t="shared" si="4"/>
        <v/>
      </c>
      <c r="U22" s="91"/>
    </row>
    <row r="23" spans="2:21" x14ac:dyDescent="0.2">
      <c r="B23" s="19">
        <v>15</v>
      </c>
      <c r="C23" s="86" t="str">
        <f t="shared" si="1"/>
        <v/>
      </c>
      <c r="D23" s="86"/>
      <c r="E23" s="19"/>
      <c r="F23" s="8"/>
      <c r="G23" s="19" t="s">
        <v>4</v>
      </c>
      <c r="H23" s="87"/>
      <c r="I23" s="87"/>
      <c r="J23" s="19"/>
      <c r="K23" s="86" t="str">
        <f t="shared" si="0"/>
        <v/>
      </c>
      <c r="L23" s="86"/>
      <c r="M23" s="6" t="str">
        <f t="shared" si="2"/>
        <v/>
      </c>
      <c r="N23" s="19"/>
      <c r="O23" s="8"/>
      <c r="P23" s="87"/>
      <c r="Q23" s="87"/>
      <c r="R23" s="90" t="str">
        <f t="shared" si="3"/>
        <v/>
      </c>
      <c r="S23" s="90"/>
      <c r="T23" s="91" t="str">
        <f t="shared" si="4"/>
        <v/>
      </c>
      <c r="U23" s="91"/>
    </row>
    <row r="24" spans="2:21" x14ac:dyDescent="0.2">
      <c r="B24" s="19">
        <v>16</v>
      </c>
      <c r="C24" s="86" t="str">
        <f t="shared" si="1"/>
        <v/>
      </c>
      <c r="D24" s="86"/>
      <c r="E24" s="19"/>
      <c r="F24" s="8"/>
      <c r="G24" s="19" t="s">
        <v>4</v>
      </c>
      <c r="H24" s="87"/>
      <c r="I24" s="87"/>
      <c r="J24" s="19"/>
      <c r="K24" s="86" t="str">
        <f t="shared" si="0"/>
        <v/>
      </c>
      <c r="L24" s="86"/>
      <c r="M24" s="6" t="str">
        <f t="shared" si="2"/>
        <v/>
      </c>
      <c r="N24" s="19"/>
      <c r="O24" s="8"/>
      <c r="P24" s="87"/>
      <c r="Q24" s="87"/>
      <c r="R24" s="90" t="str">
        <f t="shared" si="3"/>
        <v/>
      </c>
      <c r="S24" s="90"/>
      <c r="T24" s="91" t="str">
        <f t="shared" si="4"/>
        <v/>
      </c>
      <c r="U24" s="91"/>
    </row>
    <row r="25" spans="2:21" x14ac:dyDescent="0.2">
      <c r="B25" s="19">
        <v>17</v>
      </c>
      <c r="C25" s="86" t="str">
        <f t="shared" si="1"/>
        <v/>
      </c>
      <c r="D25" s="86"/>
      <c r="E25" s="19"/>
      <c r="F25" s="8"/>
      <c r="G25" s="19" t="s">
        <v>4</v>
      </c>
      <c r="H25" s="87"/>
      <c r="I25" s="87"/>
      <c r="J25" s="19"/>
      <c r="K25" s="86" t="str">
        <f t="shared" si="0"/>
        <v/>
      </c>
      <c r="L25" s="86"/>
      <c r="M25" s="6" t="str">
        <f t="shared" si="2"/>
        <v/>
      </c>
      <c r="N25" s="19"/>
      <c r="O25" s="8"/>
      <c r="P25" s="87"/>
      <c r="Q25" s="87"/>
      <c r="R25" s="90" t="str">
        <f t="shared" si="3"/>
        <v/>
      </c>
      <c r="S25" s="90"/>
      <c r="T25" s="91" t="str">
        <f t="shared" si="4"/>
        <v/>
      </c>
      <c r="U25" s="91"/>
    </row>
    <row r="26" spans="2:21" x14ac:dyDescent="0.2">
      <c r="B26" s="19">
        <v>18</v>
      </c>
      <c r="C26" s="86" t="str">
        <f t="shared" si="1"/>
        <v/>
      </c>
      <c r="D26" s="86"/>
      <c r="E26" s="19"/>
      <c r="F26" s="8"/>
      <c r="G26" s="19" t="s">
        <v>4</v>
      </c>
      <c r="H26" s="87"/>
      <c r="I26" s="87"/>
      <c r="J26" s="19"/>
      <c r="K26" s="86" t="str">
        <f t="shared" si="0"/>
        <v/>
      </c>
      <c r="L26" s="86"/>
      <c r="M26" s="6" t="str">
        <f t="shared" si="2"/>
        <v/>
      </c>
      <c r="N26" s="19"/>
      <c r="O26" s="8"/>
      <c r="P26" s="87"/>
      <c r="Q26" s="87"/>
      <c r="R26" s="90" t="str">
        <f t="shared" si="3"/>
        <v/>
      </c>
      <c r="S26" s="90"/>
      <c r="T26" s="91" t="str">
        <f t="shared" si="4"/>
        <v/>
      </c>
      <c r="U26" s="91"/>
    </row>
    <row r="27" spans="2:21" x14ac:dyDescent="0.2">
      <c r="B27" s="19">
        <v>19</v>
      </c>
      <c r="C27" s="86" t="str">
        <f t="shared" si="1"/>
        <v/>
      </c>
      <c r="D27" s="86"/>
      <c r="E27" s="19"/>
      <c r="F27" s="8"/>
      <c r="G27" s="19" t="s">
        <v>3</v>
      </c>
      <c r="H27" s="87"/>
      <c r="I27" s="87"/>
      <c r="J27" s="19"/>
      <c r="K27" s="86" t="str">
        <f t="shared" si="0"/>
        <v/>
      </c>
      <c r="L27" s="86"/>
      <c r="M27" s="6" t="str">
        <f t="shared" si="2"/>
        <v/>
      </c>
      <c r="N27" s="19"/>
      <c r="O27" s="8"/>
      <c r="P27" s="87"/>
      <c r="Q27" s="87"/>
      <c r="R27" s="90" t="str">
        <f t="shared" si="3"/>
        <v/>
      </c>
      <c r="S27" s="90"/>
      <c r="T27" s="91" t="str">
        <f t="shared" si="4"/>
        <v/>
      </c>
      <c r="U27" s="91"/>
    </row>
    <row r="28" spans="2:21" x14ac:dyDescent="0.2">
      <c r="B28" s="19">
        <v>20</v>
      </c>
      <c r="C28" s="86" t="str">
        <f t="shared" si="1"/>
        <v/>
      </c>
      <c r="D28" s="86"/>
      <c r="E28" s="19"/>
      <c r="F28" s="8"/>
      <c r="G28" s="19" t="s">
        <v>4</v>
      </c>
      <c r="H28" s="87"/>
      <c r="I28" s="87"/>
      <c r="J28" s="19"/>
      <c r="K28" s="86" t="str">
        <f t="shared" si="0"/>
        <v/>
      </c>
      <c r="L28" s="86"/>
      <c r="M28" s="6" t="str">
        <f t="shared" si="2"/>
        <v/>
      </c>
      <c r="N28" s="19"/>
      <c r="O28" s="8"/>
      <c r="P28" s="87"/>
      <c r="Q28" s="87"/>
      <c r="R28" s="90" t="str">
        <f t="shared" si="3"/>
        <v/>
      </c>
      <c r="S28" s="90"/>
      <c r="T28" s="91" t="str">
        <f t="shared" si="4"/>
        <v/>
      </c>
      <c r="U28" s="91"/>
    </row>
    <row r="29" spans="2:21" x14ac:dyDescent="0.2">
      <c r="B29" s="19">
        <v>21</v>
      </c>
      <c r="C29" s="86" t="str">
        <f t="shared" si="1"/>
        <v/>
      </c>
      <c r="D29" s="86"/>
      <c r="E29" s="19"/>
      <c r="F29" s="8"/>
      <c r="G29" s="19" t="s">
        <v>3</v>
      </c>
      <c r="H29" s="87"/>
      <c r="I29" s="87"/>
      <c r="J29" s="19"/>
      <c r="K29" s="86" t="str">
        <f t="shared" si="0"/>
        <v/>
      </c>
      <c r="L29" s="86"/>
      <c r="M29" s="6" t="str">
        <f t="shared" si="2"/>
        <v/>
      </c>
      <c r="N29" s="19"/>
      <c r="O29" s="8"/>
      <c r="P29" s="87"/>
      <c r="Q29" s="87"/>
      <c r="R29" s="90" t="str">
        <f t="shared" si="3"/>
        <v/>
      </c>
      <c r="S29" s="90"/>
      <c r="T29" s="91" t="str">
        <f t="shared" si="4"/>
        <v/>
      </c>
      <c r="U29" s="91"/>
    </row>
    <row r="30" spans="2:21" x14ac:dyDescent="0.2">
      <c r="B30" s="19">
        <v>22</v>
      </c>
      <c r="C30" s="86" t="str">
        <f t="shared" si="1"/>
        <v/>
      </c>
      <c r="D30" s="86"/>
      <c r="E30" s="19"/>
      <c r="F30" s="8"/>
      <c r="G30" s="19" t="s">
        <v>3</v>
      </c>
      <c r="H30" s="87"/>
      <c r="I30" s="87"/>
      <c r="J30" s="19"/>
      <c r="K30" s="86" t="str">
        <f t="shared" si="0"/>
        <v/>
      </c>
      <c r="L30" s="86"/>
      <c r="M30" s="6" t="str">
        <f t="shared" si="2"/>
        <v/>
      </c>
      <c r="N30" s="19"/>
      <c r="O30" s="8"/>
      <c r="P30" s="87"/>
      <c r="Q30" s="87"/>
      <c r="R30" s="90" t="str">
        <f t="shared" si="3"/>
        <v/>
      </c>
      <c r="S30" s="90"/>
      <c r="T30" s="91" t="str">
        <f t="shared" si="4"/>
        <v/>
      </c>
      <c r="U30" s="91"/>
    </row>
    <row r="31" spans="2:21" x14ac:dyDescent="0.2">
      <c r="B31" s="19">
        <v>23</v>
      </c>
      <c r="C31" s="86" t="str">
        <f t="shared" si="1"/>
        <v/>
      </c>
      <c r="D31" s="86"/>
      <c r="E31" s="19"/>
      <c r="F31" s="8"/>
      <c r="G31" s="19" t="s">
        <v>3</v>
      </c>
      <c r="H31" s="87"/>
      <c r="I31" s="87"/>
      <c r="J31" s="19"/>
      <c r="K31" s="86" t="str">
        <f t="shared" si="0"/>
        <v/>
      </c>
      <c r="L31" s="86"/>
      <c r="M31" s="6" t="str">
        <f t="shared" si="2"/>
        <v/>
      </c>
      <c r="N31" s="19"/>
      <c r="O31" s="8"/>
      <c r="P31" s="87"/>
      <c r="Q31" s="87"/>
      <c r="R31" s="90" t="str">
        <f t="shared" si="3"/>
        <v/>
      </c>
      <c r="S31" s="90"/>
      <c r="T31" s="91" t="str">
        <f t="shared" si="4"/>
        <v/>
      </c>
      <c r="U31" s="91"/>
    </row>
    <row r="32" spans="2:21" x14ac:dyDescent="0.2">
      <c r="B32" s="19">
        <v>24</v>
      </c>
      <c r="C32" s="86" t="str">
        <f t="shared" si="1"/>
        <v/>
      </c>
      <c r="D32" s="86"/>
      <c r="E32" s="19"/>
      <c r="F32" s="8"/>
      <c r="G32" s="19" t="s">
        <v>3</v>
      </c>
      <c r="H32" s="87"/>
      <c r="I32" s="87"/>
      <c r="J32" s="19"/>
      <c r="K32" s="86" t="str">
        <f t="shared" si="0"/>
        <v/>
      </c>
      <c r="L32" s="86"/>
      <c r="M32" s="6" t="str">
        <f t="shared" si="2"/>
        <v/>
      </c>
      <c r="N32" s="19"/>
      <c r="O32" s="8"/>
      <c r="P32" s="87"/>
      <c r="Q32" s="87"/>
      <c r="R32" s="90" t="str">
        <f t="shared" si="3"/>
        <v/>
      </c>
      <c r="S32" s="90"/>
      <c r="T32" s="91" t="str">
        <f t="shared" si="4"/>
        <v/>
      </c>
      <c r="U32" s="91"/>
    </row>
    <row r="33" spans="2:21" x14ac:dyDescent="0.2">
      <c r="B33" s="19">
        <v>25</v>
      </c>
      <c r="C33" s="86" t="str">
        <f t="shared" si="1"/>
        <v/>
      </c>
      <c r="D33" s="86"/>
      <c r="E33" s="19"/>
      <c r="F33" s="8"/>
      <c r="G33" s="19" t="s">
        <v>4</v>
      </c>
      <c r="H33" s="87"/>
      <c r="I33" s="87"/>
      <c r="J33" s="19"/>
      <c r="K33" s="86" t="str">
        <f t="shared" si="0"/>
        <v/>
      </c>
      <c r="L33" s="86"/>
      <c r="M33" s="6" t="str">
        <f t="shared" si="2"/>
        <v/>
      </c>
      <c r="N33" s="19"/>
      <c r="O33" s="8"/>
      <c r="P33" s="87"/>
      <c r="Q33" s="87"/>
      <c r="R33" s="90" t="str">
        <f t="shared" si="3"/>
        <v/>
      </c>
      <c r="S33" s="90"/>
      <c r="T33" s="91" t="str">
        <f t="shared" si="4"/>
        <v/>
      </c>
      <c r="U33" s="91"/>
    </row>
    <row r="34" spans="2:21" x14ac:dyDescent="0.2">
      <c r="B34" s="19">
        <v>26</v>
      </c>
      <c r="C34" s="86" t="str">
        <f t="shared" si="1"/>
        <v/>
      </c>
      <c r="D34" s="86"/>
      <c r="E34" s="19"/>
      <c r="F34" s="8"/>
      <c r="G34" s="19" t="s">
        <v>3</v>
      </c>
      <c r="H34" s="87"/>
      <c r="I34" s="87"/>
      <c r="J34" s="19"/>
      <c r="K34" s="86" t="str">
        <f t="shared" si="0"/>
        <v/>
      </c>
      <c r="L34" s="86"/>
      <c r="M34" s="6" t="str">
        <f t="shared" si="2"/>
        <v/>
      </c>
      <c r="N34" s="19"/>
      <c r="O34" s="8"/>
      <c r="P34" s="87"/>
      <c r="Q34" s="87"/>
      <c r="R34" s="90" t="str">
        <f t="shared" si="3"/>
        <v/>
      </c>
      <c r="S34" s="90"/>
      <c r="T34" s="91" t="str">
        <f t="shared" si="4"/>
        <v/>
      </c>
      <c r="U34" s="91"/>
    </row>
    <row r="35" spans="2:21" x14ac:dyDescent="0.2">
      <c r="B35" s="19">
        <v>27</v>
      </c>
      <c r="C35" s="86" t="str">
        <f t="shared" si="1"/>
        <v/>
      </c>
      <c r="D35" s="86"/>
      <c r="E35" s="19"/>
      <c r="F35" s="8"/>
      <c r="G35" s="19" t="s">
        <v>3</v>
      </c>
      <c r="H35" s="87"/>
      <c r="I35" s="87"/>
      <c r="J35" s="19"/>
      <c r="K35" s="86" t="str">
        <f t="shared" si="0"/>
        <v/>
      </c>
      <c r="L35" s="86"/>
      <c r="M35" s="6" t="str">
        <f t="shared" si="2"/>
        <v/>
      </c>
      <c r="N35" s="19"/>
      <c r="O35" s="8"/>
      <c r="P35" s="87"/>
      <c r="Q35" s="87"/>
      <c r="R35" s="90" t="str">
        <f t="shared" si="3"/>
        <v/>
      </c>
      <c r="S35" s="90"/>
      <c r="T35" s="91" t="str">
        <f t="shared" si="4"/>
        <v/>
      </c>
      <c r="U35" s="91"/>
    </row>
    <row r="36" spans="2:21" x14ac:dyDescent="0.2">
      <c r="B36" s="19">
        <v>28</v>
      </c>
      <c r="C36" s="86" t="str">
        <f t="shared" si="1"/>
        <v/>
      </c>
      <c r="D36" s="86"/>
      <c r="E36" s="19"/>
      <c r="F36" s="8"/>
      <c r="G36" s="19" t="s">
        <v>3</v>
      </c>
      <c r="H36" s="87"/>
      <c r="I36" s="87"/>
      <c r="J36" s="19"/>
      <c r="K36" s="86" t="str">
        <f t="shared" si="0"/>
        <v/>
      </c>
      <c r="L36" s="86"/>
      <c r="M36" s="6" t="str">
        <f t="shared" si="2"/>
        <v/>
      </c>
      <c r="N36" s="19"/>
      <c r="O36" s="8"/>
      <c r="P36" s="87"/>
      <c r="Q36" s="87"/>
      <c r="R36" s="90" t="str">
        <f t="shared" si="3"/>
        <v/>
      </c>
      <c r="S36" s="90"/>
      <c r="T36" s="91" t="str">
        <f t="shared" si="4"/>
        <v/>
      </c>
      <c r="U36" s="91"/>
    </row>
    <row r="37" spans="2:21" x14ac:dyDescent="0.2">
      <c r="B37" s="19">
        <v>29</v>
      </c>
      <c r="C37" s="86" t="str">
        <f t="shared" si="1"/>
        <v/>
      </c>
      <c r="D37" s="86"/>
      <c r="E37" s="19"/>
      <c r="F37" s="8"/>
      <c r="G37" s="19" t="s">
        <v>3</v>
      </c>
      <c r="H37" s="87"/>
      <c r="I37" s="87"/>
      <c r="J37" s="19"/>
      <c r="K37" s="86" t="str">
        <f t="shared" si="0"/>
        <v/>
      </c>
      <c r="L37" s="86"/>
      <c r="M37" s="6" t="str">
        <f t="shared" si="2"/>
        <v/>
      </c>
      <c r="N37" s="19"/>
      <c r="O37" s="8"/>
      <c r="P37" s="87"/>
      <c r="Q37" s="87"/>
      <c r="R37" s="90" t="str">
        <f t="shared" si="3"/>
        <v/>
      </c>
      <c r="S37" s="90"/>
      <c r="T37" s="91" t="str">
        <f t="shared" si="4"/>
        <v/>
      </c>
      <c r="U37" s="91"/>
    </row>
    <row r="38" spans="2:21" x14ac:dyDescent="0.2">
      <c r="B38" s="19">
        <v>30</v>
      </c>
      <c r="C38" s="86" t="str">
        <f t="shared" si="1"/>
        <v/>
      </c>
      <c r="D38" s="86"/>
      <c r="E38" s="19"/>
      <c r="F38" s="8"/>
      <c r="G38" s="19" t="s">
        <v>4</v>
      </c>
      <c r="H38" s="87"/>
      <c r="I38" s="87"/>
      <c r="J38" s="19"/>
      <c r="K38" s="86" t="str">
        <f t="shared" si="0"/>
        <v/>
      </c>
      <c r="L38" s="86"/>
      <c r="M38" s="6" t="str">
        <f t="shared" si="2"/>
        <v/>
      </c>
      <c r="N38" s="19"/>
      <c r="O38" s="8"/>
      <c r="P38" s="87"/>
      <c r="Q38" s="87"/>
      <c r="R38" s="90" t="str">
        <f t="shared" si="3"/>
        <v/>
      </c>
      <c r="S38" s="90"/>
      <c r="T38" s="91" t="str">
        <f t="shared" si="4"/>
        <v/>
      </c>
      <c r="U38" s="91"/>
    </row>
    <row r="39" spans="2:21" x14ac:dyDescent="0.2">
      <c r="B39" s="19">
        <v>31</v>
      </c>
      <c r="C39" s="86" t="str">
        <f t="shared" si="1"/>
        <v/>
      </c>
      <c r="D39" s="86"/>
      <c r="E39" s="19"/>
      <c r="F39" s="8"/>
      <c r="G39" s="19" t="s">
        <v>4</v>
      </c>
      <c r="H39" s="87"/>
      <c r="I39" s="87"/>
      <c r="J39" s="19"/>
      <c r="K39" s="86" t="str">
        <f t="shared" si="0"/>
        <v/>
      </c>
      <c r="L39" s="86"/>
      <c r="M39" s="6" t="str">
        <f t="shared" si="2"/>
        <v/>
      </c>
      <c r="N39" s="19"/>
      <c r="O39" s="8"/>
      <c r="P39" s="87"/>
      <c r="Q39" s="87"/>
      <c r="R39" s="90" t="str">
        <f t="shared" si="3"/>
        <v/>
      </c>
      <c r="S39" s="90"/>
      <c r="T39" s="91" t="str">
        <f t="shared" si="4"/>
        <v/>
      </c>
      <c r="U39" s="91"/>
    </row>
    <row r="40" spans="2:21" x14ac:dyDescent="0.2">
      <c r="B40" s="19">
        <v>32</v>
      </c>
      <c r="C40" s="86" t="str">
        <f t="shared" si="1"/>
        <v/>
      </c>
      <c r="D40" s="86"/>
      <c r="E40" s="19"/>
      <c r="F40" s="8"/>
      <c r="G40" s="19" t="s">
        <v>4</v>
      </c>
      <c r="H40" s="87"/>
      <c r="I40" s="87"/>
      <c r="J40" s="19"/>
      <c r="K40" s="86" t="str">
        <f t="shared" si="0"/>
        <v/>
      </c>
      <c r="L40" s="86"/>
      <c r="M40" s="6" t="str">
        <f t="shared" si="2"/>
        <v/>
      </c>
      <c r="N40" s="19"/>
      <c r="O40" s="8"/>
      <c r="P40" s="87"/>
      <c r="Q40" s="87"/>
      <c r="R40" s="90" t="str">
        <f t="shared" si="3"/>
        <v/>
      </c>
      <c r="S40" s="90"/>
      <c r="T40" s="91" t="str">
        <f t="shared" si="4"/>
        <v/>
      </c>
      <c r="U40" s="91"/>
    </row>
    <row r="41" spans="2:21" x14ac:dyDescent="0.2">
      <c r="B41" s="19">
        <v>33</v>
      </c>
      <c r="C41" s="86" t="str">
        <f t="shared" si="1"/>
        <v/>
      </c>
      <c r="D41" s="86"/>
      <c r="E41" s="19"/>
      <c r="F41" s="8"/>
      <c r="G41" s="19" t="s">
        <v>3</v>
      </c>
      <c r="H41" s="87"/>
      <c r="I41" s="87"/>
      <c r="J41" s="19"/>
      <c r="K41" s="86" t="str">
        <f t="shared" si="0"/>
        <v/>
      </c>
      <c r="L41" s="86"/>
      <c r="M41" s="6" t="str">
        <f t="shared" si="2"/>
        <v/>
      </c>
      <c r="N41" s="19"/>
      <c r="O41" s="8"/>
      <c r="P41" s="87"/>
      <c r="Q41" s="87"/>
      <c r="R41" s="90" t="str">
        <f t="shared" si="3"/>
        <v/>
      </c>
      <c r="S41" s="90"/>
      <c r="T41" s="91" t="str">
        <f t="shared" si="4"/>
        <v/>
      </c>
      <c r="U41" s="91"/>
    </row>
    <row r="42" spans="2:21" x14ac:dyDescent="0.2">
      <c r="B42" s="19">
        <v>34</v>
      </c>
      <c r="C42" s="86" t="str">
        <f t="shared" si="1"/>
        <v/>
      </c>
      <c r="D42" s="86"/>
      <c r="E42" s="19"/>
      <c r="F42" s="8"/>
      <c r="G42" s="19" t="s">
        <v>4</v>
      </c>
      <c r="H42" s="87"/>
      <c r="I42" s="87"/>
      <c r="J42" s="19"/>
      <c r="K42" s="86" t="str">
        <f t="shared" si="0"/>
        <v/>
      </c>
      <c r="L42" s="86"/>
      <c r="M42" s="6" t="str">
        <f t="shared" si="2"/>
        <v/>
      </c>
      <c r="N42" s="19"/>
      <c r="O42" s="8"/>
      <c r="P42" s="87"/>
      <c r="Q42" s="87"/>
      <c r="R42" s="90" t="str">
        <f t="shared" si="3"/>
        <v/>
      </c>
      <c r="S42" s="90"/>
      <c r="T42" s="91" t="str">
        <f t="shared" si="4"/>
        <v/>
      </c>
      <c r="U42" s="91"/>
    </row>
    <row r="43" spans="2:21" x14ac:dyDescent="0.2">
      <c r="B43" s="19">
        <v>35</v>
      </c>
      <c r="C43" s="86" t="str">
        <f t="shared" si="1"/>
        <v/>
      </c>
      <c r="D43" s="86"/>
      <c r="E43" s="19"/>
      <c r="F43" s="8"/>
      <c r="G43" s="19" t="s">
        <v>3</v>
      </c>
      <c r="H43" s="87"/>
      <c r="I43" s="87"/>
      <c r="J43" s="19"/>
      <c r="K43" s="86" t="str">
        <f t="shared" si="0"/>
        <v/>
      </c>
      <c r="L43" s="86"/>
      <c r="M43" s="6" t="str">
        <f t="shared" si="2"/>
        <v/>
      </c>
      <c r="N43" s="19"/>
      <c r="O43" s="8"/>
      <c r="P43" s="87"/>
      <c r="Q43" s="87"/>
      <c r="R43" s="90" t="str">
        <f t="shared" si="3"/>
        <v/>
      </c>
      <c r="S43" s="90"/>
      <c r="T43" s="91" t="str">
        <f t="shared" si="4"/>
        <v/>
      </c>
      <c r="U43" s="91"/>
    </row>
    <row r="44" spans="2:21" x14ac:dyDescent="0.2">
      <c r="B44" s="19">
        <v>36</v>
      </c>
      <c r="C44" s="86" t="str">
        <f t="shared" si="1"/>
        <v/>
      </c>
      <c r="D44" s="86"/>
      <c r="E44" s="19"/>
      <c r="F44" s="8"/>
      <c r="G44" s="19" t="s">
        <v>4</v>
      </c>
      <c r="H44" s="87"/>
      <c r="I44" s="87"/>
      <c r="J44" s="19"/>
      <c r="K44" s="86" t="str">
        <f t="shared" si="0"/>
        <v/>
      </c>
      <c r="L44" s="86"/>
      <c r="M44" s="6" t="str">
        <f t="shared" si="2"/>
        <v/>
      </c>
      <c r="N44" s="19"/>
      <c r="O44" s="8"/>
      <c r="P44" s="87"/>
      <c r="Q44" s="87"/>
      <c r="R44" s="90" t="str">
        <f t="shared" si="3"/>
        <v/>
      </c>
      <c r="S44" s="90"/>
      <c r="T44" s="91" t="str">
        <f t="shared" si="4"/>
        <v/>
      </c>
      <c r="U44" s="91"/>
    </row>
    <row r="45" spans="2:21" x14ac:dyDescent="0.2">
      <c r="B45" s="19">
        <v>37</v>
      </c>
      <c r="C45" s="86" t="str">
        <f t="shared" si="1"/>
        <v/>
      </c>
      <c r="D45" s="86"/>
      <c r="E45" s="19"/>
      <c r="F45" s="8"/>
      <c r="G45" s="19" t="s">
        <v>3</v>
      </c>
      <c r="H45" s="87"/>
      <c r="I45" s="87"/>
      <c r="J45" s="19"/>
      <c r="K45" s="86" t="str">
        <f t="shared" si="0"/>
        <v/>
      </c>
      <c r="L45" s="86"/>
      <c r="M45" s="6" t="str">
        <f t="shared" si="2"/>
        <v/>
      </c>
      <c r="N45" s="19"/>
      <c r="O45" s="8"/>
      <c r="P45" s="87"/>
      <c r="Q45" s="87"/>
      <c r="R45" s="90" t="str">
        <f t="shared" si="3"/>
        <v/>
      </c>
      <c r="S45" s="90"/>
      <c r="T45" s="91" t="str">
        <f t="shared" si="4"/>
        <v/>
      </c>
      <c r="U45" s="91"/>
    </row>
    <row r="46" spans="2:21" x14ac:dyDescent="0.2">
      <c r="B46" s="19">
        <v>38</v>
      </c>
      <c r="C46" s="86" t="str">
        <f t="shared" si="1"/>
        <v/>
      </c>
      <c r="D46" s="86"/>
      <c r="E46" s="19"/>
      <c r="F46" s="8"/>
      <c r="G46" s="19" t="s">
        <v>4</v>
      </c>
      <c r="H46" s="87"/>
      <c r="I46" s="87"/>
      <c r="J46" s="19"/>
      <c r="K46" s="86" t="str">
        <f t="shared" si="0"/>
        <v/>
      </c>
      <c r="L46" s="86"/>
      <c r="M46" s="6" t="str">
        <f t="shared" si="2"/>
        <v/>
      </c>
      <c r="N46" s="19"/>
      <c r="O46" s="8"/>
      <c r="P46" s="87"/>
      <c r="Q46" s="87"/>
      <c r="R46" s="90" t="str">
        <f t="shared" si="3"/>
        <v/>
      </c>
      <c r="S46" s="90"/>
      <c r="T46" s="91" t="str">
        <f t="shared" si="4"/>
        <v/>
      </c>
      <c r="U46" s="91"/>
    </row>
    <row r="47" spans="2:21" x14ac:dyDescent="0.2">
      <c r="B47" s="19">
        <v>39</v>
      </c>
      <c r="C47" s="86" t="str">
        <f t="shared" si="1"/>
        <v/>
      </c>
      <c r="D47" s="86"/>
      <c r="E47" s="19"/>
      <c r="F47" s="8"/>
      <c r="G47" s="19" t="s">
        <v>4</v>
      </c>
      <c r="H47" s="87"/>
      <c r="I47" s="87"/>
      <c r="J47" s="19"/>
      <c r="K47" s="86" t="str">
        <f t="shared" si="0"/>
        <v/>
      </c>
      <c r="L47" s="86"/>
      <c r="M47" s="6" t="str">
        <f t="shared" si="2"/>
        <v/>
      </c>
      <c r="N47" s="19"/>
      <c r="O47" s="8"/>
      <c r="P47" s="87"/>
      <c r="Q47" s="87"/>
      <c r="R47" s="90" t="str">
        <f t="shared" si="3"/>
        <v/>
      </c>
      <c r="S47" s="90"/>
      <c r="T47" s="91" t="str">
        <f t="shared" si="4"/>
        <v/>
      </c>
      <c r="U47" s="91"/>
    </row>
    <row r="48" spans="2:21" x14ac:dyDescent="0.2">
      <c r="B48" s="19">
        <v>40</v>
      </c>
      <c r="C48" s="86" t="str">
        <f t="shared" si="1"/>
        <v/>
      </c>
      <c r="D48" s="86"/>
      <c r="E48" s="19"/>
      <c r="F48" s="8"/>
      <c r="G48" s="19" t="s">
        <v>37</v>
      </c>
      <c r="H48" s="87"/>
      <c r="I48" s="87"/>
      <c r="J48" s="19"/>
      <c r="K48" s="86" t="str">
        <f t="shared" si="0"/>
        <v/>
      </c>
      <c r="L48" s="86"/>
      <c r="M48" s="6" t="str">
        <f t="shared" si="2"/>
        <v/>
      </c>
      <c r="N48" s="19"/>
      <c r="O48" s="8"/>
      <c r="P48" s="87"/>
      <c r="Q48" s="87"/>
      <c r="R48" s="90" t="str">
        <f t="shared" si="3"/>
        <v/>
      </c>
      <c r="S48" s="90"/>
      <c r="T48" s="91" t="str">
        <f t="shared" si="4"/>
        <v/>
      </c>
      <c r="U48" s="91"/>
    </row>
    <row r="49" spans="2:21" x14ac:dyDescent="0.2">
      <c r="B49" s="19">
        <v>41</v>
      </c>
      <c r="C49" s="86" t="str">
        <f t="shared" si="1"/>
        <v/>
      </c>
      <c r="D49" s="86"/>
      <c r="E49" s="19"/>
      <c r="F49" s="8"/>
      <c r="G49" s="19" t="s">
        <v>4</v>
      </c>
      <c r="H49" s="87"/>
      <c r="I49" s="87"/>
      <c r="J49" s="19"/>
      <c r="K49" s="86" t="str">
        <f t="shared" si="0"/>
        <v/>
      </c>
      <c r="L49" s="86"/>
      <c r="M49" s="6" t="str">
        <f t="shared" si="2"/>
        <v/>
      </c>
      <c r="N49" s="19"/>
      <c r="O49" s="8"/>
      <c r="P49" s="87"/>
      <c r="Q49" s="87"/>
      <c r="R49" s="90" t="str">
        <f t="shared" si="3"/>
        <v/>
      </c>
      <c r="S49" s="90"/>
      <c r="T49" s="91" t="str">
        <f t="shared" si="4"/>
        <v/>
      </c>
      <c r="U49" s="91"/>
    </row>
    <row r="50" spans="2:21" x14ac:dyDescent="0.2">
      <c r="B50" s="19">
        <v>42</v>
      </c>
      <c r="C50" s="86" t="str">
        <f t="shared" si="1"/>
        <v/>
      </c>
      <c r="D50" s="86"/>
      <c r="E50" s="19"/>
      <c r="F50" s="8"/>
      <c r="G50" s="19" t="s">
        <v>4</v>
      </c>
      <c r="H50" s="87"/>
      <c r="I50" s="87"/>
      <c r="J50" s="19"/>
      <c r="K50" s="86" t="str">
        <f t="shared" si="0"/>
        <v/>
      </c>
      <c r="L50" s="86"/>
      <c r="M50" s="6" t="str">
        <f t="shared" si="2"/>
        <v/>
      </c>
      <c r="N50" s="19"/>
      <c r="O50" s="8"/>
      <c r="P50" s="87"/>
      <c r="Q50" s="87"/>
      <c r="R50" s="90" t="str">
        <f t="shared" si="3"/>
        <v/>
      </c>
      <c r="S50" s="90"/>
      <c r="T50" s="91" t="str">
        <f t="shared" si="4"/>
        <v/>
      </c>
      <c r="U50" s="91"/>
    </row>
    <row r="51" spans="2:21" x14ac:dyDescent="0.2">
      <c r="B51" s="19">
        <v>43</v>
      </c>
      <c r="C51" s="86" t="str">
        <f t="shared" si="1"/>
        <v/>
      </c>
      <c r="D51" s="86"/>
      <c r="E51" s="19"/>
      <c r="F51" s="8"/>
      <c r="G51" s="19" t="s">
        <v>3</v>
      </c>
      <c r="H51" s="87"/>
      <c r="I51" s="87"/>
      <c r="J51" s="19"/>
      <c r="K51" s="86" t="str">
        <f t="shared" si="0"/>
        <v/>
      </c>
      <c r="L51" s="86"/>
      <c r="M51" s="6" t="str">
        <f t="shared" si="2"/>
        <v/>
      </c>
      <c r="N51" s="19"/>
      <c r="O51" s="8"/>
      <c r="P51" s="87"/>
      <c r="Q51" s="87"/>
      <c r="R51" s="90" t="str">
        <f t="shared" si="3"/>
        <v/>
      </c>
      <c r="S51" s="90"/>
      <c r="T51" s="91" t="str">
        <f t="shared" si="4"/>
        <v/>
      </c>
      <c r="U51" s="91"/>
    </row>
    <row r="52" spans="2:21" x14ac:dyDescent="0.2">
      <c r="B52" s="19">
        <v>44</v>
      </c>
      <c r="C52" s="86" t="str">
        <f t="shared" si="1"/>
        <v/>
      </c>
      <c r="D52" s="86"/>
      <c r="E52" s="19"/>
      <c r="F52" s="8"/>
      <c r="G52" s="19" t="s">
        <v>3</v>
      </c>
      <c r="H52" s="87"/>
      <c r="I52" s="87"/>
      <c r="J52" s="19"/>
      <c r="K52" s="86" t="str">
        <f t="shared" si="0"/>
        <v/>
      </c>
      <c r="L52" s="86"/>
      <c r="M52" s="6" t="str">
        <f t="shared" si="2"/>
        <v/>
      </c>
      <c r="N52" s="19"/>
      <c r="O52" s="8"/>
      <c r="P52" s="87"/>
      <c r="Q52" s="87"/>
      <c r="R52" s="90" t="str">
        <f t="shared" si="3"/>
        <v/>
      </c>
      <c r="S52" s="90"/>
      <c r="T52" s="91" t="str">
        <f t="shared" si="4"/>
        <v/>
      </c>
      <c r="U52" s="91"/>
    </row>
    <row r="53" spans="2:21" x14ac:dyDescent="0.2">
      <c r="B53" s="19">
        <v>45</v>
      </c>
      <c r="C53" s="86" t="str">
        <f t="shared" si="1"/>
        <v/>
      </c>
      <c r="D53" s="86"/>
      <c r="E53" s="19"/>
      <c r="F53" s="8"/>
      <c r="G53" s="19" t="s">
        <v>4</v>
      </c>
      <c r="H53" s="87"/>
      <c r="I53" s="87"/>
      <c r="J53" s="19"/>
      <c r="K53" s="86" t="str">
        <f t="shared" si="0"/>
        <v/>
      </c>
      <c r="L53" s="86"/>
      <c r="M53" s="6" t="str">
        <f t="shared" si="2"/>
        <v/>
      </c>
      <c r="N53" s="19"/>
      <c r="O53" s="8"/>
      <c r="P53" s="87"/>
      <c r="Q53" s="87"/>
      <c r="R53" s="90" t="str">
        <f t="shared" si="3"/>
        <v/>
      </c>
      <c r="S53" s="90"/>
      <c r="T53" s="91" t="str">
        <f t="shared" si="4"/>
        <v/>
      </c>
      <c r="U53" s="91"/>
    </row>
    <row r="54" spans="2:21" x14ac:dyDescent="0.2">
      <c r="B54" s="19">
        <v>46</v>
      </c>
      <c r="C54" s="86" t="str">
        <f t="shared" si="1"/>
        <v/>
      </c>
      <c r="D54" s="86"/>
      <c r="E54" s="19"/>
      <c r="F54" s="8"/>
      <c r="G54" s="19" t="s">
        <v>4</v>
      </c>
      <c r="H54" s="87"/>
      <c r="I54" s="87"/>
      <c r="J54" s="19"/>
      <c r="K54" s="86" t="str">
        <f t="shared" si="0"/>
        <v/>
      </c>
      <c r="L54" s="86"/>
      <c r="M54" s="6" t="str">
        <f t="shared" si="2"/>
        <v/>
      </c>
      <c r="N54" s="19"/>
      <c r="O54" s="8"/>
      <c r="P54" s="87"/>
      <c r="Q54" s="87"/>
      <c r="R54" s="90" t="str">
        <f t="shared" si="3"/>
        <v/>
      </c>
      <c r="S54" s="90"/>
      <c r="T54" s="91" t="str">
        <f t="shared" si="4"/>
        <v/>
      </c>
      <c r="U54" s="91"/>
    </row>
    <row r="55" spans="2:21" x14ac:dyDescent="0.2">
      <c r="B55" s="19">
        <v>47</v>
      </c>
      <c r="C55" s="86" t="str">
        <f t="shared" si="1"/>
        <v/>
      </c>
      <c r="D55" s="86"/>
      <c r="E55" s="19"/>
      <c r="F55" s="8"/>
      <c r="G55" s="19" t="s">
        <v>3</v>
      </c>
      <c r="H55" s="87"/>
      <c r="I55" s="87"/>
      <c r="J55" s="19"/>
      <c r="K55" s="86" t="str">
        <f t="shared" si="0"/>
        <v/>
      </c>
      <c r="L55" s="86"/>
      <c r="M55" s="6" t="str">
        <f t="shared" si="2"/>
        <v/>
      </c>
      <c r="N55" s="19"/>
      <c r="O55" s="8"/>
      <c r="P55" s="87"/>
      <c r="Q55" s="87"/>
      <c r="R55" s="90" t="str">
        <f t="shared" si="3"/>
        <v/>
      </c>
      <c r="S55" s="90"/>
      <c r="T55" s="91" t="str">
        <f t="shared" si="4"/>
        <v/>
      </c>
      <c r="U55" s="91"/>
    </row>
    <row r="56" spans="2:21" x14ac:dyDescent="0.2">
      <c r="B56" s="19">
        <v>48</v>
      </c>
      <c r="C56" s="86" t="str">
        <f t="shared" si="1"/>
        <v/>
      </c>
      <c r="D56" s="86"/>
      <c r="E56" s="19"/>
      <c r="F56" s="8"/>
      <c r="G56" s="19" t="s">
        <v>3</v>
      </c>
      <c r="H56" s="87"/>
      <c r="I56" s="87"/>
      <c r="J56" s="19"/>
      <c r="K56" s="86" t="str">
        <f t="shared" si="0"/>
        <v/>
      </c>
      <c r="L56" s="86"/>
      <c r="M56" s="6" t="str">
        <f t="shared" si="2"/>
        <v/>
      </c>
      <c r="N56" s="19"/>
      <c r="O56" s="8"/>
      <c r="P56" s="87"/>
      <c r="Q56" s="87"/>
      <c r="R56" s="90" t="str">
        <f t="shared" si="3"/>
        <v/>
      </c>
      <c r="S56" s="90"/>
      <c r="T56" s="91" t="str">
        <f t="shared" si="4"/>
        <v/>
      </c>
      <c r="U56" s="91"/>
    </row>
    <row r="57" spans="2:21" x14ac:dyDescent="0.2">
      <c r="B57" s="19">
        <v>49</v>
      </c>
      <c r="C57" s="86" t="str">
        <f t="shared" si="1"/>
        <v/>
      </c>
      <c r="D57" s="86"/>
      <c r="E57" s="19"/>
      <c r="F57" s="8"/>
      <c r="G57" s="19" t="s">
        <v>3</v>
      </c>
      <c r="H57" s="87"/>
      <c r="I57" s="87"/>
      <c r="J57" s="19"/>
      <c r="K57" s="86" t="str">
        <f t="shared" si="0"/>
        <v/>
      </c>
      <c r="L57" s="86"/>
      <c r="M57" s="6" t="str">
        <f t="shared" si="2"/>
        <v/>
      </c>
      <c r="N57" s="19"/>
      <c r="O57" s="8"/>
      <c r="P57" s="87"/>
      <c r="Q57" s="87"/>
      <c r="R57" s="90" t="str">
        <f t="shared" si="3"/>
        <v/>
      </c>
      <c r="S57" s="90"/>
      <c r="T57" s="91" t="str">
        <f t="shared" si="4"/>
        <v/>
      </c>
      <c r="U57" s="91"/>
    </row>
    <row r="58" spans="2:21" x14ac:dyDescent="0.2">
      <c r="B58" s="19">
        <v>50</v>
      </c>
      <c r="C58" s="86" t="str">
        <f t="shared" si="1"/>
        <v/>
      </c>
      <c r="D58" s="86"/>
      <c r="E58" s="19"/>
      <c r="F58" s="8"/>
      <c r="G58" s="19" t="s">
        <v>3</v>
      </c>
      <c r="H58" s="87"/>
      <c r="I58" s="87"/>
      <c r="J58" s="19"/>
      <c r="K58" s="86" t="str">
        <f t="shared" si="0"/>
        <v/>
      </c>
      <c r="L58" s="86"/>
      <c r="M58" s="6" t="str">
        <f t="shared" si="2"/>
        <v/>
      </c>
      <c r="N58" s="19"/>
      <c r="O58" s="8"/>
      <c r="P58" s="87"/>
      <c r="Q58" s="87"/>
      <c r="R58" s="90" t="str">
        <f t="shared" si="3"/>
        <v/>
      </c>
      <c r="S58" s="90"/>
      <c r="T58" s="91" t="str">
        <f t="shared" si="4"/>
        <v/>
      </c>
      <c r="U58" s="91"/>
    </row>
    <row r="59" spans="2:21" x14ac:dyDescent="0.2">
      <c r="B59" s="19">
        <v>51</v>
      </c>
      <c r="C59" s="86" t="str">
        <f t="shared" si="1"/>
        <v/>
      </c>
      <c r="D59" s="86"/>
      <c r="E59" s="19"/>
      <c r="F59" s="8"/>
      <c r="G59" s="19" t="s">
        <v>3</v>
      </c>
      <c r="H59" s="87"/>
      <c r="I59" s="87"/>
      <c r="J59" s="19"/>
      <c r="K59" s="86" t="str">
        <f t="shared" si="0"/>
        <v/>
      </c>
      <c r="L59" s="86"/>
      <c r="M59" s="6" t="str">
        <f t="shared" si="2"/>
        <v/>
      </c>
      <c r="N59" s="19"/>
      <c r="O59" s="8"/>
      <c r="P59" s="87"/>
      <c r="Q59" s="87"/>
      <c r="R59" s="90" t="str">
        <f t="shared" si="3"/>
        <v/>
      </c>
      <c r="S59" s="90"/>
      <c r="T59" s="91" t="str">
        <f t="shared" si="4"/>
        <v/>
      </c>
      <c r="U59" s="91"/>
    </row>
    <row r="60" spans="2:21" x14ac:dyDescent="0.2">
      <c r="B60" s="19">
        <v>52</v>
      </c>
      <c r="C60" s="86" t="str">
        <f t="shared" si="1"/>
        <v/>
      </c>
      <c r="D60" s="86"/>
      <c r="E60" s="19"/>
      <c r="F60" s="8"/>
      <c r="G60" s="19" t="s">
        <v>3</v>
      </c>
      <c r="H60" s="87"/>
      <c r="I60" s="87"/>
      <c r="J60" s="19"/>
      <c r="K60" s="86" t="str">
        <f t="shared" si="0"/>
        <v/>
      </c>
      <c r="L60" s="86"/>
      <c r="M60" s="6" t="str">
        <f t="shared" si="2"/>
        <v/>
      </c>
      <c r="N60" s="19"/>
      <c r="O60" s="8"/>
      <c r="P60" s="87"/>
      <c r="Q60" s="87"/>
      <c r="R60" s="90" t="str">
        <f t="shared" si="3"/>
        <v/>
      </c>
      <c r="S60" s="90"/>
      <c r="T60" s="91" t="str">
        <f t="shared" si="4"/>
        <v/>
      </c>
      <c r="U60" s="91"/>
    </row>
    <row r="61" spans="2:21" x14ac:dyDescent="0.2">
      <c r="B61" s="19">
        <v>53</v>
      </c>
      <c r="C61" s="86" t="str">
        <f t="shared" si="1"/>
        <v/>
      </c>
      <c r="D61" s="86"/>
      <c r="E61" s="19"/>
      <c r="F61" s="8"/>
      <c r="G61" s="19" t="s">
        <v>3</v>
      </c>
      <c r="H61" s="87"/>
      <c r="I61" s="87"/>
      <c r="J61" s="19"/>
      <c r="K61" s="86" t="str">
        <f t="shared" si="0"/>
        <v/>
      </c>
      <c r="L61" s="86"/>
      <c r="M61" s="6" t="str">
        <f t="shared" si="2"/>
        <v/>
      </c>
      <c r="N61" s="19"/>
      <c r="O61" s="8"/>
      <c r="P61" s="87"/>
      <c r="Q61" s="87"/>
      <c r="R61" s="90" t="str">
        <f t="shared" si="3"/>
        <v/>
      </c>
      <c r="S61" s="90"/>
      <c r="T61" s="91" t="str">
        <f t="shared" si="4"/>
        <v/>
      </c>
      <c r="U61" s="91"/>
    </row>
    <row r="62" spans="2:21" x14ac:dyDescent="0.2">
      <c r="B62" s="19">
        <v>54</v>
      </c>
      <c r="C62" s="86" t="str">
        <f t="shared" si="1"/>
        <v/>
      </c>
      <c r="D62" s="86"/>
      <c r="E62" s="19"/>
      <c r="F62" s="8"/>
      <c r="G62" s="19" t="s">
        <v>3</v>
      </c>
      <c r="H62" s="87"/>
      <c r="I62" s="87"/>
      <c r="J62" s="19"/>
      <c r="K62" s="86" t="str">
        <f t="shared" si="0"/>
        <v/>
      </c>
      <c r="L62" s="86"/>
      <c r="M62" s="6" t="str">
        <f t="shared" si="2"/>
        <v/>
      </c>
      <c r="N62" s="19"/>
      <c r="O62" s="8"/>
      <c r="P62" s="87"/>
      <c r="Q62" s="87"/>
      <c r="R62" s="90" t="str">
        <f t="shared" si="3"/>
        <v/>
      </c>
      <c r="S62" s="90"/>
      <c r="T62" s="91" t="str">
        <f t="shared" si="4"/>
        <v/>
      </c>
      <c r="U62" s="91"/>
    </row>
    <row r="63" spans="2:21" x14ac:dyDescent="0.2">
      <c r="B63" s="19">
        <v>55</v>
      </c>
      <c r="C63" s="86" t="str">
        <f t="shared" si="1"/>
        <v/>
      </c>
      <c r="D63" s="86"/>
      <c r="E63" s="19"/>
      <c r="F63" s="8"/>
      <c r="G63" s="19" t="s">
        <v>4</v>
      </c>
      <c r="H63" s="87"/>
      <c r="I63" s="87"/>
      <c r="J63" s="19"/>
      <c r="K63" s="86" t="str">
        <f t="shared" si="0"/>
        <v/>
      </c>
      <c r="L63" s="86"/>
      <c r="M63" s="6" t="str">
        <f t="shared" si="2"/>
        <v/>
      </c>
      <c r="N63" s="19"/>
      <c r="O63" s="8"/>
      <c r="P63" s="87"/>
      <c r="Q63" s="87"/>
      <c r="R63" s="90" t="str">
        <f t="shared" si="3"/>
        <v/>
      </c>
      <c r="S63" s="90"/>
      <c r="T63" s="91" t="str">
        <f t="shared" si="4"/>
        <v/>
      </c>
      <c r="U63" s="91"/>
    </row>
    <row r="64" spans="2:21" x14ac:dyDescent="0.2">
      <c r="B64" s="19">
        <v>56</v>
      </c>
      <c r="C64" s="86" t="str">
        <f t="shared" si="1"/>
        <v/>
      </c>
      <c r="D64" s="86"/>
      <c r="E64" s="19"/>
      <c r="F64" s="8"/>
      <c r="G64" s="19" t="s">
        <v>3</v>
      </c>
      <c r="H64" s="87"/>
      <c r="I64" s="87"/>
      <c r="J64" s="19"/>
      <c r="K64" s="86" t="str">
        <f t="shared" si="0"/>
        <v/>
      </c>
      <c r="L64" s="86"/>
      <c r="M64" s="6" t="str">
        <f t="shared" si="2"/>
        <v/>
      </c>
      <c r="N64" s="19"/>
      <c r="O64" s="8"/>
      <c r="P64" s="87"/>
      <c r="Q64" s="87"/>
      <c r="R64" s="90" t="str">
        <f t="shared" si="3"/>
        <v/>
      </c>
      <c r="S64" s="90"/>
      <c r="T64" s="91" t="str">
        <f t="shared" si="4"/>
        <v/>
      </c>
      <c r="U64" s="91"/>
    </row>
    <row r="65" spans="2:21" x14ac:dyDescent="0.2">
      <c r="B65" s="19">
        <v>57</v>
      </c>
      <c r="C65" s="86" t="str">
        <f t="shared" si="1"/>
        <v/>
      </c>
      <c r="D65" s="86"/>
      <c r="E65" s="19"/>
      <c r="F65" s="8"/>
      <c r="G65" s="19" t="s">
        <v>3</v>
      </c>
      <c r="H65" s="87"/>
      <c r="I65" s="87"/>
      <c r="J65" s="19"/>
      <c r="K65" s="86" t="str">
        <f t="shared" si="0"/>
        <v/>
      </c>
      <c r="L65" s="86"/>
      <c r="M65" s="6" t="str">
        <f t="shared" si="2"/>
        <v/>
      </c>
      <c r="N65" s="19"/>
      <c r="O65" s="8"/>
      <c r="P65" s="87"/>
      <c r="Q65" s="87"/>
      <c r="R65" s="90" t="str">
        <f t="shared" si="3"/>
        <v/>
      </c>
      <c r="S65" s="90"/>
      <c r="T65" s="91" t="str">
        <f t="shared" si="4"/>
        <v/>
      </c>
      <c r="U65" s="91"/>
    </row>
    <row r="66" spans="2:21" x14ac:dyDescent="0.2">
      <c r="B66" s="19">
        <v>58</v>
      </c>
      <c r="C66" s="86" t="str">
        <f t="shared" si="1"/>
        <v/>
      </c>
      <c r="D66" s="86"/>
      <c r="E66" s="19"/>
      <c r="F66" s="8"/>
      <c r="G66" s="19" t="s">
        <v>3</v>
      </c>
      <c r="H66" s="87"/>
      <c r="I66" s="87"/>
      <c r="J66" s="19"/>
      <c r="K66" s="86" t="str">
        <f t="shared" si="0"/>
        <v/>
      </c>
      <c r="L66" s="86"/>
      <c r="M66" s="6" t="str">
        <f t="shared" si="2"/>
        <v/>
      </c>
      <c r="N66" s="19"/>
      <c r="O66" s="8"/>
      <c r="P66" s="87"/>
      <c r="Q66" s="87"/>
      <c r="R66" s="90" t="str">
        <f t="shared" si="3"/>
        <v/>
      </c>
      <c r="S66" s="90"/>
      <c r="T66" s="91" t="str">
        <f t="shared" si="4"/>
        <v/>
      </c>
      <c r="U66" s="91"/>
    </row>
    <row r="67" spans="2:21" x14ac:dyDescent="0.2">
      <c r="B67" s="19">
        <v>59</v>
      </c>
      <c r="C67" s="86" t="str">
        <f t="shared" si="1"/>
        <v/>
      </c>
      <c r="D67" s="86"/>
      <c r="E67" s="19"/>
      <c r="F67" s="8"/>
      <c r="G67" s="19" t="s">
        <v>3</v>
      </c>
      <c r="H67" s="87"/>
      <c r="I67" s="87"/>
      <c r="J67" s="19"/>
      <c r="K67" s="86" t="str">
        <f t="shared" si="0"/>
        <v/>
      </c>
      <c r="L67" s="86"/>
      <c r="M67" s="6" t="str">
        <f t="shared" si="2"/>
        <v/>
      </c>
      <c r="N67" s="19"/>
      <c r="O67" s="8"/>
      <c r="P67" s="87"/>
      <c r="Q67" s="87"/>
      <c r="R67" s="90" t="str">
        <f t="shared" si="3"/>
        <v/>
      </c>
      <c r="S67" s="90"/>
      <c r="T67" s="91" t="str">
        <f t="shared" si="4"/>
        <v/>
      </c>
      <c r="U67" s="91"/>
    </row>
    <row r="68" spans="2:21" x14ac:dyDescent="0.2">
      <c r="B68" s="19">
        <v>60</v>
      </c>
      <c r="C68" s="86" t="str">
        <f t="shared" si="1"/>
        <v/>
      </c>
      <c r="D68" s="86"/>
      <c r="E68" s="19"/>
      <c r="F68" s="8"/>
      <c r="G68" s="19" t="s">
        <v>4</v>
      </c>
      <c r="H68" s="87"/>
      <c r="I68" s="87"/>
      <c r="J68" s="19"/>
      <c r="K68" s="86" t="str">
        <f t="shared" si="0"/>
        <v/>
      </c>
      <c r="L68" s="86"/>
      <c r="M68" s="6" t="str">
        <f t="shared" si="2"/>
        <v/>
      </c>
      <c r="N68" s="19"/>
      <c r="O68" s="8"/>
      <c r="P68" s="87"/>
      <c r="Q68" s="87"/>
      <c r="R68" s="90" t="str">
        <f t="shared" si="3"/>
        <v/>
      </c>
      <c r="S68" s="90"/>
      <c r="T68" s="91" t="str">
        <f t="shared" si="4"/>
        <v/>
      </c>
      <c r="U68" s="91"/>
    </row>
    <row r="69" spans="2:21" x14ac:dyDescent="0.2">
      <c r="B69" s="19">
        <v>61</v>
      </c>
      <c r="C69" s="86" t="str">
        <f t="shared" si="1"/>
        <v/>
      </c>
      <c r="D69" s="86"/>
      <c r="E69" s="19"/>
      <c r="F69" s="8"/>
      <c r="G69" s="19" t="s">
        <v>4</v>
      </c>
      <c r="H69" s="87"/>
      <c r="I69" s="87"/>
      <c r="J69" s="19"/>
      <c r="K69" s="86" t="str">
        <f t="shared" si="0"/>
        <v/>
      </c>
      <c r="L69" s="86"/>
      <c r="M69" s="6" t="str">
        <f t="shared" si="2"/>
        <v/>
      </c>
      <c r="N69" s="19"/>
      <c r="O69" s="8"/>
      <c r="P69" s="87"/>
      <c r="Q69" s="87"/>
      <c r="R69" s="90" t="str">
        <f t="shared" si="3"/>
        <v/>
      </c>
      <c r="S69" s="90"/>
      <c r="T69" s="91" t="str">
        <f t="shared" si="4"/>
        <v/>
      </c>
      <c r="U69" s="91"/>
    </row>
    <row r="70" spans="2:21" x14ac:dyDescent="0.2">
      <c r="B70" s="19">
        <v>62</v>
      </c>
      <c r="C70" s="86" t="str">
        <f t="shared" si="1"/>
        <v/>
      </c>
      <c r="D70" s="86"/>
      <c r="E70" s="19"/>
      <c r="F70" s="8"/>
      <c r="G70" s="19" t="s">
        <v>3</v>
      </c>
      <c r="H70" s="87"/>
      <c r="I70" s="87"/>
      <c r="J70" s="19"/>
      <c r="K70" s="86" t="str">
        <f t="shared" si="0"/>
        <v/>
      </c>
      <c r="L70" s="86"/>
      <c r="M70" s="6" t="str">
        <f t="shared" si="2"/>
        <v/>
      </c>
      <c r="N70" s="19"/>
      <c r="O70" s="8"/>
      <c r="P70" s="87"/>
      <c r="Q70" s="87"/>
      <c r="R70" s="90" t="str">
        <f t="shared" si="3"/>
        <v/>
      </c>
      <c r="S70" s="90"/>
      <c r="T70" s="91" t="str">
        <f t="shared" si="4"/>
        <v/>
      </c>
      <c r="U70" s="91"/>
    </row>
    <row r="71" spans="2:21" x14ac:dyDescent="0.2">
      <c r="B71" s="19">
        <v>63</v>
      </c>
      <c r="C71" s="86" t="str">
        <f t="shared" si="1"/>
        <v/>
      </c>
      <c r="D71" s="86"/>
      <c r="E71" s="19"/>
      <c r="F71" s="8"/>
      <c r="G71" s="19" t="s">
        <v>4</v>
      </c>
      <c r="H71" s="87"/>
      <c r="I71" s="87"/>
      <c r="J71" s="19"/>
      <c r="K71" s="86" t="str">
        <f t="shared" si="0"/>
        <v/>
      </c>
      <c r="L71" s="86"/>
      <c r="M71" s="6" t="str">
        <f t="shared" si="2"/>
        <v/>
      </c>
      <c r="N71" s="19"/>
      <c r="O71" s="8"/>
      <c r="P71" s="87"/>
      <c r="Q71" s="87"/>
      <c r="R71" s="90" t="str">
        <f t="shared" si="3"/>
        <v/>
      </c>
      <c r="S71" s="90"/>
      <c r="T71" s="91" t="str">
        <f t="shared" si="4"/>
        <v/>
      </c>
      <c r="U71" s="91"/>
    </row>
    <row r="72" spans="2:21" x14ac:dyDescent="0.2">
      <c r="B72" s="19">
        <v>64</v>
      </c>
      <c r="C72" s="86" t="str">
        <f t="shared" si="1"/>
        <v/>
      </c>
      <c r="D72" s="86"/>
      <c r="E72" s="19"/>
      <c r="F72" s="8"/>
      <c r="G72" s="19" t="s">
        <v>3</v>
      </c>
      <c r="H72" s="87"/>
      <c r="I72" s="87"/>
      <c r="J72" s="19"/>
      <c r="K72" s="86" t="str">
        <f t="shared" si="0"/>
        <v/>
      </c>
      <c r="L72" s="86"/>
      <c r="M72" s="6" t="str">
        <f t="shared" si="2"/>
        <v/>
      </c>
      <c r="N72" s="19"/>
      <c r="O72" s="8"/>
      <c r="P72" s="87"/>
      <c r="Q72" s="87"/>
      <c r="R72" s="90" t="str">
        <f t="shared" si="3"/>
        <v/>
      </c>
      <c r="S72" s="90"/>
      <c r="T72" s="91" t="str">
        <f t="shared" si="4"/>
        <v/>
      </c>
      <c r="U72" s="91"/>
    </row>
    <row r="73" spans="2:21" x14ac:dyDescent="0.2">
      <c r="B73" s="19">
        <v>65</v>
      </c>
      <c r="C73" s="86" t="str">
        <f t="shared" si="1"/>
        <v/>
      </c>
      <c r="D73" s="86"/>
      <c r="E73" s="19"/>
      <c r="F73" s="8"/>
      <c r="G73" s="19" t="s">
        <v>4</v>
      </c>
      <c r="H73" s="87"/>
      <c r="I73" s="87"/>
      <c r="J73" s="19"/>
      <c r="K73" s="86" t="str">
        <f t="shared" ref="K73:K108" si="5">IF(F73="","",C73*0.03)</f>
        <v/>
      </c>
      <c r="L73" s="86"/>
      <c r="M73" s="6" t="str">
        <f t="shared" si="2"/>
        <v/>
      </c>
      <c r="N73" s="19"/>
      <c r="O73" s="8"/>
      <c r="P73" s="87"/>
      <c r="Q73" s="87"/>
      <c r="R73" s="90" t="str">
        <f t="shared" si="3"/>
        <v/>
      </c>
      <c r="S73" s="90"/>
      <c r="T73" s="91" t="str">
        <f t="shared" si="4"/>
        <v/>
      </c>
      <c r="U73" s="91"/>
    </row>
    <row r="74" spans="2:21" x14ac:dyDescent="0.2">
      <c r="B74" s="19">
        <v>66</v>
      </c>
      <c r="C74" s="86" t="str">
        <f t="shared" ref="C74:C108" si="6">IF(R73="","",C73+R73)</f>
        <v/>
      </c>
      <c r="D74" s="86"/>
      <c r="E74" s="19"/>
      <c r="F74" s="8"/>
      <c r="G74" s="19" t="s">
        <v>4</v>
      </c>
      <c r="H74" s="87"/>
      <c r="I74" s="87"/>
      <c r="J74" s="19"/>
      <c r="K74" s="86" t="str">
        <f t="shared" si="5"/>
        <v/>
      </c>
      <c r="L74" s="86"/>
      <c r="M74" s="6" t="str">
        <f t="shared" ref="M74:M108" si="7">IF(J74="","",(K74/J74)/1000)</f>
        <v/>
      </c>
      <c r="N74" s="19"/>
      <c r="O74" s="8"/>
      <c r="P74" s="87"/>
      <c r="Q74" s="87"/>
      <c r="R74" s="90" t="str">
        <f t="shared" ref="R74:R108" si="8">IF(O74="","",(IF(G74="売",H74-P74,P74-H74))*M74*100000)</f>
        <v/>
      </c>
      <c r="S74" s="90"/>
      <c r="T74" s="91" t="str">
        <f t="shared" ref="T74:T108" si="9">IF(O74="","",IF(R74&lt;0,J74*(-1),IF(G74="買",(P74-H74)*100,(H74-P74)*100)))</f>
        <v/>
      </c>
      <c r="U74" s="91"/>
    </row>
    <row r="75" spans="2:21" x14ac:dyDescent="0.2">
      <c r="B75" s="19">
        <v>67</v>
      </c>
      <c r="C75" s="86" t="str">
        <f t="shared" si="6"/>
        <v/>
      </c>
      <c r="D75" s="86"/>
      <c r="E75" s="19"/>
      <c r="F75" s="8"/>
      <c r="G75" s="19" t="s">
        <v>3</v>
      </c>
      <c r="H75" s="87"/>
      <c r="I75" s="87"/>
      <c r="J75" s="19"/>
      <c r="K75" s="86" t="str">
        <f t="shared" si="5"/>
        <v/>
      </c>
      <c r="L75" s="86"/>
      <c r="M75" s="6" t="str">
        <f t="shared" si="7"/>
        <v/>
      </c>
      <c r="N75" s="19"/>
      <c r="O75" s="8"/>
      <c r="P75" s="87"/>
      <c r="Q75" s="87"/>
      <c r="R75" s="90" t="str">
        <f t="shared" si="8"/>
        <v/>
      </c>
      <c r="S75" s="90"/>
      <c r="T75" s="91" t="str">
        <f t="shared" si="9"/>
        <v/>
      </c>
      <c r="U75" s="91"/>
    </row>
    <row r="76" spans="2:21" x14ac:dyDescent="0.2">
      <c r="B76" s="19">
        <v>68</v>
      </c>
      <c r="C76" s="86" t="str">
        <f t="shared" si="6"/>
        <v/>
      </c>
      <c r="D76" s="86"/>
      <c r="E76" s="19"/>
      <c r="F76" s="8"/>
      <c r="G76" s="19" t="s">
        <v>3</v>
      </c>
      <c r="H76" s="87"/>
      <c r="I76" s="87"/>
      <c r="J76" s="19"/>
      <c r="K76" s="86" t="str">
        <f t="shared" si="5"/>
        <v/>
      </c>
      <c r="L76" s="86"/>
      <c r="M76" s="6" t="str">
        <f t="shared" si="7"/>
        <v/>
      </c>
      <c r="N76" s="19"/>
      <c r="O76" s="8"/>
      <c r="P76" s="87"/>
      <c r="Q76" s="87"/>
      <c r="R76" s="90" t="str">
        <f t="shared" si="8"/>
        <v/>
      </c>
      <c r="S76" s="90"/>
      <c r="T76" s="91" t="str">
        <f t="shared" si="9"/>
        <v/>
      </c>
      <c r="U76" s="91"/>
    </row>
    <row r="77" spans="2:21" x14ac:dyDescent="0.2">
      <c r="B77" s="19">
        <v>69</v>
      </c>
      <c r="C77" s="86" t="str">
        <f t="shared" si="6"/>
        <v/>
      </c>
      <c r="D77" s="86"/>
      <c r="E77" s="19"/>
      <c r="F77" s="8"/>
      <c r="G77" s="19" t="s">
        <v>3</v>
      </c>
      <c r="H77" s="87"/>
      <c r="I77" s="87"/>
      <c r="J77" s="19"/>
      <c r="K77" s="86" t="str">
        <f t="shared" si="5"/>
        <v/>
      </c>
      <c r="L77" s="86"/>
      <c r="M77" s="6" t="str">
        <f t="shared" si="7"/>
        <v/>
      </c>
      <c r="N77" s="19"/>
      <c r="O77" s="8"/>
      <c r="P77" s="87"/>
      <c r="Q77" s="87"/>
      <c r="R77" s="90" t="str">
        <f t="shared" si="8"/>
        <v/>
      </c>
      <c r="S77" s="90"/>
      <c r="T77" s="91" t="str">
        <f t="shared" si="9"/>
        <v/>
      </c>
      <c r="U77" s="91"/>
    </row>
    <row r="78" spans="2:21" x14ac:dyDescent="0.2">
      <c r="B78" s="19">
        <v>70</v>
      </c>
      <c r="C78" s="86" t="str">
        <f t="shared" si="6"/>
        <v/>
      </c>
      <c r="D78" s="86"/>
      <c r="E78" s="19"/>
      <c r="F78" s="8"/>
      <c r="G78" s="19" t="s">
        <v>4</v>
      </c>
      <c r="H78" s="87"/>
      <c r="I78" s="87"/>
      <c r="J78" s="19"/>
      <c r="K78" s="86" t="str">
        <f t="shared" si="5"/>
        <v/>
      </c>
      <c r="L78" s="86"/>
      <c r="M78" s="6" t="str">
        <f t="shared" si="7"/>
        <v/>
      </c>
      <c r="N78" s="19"/>
      <c r="O78" s="8"/>
      <c r="P78" s="87"/>
      <c r="Q78" s="87"/>
      <c r="R78" s="90" t="str">
        <f t="shared" si="8"/>
        <v/>
      </c>
      <c r="S78" s="90"/>
      <c r="T78" s="91" t="str">
        <f t="shared" si="9"/>
        <v/>
      </c>
      <c r="U78" s="91"/>
    </row>
    <row r="79" spans="2:21" x14ac:dyDescent="0.2">
      <c r="B79" s="19">
        <v>71</v>
      </c>
      <c r="C79" s="86" t="str">
        <f t="shared" si="6"/>
        <v/>
      </c>
      <c r="D79" s="86"/>
      <c r="E79" s="19"/>
      <c r="F79" s="8"/>
      <c r="G79" s="19" t="s">
        <v>3</v>
      </c>
      <c r="H79" s="87"/>
      <c r="I79" s="87"/>
      <c r="J79" s="19"/>
      <c r="K79" s="86" t="str">
        <f t="shared" si="5"/>
        <v/>
      </c>
      <c r="L79" s="86"/>
      <c r="M79" s="6" t="str">
        <f t="shared" si="7"/>
        <v/>
      </c>
      <c r="N79" s="19"/>
      <c r="O79" s="8"/>
      <c r="P79" s="87"/>
      <c r="Q79" s="87"/>
      <c r="R79" s="90" t="str">
        <f t="shared" si="8"/>
        <v/>
      </c>
      <c r="S79" s="90"/>
      <c r="T79" s="91" t="str">
        <f t="shared" si="9"/>
        <v/>
      </c>
      <c r="U79" s="91"/>
    </row>
    <row r="80" spans="2:21" x14ac:dyDescent="0.2">
      <c r="B80" s="19">
        <v>72</v>
      </c>
      <c r="C80" s="86" t="str">
        <f t="shared" si="6"/>
        <v/>
      </c>
      <c r="D80" s="86"/>
      <c r="E80" s="19"/>
      <c r="F80" s="8"/>
      <c r="G80" s="19" t="s">
        <v>4</v>
      </c>
      <c r="H80" s="87"/>
      <c r="I80" s="87"/>
      <c r="J80" s="19"/>
      <c r="K80" s="86" t="str">
        <f t="shared" si="5"/>
        <v/>
      </c>
      <c r="L80" s="86"/>
      <c r="M80" s="6" t="str">
        <f t="shared" si="7"/>
        <v/>
      </c>
      <c r="N80" s="19"/>
      <c r="O80" s="8"/>
      <c r="P80" s="87"/>
      <c r="Q80" s="87"/>
      <c r="R80" s="90" t="str">
        <f t="shared" si="8"/>
        <v/>
      </c>
      <c r="S80" s="90"/>
      <c r="T80" s="91" t="str">
        <f t="shared" si="9"/>
        <v/>
      </c>
      <c r="U80" s="91"/>
    </row>
    <row r="81" spans="2:21" x14ac:dyDescent="0.2">
      <c r="B81" s="19">
        <v>73</v>
      </c>
      <c r="C81" s="86" t="str">
        <f t="shared" si="6"/>
        <v/>
      </c>
      <c r="D81" s="86"/>
      <c r="E81" s="19"/>
      <c r="F81" s="8"/>
      <c r="G81" s="19" t="s">
        <v>3</v>
      </c>
      <c r="H81" s="87"/>
      <c r="I81" s="87"/>
      <c r="J81" s="19"/>
      <c r="K81" s="86" t="str">
        <f t="shared" si="5"/>
        <v/>
      </c>
      <c r="L81" s="86"/>
      <c r="M81" s="6" t="str">
        <f t="shared" si="7"/>
        <v/>
      </c>
      <c r="N81" s="19"/>
      <c r="O81" s="8"/>
      <c r="P81" s="87"/>
      <c r="Q81" s="87"/>
      <c r="R81" s="90" t="str">
        <f t="shared" si="8"/>
        <v/>
      </c>
      <c r="S81" s="90"/>
      <c r="T81" s="91" t="str">
        <f t="shared" si="9"/>
        <v/>
      </c>
      <c r="U81" s="91"/>
    </row>
    <row r="82" spans="2:21" x14ac:dyDescent="0.2">
      <c r="B82" s="19">
        <v>74</v>
      </c>
      <c r="C82" s="86" t="str">
        <f t="shared" si="6"/>
        <v/>
      </c>
      <c r="D82" s="86"/>
      <c r="E82" s="19"/>
      <c r="F82" s="8"/>
      <c r="G82" s="19" t="s">
        <v>3</v>
      </c>
      <c r="H82" s="87"/>
      <c r="I82" s="87"/>
      <c r="J82" s="19"/>
      <c r="K82" s="86" t="str">
        <f t="shared" si="5"/>
        <v/>
      </c>
      <c r="L82" s="86"/>
      <c r="M82" s="6" t="str">
        <f t="shared" si="7"/>
        <v/>
      </c>
      <c r="N82" s="19"/>
      <c r="O82" s="8"/>
      <c r="P82" s="87"/>
      <c r="Q82" s="87"/>
      <c r="R82" s="90" t="str">
        <f t="shared" si="8"/>
        <v/>
      </c>
      <c r="S82" s="90"/>
      <c r="T82" s="91" t="str">
        <f t="shared" si="9"/>
        <v/>
      </c>
      <c r="U82" s="91"/>
    </row>
    <row r="83" spans="2:21" x14ac:dyDescent="0.2">
      <c r="B83" s="19">
        <v>75</v>
      </c>
      <c r="C83" s="86" t="str">
        <f t="shared" si="6"/>
        <v/>
      </c>
      <c r="D83" s="86"/>
      <c r="E83" s="19"/>
      <c r="F83" s="8"/>
      <c r="G83" s="19" t="s">
        <v>3</v>
      </c>
      <c r="H83" s="87"/>
      <c r="I83" s="87"/>
      <c r="J83" s="19"/>
      <c r="K83" s="86" t="str">
        <f t="shared" si="5"/>
        <v/>
      </c>
      <c r="L83" s="86"/>
      <c r="M83" s="6" t="str">
        <f t="shared" si="7"/>
        <v/>
      </c>
      <c r="N83" s="19"/>
      <c r="O83" s="8"/>
      <c r="P83" s="87"/>
      <c r="Q83" s="87"/>
      <c r="R83" s="90" t="str">
        <f t="shared" si="8"/>
        <v/>
      </c>
      <c r="S83" s="90"/>
      <c r="T83" s="91" t="str">
        <f t="shared" si="9"/>
        <v/>
      </c>
      <c r="U83" s="91"/>
    </row>
    <row r="84" spans="2:21" x14ac:dyDescent="0.2">
      <c r="B84" s="19">
        <v>76</v>
      </c>
      <c r="C84" s="86" t="str">
        <f t="shared" si="6"/>
        <v/>
      </c>
      <c r="D84" s="86"/>
      <c r="E84" s="19"/>
      <c r="F84" s="8"/>
      <c r="G84" s="19" t="s">
        <v>3</v>
      </c>
      <c r="H84" s="87"/>
      <c r="I84" s="87"/>
      <c r="J84" s="19"/>
      <c r="K84" s="86" t="str">
        <f t="shared" si="5"/>
        <v/>
      </c>
      <c r="L84" s="86"/>
      <c r="M84" s="6" t="str">
        <f t="shared" si="7"/>
        <v/>
      </c>
      <c r="N84" s="19"/>
      <c r="O84" s="8"/>
      <c r="P84" s="87"/>
      <c r="Q84" s="87"/>
      <c r="R84" s="90" t="str">
        <f t="shared" si="8"/>
        <v/>
      </c>
      <c r="S84" s="90"/>
      <c r="T84" s="91" t="str">
        <f t="shared" si="9"/>
        <v/>
      </c>
      <c r="U84" s="91"/>
    </row>
    <row r="85" spans="2:21" x14ac:dyDescent="0.2">
      <c r="B85" s="19">
        <v>77</v>
      </c>
      <c r="C85" s="86" t="str">
        <f t="shared" si="6"/>
        <v/>
      </c>
      <c r="D85" s="86"/>
      <c r="E85" s="19"/>
      <c r="F85" s="8"/>
      <c r="G85" s="19" t="s">
        <v>4</v>
      </c>
      <c r="H85" s="87"/>
      <c r="I85" s="87"/>
      <c r="J85" s="19"/>
      <c r="K85" s="86" t="str">
        <f t="shared" si="5"/>
        <v/>
      </c>
      <c r="L85" s="86"/>
      <c r="M85" s="6" t="str">
        <f t="shared" si="7"/>
        <v/>
      </c>
      <c r="N85" s="19"/>
      <c r="O85" s="8"/>
      <c r="P85" s="87"/>
      <c r="Q85" s="87"/>
      <c r="R85" s="90" t="str">
        <f t="shared" si="8"/>
        <v/>
      </c>
      <c r="S85" s="90"/>
      <c r="T85" s="91" t="str">
        <f t="shared" si="9"/>
        <v/>
      </c>
      <c r="U85" s="91"/>
    </row>
    <row r="86" spans="2:21" x14ac:dyDescent="0.2">
      <c r="B86" s="19">
        <v>78</v>
      </c>
      <c r="C86" s="86" t="str">
        <f t="shared" si="6"/>
        <v/>
      </c>
      <c r="D86" s="86"/>
      <c r="E86" s="19"/>
      <c r="F86" s="8"/>
      <c r="G86" s="19" t="s">
        <v>3</v>
      </c>
      <c r="H86" s="87"/>
      <c r="I86" s="87"/>
      <c r="J86" s="19"/>
      <c r="K86" s="86" t="str">
        <f t="shared" si="5"/>
        <v/>
      </c>
      <c r="L86" s="86"/>
      <c r="M86" s="6" t="str">
        <f t="shared" si="7"/>
        <v/>
      </c>
      <c r="N86" s="19"/>
      <c r="O86" s="8"/>
      <c r="P86" s="87"/>
      <c r="Q86" s="87"/>
      <c r="R86" s="90" t="str">
        <f t="shared" si="8"/>
        <v/>
      </c>
      <c r="S86" s="90"/>
      <c r="T86" s="91" t="str">
        <f t="shared" si="9"/>
        <v/>
      </c>
      <c r="U86" s="91"/>
    </row>
    <row r="87" spans="2:21" x14ac:dyDescent="0.2">
      <c r="B87" s="19">
        <v>79</v>
      </c>
      <c r="C87" s="86" t="str">
        <f t="shared" si="6"/>
        <v/>
      </c>
      <c r="D87" s="86"/>
      <c r="E87" s="19"/>
      <c r="F87" s="8"/>
      <c r="G87" s="19" t="s">
        <v>4</v>
      </c>
      <c r="H87" s="87"/>
      <c r="I87" s="87"/>
      <c r="J87" s="19"/>
      <c r="K87" s="86" t="str">
        <f t="shared" si="5"/>
        <v/>
      </c>
      <c r="L87" s="86"/>
      <c r="M87" s="6" t="str">
        <f t="shared" si="7"/>
        <v/>
      </c>
      <c r="N87" s="19"/>
      <c r="O87" s="8"/>
      <c r="P87" s="87"/>
      <c r="Q87" s="87"/>
      <c r="R87" s="90" t="str">
        <f t="shared" si="8"/>
        <v/>
      </c>
      <c r="S87" s="90"/>
      <c r="T87" s="91" t="str">
        <f t="shared" si="9"/>
        <v/>
      </c>
      <c r="U87" s="91"/>
    </row>
    <row r="88" spans="2:21" x14ac:dyDescent="0.2">
      <c r="B88" s="19">
        <v>80</v>
      </c>
      <c r="C88" s="86" t="str">
        <f t="shared" si="6"/>
        <v/>
      </c>
      <c r="D88" s="86"/>
      <c r="E88" s="19"/>
      <c r="F88" s="8"/>
      <c r="G88" s="19" t="s">
        <v>4</v>
      </c>
      <c r="H88" s="87"/>
      <c r="I88" s="87"/>
      <c r="J88" s="19"/>
      <c r="K88" s="86" t="str">
        <f t="shared" si="5"/>
        <v/>
      </c>
      <c r="L88" s="86"/>
      <c r="M88" s="6" t="str">
        <f t="shared" si="7"/>
        <v/>
      </c>
      <c r="N88" s="19"/>
      <c r="O88" s="8"/>
      <c r="P88" s="87"/>
      <c r="Q88" s="87"/>
      <c r="R88" s="90" t="str">
        <f t="shared" si="8"/>
        <v/>
      </c>
      <c r="S88" s="90"/>
      <c r="T88" s="91" t="str">
        <f t="shared" si="9"/>
        <v/>
      </c>
      <c r="U88" s="91"/>
    </row>
    <row r="89" spans="2:21" x14ac:dyDescent="0.2">
      <c r="B89" s="19">
        <v>81</v>
      </c>
      <c r="C89" s="86" t="str">
        <f t="shared" si="6"/>
        <v/>
      </c>
      <c r="D89" s="86"/>
      <c r="E89" s="19"/>
      <c r="F89" s="8"/>
      <c r="G89" s="19" t="s">
        <v>4</v>
      </c>
      <c r="H89" s="87"/>
      <c r="I89" s="87"/>
      <c r="J89" s="19"/>
      <c r="K89" s="86" t="str">
        <f t="shared" si="5"/>
        <v/>
      </c>
      <c r="L89" s="86"/>
      <c r="M89" s="6" t="str">
        <f t="shared" si="7"/>
        <v/>
      </c>
      <c r="N89" s="19"/>
      <c r="O89" s="8"/>
      <c r="P89" s="87"/>
      <c r="Q89" s="87"/>
      <c r="R89" s="90" t="str">
        <f t="shared" si="8"/>
        <v/>
      </c>
      <c r="S89" s="90"/>
      <c r="T89" s="91" t="str">
        <f t="shared" si="9"/>
        <v/>
      </c>
      <c r="U89" s="91"/>
    </row>
    <row r="90" spans="2:21" x14ac:dyDescent="0.2">
      <c r="B90" s="19">
        <v>82</v>
      </c>
      <c r="C90" s="86" t="str">
        <f t="shared" si="6"/>
        <v/>
      </c>
      <c r="D90" s="86"/>
      <c r="E90" s="19"/>
      <c r="F90" s="8"/>
      <c r="G90" s="19" t="s">
        <v>4</v>
      </c>
      <c r="H90" s="87"/>
      <c r="I90" s="87"/>
      <c r="J90" s="19"/>
      <c r="K90" s="86" t="str">
        <f t="shared" si="5"/>
        <v/>
      </c>
      <c r="L90" s="86"/>
      <c r="M90" s="6" t="str">
        <f t="shared" si="7"/>
        <v/>
      </c>
      <c r="N90" s="19"/>
      <c r="O90" s="8"/>
      <c r="P90" s="87"/>
      <c r="Q90" s="87"/>
      <c r="R90" s="90" t="str">
        <f t="shared" si="8"/>
        <v/>
      </c>
      <c r="S90" s="90"/>
      <c r="T90" s="91" t="str">
        <f t="shared" si="9"/>
        <v/>
      </c>
      <c r="U90" s="91"/>
    </row>
    <row r="91" spans="2:21" x14ac:dyDescent="0.2">
      <c r="B91" s="19">
        <v>83</v>
      </c>
      <c r="C91" s="86" t="str">
        <f t="shared" si="6"/>
        <v/>
      </c>
      <c r="D91" s="86"/>
      <c r="E91" s="19"/>
      <c r="F91" s="8"/>
      <c r="G91" s="19" t="s">
        <v>4</v>
      </c>
      <c r="H91" s="87"/>
      <c r="I91" s="87"/>
      <c r="J91" s="19"/>
      <c r="K91" s="86" t="str">
        <f t="shared" si="5"/>
        <v/>
      </c>
      <c r="L91" s="86"/>
      <c r="M91" s="6" t="str">
        <f t="shared" si="7"/>
        <v/>
      </c>
      <c r="N91" s="19"/>
      <c r="O91" s="8"/>
      <c r="P91" s="87"/>
      <c r="Q91" s="87"/>
      <c r="R91" s="90" t="str">
        <f t="shared" si="8"/>
        <v/>
      </c>
      <c r="S91" s="90"/>
      <c r="T91" s="91" t="str">
        <f t="shared" si="9"/>
        <v/>
      </c>
      <c r="U91" s="91"/>
    </row>
    <row r="92" spans="2:21" x14ac:dyDescent="0.2">
      <c r="B92" s="19">
        <v>84</v>
      </c>
      <c r="C92" s="86" t="str">
        <f t="shared" si="6"/>
        <v/>
      </c>
      <c r="D92" s="86"/>
      <c r="E92" s="19"/>
      <c r="F92" s="8"/>
      <c r="G92" s="19" t="s">
        <v>3</v>
      </c>
      <c r="H92" s="87"/>
      <c r="I92" s="87"/>
      <c r="J92" s="19"/>
      <c r="K92" s="86" t="str">
        <f t="shared" si="5"/>
        <v/>
      </c>
      <c r="L92" s="86"/>
      <c r="M92" s="6" t="str">
        <f t="shared" si="7"/>
        <v/>
      </c>
      <c r="N92" s="19"/>
      <c r="O92" s="8"/>
      <c r="P92" s="87"/>
      <c r="Q92" s="87"/>
      <c r="R92" s="90" t="str">
        <f t="shared" si="8"/>
        <v/>
      </c>
      <c r="S92" s="90"/>
      <c r="T92" s="91" t="str">
        <f t="shared" si="9"/>
        <v/>
      </c>
      <c r="U92" s="91"/>
    </row>
    <row r="93" spans="2:21" x14ac:dyDescent="0.2">
      <c r="B93" s="19">
        <v>85</v>
      </c>
      <c r="C93" s="86" t="str">
        <f t="shared" si="6"/>
        <v/>
      </c>
      <c r="D93" s="86"/>
      <c r="E93" s="19"/>
      <c r="F93" s="8"/>
      <c r="G93" s="19" t="s">
        <v>4</v>
      </c>
      <c r="H93" s="87"/>
      <c r="I93" s="87"/>
      <c r="J93" s="19"/>
      <c r="K93" s="86" t="str">
        <f t="shared" si="5"/>
        <v/>
      </c>
      <c r="L93" s="86"/>
      <c r="M93" s="6" t="str">
        <f t="shared" si="7"/>
        <v/>
      </c>
      <c r="N93" s="19"/>
      <c r="O93" s="8"/>
      <c r="P93" s="87"/>
      <c r="Q93" s="87"/>
      <c r="R93" s="90" t="str">
        <f t="shared" si="8"/>
        <v/>
      </c>
      <c r="S93" s="90"/>
      <c r="T93" s="91" t="str">
        <f t="shared" si="9"/>
        <v/>
      </c>
      <c r="U93" s="91"/>
    </row>
    <row r="94" spans="2:21" x14ac:dyDescent="0.2">
      <c r="B94" s="19">
        <v>86</v>
      </c>
      <c r="C94" s="86" t="str">
        <f t="shared" si="6"/>
        <v/>
      </c>
      <c r="D94" s="86"/>
      <c r="E94" s="19"/>
      <c r="F94" s="8"/>
      <c r="G94" s="19" t="s">
        <v>3</v>
      </c>
      <c r="H94" s="87"/>
      <c r="I94" s="87"/>
      <c r="J94" s="19"/>
      <c r="K94" s="86" t="str">
        <f t="shared" si="5"/>
        <v/>
      </c>
      <c r="L94" s="86"/>
      <c r="M94" s="6" t="str">
        <f t="shared" si="7"/>
        <v/>
      </c>
      <c r="N94" s="19"/>
      <c r="O94" s="8"/>
      <c r="P94" s="87"/>
      <c r="Q94" s="87"/>
      <c r="R94" s="90" t="str">
        <f t="shared" si="8"/>
        <v/>
      </c>
      <c r="S94" s="90"/>
      <c r="T94" s="91" t="str">
        <f t="shared" si="9"/>
        <v/>
      </c>
      <c r="U94" s="91"/>
    </row>
    <row r="95" spans="2:21" x14ac:dyDescent="0.2">
      <c r="B95" s="19">
        <v>87</v>
      </c>
      <c r="C95" s="86" t="str">
        <f t="shared" si="6"/>
        <v/>
      </c>
      <c r="D95" s="86"/>
      <c r="E95" s="19"/>
      <c r="F95" s="8"/>
      <c r="G95" s="19" t="s">
        <v>4</v>
      </c>
      <c r="H95" s="87"/>
      <c r="I95" s="87"/>
      <c r="J95" s="19"/>
      <c r="K95" s="86" t="str">
        <f t="shared" si="5"/>
        <v/>
      </c>
      <c r="L95" s="86"/>
      <c r="M95" s="6" t="str">
        <f t="shared" si="7"/>
        <v/>
      </c>
      <c r="N95" s="19"/>
      <c r="O95" s="8"/>
      <c r="P95" s="87"/>
      <c r="Q95" s="87"/>
      <c r="R95" s="90" t="str">
        <f t="shared" si="8"/>
        <v/>
      </c>
      <c r="S95" s="90"/>
      <c r="T95" s="91" t="str">
        <f t="shared" si="9"/>
        <v/>
      </c>
      <c r="U95" s="91"/>
    </row>
    <row r="96" spans="2:21" x14ac:dyDescent="0.2">
      <c r="B96" s="19">
        <v>88</v>
      </c>
      <c r="C96" s="86" t="str">
        <f t="shared" si="6"/>
        <v/>
      </c>
      <c r="D96" s="86"/>
      <c r="E96" s="19"/>
      <c r="F96" s="8"/>
      <c r="G96" s="19" t="s">
        <v>3</v>
      </c>
      <c r="H96" s="87"/>
      <c r="I96" s="87"/>
      <c r="J96" s="19"/>
      <c r="K96" s="86" t="str">
        <f t="shared" si="5"/>
        <v/>
      </c>
      <c r="L96" s="86"/>
      <c r="M96" s="6" t="str">
        <f t="shared" si="7"/>
        <v/>
      </c>
      <c r="N96" s="19"/>
      <c r="O96" s="8"/>
      <c r="P96" s="87"/>
      <c r="Q96" s="87"/>
      <c r="R96" s="90" t="str">
        <f t="shared" si="8"/>
        <v/>
      </c>
      <c r="S96" s="90"/>
      <c r="T96" s="91" t="str">
        <f t="shared" si="9"/>
        <v/>
      </c>
      <c r="U96" s="91"/>
    </row>
    <row r="97" spans="2:21" x14ac:dyDescent="0.2">
      <c r="B97" s="19">
        <v>89</v>
      </c>
      <c r="C97" s="86" t="str">
        <f t="shared" si="6"/>
        <v/>
      </c>
      <c r="D97" s="86"/>
      <c r="E97" s="19"/>
      <c r="F97" s="8"/>
      <c r="G97" s="19" t="s">
        <v>4</v>
      </c>
      <c r="H97" s="87"/>
      <c r="I97" s="87"/>
      <c r="J97" s="19"/>
      <c r="K97" s="86" t="str">
        <f t="shared" si="5"/>
        <v/>
      </c>
      <c r="L97" s="86"/>
      <c r="M97" s="6" t="str">
        <f t="shared" si="7"/>
        <v/>
      </c>
      <c r="N97" s="19"/>
      <c r="O97" s="8"/>
      <c r="P97" s="87"/>
      <c r="Q97" s="87"/>
      <c r="R97" s="90" t="str">
        <f t="shared" si="8"/>
        <v/>
      </c>
      <c r="S97" s="90"/>
      <c r="T97" s="91" t="str">
        <f t="shared" si="9"/>
        <v/>
      </c>
      <c r="U97" s="91"/>
    </row>
    <row r="98" spans="2:21" x14ac:dyDescent="0.2">
      <c r="B98" s="19">
        <v>90</v>
      </c>
      <c r="C98" s="86" t="str">
        <f t="shared" si="6"/>
        <v/>
      </c>
      <c r="D98" s="86"/>
      <c r="E98" s="19"/>
      <c r="F98" s="8"/>
      <c r="G98" s="19" t="s">
        <v>3</v>
      </c>
      <c r="H98" s="87"/>
      <c r="I98" s="87"/>
      <c r="J98" s="19"/>
      <c r="K98" s="86" t="str">
        <f t="shared" si="5"/>
        <v/>
      </c>
      <c r="L98" s="86"/>
      <c r="M98" s="6" t="str">
        <f t="shared" si="7"/>
        <v/>
      </c>
      <c r="N98" s="19"/>
      <c r="O98" s="8"/>
      <c r="P98" s="87"/>
      <c r="Q98" s="87"/>
      <c r="R98" s="90" t="str">
        <f t="shared" si="8"/>
        <v/>
      </c>
      <c r="S98" s="90"/>
      <c r="T98" s="91" t="str">
        <f t="shared" si="9"/>
        <v/>
      </c>
      <c r="U98" s="91"/>
    </row>
    <row r="99" spans="2:21" x14ac:dyDescent="0.2">
      <c r="B99" s="19">
        <v>91</v>
      </c>
      <c r="C99" s="86" t="str">
        <f t="shared" si="6"/>
        <v/>
      </c>
      <c r="D99" s="86"/>
      <c r="E99" s="19"/>
      <c r="F99" s="8"/>
      <c r="G99" s="19" t="s">
        <v>4</v>
      </c>
      <c r="H99" s="87"/>
      <c r="I99" s="87"/>
      <c r="J99" s="19"/>
      <c r="K99" s="86" t="str">
        <f t="shared" si="5"/>
        <v/>
      </c>
      <c r="L99" s="86"/>
      <c r="M99" s="6" t="str">
        <f t="shared" si="7"/>
        <v/>
      </c>
      <c r="N99" s="19"/>
      <c r="O99" s="8"/>
      <c r="P99" s="87"/>
      <c r="Q99" s="87"/>
      <c r="R99" s="90" t="str">
        <f t="shared" si="8"/>
        <v/>
      </c>
      <c r="S99" s="90"/>
      <c r="T99" s="91" t="str">
        <f t="shared" si="9"/>
        <v/>
      </c>
      <c r="U99" s="91"/>
    </row>
    <row r="100" spans="2:21" x14ac:dyDescent="0.2">
      <c r="B100" s="19">
        <v>92</v>
      </c>
      <c r="C100" s="86" t="str">
        <f t="shared" si="6"/>
        <v/>
      </c>
      <c r="D100" s="86"/>
      <c r="E100" s="19"/>
      <c r="F100" s="8"/>
      <c r="G100" s="19" t="s">
        <v>4</v>
      </c>
      <c r="H100" s="87"/>
      <c r="I100" s="87"/>
      <c r="J100" s="19"/>
      <c r="K100" s="86" t="str">
        <f t="shared" si="5"/>
        <v/>
      </c>
      <c r="L100" s="86"/>
      <c r="M100" s="6" t="str">
        <f t="shared" si="7"/>
        <v/>
      </c>
      <c r="N100" s="19"/>
      <c r="O100" s="8"/>
      <c r="P100" s="87"/>
      <c r="Q100" s="87"/>
      <c r="R100" s="90" t="str">
        <f t="shared" si="8"/>
        <v/>
      </c>
      <c r="S100" s="90"/>
      <c r="T100" s="91" t="str">
        <f t="shared" si="9"/>
        <v/>
      </c>
      <c r="U100" s="91"/>
    </row>
    <row r="101" spans="2:21" x14ac:dyDescent="0.2">
      <c r="B101" s="19">
        <v>93</v>
      </c>
      <c r="C101" s="86" t="str">
        <f t="shared" si="6"/>
        <v/>
      </c>
      <c r="D101" s="86"/>
      <c r="E101" s="19"/>
      <c r="F101" s="8"/>
      <c r="G101" s="19" t="s">
        <v>3</v>
      </c>
      <c r="H101" s="87"/>
      <c r="I101" s="87"/>
      <c r="J101" s="19"/>
      <c r="K101" s="86" t="str">
        <f t="shared" si="5"/>
        <v/>
      </c>
      <c r="L101" s="86"/>
      <c r="M101" s="6" t="str">
        <f t="shared" si="7"/>
        <v/>
      </c>
      <c r="N101" s="19"/>
      <c r="O101" s="8"/>
      <c r="P101" s="87"/>
      <c r="Q101" s="87"/>
      <c r="R101" s="90" t="str">
        <f t="shared" si="8"/>
        <v/>
      </c>
      <c r="S101" s="90"/>
      <c r="T101" s="91" t="str">
        <f t="shared" si="9"/>
        <v/>
      </c>
      <c r="U101" s="91"/>
    </row>
    <row r="102" spans="2:21" x14ac:dyDescent="0.2">
      <c r="B102" s="19">
        <v>94</v>
      </c>
      <c r="C102" s="86" t="str">
        <f t="shared" si="6"/>
        <v/>
      </c>
      <c r="D102" s="86"/>
      <c r="E102" s="19"/>
      <c r="F102" s="8"/>
      <c r="G102" s="19" t="s">
        <v>3</v>
      </c>
      <c r="H102" s="87"/>
      <c r="I102" s="87"/>
      <c r="J102" s="19"/>
      <c r="K102" s="86" t="str">
        <f t="shared" si="5"/>
        <v/>
      </c>
      <c r="L102" s="86"/>
      <c r="M102" s="6" t="str">
        <f t="shared" si="7"/>
        <v/>
      </c>
      <c r="N102" s="19"/>
      <c r="O102" s="8"/>
      <c r="P102" s="87"/>
      <c r="Q102" s="87"/>
      <c r="R102" s="90" t="str">
        <f t="shared" si="8"/>
        <v/>
      </c>
      <c r="S102" s="90"/>
      <c r="T102" s="91" t="str">
        <f t="shared" si="9"/>
        <v/>
      </c>
      <c r="U102" s="91"/>
    </row>
    <row r="103" spans="2:21" x14ac:dyDescent="0.2">
      <c r="B103" s="19">
        <v>95</v>
      </c>
      <c r="C103" s="86" t="str">
        <f t="shared" si="6"/>
        <v/>
      </c>
      <c r="D103" s="86"/>
      <c r="E103" s="19"/>
      <c r="F103" s="8"/>
      <c r="G103" s="19" t="s">
        <v>3</v>
      </c>
      <c r="H103" s="87"/>
      <c r="I103" s="87"/>
      <c r="J103" s="19"/>
      <c r="K103" s="86" t="str">
        <f t="shared" si="5"/>
        <v/>
      </c>
      <c r="L103" s="86"/>
      <c r="M103" s="6" t="str">
        <f t="shared" si="7"/>
        <v/>
      </c>
      <c r="N103" s="19"/>
      <c r="O103" s="8"/>
      <c r="P103" s="87"/>
      <c r="Q103" s="87"/>
      <c r="R103" s="90" t="str">
        <f t="shared" si="8"/>
        <v/>
      </c>
      <c r="S103" s="90"/>
      <c r="T103" s="91" t="str">
        <f t="shared" si="9"/>
        <v/>
      </c>
      <c r="U103" s="91"/>
    </row>
    <row r="104" spans="2:21" x14ac:dyDescent="0.2">
      <c r="B104" s="19">
        <v>96</v>
      </c>
      <c r="C104" s="86" t="str">
        <f t="shared" si="6"/>
        <v/>
      </c>
      <c r="D104" s="86"/>
      <c r="E104" s="19"/>
      <c r="F104" s="8"/>
      <c r="G104" s="19" t="s">
        <v>4</v>
      </c>
      <c r="H104" s="87"/>
      <c r="I104" s="87"/>
      <c r="J104" s="19"/>
      <c r="K104" s="86" t="str">
        <f t="shared" si="5"/>
        <v/>
      </c>
      <c r="L104" s="86"/>
      <c r="M104" s="6" t="str">
        <f t="shared" si="7"/>
        <v/>
      </c>
      <c r="N104" s="19"/>
      <c r="O104" s="8"/>
      <c r="P104" s="87"/>
      <c r="Q104" s="87"/>
      <c r="R104" s="90" t="str">
        <f t="shared" si="8"/>
        <v/>
      </c>
      <c r="S104" s="90"/>
      <c r="T104" s="91" t="str">
        <f t="shared" si="9"/>
        <v/>
      </c>
      <c r="U104" s="91"/>
    </row>
    <row r="105" spans="2:21" x14ac:dyDescent="0.2">
      <c r="B105" s="19">
        <v>97</v>
      </c>
      <c r="C105" s="86" t="str">
        <f t="shared" si="6"/>
        <v/>
      </c>
      <c r="D105" s="86"/>
      <c r="E105" s="19"/>
      <c r="F105" s="8"/>
      <c r="G105" s="19" t="s">
        <v>3</v>
      </c>
      <c r="H105" s="87"/>
      <c r="I105" s="87"/>
      <c r="J105" s="19"/>
      <c r="K105" s="86" t="str">
        <f t="shared" si="5"/>
        <v/>
      </c>
      <c r="L105" s="86"/>
      <c r="M105" s="6" t="str">
        <f t="shared" si="7"/>
        <v/>
      </c>
      <c r="N105" s="19"/>
      <c r="O105" s="8"/>
      <c r="P105" s="87"/>
      <c r="Q105" s="87"/>
      <c r="R105" s="90" t="str">
        <f t="shared" si="8"/>
        <v/>
      </c>
      <c r="S105" s="90"/>
      <c r="T105" s="91" t="str">
        <f t="shared" si="9"/>
        <v/>
      </c>
      <c r="U105" s="91"/>
    </row>
    <row r="106" spans="2:21" x14ac:dyDescent="0.2">
      <c r="B106" s="19">
        <v>98</v>
      </c>
      <c r="C106" s="86" t="str">
        <f t="shared" si="6"/>
        <v/>
      </c>
      <c r="D106" s="86"/>
      <c r="E106" s="19"/>
      <c r="F106" s="8"/>
      <c r="G106" s="19" t="s">
        <v>4</v>
      </c>
      <c r="H106" s="87"/>
      <c r="I106" s="87"/>
      <c r="J106" s="19"/>
      <c r="K106" s="86" t="str">
        <f t="shared" si="5"/>
        <v/>
      </c>
      <c r="L106" s="86"/>
      <c r="M106" s="6" t="str">
        <f t="shared" si="7"/>
        <v/>
      </c>
      <c r="N106" s="19"/>
      <c r="O106" s="8"/>
      <c r="P106" s="87"/>
      <c r="Q106" s="87"/>
      <c r="R106" s="90" t="str">
        <f t="shared" si="8"/>
        <v/>
      </c>
      <c r="S106" s="90"/>
      <c r="T106" s="91" t="str">
        <f t="shared" si="9"/>
        <v/>
      </c>
      <c r="U106" s="91"/>
    </row>
    <row r="107" spans="2:21" x14ac:dyDescent="0.2">
      <c r="B107" s="19">
        <v>99</v>
      </c>
      <c r="C107" s="86" t="str">
        <f t="shared" si="6"/>
        <v/>
      </c>
      <c r="D107" s="86"/>
      <c r="E107" s="19"/>
      <c r="F107" s="8"/>
      <c r="G107" s="19" t="s">
        <v>4</v>
      </c>
      <c r="H107" s="87"/>
      <c r="I107" s="87"/>
      <c r="J107" s="19"/>
      <c r="K107" s="86" t="str">
        <f t="shared" si="5"/>
        <v/>
      </c>
      <c r="L107" s="86"/>
      <c r="M107" s="6" t="str">
        <f t="shared" si="7"/>
        <v/>
      </c>
      <c r="N107" s="19"/>
      <c r="O107" s="8"/>
      <c r="P107" s="87"/>
      <c r="Q107" s="87"/>
      <c r="R107" s="90" t="str">
        <f t="shared" si="8"/>
        <v/>
      </c>
      <c r="S107" s="90"/>
      <c r="T107" s="91" t="str">
        <f t="shared" si="9"/>
        <v/>
      </c>
      <c r="U107" s="91"/>
    </row>
    <row r="108" spans="2:21" x14ac:dyDescent="0.2">
      <c r="B108" s="19">
        <v>100</v>
      </c>
      <c r="C108" s="86" t="str">
        <f t="shared" si="6"/>
        <v/>
      </c>
      <c r="D108" s="86"/>
      <c r="E108" s="19"/>
      <c r="F108" s="8"/>
      <c r="G108" s="19" t="s">
        <v>3</v>
      </c>
      <c r="H108" s="87"/>
      <c r="I108" s="87"/>
      <c r="J108" s="19"/>
      <c r="K108" s="86" t="str">
        <f t="shared" si="5"/>
        <v/>
      </c>
      <c r="L108" s="86"/>
      <c r="M108" s="6" t="str">
        <f t="shared" si="7"/>
        <v/>
      </c>
      <c r="N108" s="19"/>
      <c r="O108" s="8"/>
      <c r="P108" s="87"/>
      <c r="Q108" s="87"/>
      <c r="R108" s="90" t="str">
        <f t="shared" si="8"/>
        <v/>
      </c>
      <c r="S108" s="90"/>
      <c r="T108" s="91" t="str">
        <f t="shared" si="9"/>
        <v/>
      </c>
      <c r="U108" s="9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2020-01-08T02:27:16Z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