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合同会社リリーコンサルタント\OneDrive\トレード管理シート2\"/>
    </mc:Choice>
  </mc:AlternateContent>
  <xr:revisionPtr revIDLastSave="25" documentId="8_{DFFD3C41-F0F1-464F-95D9-32FCCDA89BEF}" xr6:coauthVersionLast="45" xr6:coauthVersionMax="45" xr10:uidLastSave="{5F6837D6-6C32-4447-A7CF-DBCB3A022995}"/>
  <bookViews>
    <workbookView xWindow="10920" yWindow="0" windowWidth="12036" windowHeight="12360" firstSheet="3" activeTab="6" xr2:uid="{00000000-000D-0000-FFFF-FFFF00000000}"/>
  </bookViews>
  <sheets>
    <sheet name="定数" sheetId="29" state="hidden" r:id="rId1"/>
    <sheet name="検証シート　FIB1.27" sheetId="37" r:id="rId2"/>
    <sheet name="検証シート　FIB1.5" sheetId="38" r:id="rId3"/>
    <sheet name="検証シート　FIB2.0" sheetId="39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8" i="39" l="1"/>
  <c r="T108" i="39"/>
  <c r="W108" i="39" s="1"/>
  <c r="R108" i="39"/>
  <c r="M108" i="39"/>
  <c r="K108" i="39"/>
  <c r="V107" i="39"/>
  <c r="T107" i="39"/>
  <c r="W107" i="39" s="1"/>
  <c r="R107" i="39"/>
  <c r="C108" i="39" s="1"/>
  <c r="X108" i="39" s="1"/>
  <c r="Y108" i="39" s="1"/>
  <c r="M107" i="39"/>
  <c r="K107" i="39"/>
  <c r="W106" i="39"/>
  <c r="V106" i="39"/>
  <c r="T106" i="39"/>
  <c r="R106" i="39"/>
  <c r="C107" i="39" s="1"/>
  <c r="X107" i="39" s="1"/>
  <c r="Y107" i="39" s="1"/>
  <c r="M106" i="39"/>
  <c r="K106" i="39"/>
  <c r="V105" i="39"/>
  <c r="T105" i="39"/>
  <c r="W105" i="39" s="1"/>
  <c r="R105" i="39"/>
  <c r="C106" i="39" s="1"/>
  <c r="X106" i="39" s="1"/>
  <c r="Y106" i="39" s="1"/>
  <c r="M105" i="39"/>
  <c r="K105" i="39"/>
  <c r="V104" i="39"/>
  <c r="T104" i="39"/>
  <c r="W104" i="39" s="1"/>
  <c r="R104" i="39"/>
  <c r="C105" i="39" s="1"/>
  <c r="X105" i="39" s="1"/>
  <c r="Y105" i="39" s="1"/>
  <c r="M104" i="39"/>
  <c r="K104" i="39"/>
  <c r="W103" i="39"/>
  <c r="V103" i="39"/>
  <c r="T103" i="39"/>
  <c r="R103" i="39"/>
  <c r="C104" i="39" s="1"/>
  <c r="X104" i="39" s="1"/>
  <c r="Y104" i="39" s="1"/>
  <c r="M103" i="39"/>
  <c r="K103" i="39"/>
  <c r="W102" i="39"/>
  <c r="V102" i="39"/>
  <c r="T102" i="39"/>
  <c r="R102" i="39"/>
  <c r="C103" i="39" s="1"/>
  <c r="X103" i="39" s="1"/>
  <c r="Y103" i="39" s="1"/>
  <c r="M102" i="39"/>
  <c r="K102" i="39"/>
  <c r="V101" i="39"/>
  <c r="T101" i="39"/>
  <c r="W101" i="39" s="1"/>
  <c r="R101" i="39"/>
  <c r="C102" i="39" s="1"/>
  <c r="X102" i="39" s="1"/>
  <c r="Y102" i="39" s="1"/>
  <c r="M101" i="39"/>
  <c r="K101" i="39"/>
  <c r="V100" i="39"/>
  <c r="T100" i="39"/>
  <c r="W100" i="39" s="1"/>
  <c r="R100" i="39"/>
  <c r="C101" i="39" s="1"/>
  <c r="X101" i="39" s="1"/>
  <c r="Y101" i="39" s="1"/>
  <c r="M100" i="39"/>
  <c r="K100" i="39"/>
  <c r="V99" i="39"/>
  <c r="T99" i="39"/>
  <c r="W99" i="39" s="1"/>
  <c r="R99" i="39"/>
  <c r="C100" i="39" s="1"/>
  <c r="X100" i="39" s="1"/>
  <c r="Y100" i="39" s="1"/>
  <c r="M99" i="39"/>
  <c r="K99" i="39"/>
  <c r="W98" i="39"/>
  <c r="V98" i="39"/>
  <c r="T98" i="39"/>
  <c r="R98" i="39"/>
  <c r="C99" i="39" s="1"/>
  <c r="X99" i="39" s="1"/>
  <c r="Y99" i="39" s="1"/>
  <c r="M98" i="39"/>
  <c r="K98" i="39"/>
  <c r="V97" i="39"/>
  <c r="T97" i="39"/>
  <c r="W97" i="39" s="1"/>
  <c r="R97" i="39"/>
  <c r="C98" i="39" s="1"/>
  <c r="X98" i="39" s="1"/>
  <c r="Y98" i="39" s="1"/>
  <c r="M97" i="39"/>
  <c r="K97" i="39"/>
  <c r="V96" i="39"/>
  <c r="T96" i="39"/>
  <c r="W96" i="39" s="1"/>
  <c r="R96" i="39"/>
  <c r="C97" i="39" s="1"/>
  <c r="X97" i="39" s="1"/>
  <c r="Y97" i="39" s="1"/>
  <c r="M96" i="39"/>
  <c r="K96" i="39"/>
  <c r="W95" i="39"/>
  <c r="V95" i="39"/>
  <c r="T95" i="39"/>
  <c r="R95" i="39"/>
  <c r="C96" i="39" s="1"/>
  <c r="X96" i="39" s="1"/>
  <c r="Y96" i="39" s="1"/>
  <c r="M95" i="39"/>
  <c r="K95" i="39"/>
  <c r="W94" i="39"/>
  <c r="V94" i="39"/>
  <c r="T94" i="39"/>
  <c r="R94" i="39"/>
  <c r="C95" i="39" s="1"/>
  <c r="X95" i="39" s="1"/>
  <c r="Y95" i="39" s="1"/>
  <c r="M94" i="39"/>
  <c r="K94" i="39"/>
  <c r="V93" i="39"/>
  <c r="T93" i="39"/>
  <c r="W93" i="39" s="1"/>
  <c r="R93" i="39"/>
  <c r="C94" i="39" s="1"/>
  <c r="X94" i="39" s="1"/>
  <c r="Y94" i="39" s="1"/>
  <c r="M93" i="39"/>
  <c r="K93" i="39"/>
  <c r="V92" i="39"/>
  <c r="T92" i="39"/>
  <c r="W92" i="39" s="1"/>
  <c r="R92" i="39"/>
  <c r="C93" i="39" s="1"/>
  <c r="X93" i="39" s="1"/>
  <c r="Y93" i="39" s="1"/>
  <c r="M92" i="39"/>
  <c r="K92" i="39"/>
  <c r="V91" i="39"/>
  <c r="T91" i="39"/>
  <c r="W91" i="39" s="1"/>
  <c r="R91" i="39"/>
  <c r="C92" i="39" s="1"/>
  <c r="X92" i="39" s="1"/>
  <c r="Y92" i="39" s="1"/>
  <c r="M91" i="39"/>
  <c r="K91" i="39"/>
  <c r="W90" i="39"/>
  <c r="V90" i="39"/>
  <c r="T90" i="39"/>
  <c r="R90" i="39"/>
  <c r="C91" i="39" s="1"/>
  <c r="X91" i="39" s="1"/>
  <c r="Y91" i="39" s="1"/>
  <c r="M90" i="39"/>
  <c r="K90" i="39"/>
  <c r="V89" i="39"/>
  <c r="T89" i="39"/>
  <c r="W89" i="39" s="1"/>
  <c r="R89" i="39"/>
  <c r="C90" i="39" s="1"/>
  <c r="X90" i="39" s="1"/>
  <c r="Y90" i="39" s="1"/>
  <c r="M89" i="39"/>
  <c r="K89" i="39"/>
  <c r="V88" i="39"/>
  <c r="T88" i="39"/>
  <c r="W88" i="39" s="1"/>
  <c r="R88" i="39"/>
  <c r="C89" i="39" s="1"/>
  <c r="X89" i="39" s="1"/>
  <c r="Y89" i="39" s="1"/>
  <c r="M88" i="39"/>
  <c r="K88" i="39"/>
  <c r="W87" i="39"/>
  <c r="V87" i="39"/>
  <c r="T87" i="39"/>
  <c r="R87" i="39"/>
  <c r="C88" i="39" s="1"/>
  <c r="X88" i="39" s="1"/>
  <c r="Y88" i="39" s="1"/>
  <c r="M87" i="39"/>
  <c r="K87" i="39"/>
  <c r="W86" i="39"/>
  <c r="V86" i="39"/>
  <c r="T86" i="39"/>
  <c r="R86" i="39"/>
  <c r="C87" i="39" s="1"/>
  <c r="X87" i="39" s="1"/>
  <c r="Y87" i="39" s="1"/>
  <c r="M86" i="39"/>
  <c r="K86" i="39"/>
  <c r="V85" i="39"/>
  <c r="T85" i="39"/>
  <c r="W85" i="39" s="1"/>
  <c r="R85" i="39"/>
  <c r="C86" i="39" s="1"/>
  <c r="X86" i="39" s="1"/>
  <c r="Y86" i="39" s="1"/>
  <c r="M85" i="39"/>
  <c r="K85" i="39"/>
  <c r="V84" i="39"/>
  <c r="T84" i="39"/>
  <c r="W84" i="39" s="1"/>
  <c r="R84" i="39"/>
  <c r="C85" i="39" s="1"/>
  <c r="X85" i="39" s="1"/>
  <c r="Y85" i="39" s="1"/>
  <c r="M84" i="39"/>
  <c r="K84" i="39"/>
  <c r="V83" i="39"/>
  <c r="T83" i="39"/>
  <c r="W83" i="39" s="1"/>
  <c r="R83" i="39"/>
  <c r="C84" i="39" s="1"/>
  <c r="X84" i="39" s="1"/>
  <c r="Y84" i="39" s="1"/>
  <c r="M83" i="39"/>
  <c r="K83" i="39"/>
  <c r="W82" i="39"/>
  <c r="V82" i="39"/>
  <c r="T82" i="39"/>
  <c r="R82" i="39"/>
  <c r="C83" i="39" s="1"/>
  <c r="X83" i="39" s="1"/>
  <c r="Y83" i="39" s="1"/>
  <c r="M82" i="39"/>
  <c r="K82" i="39"/>
  <c r="V81" i="39"/>
  <c r="T81" i="39"/>
  <c r="W81" i="39" s="1"/>
  <c r="R81" i="39"/>
  <c r="C82" i="39" s="1"/>
  <c r="X82" i="39" s="1"/>
  <c r="Y82" i="39" s="1"/>
  <c r="M81" i="39"/>
  <c r="K81" i="39"/>
  <c r="V80" i="39"/>
  <c r="T80" i="39"/>
  <c r="W80" i="39" s="1"/>
  <c r="R80" i="39"/>
  <c r="C81" i="39" s="1"/>
  <c r="X81" i="39" s="1"/>
  <c r="Y81" i="39" s="1"/>
  <c r="M80" i="39"/>
  <c r="K80" i="39"/>
  <c r="W79" i="39"/>
  <c r="V79" i="39"/>
  <c r="T79" i="39"/>
  <c r="R79" i="39"/>
  <c r="C80" i="39" s="1"/>
  <c r="X80" i="39" s="1"/>
  <c r="Y80" i="39" s="1"/>
  <c r="M79" i="39"/>
  <c r="K79" i="39"/>
  <c r="W78" i="39"/>
  <c r="V78" i="39"/>
  <c r="T78" i="39"/>
  <c r="R78" i="39"/>
  <c r="C79" i="39" s="1"/>
  <c r="X79" i="39" s="1"/>
  <c r="Y79" i="39" s="1"/>
  <c r="M78" i="39"/>
  <c r="K78" i="39"/>
  <c r="V77" i="39"/>
  <c r="T77" i="39"/>
  <c r="W77" i="39" s="1"/>
  <c r="R77" i="39"/>
  <c r="C78" i="39" s="1"/>
  <c r="X78" i="39" s="1"/>
  <c r="Y78" i="39" s="1"/>
  <c r="M77" i="39"/>
  <c r="K77" i="39"/>
  <c r="V76" i="39"/>
  <c r="T76" i="39"/>
  <c r="W76" i="39" s="1"/>
  <c r="R76" i="39"/>
  <c r="C77" i="39" s="1"/>
  <c r="X77" i="39" s="1"/>
  <c r="Y77" i="39" s="1"/>
  <c r="M76" i="39"/>
  <c r="K76" i="39"/>
  <c r="V75" i="39"/>
  <c r="T75" i="39"/>
  <c r="W75" i="39" s="1"/>
  <c r="R75" i="39"/>
  <c r="C76" i="39" s="1"/>
  <c r="X76" i="39" s="1"/>
  <c r="Y76" i="39" s="1"/>
  <c r="M75" i="39"/>
  <c r="K75" i="39"/>
  <c r="W74" i="39"/>
  <c r="V74" i="39"/>
  <c r="T74" i="39"/>
  <c r="R74" i="39"/>
  <c r="C75" i="39" s="1"/>
  <c r="X75" i="39" s="1"/>
  <c r="Y75" i="39" s="1"/>
  <c r="M74" i="39"/>
  <c r="K74" i="39"/>
  <c r="V73" i="39"/>
  <c r="T73" i="39"/>
  <c r="W73" i="39" s="1"/>
  <c r="R73" i="39"/>
  <c r="C74" i="39" s="1"/>
  <c r="X74" i="39" s="1"/>
  <c r="Y74" i="39" s="1"/>
  <c r="M73" i="39"/>
  <c r="K73" i="39"/>
  <c r="V72" i="39"/>
  <c r="T72" i="39"/>
  <c r="W72" i="39" s="1"/>
  <c r="R72" i="39"/>
  <c r="C73" i="39" s="1"/>
  <c r="X73" i="39" s="1"/>
  <c r="Y73" i="39" s="1"/>
  <c r="M72" i="39"/>
  <c r="K72" i="39"/>
  <c r="W71" i="39"/>
  <c r="V71" i="39"/>
  <c r="T71" i="39"/>
  <c r="R71" i="39"/>
  <c r="C72" i="39" s="1"/>
  <c r="X72" i="39" s="1"/>
  <c r="Y72" i="39" s="1"/>
  <c r="M71" i="39"/>
  <c r="K71" i="39"/>
  <c r="W70" i="39"/>
  <c r="V70" i="39"/>
  <c r="T70" i="39"/>
  <c r="R70" i="39"/>
  <c r="C71" i="39" s="1"/>
  <c r="X71" i="39" s="1"/>
  <c r="Y71" i="39" s="1"/>
  <c r="M70" i="39"/>
  <c r="K70" i="39"/>
  <c r="W69" i="39"/>
  <c r="V69" i="39"/>
  <c r="T69" i="39"/>
  <c r="R69" i="39"/>
  <c r="C70" i="39" s="1"/>
  <c r="X70" i="39" s="1"/>
  <c r="Y70" i="39" s="1"/>
  <c r="M69" i="39"/>
  <c r="K69" i="39"/>
  <c r="V68" i="39"/>
  <c r="T68" i="39"/>
  <c r="W68" i="39" s="1"/>
  <c r="R68" i="39"/>
  <c r="C69" i="39" s="1"/>
  <c r="X69" i="39" s="1"/>
  <c r="Y69" i="39" s="1"/>
  <c r="M68" i="39"/>
  <c r="K68" i="39"/>
  <c r="V67" i="39"/>
  <c r="T67" i="39"/>
  <c r="W67" i="39" s="1"/>
  <c r="R67" i="39"/>
  <c r="C68" i="39" s="1"/>
  <c r="X68" i="39" s="1"/>
  <c r="Y68" i="39" s="1"/>
  <c r="M67" i="39"/>
  <c r="K67" i="39"/>
  <c r="W66" i="39"/>
  <c r="V66" i="39"/>
  <c r="T66" i="39"/>
  <c r="R66" i="39"/>
  <c r="C67" i="39" s="1"/>
  <c r="X67" i="39" s="1"/>
  <c r="Y67" i="39" s="1"/>
  <c r="M66" i="39"/>
  <c r="K66" i="39"/>
  <c r="V65" i="39"/>
  <c r="T65" i="39"/>
  <c r="W65" i="39" s="1"/>
  <c r="R65" i="39"/>
  <c r="C66" i="39" s="1"/>
  <c r="X66" i="39" s="1"/>
  <c r="Y66" i="39" s="1"/>
  <c r="M65" i="39"/>
  <c r="K65" i="39"/>
  <c r="V64" i="39"/>
  <c r="T64" i="39"/>
  <c r="W64" i="39" s="1"/>
  <c r="R64" i="39"/>
  <c r="C65" i="39" s="1"/>
  <c r="X65" i="39" s="1"/>
  <c r="Y65" i="39" s="1"/>
  <c r="M64" i="39"/>
  <c r="K64" i="39"/>
  <c r="W63" i="39"/>
  <c r="V63" i="39"/>
  <c r="T63" i="39"/>
  <c r="R63" i="39"/>
  <c r="C64" i="39" s="1"/>
  <c r="X64" i="39" s="1"/>
  <c r="Y64" i="39" s="1"/>
  <c r="M63" i="39"/>
  <c r="K63" i="39"/>
  <c r="W62" i="39"/>
  <c r="V62" i="39"/>
  <c r="T62" i="39"/>
  <c r="R62" i="39"/>
  <c r="C63" i="39" s="1"/>
  <c r="X63" i="39" s="1"/>
  <c r="Y63" i="39" s="1"/>
  <c r="M62" i="39"/>
  <c r="K62" i="39"/>
  <c r="W61" i="39"/>
  <c r="V61" i="39"/>
  <c r="T61" i="39"/>
  <c r="R61" i="39"/>
  <c r="C62" i="39" s="1"/>
  <c r="X62" i="39" s="1"/>
  <c r="Y62" i="39" s="1"/>
  <c r="M61" i="39"/>
  <c r="K61" i="39"/>
  <c r="V60" i="39"/>
  <c r="T60" i="39"/>
  <c r="W60" i="39" s="1"/>
  <c r="R60" i="39"/>
  <c r="C61" i="39" s="1"/>
  <c r="X61" i="39" s="1"/>
  <c r="Y61" i="39" s="1"/>
  <c r="M60" i="39"/>
  <c r="K60" i="39"/>
  <c r="V59" i="39"/>
  <c r="T59" i="39"/>
  <c r="W59" i="39" s="1"/>
  <c r="R59" i="39"/>
  <c r="C60" i="39" s="1"/>
  <c r="X60" i="39" s="1"/>
  <c r="Y60" i="39" s="1"/>
  <c r="M59" i="39"/>
  <c r="K59" i="39"/>
  <c r="V58" i="39"/>
  <c r="T58" i="39"/>
  <c r="W58" i="39" s="1"/>
  <c r="V57" i="39"/>
  <c r="T57" i="39"/>
  <c r="V56" i="39"/>
  <c r="T56" i="39"/>
  <c r="W56" i="39" s="1"/>
  <c r="V55" i="39"/>
  <c r="T55" i="39"/>
  <c r="W55" i="39" s="1"/>
  <c r="V54" i="39"/>
  <c r="T54" i="39"/>
  <c r="V53" i="39"/>
  <c r="T53" i="39"/>
  <c r="V52" i="39"/>
  <c r="T52" i="39"/>
  <c r="W52" i="39" s="1"/>
  <c r="W53" i="39" s="1"/>
  <c r="W54" i="39" s="1"/>
  <c r="W51" i="39"/>
  <c r="V51" i="39"/>
  <c r="T51" i="39"/>
  <c r="V50" i="39"/>
  <c r="T50" i="39"/>
  <c r="W50" i="39" s="1"/>
  <c r="V49" i="39"/>
  <c r="T49" i="39"/>
  <c r="V48" i="39"/>
  <c r="T48" i="39"/>
  <c r="V47" i="39"/>
  <c r="T47" i="39"/>
  <c r="W47" i="39" s="1"/>
  <c r="W48" i="39" s="1"/>
  <c r="V46" i="39"/>
  <c r="T46" i="39"/>
  <c r="W46" i="39" s="1"/>
  <c r="V45" i="39"/>
  <c r="T45" i="39"/>
  <c r="W45" i="39" s="1"/>
  <c r="V44" i="39"/>
  <c r="T44" i="39"/>
  <c r="V43" i="39"/>
  <c r="T43" i="39"/>
  <c r="W43" i="39" s="1"/>
  <c r="W44" i="39" s="1"/>
  <c r="V42" i="39"/>
  <c r="T42" i="39"/>
  <c r="W42" i="39" s="1"/>
  <c r="V41" i="39"/>
  <c r="T41" i="39"/>
  <c r="V40" i="39"/>
  <c r="T40" i="39"/>
  <c r="W40" i="39" s="1"/>
  <c r="V39" i="39"/>
  <c r="T39" i="39"/>
  <c r="V38" i="39"/>
  <c r="T38" i="39"/>
  <c r="W38" i="39" s="1"/>
  <c r="W39" i="39" s="1"/>
  <c r="V37" i="39"/>
  <c r="T37" i="39"/>
  <c r="W37" i="39" s="1"/>
  <c r="V36" i="39"/>
  <c r="T36" i="39"/>
  <c r="V35" i="39"/>
  <c r="T35" i="39"/>
  <c r="W35" i="39" s="1"/>
  <c r="W36" i="39" s="1"/>
  <c r="V34" i="39"/>
  <c r="T34" i="39"/>
  <c r="W34" i="39" s="1"/>
  <c r="V33" i="39"/>
  <c r="T33" i="39"/>
  <c r="V32" i="39"/>
  <c r="T32" i="39"/>
  <c r="W32" i="39" s="1"/>
  <c r="V31" i="39"/>
  <c r="T31" i="39"/>
  <c r="V30" i="39"/>
  <c r="T30" i="39"/>
  <c r="W30" i="39" s="1"/>
  <c r="W31" i="39" s="1"/>
  <c r="V29" i="39"/>
  <c r="T29" i="39"/>
  <c r="W29" i="39" s="1"/>
  <c r="V28" i="39"/>
  <c r="T28" i="39"/>
  <c r="W28" i="39" s="1"/>
  <c r="V27" i="39"/>
  <c r="T27" i="39"/>
  <c r="W27" i="39" s="1"/>
  <c r="V26" i="39"/>
  <c r="T26" i="39"/>
  <c r="W26" i="39" s="1"/>
  <c r="V25" i="39"/>
  <c r="T25" i="39"/>
  <c r="W24" i="39"/>
  <c r="V24" i="39"/>
  <c r="T24" i="39"/>
  <c r="V23" i="39"/>
  <c r="T23" i="39"/>
  <c r="W23" i="39" s="1"/>
  <c r="T22" i="39"/>
  <c r="W22" i="39" s="1"/>
  <c r="T21" i="39"/>
  <c r="W21" i="39" s="1"/>
  <c r="T20" i="39"/>
  <c r="T19" i="39"/>
  <c r="W19" i="39" s="1"/>
  <c r="T18" i="39"/>
  <c r="W18" i="39" s="1"/>
  <c r="T17" i="39"/>
  <c r="W16" i="39"/>
  <c r="T16" i="39"/>
  <c r="V15" i="39"/>
  <c r="T15" i="39"/>
  <c r="T14" i="39"/>
  <c r="W14" i="39" s="1"/>
  <c r="W15" i="39" s="1"/>
  <c r="T13" i="39"/>
  <c r="T12" i="39"/>
  <c r="W11" i="39"/>
  <c r="T11" i="39"/>
  <c r="T10" i="39"/>
  <c r="W10" i="39" s="1"/>
  <c r="T9" i="39"/>
  <c r="K9" i="39"/>
  <c r="M9" i="39" s="1"/>
  <c r="C9" i="39"/>
  <c r="V108" i="38"/>
  <c r="T108" i="38"/>
  <c r="W108" i="38" s="1"/>
  <c r="R108" i="38"/>
  <c r="M108" i="38"/>
  <c r="K108" i="38"/>
  <c r="V107" i="38"/>
  <c r="T107" i="38"/>
  <c r="W107" i="38" s="1"/>
  <c r="R107" i="38"/>
  <c r="C108" i="38" s="1"/>
  <c r="X108" i="38" s="1"/>
  <c r="Y108" i="38" s="1"/>
  <c r="M107" i="38"/>
  <c r="K107" i="38"/>
  <c r="W106" i="38"/>
  <c r="V106" i="38"/>
  <c r="T106" i="38"/>
  <c r="R106" i="38"/>
  <c r="C107" i="38" s="1"/>
  <c r="X107" i="38" s="1"/>
  <c r="Y107" i="38" s="1"/>
  <c r="M106" i="38"/>
  <c r="K106" i="38"/>
  <c r="V105" i="38"/>
  <c r="T105" i="38"/>
  <c r="W105" i="38" s="1"/>
  <c r="R105" i="38"/>
  <c r="C106" i="38" s="1"/>
  <c r="X106" i="38" s="1"/>
  <c r="Y106" i="38" s="1"/>
  <c r="M105" i="38"/>
  <c r="K105" i="38"/>
  <c r="V104" i="38"/>
  <c r="T104" i="38"/>
  <c r="W104" i="38" s="1"/>
  <c r="R104" i="38"/>
  <c r="C105" i="38" s="1"/>
  <c r="X105" i="38" s="1"/>
  <c r="Y105" i="38" s="1"/>
  <c r="M104" i="38"/>
  <c r="K104" i="38"/>
  <c r="W103" i="38"/>
  <c r="V103" i="38"/>
  <c r="T103" i="38"/>
  <c r="R103" i="38"/>
  <c r="C104" i="38" s="1"/>
  <c r="X104" i="38" s="1"/>
  <c r="Y104" i="38" s="1"/>
  <c r="M103" i="38"/>
  <c r="K103" i="38"/>
  <c r="W102" i="38"/>
  <c r="V102" i="38"/>
  <c r="T102" i="38"/>
  <c r="R102" i="38"/>
  <c r="C103" i="38" s="1"/>
  <c r="X103" i="38" s="1"/>
  <c r="Y103" i="38" s="1"/>
  <c r="M102" i="38"/>
  <c r="K102" i="38"/>
  <c r="W101" i="38"/>
  <c r="V101" i="38"/>
  <c r="T101" i="38"/>
  <c r="R101" i="38"/>
  <c r="C102" i="38" s="1"/>
  <c r="X102" i="38" s="1"/>
  <c r="Y102" i="38" s="1"/>
  <c r="M101" i="38"/>
  <c r="K101" i="38"/>
  <c r="V100" i="38"/>
  <c r="T100" i="38"/>
  <c r="W100" i="38" s="1"/>
  <c r="R100" i="38"/>
  <c r="C101" i="38" s="1"/>
  <c r="X101" i="38" s="1"/>
  <c r="Y101" i="38" s="1"/>
  <c r="M100" i="38"/>
  <c r="K100" i="38"/>
  <c r="V99" i="38"/>
  <c r="T99" i="38"/>
  <c r="W99" i="38" s="1"/>
  <c r="R99" i="38"/>
  <c r="C100" i="38" s="1"/>
  <c r="X100" i="38" s="1"/>
  <c r="Y100" i="38" s="1"/>
  <c r="M99" i="38"/>
  <c r="K99" i="38"/>
  <c r="W98" i="38"/>
  <c r="V98" i="38"/>
  <c r="T98" i="38"/>
  <c r="R98" i="38"/>
  <c r="C99" i="38" s="1"/>
  <c r="X99" i="38" s="1"/>
  <c r="Y99" i="38" s="1"/>
  <c r="M98" i="38"/>
  <c r="K98" i="38"/>
  <c r="V97" i="38"/>
  <c r="T97" i="38"/>
  <c r="W97" i="38" s="1"/>
  <c r="R97" i="38"/>
  <c r="C98" i="38" s="1"/>
  <c r="X98" i="38" s="1"/>
  <c r="Y98" i="38" s="1"/>
  <c r="M97" i="38"/>
  <c r="K97" i="38"/>
  <c r="V96" i="38"/>
  <c r="T96" i="38"/>
  <c r="W96" i="38" s="1"/>
  <c r="R96" i="38"/>
  <c r="C97" i="38" s="1"/>
  <c r="X97" i="38" s="1"/>
  <c r="Y97" i="38" s="1"/>
  <c r="M96" i="38"/>
  <c r="K96" i="38"/>
  <c r="W95" i="38"/>
  <c r="V95" i="38"/>
  <c r="T95" i="38"/>
  <c r="R95" i="38"/>
  <c r="C96" i="38" s="1"/>
  <c r="X96" i="38" s="1"/>
  <c r="Y96" i="38" s="1"/>
  <c r="M95" i="38"/>
  <c r="K95" i="38"/>
  <c r="W94" i="38"/>
  <c r="V94" i="38"/>
  <c r="T94" i="38"/>
  <c r="R94" i="38"/>
  <c r="C95" i="38" s="1"/>
  <c r="X95" i="38" s="1"/>
  <c r="Y95" i="38" s="1"/>
  <c r="M94" i="38"/>
  <c r="K94" i="38"/>
  <c r="W93" i="38"/>
  <c r="V93" i="38"/>
  <c r="T93" i="38"/>
  <c r="R93" i="38"/>
  <c r="C94" i="38" s="1"/>
  <c r="X94" i="38" s="1"/>
  <c r="Y94" i="38" s="1"/>
  <c r="M93" i="38"/>
  <c r="K93" i="38"/>
  <c r="V92" i="38"/>
  <c r="T92" i="38"/>
  <c r="W92" i="38" s="1"/>
  <c r="R92" i="38"/>
  <c r="C93" i="38" s="1"/>
  <c r="X93" i="38" s="1"/>
  <c r="Y93" i="38" s="1"/>
  <c r="M92" i="38"/>
  <c r="K92" i="38"/>
  <c r="V91" i="38"/>
  <c r="T91" i="38"/>
  <c r="W91" i="38" s="1"/>
  <c r="R91" i="38"/>
  <c r="C92" i="38" s="1"/>
  <c r="X92" i="38" s="1"/>
  <c r="Y92" i="38" s="1"/>
  <c r="M91" i="38"/>
  <c r="K91" i="38"/>
  <c r="W90" i="38"/>
  <c r="V90" i="38"/>
  <c r="T90" i="38"/>
  <c r="R90" i="38"/>
  <c r="C91" i="38" s="1"/>
  <c r="X91" i="38" s="1"/>
  <c r="Y91" i="38" s="1"/>
  <c r="M90" i="38"/>
  <c r="K90" i="38"/>
  <c r="V89" i="38"/>
  <c r="T89" i="38"/>
  <c r="W89" i="38" s="1"/>
  <c r="R89" i="38"/>
  <c r="C90" i="38" s="1"/>
  <c r="X90" i="38" s="1"/>
  <c r="Y90" i="38" s="1"/>
  <c r="M89" i="38"/>
  <c r="K89" i="38"/>
  <c r="V88" i="38"/>
  <c r="T88" i="38"/>
  <c r="W88" i="38" s="1"/>
  <c r="R88" i="38"/>
  <c r="C89" i="38" s="1"/>
  <c r="X89" i="38" s="1"/>
  <c r="Y89" i="38" s="1"/>
  <c r="M88" i="38"/>
  <c r="K88" i="38"/>
  <c r="W87" i="38"/>
  <c r="V87" i="38"/>
  <c r="T87" i="38"/>
  <c r="R87" i="38"/>
  <c r="C88" i="38" s="1"/>
  <c r="X88" i="38" s="1"/>
  <c r="Y88" i="38" s="1"/>
  <c r="M87" i="38"/>
  <c r="K87" i="38"/>
  <c r="W86" i="38"/>
  <c r="V86" i="38"/>
  <c r="T86" i="38"/>
  <c r="R86" i="38"/>
  <c r="C87" i="38" s="1"/>
  <c r="X87" i="38" s="1"/>
  <c r="Y87" i="38" s="1"/>
  <c r="M86" i="38"/>
  <c r="K86" i="38"/>
  <c r="W85" i="38"/>
  <c r="V85" i="38"/>
  <c r="T85" i="38"/>
  <c r="R85" i="38"/>
  <c r="C86" i="38" s="1"/>
  <c r="X86" i="38" s="1"/>
  <c r="Y86" i="38" s="1"/>
  <c r="M85" i="38"/>
  <c r="K85" i="38"/>
  <c r="V84" i="38"/>
  <c r="T84" i="38"/>
  <c r="W84" i="38" s="1"/>
  <c r="R84" i="38"/>
  <c r="C85" i="38" s="1"/>
  <c r="X85" i="38" s="1"/>
  <c r="Y85" i="38" s="1"/>
  <c r="M84" i="38"/>
  <c r="K84" i="38"/>
  <c r="V83" i="38"/>
  <c r="T83" i="38"/>
  <c r="W83" i="38" s="1"/>
  <c r="R83" i="38"/>
  <c r="C84" i="38" s="1"/>
  <c r="X84" i="38" s="1"/>
  <c r="Y84" i="38" s="1"/>
  <c r="M83" i="38"/>
  <c r="K83" i="38"/>
  <c r="W82" i="38"/>
  <c r="V82" i="38"/>
  <c r="T82" i="38"/>
  <c r="R82" i="38"/>
  <c r="C83" i="38" s="1"/>
  <c r="X83" i="38" s="1"/>
  <c r="Y83" i="38" s="1"/>
  <c r="M82" i="38"/>
  <c r="K82" i="38"/>
  <c r="V81" i="38"/>
  <c r="T81" i="38"/>
  <c r="W81" i="38" s="1"/>
  <c r="R81" i="38"/>
  <c r="C82" i="38" s="1"/>
  <c r="X82" i="38" s="1"/>
  <c r="Y82" i="38" s="1"/>
  <c r="M81" i="38"/>
  <c r="K81" i="38"/>
  <c r="V80" i="38"/>
  <c r="T80" i="38"/>
  <c r="W80" i="38" s="1"/>
  <c r="R80" i="38"/>
  <c r="C81" i="38" s="1"/>
  <c r="X81" i="38" s="1"/>
  <c r="Y81" i="38" s="1"/>
  <c r="M80" i="38"/>
  <c r="K80" i="38"/>
  <c r="W79" i="38"/>
  <c r="V79" i="38"/>
  <c r="T79" i="38"/>
  <c r="R79" i="38"/>
  <c r="C80" i="38" s="1"/>
  <c r="X80" i="38" s="1"/>
  <c r="Y80" i="38" s="1"/>
  <c r="M79" i="38"/>
  <c r="K79" i="38"/>
  <c r="W78" i="38"/>
  <c r="V78" i="38"/>
  <c r="T78" i="38"/>
  <c r="R78" i="38"/>
  <c r="C79" i="38" s="1"/>
  <c r="X79" i="38" s="1"/>
  <c r="Y79" i="38" s="1"/>
  <c r="M78" i="38"/>
  <c r="K78" i="38"/>
  <c r="W77" i="38"/>
  <c r="V77" i="38"/>
  <c r="T77" i="38"/>
  <c r="R77" i="38"/>
  <c r="C78" i="38" s="1"/>
  <c r="X78" i="38" s="1"/>
  <c r="Y78" i="38" s="1"/>
  <c r="M77" i="38"/>
  <c r="K77" i="38"/>
  <c r="V76" i="38"/>
  <c r="T76" i="38"/>
  <c r="W76" i="38" s="1"/>
  <c r="R76" i="38"/>
  <c r="C77" i="38" s="1"/>
  <c r="X77" i="38" s="1"/>
  <c r="Y77" i="38" s="1"/>
  <c r="M76" i="38"/>
  <c r="K76" i="38"/>
  <c r="V75" i="38"/>
  <c r="T75" i="38"/>
  <c r="W75" i="38" s="1"/>
  <c r="R75" i="38"/>
  <c r="C76" i="38" s="1"/>
  <c r="X76" i="38" s="1"/>
  <c r="Y76" i="38" s="1"/>
  <c r="M75" i="38"/>
  <c r="K75" i="38"/>
  <c r="W74" i="38"/>
  <c r="V74" i="38"/>
  <c r="T74" i="38"/>
  <c r="R74" i="38"/>
  <c r="C75" i="38" s="1"/>
  <c r="X75" i="38" s="1"/>
  <c r="Y75" i="38" s="1"/>
  <c r="M74" i="38"/>
  <c r="K74" i="38"/>
  <c r="V73" i="38"/>
  <c r="T73" i="38"/>
  <c r="W73" i="38" s="1"/>
  <c r="R73" i="38"/>
  <c r="C74" i="38" s="1"/>
  <c r="X74" i="38" s="1"/>
  <c r="Y74" i="38" s="1"/>
  <c r="M73" i="38"/>
  <c r="K73" i="38"/>
  <c r="V72" i="38"/>
  <c r="T72" i="38"/>
  <c r="W72" i="38" s="1"/>
  <c r="R72" i="38"/>
  <c r="C73" i="38" s="1"/>
  <c r="X73" i="38" s="1"/>
  <c r="Y73" i="38" s="1"/>
  <c r="M72" i="38"/>
  <c r="K72" i="38"/>
  <c r="W71" i="38"/>
  <c r="V71" i="38"/>
  <c r="T71" i="38"/>
  <c r="R71" i="38"/>
  <c r="C72" i="38" s="1"/>
  <c r="X72" i="38" s="1"/>
  <c r="Y72" i="38" s="1"/>
  <c r="M71" i="38"/>
  <c r="K71" i="38"/>
  <c r="W70" i="38"/>
  <c r="V70" i="38"/>
  <c r="T70" i="38"/>
  <c r="R70" i="38"/>
  <c r="C71" i="38" s="1"/>
  <c r="X71" i="38" s="1"/>
  <c r="Y71" i="38" s="1"/>
  <c r="M70" i="38"/>
  <c r="K70" i="38"/>
  <c r="W69" i="38"/>
  <c r="V69" i="38"/>
  <c r="T69" i="38"/>
  <c r="R69" i="38"/>
  <c r="C70" i="38" s="1"/>
  <c r="X70" i="38" s="1"/>
  <c r="Y70" i="38" s="1"/>
  <c r="M69" i="38"/>
  <c r="K69" i="38"/>
  <c r="V68" i="38"/>
  <c r="T68" i="38"/>
  <c r="W68" i="38" s="1"/>
  <c r="R68" i="38"/>
  <c r="C69" i="38" s="1"/>
  <c r="X69" i="38" s="1"/>
  <c r="Y69" i="38" s="1"/>
  <c r="M68" i="38"/>
  <c r="K68" i="38"/>
  <c r="V67" i="38"/>
  <c r="T67" i="38"/>
  <c r="W67" i="38" s="1"/>
  <c r="R67" i="38"/>
  <c r="C68" i="38" s="1"/>
  <c r="X68" i="38" s="1"/>
  <c r="Y68" i="38" s="1"/>
  <c r="M67" i="38"/>
  <c r="K67" i="38"/>
  <c r="W66" i="38"/>
  <c r="V66" i="38"/>
  <c r="T66" i="38"/>
  <c r="R66" i="38"/>
  <c r="C67" i="38" s="1"/>
  <c r="X67" i="38" s="1"/>
  <c r="Y67" i="38" s="1"/>
  <c r="M66" i="38"/>
  <c r="K66" i="38"/>
  <c r="V65" i="38"/>
  <c r="T65" i="38"/>
  <c r="W65" i="38" s="1"/>
  <c r="R65" i="38"/>
  <c r="C66" i="38" s="1"/>
  <c r="X66" i="38" s="1"/>
  <c r="Y66" i="38" s="1"/>
  <c r="M65" i="38"/>
  <c r="K65" i="38"/>
  <c r="V64" i="38"/>
  <c r="T64" i="38"/>
  <c r="W64" i="38" s="1"/>
  <c r="R64" i="38"/>
  <c r="C65" i="38" s="1"/>
  <c r="X65" i="38" s="1"/>
  <c r="Y65" i="38" s="1"/>
  <c r="M64" i="38"/>
  <c r="K64" i="38"/>
  <c r="W63" i="38"/>
  <c r="V63" i="38"/>
  <c r="T63" i="38"/>
  <c r="R63" i="38"/>
  <c r="C64" i="38" s="1"/>
  <c r="X64" i="38" s="1"/>
  <c r="Y64" i="38" s="1"/>
  <c r="M63" i="38"/>
  <c r="K63" i="38"/>
  <c r="W62" i="38"/>
  <c r="V62" i="38"/>
  <c r="T62" i="38"/>
  <c r="R62" i="38"/>
  <c r="C63" i="38" s="1"/>
  <c r="X63" i="38" s="1"/>
  <c r="Y63" i="38" s="1"/>
  <c r="M62" i="38"/>
  <c r="K62" i="38"/>
  <c r="W61" i="38"/>
  <c r="V61" i="38"/>
  <c r="T61" i="38"/>
  <c r="R61" i="38"/>
  <c r="C62" i="38" s="1"/>
  <c r="X62" i="38" s="1"/>
  <c r="Y62" i="38" s="1"/>
  <c r="M61" i="38"/>
  <c r="K61" i="38"/>
  <c r="V60" i="38"/>
  <c r="T60" i="38"/>
  <c r="W60" i="38" s="1"/>
  <c r="R60" i="38"/>
  <c r="C61" i="38" s="1"/>
  <c r="X61" i="38" s="1"/>
  <c r="Y61" i="38" s="1"/>
  <c r="M60" i="38"/>
  <c r="K60" i="38"/>
  <c r="V59" i="38"/>
  <c r="T59" i="38"/>
  <c r="W59" i="38" s="1"/>
  <c r="R59" i="38"/>
  <c r="C60" i="38" s="1"/>
  <c r="X60" i="38" s="1"/>
  <c r="Y60" i="38" s="1"/>
  <c r="M59" i="38"/>
  <c r="K59" i="38"/>
  <c r="V58" i="38"/>
  <c r="T58" i="38"/>
  <c r="W58" i="38" s="1"/>
  <c r="V57" i="38"/>
  <c r="T57" i="38"/>
  <c r="W57" i="38" s="1"/>
  <c r="V56" i="38"/>
  <c r="T56" i="38"/>
  <c r="V55" i="38"/>
  <c r="T55" i="38"/>
  <c r="W55" i="38" s="1"/>
  <c r="V54" i="38"/>
  <c r="T54" i="38"/>
  <c r="V53" i="38"/>
  <c r="T53" i="38"/>
  <c r="V52" i="38"/>
  <c r="T52" i="38"/>
  <c r="W52" i="38" s="1"/>
  <c r="W53" i="38" s="1"/>
  <c r="W54" i="38" s="1"/>
  <c r="W51" i="38"/>
  <c r="V51" i="38"/>
  <c r="T51" i="38"/>
  <c r="V50" i="38"/>
  <c r="T50" i="38"/>
  <c r="W50" i="38" s="1"/>
  <c r="V49" i="38"/>
  <c r="T49" i="38"/>
  <c r="V48" i="38"/>
  <c r="T48" i="38"/>
  <c r="V47" i="38"/>
  <c r="T47" i="38"/>
  <c r="W47" i="38" s="1"/>
  <c r="V46" i="38"/>
  <c r="T46" i="38"/>
  <c r="W46" i="38" s="1"/>
  <c r="W45" i="38"/>
  <c r="V45" i="38"/>
  <c r="T45" i="38"/>
  <c r="V44" i="38"/>
  <c r="T44" i="38"/>
  <c r="V43" i="38"/>
  <c r="T43" i="38"/>
  <c r="W43" i="38" s="1"/>
  <c r="V42" i="38"/>
  <c r="T42" i="38"/>
  <c r="W42" i="38" s="1"/>
  <c r="V41" i="38"/>
  <c r="T41" i="38"/>
  <c r="W41" i="38" s="1"/>
  <c r="V40" i="38"/>
  <c r="T40" i="38"/>
  <c r="V39" i="38"/>
  <c r="T39" i="38"/>
  <c r="V38" i="38"/>
  <c r="T38" i="38"/>
  <c r="W38" i="38" s="1"/>
  <c r="W39" i="38" s="1"/>
  <c r="V37" i="38"/>
  <c r="T37" i="38"/>
  <c r="W37" i="38" s="1"/>
  <c r="V36" i="38"/>
  <c r="T36" i="38"/>
  <c r="V35" i="38"/>
  <c r="T35" i="38"/>
  <c r="W35" i="38" s="1"/>
  <c r="V34" i="38"/>
  <c r="T34" i="38"/>
  <c r="W34" i="38" s="1"/>
  <c r="V33" i="38"/>
  <c r="T33" i="38"/>
  <c r="V32" i="38"/>
  <c r="T32" i="38"/>
  <c r="V31" i="38"/>
  <c r="T31" i="38"/>
  <c r="V30" i="38"/>
  <c r="T30" i="38"/>
  <c r="W30" i="38" s="1"/>
  <c r="W31" i="38" s="1"/>
  <c r="V29" i="38"/>
  <c r="T29" i="38"/>
  <c r="W29" i="38" s="1"/>
  <c r="V28" i="38"/>
  <c r="T28" i="38"/>
  <c r="W28" i="38" s="1"/>
  <c r="V27" i="38"/>
  <c r="T27" i="38"/>
  <c r="W27" i="38" s="1"/>
  <c r="W26" i="38"/>
  <c r="V26" i="38"/>
  <c r="T26" i="38"/>
  <c r="V25" i="38"/>
  <c r="T25" i="38"/>
  <c r="V24" i="38"/>
  <c r="T24" i="38"/>
  <c r="W23" i="38"/>
  <c r="V23" i="38"/>
  <c r="T23" i="38"/>
  <c r="T22" i="38"/>
  <c r="W22" i="38" s="1"/>
  <c r="T21" i="38"/>
  <c r="W21" i="38" s="1"/>
  <c r="T20" i="38"/>
  <c r="T19" i="38"/>
  <c r="W19" i="38" s="1"/>
  <c r="T18" i="38"/>
  <c r="W18" i="38" s="1"/>
  <c r="V17" i="38"/>
  <c r="T17" i="38"/>
  <c r="T16" i="38"/>
  <c r="V15" i="38"/>
  <c r="T15" i="38"/>
  <c r="T14" i="38"/>
  <c r="W14" i="38" s="1"/>
  <c r="W15" i="38" s="1"/>
  <c r="V13" i="38"/>
  <c r="T13" i="38"/>
  <c r="T12" i="38"/>
  <c r="T11" i="38"/>
  <c r="W11" i="38" s="1"/>
  <c r="T10" i="38"/>
  <c r="W10" i="38" s="1"/>
  <c r="T9" i="38"/>
  <c r="C9" i="38"/>
  <c r="K9" i="38" s="1"/>
  <c r="M9" i="38" s="1"/>
  <c r="W20" i="38" l="1"/>
  <c r="V16" i="39"/>
  <c r="W36" i="38"/>
  <c r="H4" i="38"/>
  <c r="W12" i="39"/>
  <c r="H4" i="39"/>
  <c r="V14" i="38"/>
  <c r="W44" i="38"/>
  <c r="V18" i="38"/>
  <c r="V19" i="38" s="1"/>
  <c r="W20" i="39"/>
  <c r="W13" i="39"/>
  <c r="V17" i="39"/>
  <c r="V18" i="39" s="1"/>
  <c r="V19" i="39" s="1"/>
  <c r="R9" i="39"/>
  <c r="W17" i="39"/>
  <c r="W25" i="39"/>
  <c r="W33" i="39"/>
  <c r="W41" i="39"/>
  <c r="W49" i="39"/>
  <c r="W57" i="39"/>
  <c r="V9" i="39"/>
  <c r="V12" i="39"/>
  <c r="V20" i="39"/>
  <c r="V21" i="39" s="1"/>
  <c r="V22" i="39" s="1"/>
  <c r="W9" i="39"/>
  <c r="V13" i="39"/>
  <c r="V14" i="39" s="1"/>
  <c r="W12" i="38"/>
  <c r="W13" i="38" s="1"/>
  <c r="V16" i="38"/>
  <c r="W16" i="38"/>
  <c r="W17" i="38" s="1"/>
  <c r="W24" i="38"/>
  <c r="W25" i="38" s="1"/>
  <c r="W32" i="38"/>
  <c r="W33" i="38" s="1"/>
  <c r="W40" i="38"/>
  <c r="W48" i="38"/>
  <c r="W49" i="38" s="1"/>
  <c r="W56" i="38"/>
  <c r="R9" i="38"/>
  <c r="V9" i="38"/>
  <c r="V12" i="38"/>
  <c r="V20" i="38"/>
  <c r="V21" i="38" s="1"/>
  <c r="V22" i="38" s="1"/>
  <c r="W9" i="38"/>
  <c r="T38" i="37"/>
  <c r="T39" i="37"/>
  <c r="T40" i="37"/>
  <c r="T41" i="37"/>
  <c r="T42" i="37"/>
  <c r="T43" i="37"/>
  <c r="T44" i="37"/>
  <c r="T45" i="37"/>
  <c r="T46" i="37"/>
  <c r="T47" i="37"/>
  <c r="T48" i="37"/>
  <c r="T49" i="37"/>
  <c r="T50" i="37"/>
  <c r="T51" i="37"/>
  <c r="T52" i="37"/>
  <c r="T53" i="37"/>
  <c r="T54" i="37"/>
  <c r="T55" i="37"/>
  <c r="T56" i="37"/>
  <c r="T57" i="37"/>
  <c r="T58" i="37"/>
  <c r="T59" i="37"/>
  <c r="T60" i="37"/>
  <c r="T9" i="37"/>
  <c r="P5" i="39" l="1"/>
  <c r="C10" i="39"/>
  <c r="V10" i="39"/>
  <c r="V11" i="39" s="1"/>
  <c r="C10" i="38"/>
  <c r="V10" i="38"/>
  <c r="V11" i="38" s="1"/>
  <c r="P5" i="38"/>
  <c r="V108" i="37"/>
  <c r="T108" i="37"/>
  <c r="W108" i="37" s="1"/>
  <c r="R108" i="37"/>
  <c r="M108" i="37"/>
  <c r="K108" i="37"/>
  <c r="V107" i="37"/>
  <c r="T107" i="37"/>
  <c r="W107" i="37" s="1"/>
  <c r="R107" i="37"/>
  <c r="C108" i="37" s="1"/>
  <c r="X108" i="37" s="1"/>
  <c r="Y108" i="37" s="1"/>
  <c r="M107" i="37"/>
  <c r="K107" i="37"/>
  <c r="V106" i="37"/>
  <c r="T106" i="37"/>
  <c r="W106" i="37" s="1"/>
  <c r="R106" i="37"/>
  <c r="C107" i="37" s="1"/>
  <c r="X107" i="37" s="1"/>
  <c r="Y107" i="37" s="1"/>
  <c r="M106" i="37"/>
  <c r="K106" i="37"/>
  <c r="V105" i="37"/>
  <c r="T105" i="37"/>
  <c r="W105" i="37" s="1"/>
  <c r="R105" i="37"/>
  <c r="C106" i="37" s="1"/>
  <c r="X106" i="37" s="1"/>
  <c r="Y106" i="37" s="1"/>
  <c r="M105" i="37"/>
  <c r="K105" i="37"/>
  <c r="V104" i="37"/>
  <c r="T104" i="37"/>
  <c r="W104" i="37" s="1"/>
  <c r="R104" i="37"/>
  <c r="C105" i="37" s="1"/>
  <c r="X105" i="37" s="1"/>
  <c r="Y105" i="37" s="1"/>
  <c r="M104" i="37"/>
  <c r="K104" i="37"/>
  <c r="V103" i="37"/>
  <c r="T103" i="37"/>
  <c r="W103" i="37" s="1"/>
  <c r="R103" i="37"/>
  <c r="C104" i="37" s="1"/>
  <c r="X104" i="37" s="1"/>
  <c r="Y104" i="37" s="1"/>
  <c r="M103" i="37"/>
  <c r="K103" i="37"/>
  <c r="V102" i="37"/>
  <c r="T102" i="37"/>
  <c r="W102" i="37" s="1"/>
  <c r="R102" i="37"/>
  <c r="C103" i="37" s="1"/>
  <c r="X103" i="37" s="1"/>
  <c r="Y103" i="37" s="1"/>
  <c r="M102" i="37"/>
  <c r="K102" i="37"/>
  <c r="V101" i="37"/>
  <c r="T101" i="37"/>
  <c r="W101" i="37" s="1"/>
  <c r="R101" i="37"/>
  <c r="C102" i="37" s="1"/>
  <c r="X102" i="37" s="1"/>
  <c r="Y102" i="37" s="1"/>
  <c r="M101" i="37"/>
  <c r="K101" i="37"/>
  <c r="V100" i="37"/>
  <c r="T100" i="37"/>
  <c r="W100" i="37" s="1"/>
  <c r="R100" i="37"/>
  <c r="C101" i="37" s="1"/>
  <c r="X101" i="37" s="1"/>
  <c r="Y101" i="37" s="1"/>
  <c r="M100" i="37"/>
  <c r="K100" i="37"/>
  <c r="V99" i="37"/>
  <c r="T99" i="37"/>
  <c r="W99" i="37" s="1"/>
  <c r="R99" i="37"/>
  <c r="C100" i="37" s="1"/>
  <c r="X100" i="37" s="1"/>
  <c r="Y100" i="37" s="1"/>
  <c r="M99" i="37"/>
  <c r="K99" i="37"/>
  <c r="V98" i="37"/>
  <c r="T98" i="37"/>
  <c r="W98" i="37" s="1"/>
  <c r="R98" i="37"/>
  <c r="C99" i="37" s="1"/>
  <c r="X99" i="37" s="1"/>
  <c r="Y99" i="37" s="1"/>
  <c r="M98" i="37"/>
  <c r="K98" i="37"/>
  <c r="V97" i="37"/>
  <c r="T97" i="37"/>
  <c r="W97" i="37" s="1"/>
  <c r="R97" i="37"/>
  <c r="C98" i="37" s="1"/>
  <c r="X98" i="37" s="1"/>
  <c r="Y98" i="37" s="1"/>
  <c r="M97" i="37"/>
  <c r="K97" i="37"/>
  <c r="V96" i="37"/>
  <c r="T96" i="37"/>
  <c r="W96" i="37" s="1"/>
  <c r="R96" i="37"/>
  <c r="C97" i="37" s="1"/>
  <c r="X97" i="37" s="1"/>
  <c r="Y97" i="37" s="1"/>
  <c r="M96" i="37"/>
  <c r="K96" i="37"/>
  <c r="V95" i="37"/>
  <c r="T95" i="37"/>
  <c r="W95" i="37" s="1"/>
  <c r="R95" i="37"/>
  <c r="C96" i="37" s="1"/>
  <c r="X96" i="37" s="1"/>
  <c r="Y96" i="37" s="1"/>
  <c r="M95" i="37"/>
  <c r="K95" i="37"/>
  <c r="V94" i="37"/>
  <c r="T94" i="37"/>
  <c r="W94" i="37" s="1"/>
  <c r="R94" i="37"/>
  <c r="C95" i="37" s="1"/>
  <c r="X95" i="37" s="1"/>
  <c r="Y95" i="37" s="1"/>
  <c r="M94" i="37"/>
  <c r="K94" i="37"/>
  <c r="V93" i="37"/>
  <c r="T93" i="37"/>
  <c r="W93" i="37" s="1"/>
  <c r="R93" i="37"/>
  <c r="C94" i="37" s="1"/>
  <c r="X94" i="37" s="1"/>
  <c r="Y94" i="37" s="1"/>
  <c r="M93" i="37"/>
  <c r="K93" i="37"/>
  <c r="V92" i="37"/>
  <c r="T92" i="37"/>
  <c r="W92" i="37" s="1"/>
  <c r="R92" i="37"/>
  <c r="C93" i="37" s="1"/>
  <c r="X93" i="37" s="1"/>
  <c r="Y93" i="37" s="1"/>
  <c r="M92" i="37"/>
  <c r="K92" i="37"/>
  <c r="V91" i="37"/>
  <c r="T91" i="37"/>
  <c r="W91" i="37" s="1"/>
  <c r="R91" i="37"/>
  <c r="C92" i="37" s="1"/>
  <c r="X92" i="37" s="1"/>
  <c r="Y92" i="37" s="1"/>
  <c r="M91" i="37"/>
  <c r="K91" i="37"/>
  <c r="V90" i="37"/>
  <c r="T90" i="37"/>
  <c r="W90" i="37" s="1"/>
  <c r="R90" i="37"/>
  <c r="C91" i="37" s="1"/>
  <c r="X91" i="37" s="1"/>
  <c r="Y91" i="37" s="1"/>
  <c r="M90" i="37"/>
  <c r="K90" i="37"/>
  <c r="V89" i="37"/>
  <c r="T89" i="37"/>
  <c r="W89" i="37" s="1"/>
  <c r="R89" i="37"/>
  <c r="C90" i="37" s="1"/>
  <c r="X90" i="37" s="1"/>
  <c r="Y90" i="37" s="1"/>
  <c r="M89" i="37"/>
  <c r="K89" i="37"/>
  <c r="V88" i="37"/>
  <c r="T88" i="37"/>
  <c r="W88" i="37" s="1"/>
  <c r="R88" i="37"/>
  <c r="C89" i="37" s="1"/>
  <c r="X89" i="37" s="1"/>
  <c r="Y89" i="37" s="1"/>
  <c r="M88" i="37"/>
  <c r="K88" i="37"/>
  <c r="V87" i="37"/>
  <c r="T87" i="37"/>
  <c r="W87" i="37" s="1"/>
  <c r="R87" i="37"/>
  <c r="C88" i="37" s="1"/>
  <c r="X88" i="37" s="1"/>
  <c r="Y88" i="37" s="1"/>
  <c r="M87" i="37"/>
  <c r="K87" i="37"/>
  <c r="V86" i="37"/>
  <c r="T86" i="37"/>
  <c r="W86" i="37" s="1"/>
  <c r="R86" i="37"/>
  <c r="C87" i="37" s="1"/>
  <c r="X87" i="37" s="1"/>
  <c r="Y87" i="37" s="1"/>
  <c r="M86" i="37"/>
  <c r="K86" i="37"/>
  <c r="V85" i="37"/>
  <c r="T85" i="37"/>
  <c r="W85" i="37" s="1"/>
  <c r="R85" i="37"/>
  <c r="C86" i="37" s="1"/>
  <c r="X86" i="37" s="1"/>
  <c r="Y86" i="37" s="1"/>
  <c r="M85" i="37"/>
  <c r="K85" i="37"/>
  <c r="V84" i="37"/>
  <c r="T84" i="37"/>
  <c r="W84" i="37" s="1"/>
  <c r="R84" i="37"/>
  <c r="C85" i="37" s="1"/>
  <c r="X85" i="37" s="1"/>
  <c r="Y85" i="37" s="1"/>
  <c r="M84" i="37"/>
  <c r="K84" i="37"/>
  <c r="V83" i="37"/>
  <c r="T83" i="37"/>
  <c r="W83" i="37" s="1"/>
  <c r="R83" i="37"/>
  <c r="C84" i="37" s="1"/>
  <c r="X84" i="37" s="1"/>
  <c r="Y84" i="37" s="1"/>
  <c r="M83" i="37"/>
  <c r="K83" i="37"/>
  <c r="V82" i="37"/>
  <c r="T82" i="37"/>
  <c r="W82" i="37" s="1"/>
  <c r="R82" i="37"/>
  <c r="C83" i="37" s="1"/>
  <c r="X83" i="37" s="1"/>
  <c r="Y83" i="37" s="1"/>
  <c r="M82" i="37"/>
  <c r="K82" i="37"/>
  <c r="V81" i="37"/>
  <c r="T81" i="37"/>
  <c r="W81" i="37" s="1"/>
  <c r="R81" i="37"/>
  <c r="C82" i="37" s="1"/>
  <c r="X82" i="37" s="1"/>
  <c r="Y82" i="37" s="1"/>
  <c r="M81" i="37"/>
  <c r="K81" i="37"/>
  <c r="V80" i="37"/>
  <c r="T80" i="37"/>
  <c r="W80" i="37" s="1"/>
  <c r="R80" i="37"/>
  <c r="C81" i="37" s="1"/>
  <c r="X81" i="37" s="1"/>
  <c r="Y81" i="37" s="1"/>
  <c r="M80" i="37"/>
  <c r="K80" i="37"/>
  <c r="V79" i="37"/>
  <c r="T79" i="37"/>
  <c r="W79" i="37" s="1"/>
  <c r="R79" i="37"/>
  <c r="C80" i="37" s="1"/>
  <c r="X80" i="37" s="1"/>
  <c r="Y80" i="37" s="1"/>
  <c r="M79" i="37"/>
  <c r="K79" i="37"/>
  <c r="V78" i="37"/>
  <c r="T78" i="37"/>
  <c r="W78" i="37" s="1"/>
  <c r="R78" i="37"/>
  <c r="C79" i="37" s="1"/>
  <c r="X79" i="37" s="1"/>
  <c r="Y79" i="37" s="1"/>
  <c r="M78" i="37"/>
  <c r="K78" i="37"/>
  <c r="V77" i="37"/>
  <c r="T77" i="37"/>
  <c r="W77" i="37" s="1"/>
  <c r="R77" i="37"/>
  <c r="C78" i="37" s="1"/>
  <c r="X78" i="37" s="1"/>
  <c r="Y78" i="37" s="1"/>
  <c r="M77" i="37"/>
  <c r="K77" i="37"/>
  <c r="V76" i="37"/>
  <c r="T76" i="37"/>
  <c r="W76" i="37" s="1"/>
  <c r="R76" i="37"/>
  <c r="C77" i="37" s="1"/>
  <c r="X77" i="37" s="1"/>
  <c r="Y77" i="37" s="1"/>
  <c r="M76" i="37"/>
  <c r="K76" i="37"/>
  <c r="V75" i="37"/>
  <c r="T75" i="37"/>
  <c r="W75" i="37" s="1"/>
  <c r="R75" i="37"/>
  <c r="C76" i="37" s="1"/>
  <c r="X76" i="37" s="1"/>
  <c r="Y76" i="37" s="1"/>
  <c r="M75" i="37"/>
  <c r="K75" i="37"/>
  <c r="V74" i="37"/>
  <c r="T74" i="37"/>
  <c r="W74" i="37" s="1"/>
  <c r="R74" i="37"/>
  <c r="C75" i="37" s="1"/>
  <c r="X75" i="37" s="1"/>
  <c r="Y75" i="37" s="1"/>
  <c r="M74" i="37"/>
  <c r="K74" i="37"/>
  <c r="V73" i="37"/>
  <c r="T73" i="37"/>
  <c r="W73" i="37" s="1"/>
  <c r="R73" i="37"/>
  <c r="C74" i="37" s="1"/>
  <c r="X74" i="37" s="1"/>
  <c r="Y74" i="37" s="1"/>
  <c r="M73" i="37"/>
  <c r="K73" i="37"/>
  <c r="V72" i="37"/>
  <c r="T72" i="37"/>
  <c r="W72" i="37" s="1"/>
  <c r="R72" i="37"/>
  <c r="C73" i="37" s="1"/>
  <c r="X73" i="37" s="1"/>
  <c r="Y73" i="37" s="1"/>
  <c r="M72" i="37"/>
  <c r="K72" i="37"/>
  <c r="V71" i="37"/>
  <c r="T71" i="37"/>
  <c r="W71" i="37" s="1"/>
  <c r="R71" i="37"/>
  <c r="C72" i="37" s="1"/>
  <c r="X72" i="37" s="1"/>
  <c r="Y72" i="37" s="1"/>
  <c r="M71" i="37"/>
  <c r="K71" i="37"/>
  <c r="V70" i="37"/>
  <c r="T70" i="37"/>
  <c r="W70" i="37" s="1"/>
  <c r="R70" i="37"/>
  <c r="C71" i="37" s="1"/>
  <c r="X71" i="37" s="1"/>
  <c r="Y71" i="37" s="1"/>
  <c r="M70" i="37"/>
  <c r="K70" i="37"/>
  <c r="V69" i="37"/>
  <c r="T69" i="37"/>
  <c r="W69" i="37" s="1"/>
  <c r="R69" i="37"/>
  <c r="C70" i="37" s="1"/>
  <c r="X70" i="37" s="1"/>
  <c r="Y70" i="37" s="1"/>
  <c r="M69" i="37"/>
  <c r="K69" i="37"/>
  <c r="V68" i="37"/>
  <c r="T68" i="37"/>
  <c r="W68" i="37" s="1"/>
  <c r="R68" i="37"/>
  <c r="C69" i="37" s="1"/>
  <c r="X69" i="37" s="1"/>
  <c r="Y69" i="37" s="1"/>
  <c r="M68" i="37"/>
  <c r="K68" i="37"/>
  <c r="V67" i="37"/>
  <c r="T67" i="37"/>
  <c r="W67" i="37" s="1"/>
  <c r="R67" i="37"/>
  <c r="C68" i="37" s="1"/>
  <c r="X68" i="37" s="1"/>
  <c r="Y68" i="37" s="1"/>
  <c r="M67" i="37"/>
  <c r="K67" i="37"/>
  <c r="V66" i="37"/>
  <c r="T66" i="37"/>
  <c r="W66" i="37" s="1"/>
  <c r="R66" i="37"/>
  <c r="C67" i="37" s="1"/>
  <c r="X67" i="37" s="1"/>
  <c r="Y67" i="37" s="1"/>
  <c r="M66" i="37"/>
  <c r="K66" i="37"/>
  <c r="V65" i="37"/>
  <c r="T65" i="37"/>
  <c r="W65" i="37" s="1"/>
  <c r="R65" i="37"/>
  <c r="C66" i="37" s="1"/>
  <c r="X66" i="37" s="1"/>
  <c r="Y66" i="37" s="1"/>
  <c r="M65" i="37"/>
  <c r="K65" i="37"/>
  <c r="V64" i="37"/>
  <c r="T64" i="37"/>
  <c r="W64" i="37" s="1"/>
  <c r="R64" i="37"/>
  <c r="C65" i="37" s="1"/>
  <c r="X65" i="37" s="1"/>
  <c r="Y65" i="37" s="1"/>
  <c r="M64" i="37"/>
  <c r="K64" i="37"/>
  <c r="V63" i="37"/>
  <c r="T63" i="37"/>
  <c r="W63" i="37" s="1"/>
  <c r="R63" i="37"/>
  <c r="C64" i="37" s="1"/>
  <c r="X64" i="37" s="1"/>
  <c r="Y64" i="37" s="1"/>
  <c r="M63" i="37"/>
  <c r="K63" i="37"/>
  <c r="V62" i="37"/>
  <c r="T62" i="37"/>
  <c r="W62" i="37" s="1"/>
  <c r="R62" i="37"/>
  <c r="C63" i="37" s="1"/>
  <c r="X63" i="37" s="1"/>
  <c r="Y63" i="37" s="1"/>
  <c r="M62" i="37"/>
  <c r="K62" i="37"/>
  <c r="V61" i="37"/>
  <c r="T61" i="37"/>
  <c r="W61" i="37" s="1"/>
  <c r="R61" i="37"/>
  <c r="C62" i="37" s="1"/>
  <c r="X62" i="37" s="1"/>
  <c r="Y62" i="37" s="1"/>
  <c r="M61" i="37"/>
  <c r="K61" i="37"/>
  <c r="V60" i="37"/>
  <c r="W60" i="37"/>
  <c r="R60" i="37"/>
  <c r="C61" i="37" s="1"/>
  <c r="X61" i="37" s="1"/>
  <c r="Y61" i="37" s="1"/>
  <c r="M60" i="37"/>
  <c r="K60" i="37"/>
  <c r="V59" i="37"/>
  <c r="W59" i="37"/>
  <c r="R59" i="37"/>
  <c r="C60" i="37" s="1"/>
  <c r="X60" i="37" s="1"/>
  <c r="Y60" i="37" s="1"/>
  <c r="M59" i="37"/>
  <c r="K59" i="37"/>
  <c r="V58" i="37"/>
  <c r="V57" i="37"/>
  <c r="V56" i="37"/>
  <c r="V55" i="37"/>
  <c r="V54" i="37"/>
  <c r="V53" i="37"/>
  <c r="V52" i="37"/>
  <c r="V51" i="37"/>
  <c r="V50" i="37"/>
  <c r="V49" i="37"/>
  <c r="V48" i="37"/>
  <c r="V47" i="37"/>
  <c r="V46" i="37"/>
  <c r="V45" i="37"/>
  <c r="V44" i="37"/>
  <c r="V43" i="37"/>
  <c r="V42" i="37"/>
  <c r="V41" i="37"/>
  <c r="V40" i="37"/>
  <c r="V39" i="37"/>
  <c r="V38" i="37"/>
  <c r="V37" i="37"/>
  <c r="T37" i="37"/>
  <c r="V36" i="37"/>
  <c r="T36" i="37"/>
  <c r="V35" i="37"/>
  <c r="T35" i="37"/>
  <c r="V34" i="37"/>
  <c r="T34" i="37"/>
  <c r="V33" i="37"/>
  <c r="T33" i="37"/>
  <c r="V32" i="37"/>
  <c r="T32" i="37"/>
  <c r="V31" i="37"/>
  <c r="T31" i="37"/>
  <c r="V30" i="37"/>
  <c r="T30" i="37"/>
  <c r="V29" i="37"/>
  <c r="T29" i="37"/>
  <c r="V28" i="37"/>
  <c r="T28" i="37"/>
  <c r="V27" i="37"/>
  <c r="T27" i="37"/>
  <c r="V26" i="37"/>
  <c r="T26" i="37"/>
  <c r="V25" i="37"/>
  <c r="T25" i="37"/>
  <c r="V24" i="37"/>
  <c r="T24" i="37"/>
  <c r="V23" i="37"/>
  <c r="T23" i="37"/>
  <c r="T22" i="37"/>
  <c r="T21" i="37"/>
  <c r="T20" i="37"/>
  <c r="T19" i="37"/>
  <c r="T18" i="37"/>
  <c r="T17" i="37"/>
  <c r="T16" i="37"/>
  <c r="T15" i="37"/>
  <c r="T14" i="37"/>
  <c r="T13" i="37"/>
  <c r="T12" i="37"/>
  <c r="T11" i="37"/>
  <c r="T10" i="37"/>
  <c r="V9" i="37"/>
  <c r="C9" i="37"/>
  <c r="L5" i="39" l="1"/>
  <c r="K10" i="39"/>
  <c r="M10" i="39" s="1"/>
  <c r="R10" i="39" s="1"/>
  <c r="X10" i="39"/>
  <c r="L5" i="38"/>
  <c r="K10" i="38"/>
  <c r="M10" i="38" s="1"/>
  <c r="R10" i="38" s="1"/>
  <c r="X10" i="38"/>
  <c r="K9" i="37"/>
  <c r="M9" i="37" s="1"/>
  <c r="R9" i="37" s="1"/>
  <c r="H4" i="37"/>
  <c r="V10" i="37"/>
  <c r="V11" i="37" s="1"/>
  <c r="V12" i="37" s="1"/>
  <c r="V13" i="37" s="1"/>
  <c r="V14" i="37" s="1"/>
  <c r="V15" i="37" s="1"/>
  <c r="V16" i="37" s="1"/>
  <c r="V17" i="37" s="1"/>
  <c r="V18" i="37" s="1"/>
  <c r="V19" i="37" s="1"/>
  <c r="V20" i="37" s="1"/>
  <c r="V21" i="37" s="1"/>
  <c r="V22" i="37" s="1"/>
  <c r="W9" i="37"/>
  <c r="W10" i="37" s="1"/>
  <c r="W11" i="37" s="1"/>
  <c r="W12" i="37" s="1"/>
  <c r="W13" i="37" s="1"/>
  <c r="W14" i="37" s="1"/>
  <c r="W15" i="37" s="1"/>
  <c r="W16" i="37" s="1"/>
  <c r="W17" i="37" s="1"/>
  <c r="W18" i="37" s="1"/>
  <c r="W19" i="37" s="1"/>
  <c r="W20" i="37" s="1"/>
  <c r="W21" i="37" s="1"/>
  <c r="W22" i="37" s="1"/>
  <c r="W23" i="37" s="1"/>
  <c r="W24" i="37" s="1"/>
  <c r="W25" i="37" s="1"/>
  <c r="W26" i="37" s="1"/>
  <c r="W27" i="37" s="1"/>
  <c r="W28" i="37" s="1"/>
  <c r="W29" i="37" s="1"/>
  <c r="W30" i="37" s="1"/>
  <c r="W31" i="37" s="1"/>
  <c r="W32" i="37" s="1"/>
  <c r="W33" i="37" s="1"/>
  <c r="W34" i="37" s="1"/>
  <c r="W35" i="37" s="1"/>
  <c r="W36" i="37" s="1"/>
  <c r="W37" i="37" s="1"/>
  <c r="W38" i="37" s="1"/>
  <c r="W39" i="37" s="1"/>
  <c r="W40" i="37" s="1"/>
  <c r="W41" i="37" s="1"/>
  <c r="W42" i="37" s="1"/>
  <c r="W43" i="37" s="1"/>
  <c r="W44" i="37" s="1"/>
  <c r="W45" i="37" s="1"/>
  <c r="W46" i="37" s="1"/>
  <c r="W47" i="37" s="1"/>
  <c r="W48" i="37" s="1"/>
  <c r="W49" i="37" s="1"/>
  <c r="W50" i="37" s="1"/>
  <c r="W51" i="37" s="1"/>
  <c r="W52" i="37" s="1"/>
  <c r="W53" i="37" s="1"/>
  <c r="W54" i="37" s="1"/>
  <c r="W55" i="37" s="1"/>
  <c r="W56" i="37" s="1"/>
  <c r="W57" i="37" s="1"/>
  <c r="W58" i="37" s="1"/>
  <c r="C11" i="39" l="1"/>
  <c r="C11" i="38"/>
  <c r="L5" i="37"/>
  <c r="P5" i="37"/>
  <c r="C10" i="37"/>
  <c r="K11" i="39" l="1"/>
  <c r="M11" i="39" s="1"/>
  <c r="R11" i="39" s="1"/>
  <c r="X11" i="39"/>
  <c r="Y11" i="39" s="1"/>
  <c r="K11" i="38"/>
  <c r="M11" i="38" s="1"/>
  <c r="R11" i="38" s="1"/>
  <c r="X11" i="38"/>
  <c r="Y11" i="38" s="1"/>
  <c r="X10" i="37"/>
  <c r="K10" i="37"/>
  <c r="M10" i="37" s="1"/>
  <c r="R10" i="37" s="1"/>
  <c r="R10" i="17"/>
  <c r="T10" i="17"/>
  <c r="R11" i="17"/>
  <c r="C12" i="17" s="1"/>
  <c r="T11" i="17"/>
  <c r="R12" i="17"/>
  <c r="C13" i="17"/>
  <c r="T12" i="17"/>
  <c r="R13" i="17"/>
  <c r="T13" i="17"/>
  <c r="R14" i="17"/>
  <c r="C15" i="17" s="1"/>
  <c r="T14" i="17"/>
  <c r="R15" i="17"/>
  <c r="T15" i="17"/>
  <c r="R16" i="17"/>
  <c r="C17" i="17" s="1"/>
  <c r="T16" i="17"/>
  <c r="R17" i="17"/>
  <c r="T17" i="17"/>
  <c r="R18" i="17"/>
  <c r="C19" i="17" s="1"/>
  <c r="T18" i="17"/>
  <c r="R19" i="17"/>
  <c r="T19" i="17"/>
  <c r="R20" i="17"/>
  <c r="C21" i="17" s="1"/>
  <c r="T20" i="17"/>
  <c r="R21" i="17"/>
  <c r="T21" i="17"/>
  <c r="R22" i="17"/>
  <c r="T22" i="17"/>
  <c r="R23" i="17"/>
  <c r="T23" i="17"/>
  <c r="R24" i="17"/>
  <c r="C25" i="17" s="1"/>
  <c r="T24" i="17"/>
  <c r="R25" i="17"/>
  <c r="T25" i="17"/>
  <c r="R26" i="17"/>
  <c r="T26" i="17"/>
  <c r="R27" i="17"/>
  <c r="T27" i="17"/>
  <c r="R28" i="17"/>
  <c r="C29" i="17"/>
  <c r="T28" i="17"/>
  <c r="R29" i="17"/>
  <c r="C30" i="17" s="1"/>
  <c r="T29" i="17"/>
  <c r="R30" i="17"/>
  <c r="T30" i="17"/>
  <c r="R31" i="17"/>
  <c r="T31" i="17"/>
  <c r="R32" i="17"/>
  <c r="C33" i="17" s="1"/>
  <c r="T32" i="17"/>
  <c r="R33" i="17"/>
  <c r="C34" i="17" s="1"/>
  <c r="T33" i="17"/>
  <c r="R34" i="17"/>
  <c r="T34" i="17"/>
  <c r="R35" i="17"/>
  <c r="T35" i="17"/>
  <c r="R36" i="17"/>
  <c r="C37" i="17" s="1"/>
  <c r="T36" i="17"/>
  <c r="R37" i="17"/>
  <c r="T37" i="17"/>
  <c r="R38" i="17"/>
  <c r="T38" i="17"/>
  <c r="R39" i="17"/>
  <c r="T39" i="17"/>
  <c r="R40" i="17"/>
  <c r="C41" i="17" s="1"/>
  <c r="T40" i="17"/>
  <c r="R41" i="17"/>
  <c r="T41" i="17"/>
  <c r="R42" i="17"/>
  <c r="T42" i="17"/>
  <c r="R43" i="17"/>
  <c r="T43" i="17"/>
  <c r="R44" i="17"/>
  <c r="C45" i="17"/>
  <c r="T44" i="17"/>
  <c r="R45" i="17"/>
  <c r="T45" i="17"/>
  <c r="R46" i="17"/>
  <c r="T46" i="17"/>
  <c r="R47" i="17"/>
  <c r="T47" i="17"/>
  <c r="R48" i="17"/>
  <c r="C49" i="17" s="1"/>
  <c r="T48" i="17"/>
  <c r="R49" i="17"/>
  <c r="T49" i="17"/>
  <c r="R50" i="17"/>
  <c r="T50" i="17"/>
  <c r="R51" i="17"/>
  <c r="T51" i="17"/>
  <c r="R52" i="17"/>
  <c r="C53" i="17" s="1"/>
  <c r="T52" i="17"/>
  <c r="R53" i="17"/>
  <c r="T53" i="17"/>
  <c r="R54" i="17"/>
  <c r="T54" i="17"/>
  <c r="R55" i="17"/>
  <c r="T55" i="17"/>
  <c r="R56" i="17"/>
  <c r="C57" i="17" s="1"/>
  <c r="T56" i="17"/>
  <c r="R57" i="17"/>
  <c r="T57" i="17"/>
  <c r="R58" i="17"/>
  <c r="T58" i="17"/>
  <c r="R59" i="17"/>
  <c r="T59" i="17"/>
  <c r="R60" i="17"/>
  <c r="C61" i="17"/>
  <c r="T60" i="17"/>
  <c r="R61" i="17"/>
  <c r="T61" i="17"/>
  <c r="R62" i="17"/>
  <c r="T62" i="17"/>
  <c r="R63" i="17"/>
  <c r="C64" i="17" s="1"/>
  <c r="T63" i="17"/>
  <c r="R64" i="17"/>
  <c r="C65" i="17" s="1"/>
  <c r="T64" i="17"/>
  <c r="R65" i="17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T70" i="17"/>
  <c r="R71" i="17"/>
  <c r="T71" i="17"/>
  <c r="R72" i="17"/>
  <c r="C73" i="17" s="1"/>
  <c r="T72" i="17"/>
  <c r="R73" i="17"/>
  <c r="T73" i="17"/>
  <c r="R74" i="17"/>
  <c r="T74" i="17"/>
  <c r="R75" i="17"/>
  <c r="C76" i="17"/>
  <c r="T75" i="17"/>
  <c r="R76" i="17"/>
  <c r="C77" i="17" s="1"/>
  <c r="T76" i="17"/>
  <c r="R77" i="17"/>
  <c r="T77" i="17"/>
  <c r="R78" i="17"/>
  <c r="C79" i="17" s="1"/>
  <c r="T78" i="17"/>
  <c r="R79" i="17"/>
  <c r="C80" i="17" s="1"/>
  <c r="T79" i="17"/>
  <c r="R80" i="17"/>
  <c r="C81" i="17" s="1"/>
  <c r="T80" i="17"/>
  <c r="R81" i="17"/>
  <c r="T81" i="17"/>
  <c r="R82" i="17"/>
  <c r="T82" i="17"/>
  <c r="R83" i="17"/>
  <c r="C84" i="17"/>
  <c r="T83" i="17"/>
  <c r="R84" i="17"/>
  <c r="C85" i="17" s="1"/>
  <c r="T84" i="17"/>
  <c r="R85" i="17"/>
  <c r="C86" i="17" s="1"/>
  <c r="T85" i="17"/>
  <c r="R86" i="17"/>
  <c r="T86" i="17"/>
  <c r="R87" i="17"/>
  <c r="C88" i="17" s="1"/>
  <c r="T87" i="17"/>
  <c r="R88" i="17"/>
  <c r="C89" i="17" s="1"/>
  <c r="T88" i="17"/>
  <c r="R89" i="17"/>
  <c r="T89" i="17"/>
  <c r="R90" i="17"/>
  <c r="T90" i="17"/>
  <c r="R91" i="17"/>
  <c r="C92" i="17"/>
  <c r="T91" i="17"/>
  <c r="R92" i="17"/>
  <c r="C93" i="17" s="1"/>
  <c r="T92" i="17"/>
  <c r="R93" i="17"/>
  <c r="T93" i="17"/>
  <c r="R94" i="17"/>
  <c r="T94" i="17"/>
  <c r="R95" i="17"/>
  <c r="C96" i="17" s="1"/>
  <c r="T95" i="17"/>
  <c r="R96" i="17"/>
  <c r="C97" i="17" s="1"/>
  <c r="T96" i="17"/>
  <c r="R97" i="17"/>
  <c r="T97" i="17"/>
  <c r="R98" i="17"/>
  <c r="T98" i="17"/>
  <c r="R99" i="17"/>
  <c r="C100" i="17"/>
  <c r="T99" i="17"/>
  <c r="R100" i="17"/>
  <c r="C101" i="17" s="1"/>
  <c r="T100" i="17"/>
  <c r="R101" i="17"/>
  <c r="T101" i="17"/>
  <c r="R102" i="17"/>
  <c r="T102" i="17"/>
  <c r="R103" i="17"/>
  <c r="C104" i="17" s="1"/>
  <c r="T103" i="17"/>
  <c r="R104" i="17"/>
  <c r="C105" i="17" s="1"/>
  <c r="T104" i="17"/>
  <c r="R105" i="17"/>
  <c r="T105" i="17"/>
  <c r="R106" i="17"/>
  <c r="T106" i="17"/>
  <c r="R107" i="17"/>
  <c r="C108" i="17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C107" i="17"/>
  <c r="K106" i="17"/>
  <c r="C106" i="17"/>
  <c r="K105" i="17"/>
  <c r="K104" i="17"/>
  <c r="K103" i="17"/>
  <c r="C103" i="17"/>
  <c r="K102" i="17"/>
  <c r="C102" i="17"/>
  <c r="K101" i="17"/>
  <c r="K100" i="17"/>
  <c r="K99" i="17"/>
  <c r="C99" i="17"/>
  <c r="K98" i="17"/>
  <c r="C98" i="17"/>
  <c r="K97" i="17"/>
  <c r="K96" i="17"/>
  <c r="K95" i="17"/>
  <c r="C95" i="17"/>
  <c r="K94" i="17"/>
  <c r="C94" i="17"/>
  <c r="K93" i="17"/>
  <c r="K92" i="17"/>
  <c r="K91" i="17"/>
  <c r="C91" i="17"/>
  <c r="K90" i="17"/>
  <c r="C90" i="17"/>
  <c r="K89" i="17"/>
  <c r="K88" i="17"/>
  <c r="K87" i="17"/>
  <c r="C87" i="17"/>
  <c r="K86" i="17"/>
  <c r="K85" i="17"/>
  <c r="K84" i="17"/>
  <c r="K83" i="17"/>
  <c r="C83" i="17"/>
  <c r="K82" i="17"/>
  <c r="C82" i="17"/>
  <c r="K81" i="17"/>
  <c r="K80" i="17"/>
  <c r="K79" i="17"/>
  <c r="K78" i="17"/>
  <c r="C78" i="17"/>
  <c r="K77" i="17"/>
  <c r="K76" i="17"/>
  <c r="K75" i="17"/>
  <c r="C75" i="17"/>
  <c r="K74" i="17"/>
  <c r="C74" i="17"/>
  <c r="K73" i="17"/>
  <c r="K72" i="17"/>
  <c r="C72" i="17"/>
  <c r="K71" i="17"/>
  <c r="C71" i="17"/>
  <c r="K70" i="17"/>
  <c r="C70" i="17"/>
  <c r="K69" i="17"/>
  <c r="K68" i="17"/>
  <c r="K67" i="17"/>
  <c r="C67" i="17"/>
  <c r="K66" i="17"/>
  <c r="C66" i="17"/>
  <c r="K65" i="17"/>
  <c r="K64" i="17"/>
  <c r="K63" i="17"/>
  <c r="C63" i="17"/>
  <c r="K62" i="17"/>
  <c r="C62" i="17"/>
  <c r="K61" i="17"/>
  <c r="K60" i="17"/>
  <c r="C60" i="17"/>
  <c r="K59" i="17"/>
  <c r="C59" i="17"/>
  <c r="K58" i="17"/>
  <c r="C58" i="17"/>
  <c r="K57" i="17"/>
  <c r="K56" i="17"/>
  <c r="C56" i="17"/>
  <c r="K55" i="17"/>
  <c r="C55" i="17"/>
  <c r="K54" i="17"/>
  <c r="C54" i="17"/>
  <c r="K53" i="17"/>
  <c r="K52" i="17"/>
  <c r="C52" i="17"/>
  <c r="K51" i="17"/>
  <c r="C51" i="17"/>
  <c r="K50" i="17"/>
  <c r="C50" i="17"/>
  <c r="K49" i="17"/>
  <c r="K48" i="17"/>
  <c r="C48" i="17"/>
  <c r="K47" i="17"/>
  <c r="C47" i="17"/>
  <c r="K46" i="17"/>
  <c r="C46" i="17"/>
  <c r="K45" i="17"/>
  <c r="K44" i="17"/>
  <c r="C44" i="17"/>
  <c r="K43" i="17"/>
  <c r="C43" i="17"/>
  <c r="K42" i="17"/>
  <c r="C42" i="17"/>
  <c r="K41" i="17"/>
  <c r="K40" i="17"/>
  <c r="C40" i="17"/>
  <c r="K39" i="17"/>
  <c r="C39" i="17"/>
  <c r="K38" i="17"/>
  <c r="C38" i="17"/>
  <c r="K37" i="17"/>
  <c r="K36" i="17"/>
  <c r="C36" i="17"/>
  <c r="K35" i="17"/>
  <c r="C35" i="17"/>
  <c r="K34" i="17"/>
  <c r="K33" i="17"/>
  <c r="K32" i="17"/>
  <c r="C32" i="17"/>
  <c r="K31" i="17"/>
  <c r="C31" i="17"/>
  <c r="K30" i="17"/>
  <c r="K29" i="17"/>
  <c r="K28" i="17"/>
  <c r="C28" i="17"/>
  <c r="K27" i="17"/>
  <c r="C27" i="17"/>
  <c r="K26" i="17"/>
  <c r="C26" i="17"/>
  <c r="K25" i="17"/>
  <c r="K24" i="17"/>
  <c r="C24" i="17"/>
  <c r="K23" i="17"/>
  <c r="C23" i="17"/>
  <c r="K22" i="17"/>
  <c r="C22" i="17"/>
  <c r="K21" i="17"/>
  <c r="K20" i="17"/>
  <c r="C20" i="17"/>
  <c r="K19" i="17"/>
  <c r="K18" i="17"/>
  <c r="C18" i="17"/>
  <c r="K17" i="17"/>
  <c r="K16" i="17"/>
  <c r="C16" i="17"/>
  <c r="K15" i="17"/>
  <c r="K14" i="17"/>
  <c r="C14" i="17"/>
  <c r="K13" i="17"/>
  <c r="K12" i="17"/>
  <c r="K11" i="17"/>
  <c r="C11" i="17"/>
  <c r="K10" i="17"/>
  <c r="K9" i="17"/>
  <c r="M9" i="17" s="1"/>
  <c r="R9" i="17" s="1"/>
  <c r="L2" i="17"/>
  <c r="C12" i="39" l="1"/>
  <c r="C12" i="38"/>
  <c r="P2" i="17"/>
  <c r="C11" i="37"/>
  <c r="C10" i="17"/>
  <c r="D4" i="17"/>
  <c r="C5" i="17"/>
  <c r="G5" i="17"/>
  <c r="T9" i="17"/>
  <c r="H4" i="17" s="1"/>
  <c r="E5" i="17"/>
  <c r="X12" i="39" l="1"/>
  <c r="Y12" i="39" s="1"/>
  <c r="K12" i="39"/>
  <c r="M12" i="39" s="1"/>
  <c r="R12" i="39" s="1"/>
  <c r="X12" i="38"/>
  <c r="Y12" i="38" s="1"/>
  <c r="K12" i="38"/>
  <c r="M12" i="38" s="1"/>
  <c r="R12" i="38" s="1"/>
  <c r="X11" i="37"/>
  <c r="Y11" i="37" s="1"/>
  <c r="K11" i="37"/>
  <c r="M11" i="37" s="1"/>
  <c r="R11" i="37" s="1"/>
  <c r="I5" i="17"/>
  <c r="L4" i="17"/>
  <c r="P4" i="17"/>
  <c r="C13" i="39" l="1"/>
  <c r="C13" i="38"/>
  <c r="C12" i="37"/>
  <c r="X13" i="39" l="1"/>
  <c r="Y13" i="39" s="1"/>
  <c r="K13" i="39"/>
  <c r="M13" i="39" s="1"/>
  <c r="R13" i="39" s="1"/>
  <c r="X13" i="38"/>
  <c r="Y13" i="38" s="1"/>
  <c r="K13" i="38"/>
  <c r="M13" i="38" s="1"/>
  <c r="R13" i="38" s="1"/>
  <c r="X12" i="37"/>
  <c r="Y12" i="37" s="1"/>
  <c r="K12" i="37"/>
  <c r="M12" i="37" s="1"/>
  <c r="R12" i="37" s="1"/>
  <c r="C14" i="39" l="1"/>
  <c r="C14" i="38"/>
  <c r="C13" i="37"/>
  <c r="X14" i="39" l="1"/>
  <c r="Y14" i="39" s="1"/>
  <c r="K14" i="39"/>
  <c r="M14" i="39" s="1"/>
  <c r="R14" i="39" s="1"/>
  <c r="C15" i="39" s="1"/>
  <c r="K14" i="38"/>
  <c r="M14" i="38" s="1"/>
  <c r="R14" i="38" s="1"/>
  <c r="C15" i="38" s="1"/>
  <c r="X14" i="38"/>
  <c r="Y14" i="38" s="1"/>
  <c r="X13" i="37"/>
  <c r="Y13" i="37" s="1"/>
  <c r="K13" i="37"/>
  <c r="M13" i="37" s="1"/>
  <c r="R13" i="37" s="1"/>
  <c r="K15" i="39" l="1"/>
  <c r="M15" i="39" s="1"/>
  <c r="R15" i="39" s="1"/>
  <c r="C16" i="39" s="1"/>
  <c r="X15" i="39"/>
  <c r="Y15" i="39" s="1"/>
  <c r="X15" i="38"/>
  <c r="Y15" i="38" s="1"/>
  <c r="K15" i="38"/>
  <c r="M15" i="38" s="1"/>
  <c r="R15" i="38" s="1"/>
  <c r="C16" i="38" s="1"/>
  <c r="C14" i="37"/>
  <c r="K16" i="39" l="1"/>
  <c r="M16" i="39" s="1"/>
  <c r="R16" i="39" s="1"/>
  <c r="C17" i="39" s="1"/>
  <c r="X16" i="39"/>
  <c r="Y16" i="39" s="1"/>
  <c r="K16" i="38"/>
  <c r="M16" i="38" s="1"/>
  <c r="R16" i="38" s="1"/>
  <c r="C17" i="38" s="1"/>
  <c r="X16" i="38"/>
  <c r="Y16" i="38" s="1"/>
  <c r="X14" i="37"/>
  <c r="Y14" i="37" s="1"/>
  <c r="K14" i="37"/>
  <c r="M14" i="37" s="1"/>
  <c r="R14" i="37" s="1"/>
  <c r="C15" i="37" s="1"/>
  <c r="K17" i="39" l="1"/>
  <c r="M17" i="39" s="1"/>
  <c r="R17" i="39" s="1"/>
  <c r="C18" i="39" s="1"/>
  <c r="X17" i="39"/>
  <c r="Y17" i="39" s="1"/>
  <c r="X17" i="38"/>
  <c r="Y17" i="38" s="1"/>
  <c r="K17" i="38"/>
  <c r="M17" i="38" s="1"/>
  <c r="R17" i="38" s="1"/>
  <c r="C18" i="38" s="1"/>
  <c r="X15" i="37"/>
  <c r="Y15" i="37" s="1"/>
  <c r="K15" i="37"/>
  <c r="M15" i="37" s="1"/>
  <c r="R15" i="37" s="1"/>
  <c r="C16" i="37" s="1"/>
  <c r="K18" i="39" l="1"/>
  <c r="M18" i="39" s="1"/>
  <c r="R18" i="39" s="1"/>
  <c r="C19" i="39" s="1"/>
  <c r="X18" i="39"/>
  <c r="Y18" i="39" s="1"/>
  <c r="K18" i="38"/>
  <c r="M18" i="38" s="1"/>
  <c r="R18" i="38" s="1"/>
  <c r="C19" i="38" s="1"/>
  <c r="X18" i="38"/>
  <c r="Y18" i="38" s="1"/>
  <c r="X16" i="37"/>
  <c r="Y16" i="37" s="1"/>
  <c r="K16" i="37"/>
  <c r="M16" i="37" s="1"/>
  <c r="K19" i="39" l="1"/>
  <c r="M19" i="39" s="1"/>
  <c r="R19" i="39" s="1"/>
  <c r="C20" i="39" s="1"/>
  <c r="X19" i="39"/>
  <c r="Y19" i="39" s="1"/>
  <c r="K19" i="38"/>
  <c r="M19" i="38" s="1"/>
  <c r="R19" i="38" s="1"/>
  <c r="C20" i="38" s="1"/>
  <c r="X19" i="38"/>
  <c r="Y19" i="38" s="1"/>
  <c r="R16" i="37"/>
  <c r="C17" i="37" s="1"/>
  <c r="X20" i="39" l="1"/>
  <c r="Y20" i="39" s="1"/>
  <c r="K20" i="39"/>
  <c r="M20" i="39" s="1"/>
  <c r="R20" i="39" s="1"/>
  <c r="C21" i="39" s="1"/>
  <c r="X20" i="38"/>
  <c r="Y20" i="38" s="1"/>
  <c r="K20" i="38"/>
  <c r="M20" i="38" s="1"/>
  <c r="R20" i="38" s="1"/>
  <c r="C21" i="38" s="1"/>
  <c r="X17" i="37"/>
  <c r="Y17" i="37" s="1"/>
  <c r="K17" i="37"/>
  <c r="M17" i="37" s="1"/>
  <c r="R17" i="37" s="1"/>
  <c r="C18" i="37" s="1"/>
  <c r="K18" i="37" s="1"/>
  <c r="M18" i="37" s="1"/>
  <c r="R18" i="37" s="1"/>
  <c r="C19" i="37" s="1"/>
  <c r="X21" i="39" l="1"/>
  <c r="Y21" i="39" s="1"/>
  <c r="K21" i="39"/>
  <c r="M21" i="39" s="1"/>
  <c r="R21" i="39" s="1"/>
  <c r="C22" i="39" s="1"/>
  <c r="X21" i="38"/>
  <c r="Y21" i="38" s="1"/>
  <c r="K21" i="38"/>
  <c r="M21" i="38" s="1"/>
  <c r="R21" i="38" s="1"/>
  <c r="C22" i="38" s="1"/>
  <c r="X18" i="37"/>
  <c r="Y18" i="37" s="1"/>
  <c r="K19" i="37"/>
  <c r="M19" i="37" s="1"/>
  <c r="R19" i="37" s="1"/>
  <c r="C20" i="37" s="1"/>
  <c r="X22" i="39" l="1"/>
  <c r="Y22" i="39" s="1"/>
  <c r="K22" i="39"/>
  <c r="M22" i="39" s="1"/>
  <c r="R22" i="39" s="1"/>
  <c r="C23" i="39" s="1"/>
  <c r="K22" i="38"/>
  <c r="M22" i="38" s="1"/>
  <c r="R22" i="38" s="1"/>
  <c r="C23" i="38" s="1"/>
  <c r="X22" i="38"/>
  <c r="Y22" i="38" s="1"/>
  <c r="X19" i="37"/>
  <c r="Y19" i="37" s="1"/>
  <c r="K20" i="37"/>
  <c r="M20" i="37" s="1"/>
  <c r="R20" i="37" s="1"/>
  <c r="C21" i="37" s="1"/>
  <c r="K21" i="37" s="1"/>
  <c r="K23" i="39" l="1"/>
  <c r="M23" i="39" s="1"/>
  <c r="R23" i="39" s="1"/>
  <c r="C24" i="39" s="1"/>
  <c r="X23" i="39"/>
  <c r="Y23" i="39" s="1"/>
  <c r="X23" i="38"/>
  <c r="Y23" i="38" s="1"/>
  <c r="K23" i="38"/>
  <c r="M23" i="38" s="1"/>
  <c r="R23" i="38" s="1"/>
  <c r="C24" i="38" s="1"/>
  <c r="X20" i="37"/>
  <c r="Y20" i="37" s="1"/>
  <c r="M21" i="37"/>
  <c r="R21" i="37" s="1"/>
  <c r="C22" i="37" s="1"/>
  <c r="K24" i="39" l="1"/>
  <c r="M24" i="39" s="1"/>
  <c r="R24" i="39" s="1"/>
  <c r="C25" i="39" s="1"/>
  <c r="X24" i="39"/>
  <c r="Y24" i="39" s="1"/>
  <c r="K24" i="38"/>
  <c r="M24" i="38" s="1"/>
  <c r="R24" i="38" s="1"/>
  <c r="C25" i="38" s="1"/>
  <c r="X24" i="38"/>
  <c r="Y24" i="38" s="1"/>
  <c r="X21" i="37"/>
  <c r="Y21" i="37" s="1"/>
  <c r="K22" i="37"/>
  <c r="M22" i="37" s="1"/>
  <c r="K25" i="39" l="1"/>
  <c r="M25" i="39" s="1"/>
  <c r="R25" i="39" s="1"/>
  <c r="C26" i="39" s="1"/>
  <c r="X25" i="39"/>
  <c r="Y25" i="39" s="1"/>
  <c r="X25" i="38"/>
  <c r="Y25" i="38" s="1"/>
  <c r="K25" i="38"/>
  <c r="M25" i="38" s="1"/>
  <c r="R25" i="38" s="1"/>
  <c r="C26" i="38" s="1"/>
  <c r="X22" i="37"/>
  <c r="Y22" i="37" s="1"/>
  <c r="R22" i="37"/>
  <c r="C23" i="37" s="1"/>
  <c r="X23" i="37" s="1"/>
  <c r="Y23" i="37" s="1"/>
  <c r="K26" i="39" l="1"/>
  <c r="M26" i="39" s="1"/>
  <c r="R26" i="39" s="1"/>
  <c r="C27" i="39" s="1"/>
  <c r="X26" i="39"/>
  <c r="Y26" i="39" s="1"/>
  <c r="K26" i="38"/>
  <c r="M26" i="38" s="1"/>
  <c r="R26" i="38" s="1"/>
  <c r="C27" i="38" s="1"/>
  <c r="X26" i="38"/>
  <c r="Y26" i="38" s="1"/>
  <c r="K23" i="37"/>
  <c r="M23" i="37" s="1"/>
  <c r="R23" i="37" s="1"/>
  <c r="C24" i="37" s="1"/>
  <c r="X24" i="37" s="1"/>
  <c r="Y24" i="37" s="1"/>
  <c r="K27" i="39" l="1"/>
  <c r="M27" i="39" s="1"/>
  <c r="R27" i="39" s="1"/>
  <c r="C28" i="39" s="1"/>
  <c r="X27" i="39"/>
  <c r="Y27" i="39" s="1"/>
  <c r="K27" i="38"/>
  <c r="M27" i="38" s="1"/>
  <c r="R27" i="38" s="1"/>
  <c r="C28" i="38" s="1"/>
  <c r="X27" i="38"/>
  <c r="Y27" i="38" s="1"/>
  <c r="K24" i="37"/>
  <c r="M24" i="37" s="1"/>
  <c r="R24" i="37" s="1"/>
  <c r="C25" i="37" s="1"/>
  <c r="K28" i="39" l="1"/>
  <c r="M28" i="39" s="1"/>
  <c r="R28" i="39" s="1"/>
  <c r="C29" i="39" s="1"/>
  <c r="X28" i="39"/>
  <c r="Y28" i="39" s="1"/>
  <c r="X28" i="38"/>
  <c r="Y28" i="38" s="1"/>
  <c r="K28" i="38"/>
  <c r="M28" i="38" s="1"/>
  <c r="R28" i="38" s="1"/>
  <c r="C29" i="38" s="1"/>
  <c r="K25" i="37"/>
  <c r="M25" i="37" s="1"/>
  <c r="R25" i="37" s="1"/>
  <c r="C26" i="37" s="1"/>
  <c r="K26" i="37" s="1"/>
  <c r="M26" i="37" s="1"/>
  <c r="R26" i="37" s="1"/>
  <c r="C27" i="37" s="1"/>
  <c r="X25" i="37"/>
  <c r="Y25" i="37" s="1"/>
  <c r="X29" i="39" l="1"/>
  <c r="Y29" i="39" s="1"/>
  <c r="K29" i="39"/>
  <c r="M29" i="39" s="1"/>
  <c r="R29" i="39" s="1"/>
  <c r="C30" i="39" s="1"/>
  <c r="X29" i="38"/>
  <c r="Y29" i="38" s="1"/>
  <c r="K29" i="38"/>
  <c r="M29" i="38" s="1"/>
  <c r="R29" i="38" s="1"/>
  <c r="C30" i="38" s="1"/>
  <c r="X26" i="37"/>
  <c r="Y26" i="37" s="1"/>
  <c r="K27" i="37"/>
  <c r="M27" i="37" s="1"/>
  <c r="R27" i="37" s="1"/>
  <c r="C28" i="37" s="1"/>
  <c r="X30" i="39" l="1"/>
  <c r="Y30" i="39" s="1"/>
  <c r="K30" i="39"/>
  <c r="M30" i="39" s="1"/>
  <c r="R30" i="39" s="1"/>
  <c r="C31" i="39" s="1"/>
  <c r="K30" i="38"/>
  <c r="M30" i="38" s="1"/>
  <c r="R30" i="38" s="1"/>
  <c r="C31" i="38" s="1"/>
  <c r="X30" i="38"/>
  <c r="Y30" i="38" s="1"/>
  <c r="X27" i="37"/>
  <c r="Y27" i="37" s="1"/>
  <c r="K28" i="37"/>
  <c r="M28" i="37" s="1"/>
  <c r="R28" i="37" s="1"/>
  <c r="C29" i="37" s="1"/>
  <c r="K31" i="39" l="1"/>
  <c r="M31" i="39" s="1"/>
  <c r="R31" i="39" s="1"/>
  <c r="C32" i="39" s="1"/>
  <c r="X31" i="39"/>
  <c r="Y31" i="39" s="1"/>
  <c r="K31" i="38"/>
  <c r="M31" i="38" s="1"/>
  <c r="R31" i="38" s="1"/>
  <c r="C32" i="38" s="1"/>
  <c r="X31" i="38"/>
  <c r="Y31" i="38" s="1"/>
  <c r="X28" i="37"/>
  <c r="Y28" i="37" s="1"/>
  <c r="K29" i="37"/>
  <c r="M29" i="37" s="1"/>
  <c r="R29" i="37" s="1"/>
  <c r="C30" i="37" s="1"/>
  <c r="K32" i="39" l="1"/>
  <c r="M32" i="39" s="1"/>
  <c r="R32" i="39" s="1"/>
  <c r="C33" i="39" s="1"/>
  <c r="X32" i="39"/>
  <c r="Y32" i="39" s="1"/>
  <c r="K32" i="38"/>
  <c r="M32" i="38" s="1"/>
  <c r="R32" i="38" s="1"/>
  <c r="C33" i="38" s="1"/>
  <c r="X32" i="38"/>
  <c r="Y32" i="38" s="1"/>
  <c r="X29" i="37"/>
  <c r="Y29" i="37" s="1"/>
  <c r="K30" i="37"/>
  <c r="M30" i="37" s="1"/>
  <c r="R30" i="37" s="1"/>
  <c r="C31" i="37" s="1"/>
  <c r="K33" i="39" l="1"/>
  <c r="M33" i="39" s="1"/>
  <c r="R33" i="39" s="1"/>
  <c r="C34" i="39" s="1"/>
  <c r="X33" i="39"/>
  <c r="Y33" i="39" s="1"/>
  <c r="K33" i="38"/>
  <c r="M33" i="38" s="1"/>
  <c r="R33" i="38" s="1"/>
  <c r="C34" i="38" s="1"/>
  <c r="X33" i="38"/>
  <c r="Y33" i="38" s="1"/>
  <c r="X30" i="37"/>
  <c r="Y30" i="37" s="1"/>
  <c r="K31" i="37"/>
  <c r="M31" i="37" s="1"/>
  <c r="R31" i="37" s="1"/>
  <c r="C32" i="37" s="1"/>
  <c r="K34" i="39" l="1"/>
  <c r="M34" i="39" s="1"/>
  <c r="R34" i="39" s="1"/>
  <c r="C35" i="39" s="1"/>
  <c r="X34" i="39"/>
  <c r="Y34" i="39" s="1"/>
  <c r="K34" i="38"/>
  <c r="M34" i="38" s="1"/>
  <c r="R34" i="38" s="1"/>
  <c r="C35" i="38" s="1"/>
  <c r="X34" i="38"/>
  <c r="Y34" i="38" s="1"/>
  <c r="X31" i="37"/>
  <c r="Y31" i="37" s="1"/>
  <c r="K32" i="37"/>
  <c r="M32" i="37" s="1"/>
  <c r="K35" i="39" l="1"/>
  <c r="M35" i="39" s="1"/>
  <c r="R35" i="39" s="1"/>
  <c r="C36" i="39" s="1"/>
  <c r="X35" i="39"/>
  <c r="Y35" i="39" s="1"/>
  <c r="K35" i="38"/>
  <c r="M35" i="38" s="1"/>
  <c r="R35" i="38" s="1"/>
  <c r="C36" i="38" s="1"/>
  <c r="X35" i="38"/>
  <c r="Y35" i="38" s="1"/>
  <c r="X32" i="37"/>
  <c r="Y32" i="37" s="1"/>
  <c r="R32" i="37"/>
  <c r="C33" i="37" s="1"/>
  <c r="X36" i="39" l="1"/>
  <c r="Y36" i="39" s="1"/>
  <c r="K36" i="39"/>
  <c r="M36" i="39" s="1"/>
  <c r="R36" i="39" s="1"/>
  <c r="C37" i="39" s="1"/>
  <c r="X36" i="38"/>
  <c r="Y36" i="38" s="1"/>
  <c r="K36" i="38"/>
  <c r="M36" i="38" s="1"/>
  <c r="R36" i="38" s="1"/>
  <c r="C37" i="38" s="1"/>
  <c r="X33" i="37"/>
  <c r="Y33" i="37" s="1"/>
  <c r="K33" i="37"/>
  <c r="M33" i="37" s="1"/>
  <c r="R33" i="37" s="1"/>
  <c r="C34" i="37" s="1"/>
  <c r="X37" i="39" l="1"/>
  <c r="Y37" i="39" s="1"/>
  <c r="K37" i="39"/>
  <c r="M37" i="39" s="1"/>
  <c r="R37" i="39" s="1"/>
  <c r="C38" i="39" s="1"/>
  <c r="X37" i="38"/>
  <c r="Y37" i="38" s="1"/>
  <c r="K37" i="38"/>
  <c r="M37" i="38" s="1"/>
  <c r="R37" i="38" s="1"/>
  <c r="C38" i="38" s="1"/>
  <c r="X34" i="37"/>
  <c r="Y34" i="37" s="1"/>
  <c r="K34" i="37"/>
  <c r="M34" i="37" s="1"/>
  <c r="R34" i="37" s="1"/>
  <c r="C35" i="37" s="1"/>
  <c r="X38" i="39" l="1"/>
  <c r="Y38" i="39" s="1"/>
  <c r="K38" i="39"/>
  <c r="M38" i="39" s="1"/>
  <c r="R38" i="39" s="1"/>
  <c r="C39" i="39" s="1"/>
  <c r="K38" i="38"/>
  <c r="M38" i="38" s="1"/>
  <c r="R38" i="38" s="1"/>
  <c r="C39" i="38" s="1"/>
  <c r="X38" i="38"/>
  <c r="Y38" i="38" s="1"/>
  <c r="X35" i="37"/>
  <c r="Y35" i="37" s="1"/>
  <c r="K35" i="37"/>
  <c r="M35" i="37" s="1"/>
  <c r="R35" i="37" s="1"/>
  <c r="C36" i="37" s="1"/>
  <c r="K39" i="39" l="1"/>
  <c r="M39" i="39" s="1"/>
  <c r="R39" i="39" s="1"/>
  <c r="C40" i="39" s="1"/>
  <c r="X39" i="39"/>
  <c r="Y39" i="39" s="1"/>
  <c r="K39" i="38"/>
  <c r="M39" i="38" s="1"/>
  <c r="R39" i="38" s="1"/>
  <c r="C40" i="38" s="1"/>
  <c r="X39" i="38"/>
  <c r="Y39" i="38" s="1"/>
  <c r="X36" i="37"/>
  <c r="Y36" i="37" s="1"/>
  <c r="K36" i="37"/>
  <c r="M36" i="37" s="1"/>
  <c r="K40" i="39" l="1"/>
  <c r="M40" i="39" s="1"/>
  <c r="R40" i="39" s="1"/>
  <c r="C41" i="39" s="1"/>
  <c r="X40" i="39"/>
  <c r="Y40" i="39" s="1"/>
  <c r="K40" i="38"/>
  <c r="M40" i="38" s="1"/>
  <c r="R40" i="38" s="1"/>
  <c r="C41" i="38" s="1"/>
  <c r="X40" i="38"/>
  <c r="Y40" i="38" s="1"/>
  <c r="R36" i="37"/>
  <c r="C37" i="37" s="1"/>
  <c r="K37" i="37" s="1"/>
  <c r="K41" i="39" l="1"/>
  <c r="M41" i="39" s="1"/>
  <c r="R41" i="39" s="1"/>
  <c r="C42" i="39" s="1"/>
  <c r="X41" i="39"/>
  <c r="Y41" i="39" s="1"/>
  <c r="X41" i="38"/>
  <c r="Y41" i="38" s="1"/>
  <c r="K41" i="38"/>
  <c r="M41" i="38" s="1"/>
  <c r="R41" i="38" s="1"/>
  <c r="C42" i="38" s="1"/>
  <c r="X37" i="37"/>
  <c r="Y37" i="37" s="1"/>
  <c r="M37" i="37"/>
  <c r="R37" i="37" s="1"/>
  <c r="C38" i="37" s="1"/>
  <c r="K38" i="37" s="1"/>
  <c r="K42" i="39" l="1"/>
  <c r="M42" i="39" s="1"/>
  <c r="R42" i="39" s="1"/>
  <c r="C43" i="39" s="1"/>
  <c r="X42" i="39"/>
  <c r="Y42" i="39" s="1"/>
  <c r="K42" i="38"/>
  <c r="M42" i="38" s="1"/>
  <c r="R42" i="38" s="1"/>
  <c r="C43" i="38" s="1"/>
  <c r="X42" i="38"/>
  <c r="Y42" i="38" s="1"/>
  <c r="X38" i="37"/>
  <c r="Y38" i="37" s="1"/>
  <c r="M38" i="37"/>
  <c r="R38" i="37" s="1"/>
  <c r="C39" i="37" s="1"/>
  <c r="K43" i="39" l="1"/>
  <c r="M43" i="39" s="1"/>
  <c r="R43" i="39" s="1"/>
  <c r="C44" i="39" s="1"/>
  <c r="X43" i="39"/>
  <c r="Y43" i="39" s="1"/>
  <c r="K43" i="38"/>
  <c r="M43" i="38" s="1"/>
  <c r="R43" i="38" s="1"/>
  <c r="C44" i="38" s="1"/>
  <c r="X43" i="38"/>
  <c r="Y43" i="38" s="1"/>
  <c r="X39" i="37"/>
  <c r="Y39" i="37" s="1"/>
  <c r="K39" i="37"/>
  <c r="M39" i="37" s="1"/>
  <c r="R39" i="37" s="1"/>
  <c r="C40" i="37" s="1"/>
  <c r="K44" i="39" l="1"/>
  <c r="M44" i="39" s="1"/>
  <c r="R44" i="39" s="1"/>
  <c r="C45" i="39" s="1"/>
  <c r="X44" i="39"/>
  <c r="Y44" i="39" s="1"/>
  <c r="X44" i="38"/>
  <c r="Y44" i="38" s="1"/>
  <c r="K44" i="38"/>
  <c r="M44" i="38" s="1"/>
  <c r="R44" i="38" s="1"/>
  <c r="C45" i="38" s="1"/>
  <c r="X40" i="37"/>
  <c r="Y40" i="37" s="1"/>
  <c r="K40" i="37"/>
  <c r="M40" i="37" s="1"/>
  <c r="R40" i="37" s="1"/>
  <c r="C41" i="37" s="1"/>
  <c r="X45" i="39" l="1"/>
  <c r="Y45" i="39" s="1"/>
  <c r="K45" i="39"/>
  <c r="M45" i="39" s="1"/>
  <c r="R45" i="39" s="1"/>
  <c r="C46" i="39" s="1"/>
  <c r="X45" i="38"/>
  <c r="Y45" i="38" s="1"/>
  <c r="K45" i="38"/>
  <c r="M45" i="38" s="1"/>
  <c r="R45" i="38" s="1"/>
  <c r="C46" i="38" s="1"/>
  <c r="X41" i="37"/>
  <c r="Y41" i="37" s="1"/>
  <c r="K41" i="37"/>
  <c r="M41" i="37" s="1"/>
  <c r="R41" i="37" s="1"/>
  <c r="C42" i="37" s="1"/>
  <c r="X46" i="39" l="1"/>
  <c r="Y46" i="39" s="1"/>
  <c r="K46" i="39"/>
  <c r="M46" i="39" s="1"/>
  <c r="R46" i="39" s="1"/>
  <c r="C47" i="39" s="1"/>
  <c r="K46" i="38"/>
  <c r="M46" i="38" s="1"/>
  <c r="R46" i="38" s="1"/>
  <c r="C47" i="38" s="1"/>
  <c r="X46" i="38"/>
  <c r="Y46" i="38" s="1"/>
  <c r="X42" i="37"/>
  <c r="Y42" i="37" s="1"/>
  <c r="K42" i="37"/>
  <c r="M42" i="37" s="1"/>
  <c r="R42" i="37" s="1"/>
  <c r="C43" i="37" s="1"/>
  <c r="K47" i="39" l="1"/>
  <c r="M47" i="39" s="1"/>
  <c r="R47" i="39" s="1"/>
  <c r="C48" i="39" s="1"/>
  <c r="X47" i="39"/>
  <c r="Y47" i="39" s="1"/>
  <c r="K47" i="38"/>
  <c r="M47" i="38" s="1"/>
  <c r="R47" i="38" s="1"/>
  <c r="C48" i="38" s="1"/>
  <c r="X47" i="38"/>
  <c r="Y47" i="38" s="1"/>
  <c r="X43" i="37"/>
  <c r="Y43" i="37" s="1"/>
  <c r="K43" i="37"/>
  <c r="M43" i="37" s="1"/>
  <c r="R43" i="37" s="1"/>
  <c r="C44" i="37" s="1"/>
  <c r="K48" i="39" l="1"/>
  <c r="M48" i="39" s="1"/>
  <c r="R48" i="39" s="1"/>
  <c r="C49" i="39" s="1"/>
  <c r="X48" i="39"/>
  <c r="Y48" i="39" s="1"/>
  <c r="K48" i="38"/>
  <c r="M48" i="38" s="1"/>
  <c r="R48" i="38" s="1"/>
  <c r="C49" i="38" s="1"/>
  <c r="X48" i="38"/>
  <c r="Y48" i="38" s="1"/>
  <c r="X44" i="37"/>
  <c r="Y44" i="37" s="1"/>
  <c r="K44" i="37"/>
  <c r="M44" i="37" s="1"/>
  <c r="R44" i="37" s="1"/>
  <c r="C45" i="37" s="1"/>
  <c r="K49" i="39" l="1"/>
  <c r="M49" i="39" s="1"/>
  <c r="R49" i="39" s="1"/>
  <c r="C50" i="39" s="1"/>
  <c r="X49" i="39"/>
  <c r="Y49" i="39" s="1"/>
  <c r="K49" i="38"/>
  <c r="M49" i="38" s="1"/>
  <c r="R49" i="38" s="1"/>
  <c r="C50" i="38" s="1"/>
  <c r="X49" i="38"/>
  <c r="Y49" i="38" s="1"/>
  <c r="X45" i="37"/>
  <c r="Y45" i="37" s="1"/>
  <c r="K45" i="37"/>
  <c r="M45" i="37" s="1"/>
  <c r="R45" i="37" s="1"/>
  <c r="C46" i="37" s="1"/>
  <c r="K50" i="39" l="1"/>
  <c r="M50" i="39" s="1"/>
  <c r="R50" i="39" s="1"/>
  <c r="C51" i="39" s="1"/>
  <c r="X50" i="39"/>
  <c r="Y50" i="39" s="1"/>
  <c r="K50" i="38"/>
  <c r="M50" i="38" s="1"/>
  <c r="R50" i="38" s="1"/>
  <c r="C51" i="38" s="1"/>
  <c r="X50" i="38"/>
  <c r="Y50" i="38" s="1"/>
  <c r="X46" i="37"/>
  <c r="Y46" i="37" s="1"/>
  <c r="K46" i="37"/>
  <c r="M46" i="37" s="1"/>
  <c r="R46" i="37" s="1"/>
  <c r="C47" i="37" s="1"/>
  <c r="K51" i="39" l="1"/>
  <c r="M51" i="39" s="1"/>
  <c r="R51" i="39" s="1"/>
  <c r="C52" i="39" s="1"/>
  <c r="X51" i="39"/>
  <c r="Y51" i="39" s="1"/>
  <c r="K51" i="38"/>
  <c r="M51" i="38" s="1"/>
  <c r="R51" i="38" s="1"/>
  <c r="C52" i="38" s="1"/>
  <c r="X51" i="38"/>
  <c r="Y51" i="38" s="1"/>
  <c r="X47" i="37"/>
  <c r="Y47" i="37" s="1"/>
  <c r="K47" i="37"/>
  <c r="M47" i="37" s="1"/>
  <c r="R47" i="37" s="1"/>
  <c r="C48" i="37" s="1"/>
  <c r="X52" i="39" l="1"/>
  <c r="Y52" i="39" s="1"/>
  <c r="K52" i="39"/>
  <c r="M52" i="39" s="1"/>
  <c r="R52" i="39" s="1"/>
  <c r="C53" i="39" s="1"/>
  <c r="X52" i="38"/>
  <c r="Y52" i="38" s="1"/>
  <c r="K52" i="38"/>
  <c r="M52" i="38" s="1"/>
  <c r="R52" i="38" s="1"/>
  <c r="C53" i="38" s="1"/>
  <c r="X48" i="37"/>
  <c r="Y48" i="37" s="1"/>
  <c r="K48" i="37"/>
  <c r="M48" i="37" s="1"/>
  <c r="R48" i="37" s="1"/>
  <c r="C49" i="37" s="1"/>
  <c r="X53" i="39" l="1"/>
  <c r="Y53" i="39" s="1"/>
  <c r="K53" i="39"/>
  <c r="M53" i="39" s="1"/>
  <c r="R53" i="39" s="1"/>
  <c r="C54" i="39" s="1"/>
  <c r="X53" i="38"/>
  <c r="Y53" i="38" s="1"/>
  <c r="K53" i="38"/>
  <c r="M53" i="38" s="1"/>
  <c r="R53" i="38" s="1"/>
  <c r="C54" i="38" s="1"/>
  <c r="X49" i="37"/>
  <c r="Y49" i="37" s="1"/>
  <c r="K49" i="37"/>
  <c r="M49" i="37" s="1"/>
  <c r="R49" i="37" s="1"/>
  <c r="C50" i="37" s="1"/>
  <c r="X54" i="39" l="1"/>
  <c r="Y54" i="39" s="1"/>
  <c r="K54" i="39"/>
  <c r="M54" i="39" s="1"/>
  <c r="R54" i="39" s="1"/>
  <c r="C55" i="39" s="1"/>
  <c r="K54" i="38"/>
  <c r="M54" i="38" s="1"/>
  <c r="R54" i="38" s="1"/>
  <c r="C55" i="38" s="1"/>
  <c r="X54" i="38"/>
  <c r="Y54" i="38" s="1"/>
  <c r="X50" i="37"/>
  <c r="Y50" i="37" s="1"/>
  <c r="K50" i="37"/>
  <c r="M50" i="37" s="1"/>
  <c r="R50" i="37" s="1"/>
  <c r="C51" i="37" s="1"/>
  <c r="K55" i="39" l="1"/>
  <c r="M55" i="39" s="1"/>
  <c r="R55" i="39" s="1"/>
  <c r="C56" i="39" s="1"/>
  <c r="X55" i="39"/>
  <c r="Y55" i="39" s="1"/>
  <c r="X55" i="38"/>
  <c r="Y55" i="38" s="1"/>
  <c r="K55" i="38"/>
  <c r="M55" i="38" s="1"/>
  <c r="R55" i="38" s="1"/>
  <c r="C56" i="38" s="1"/>
  <c r="X51" i="37"/>
  <c r="Y51" i="37" s="1"/>
  <c r="K51" i="37"/>
  <c r="M51" i="37" s="1"/>
  <c r="R51" i="37" s="1"/>
  <c r="C52" i="37" s="1"/>
  <c r="K56" i="39" l="1"/>
  <c r="M56" i="39" s="1"/>
  <c r="R56" i="39" s="1"/>
  <c r="C57" i="39" s="1"/>
  <c r="X56" i="39"/>
  <c r="Y56" i="39" s="1"/>
  <c r="K56" i="38"/>
  <c r="M56" i="38" s="1"/>
  <c r="R56" i="38" s="1"/>
  <c r="C57" i="38" s="1"/>
  <c r="X56" i="38"/>
  <c r="Y56" i="38" s="1"/>
  <c r="X52" i="37"/>
  <c r="Y52" i="37" s="1"/>
  <c r="K52" i="37"/>
  <c r="M52" i="37" s="1"/>
  <c r="R52" i="37" s="1"/>
  <c r="C53" i="37" s="1"/>
  <c r="K57" i="39" l="1"/>
  <c r="M57" i="39" s="1"/>
  <c r="R57" i="39" s="1"/>
  <c r="C58" i="39" s="1"/>
  <c r="X57" i="39"/>
  <c r="Y57" i="39" s="1"/>
  <c r="K57" i="38"/>
  <c r="M57" i="38" s="1"/>
  <c r="R57" i="38" s="1"/>
  <c r="C58" i="38" s="1"/>
  <c r="X57" i="38"/>
  <c r="Y57" i="38" s="1"/>
  <c r="X53" i="37"/>
  <c r="Y53" i="37" s="1"/>
  <c r="K53" i="37"/>
  <c r="M53" i="37" s="1"/>
  <c r="R53" i="37" s="1"/>
  <c r="C54" i="37" s="1"/>
  <c r="K58" i="39" l="1"/>
  <c r="M58" i="39" s="1"/>
  <c r="R58" i="39" s="1"/>
  <c r="X58" i="39"/>
  <c r="Y58" i="39" s="1"/>
  <c r="K58" i="38"/>
  <c r="M58" i="38" s="1"/>
  <c r="R58" i="38" s="1"/>
  <c r="X58" i="38"/>
  <c r="Y58" i="38" s="1"/>
  <c r="X54" i="37"/>
  <c r="Y54" i="37" s="1"/>
  <c r="K54" i="37"/>
  <c r="M54" i="37" s="1"/>
  <c r="R54" i="37" s="1"/>
  <c r="C55" i="37" s="1"/>
  <c r="C59" i="39" l="1"/>
  <c r="X59" i="39" s="1"/>
  <c r="Y59" i="39" s="1"/>
  <c r="P4" i="39" s="1"/>
  <c r="D4" i="39"/>
  <c r="P2" i="39" s="1"/>
  <c r="C5" i="39"/>
  <c r="E5" i="39"/>
  <c r="G5" i="39"/>
  <c r="C59" i="38"/>
  <c r="X59" i="38" s="1"/>
  <c r="Y59" i="38" s="1"/>
  <c r="P4" i="38" s="1"/>
  <c r="E5" i="38"/>
  <c r="G5" i="38"/>
  <c r="D4" i="38"/>
  <c r="P2" i="38" s="1"/>
  <c r="C5" i="38"/>
  <c r="X55" i="37"/>
  <c r="Y55" i="37" s="1"/>
  <c r="K55" i="37"/>
  <c r="M55" i="37" s="1"/>
  <c r="R55" i="37" s="1"/>
  <c r="C56" i="37" s="1"/>
  <c r="I5" i="38" l="1"/>
  <c r="I5" i="39"/>
  <c r="X56" i="37"/>
  <c r="Y56" i="37" s="1"/>
  <c r="K56" i="37"/>
  <c r="M56" i="37" s="1"/>
  <c r="R56" i="37" s="1"/>
  <c r="C57" i="37" s="1"/>
  <c r="X57" i="37" l="1"/>
  <c r="Y57" i="37" s="1"/>
  <c r="K57" i="37"/>
  <c r="M57" i="37" s="1"/>
  <c r="R57" i="37" s="1"/>
  <c r="C58" i="37" s="1"/>
  <c r="X58" i="37" l="1"/>
  <c r="Y58" i="37" s="1"/>
  <c r="K58" i="37"/>
  <c r="M58" i="37" s="1"/>
  <c r="R58" i="37" s="1"/>
  <c r="E5" i="37" s="1"/>
  <c r="C59" i="37" l="1"/>
  <c r="X59" i="37" s="1"/>
  <c r="Y59" i="37" s="1"/>
  <c r="P4" i="37" s="1"/>
  <c r="C5" i="37"/>
  <c r="D4" i="37"/>
  <c r="P2" i="37" s="1"/>
  <c r="G5" i="37"/>
  <c r="I5" i="37" l="1"/>
</calcChain>
</file>

<file path=xl/sharedStrings.xml><?xml version="1.0" encoding="utf-8"?>
<sst xmlns="http://schemas.openxmlformats.org/spreadsheetml/2006/main" count="441" uniqueCount="72">
  <si>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</si>
  <si>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</si>
  <si>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</si>
  <si>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</si>
  <si>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</si>
  <si>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</si>
  <si>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</si>
  <si>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</si>
  <si>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</si>
  <si>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</si>
  <si>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</si>
  <si>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</si>
  <si>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</si>
  <si>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</si>
  <si>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</si>
  <si>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</si>
  <si>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</si>
  <si>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</si>
  <si>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</si>
  <si>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</si>
  <si>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</si>
  <si>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</si>
  <si>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</si>
  <si>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</si>
  <si>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</si>
  <si>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</si>
  <si>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</si>
  <si>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</si>
  <si>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</si>
  <si>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</si>
  <si>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</si>
  <si>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</si>
  <si>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</si>
  <si>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</si>
  <si>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</si>
  <si>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</si>
  <si>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</si>
  <si>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</si>
  <si>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</si>
  <si>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</si>
  <si>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</si>
  <si>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</si>
  <si>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</si>
  <si>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</si>
  <si>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</si>
  <si>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</si>
  <si>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</si>
  <si>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</si>
  <si>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</si>
  <si>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</si>
  <si>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</si>
  <si>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</si>
  <si>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</si>
  <si>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</si>
  <si>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</si>
  <si>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</si>
  <si>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</si>
  <si>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</si>
  <si>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</si>
  <si>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・フィボナッチターゲット1.27で決済</t>
    <rPh sb="17" eb="19">
      <t>ケッサイ</t>
    </rPh>
    <phoneticPr fontId="3"/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</si>
  <si>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</si>
  <si>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時間足</t>
    <rPh sb="0" eb="2">
      <t>ジカン</t>
    </rPh>
    <rPh sb="2" eb="3">
      <t>アシ</t>
    </rPh>
    <phoneticPr fontId="2"/>
  </si>
  <si>
    <t>EURCHF</t>
    <phoneticPr fontId="2"/>
  </si>
  <si>
    <t>USDJPY</t>
    <phoneticPr fontId="2"/>
  </si>
  <si>
    <t>EURJPY</t>
    <phoneticPr fontId="2"/>
  </si>
  <si>
    <t>AUDUSD</t>
    <phoneticPr fontId="2"/>
  </si>
  <si>
    <t>GBPUSD</t>
    <phoneticPr fontId="2"/>
  </si>
  <si>
    <t>USDCHF</t>
    <phoneticPr fontId="2"/>
  </si>
  <si>
    <t>EURUSD</t>
    <phoneticPr fontId="2"/>
  </si>
  <si>
    <t>1H</t>
    <phoneticPr fontId="3"/>
  </si>
  <si>
    <t>・フィボナッチターゲット2.0で決済</t>
    <rPh sb="16" eb="18">
      <t>ケッサイ</t>
    </rPh>
    <phoneticPr fontId="3"/>
  </si>
  <si>
    <t>・フィボナッチターゲット1.5で決済</t>
    <rPh sb="16" eb="18">
      <t>ケッサイ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</si>
</sst>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181" fontId="9" fillId="0" borderId="7" xfId="0" applyNumberFormat="1" applyFont="1" applyBorder="1" applyAlignment="1">
      <alignment horizontal="center" vertical="center"/>
    </xf>
    <xf numFmtId="181" fontId="9" fillId="0" borderId="2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7" borderId="1" xfId="0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3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412083</xdr:colOff>
      <xdr:row>43</xdr:row>
      <xdr:rowOff>122612</xdr:rowOff>
    </xdr:to>
    <xdr:pic>
      <xdr:nvPicPr>
        <xdr:cNvPr id="3" name="図 2" descr="1055263: RakutenSecurities-Demo - デモ口座 - [USDCHF,H1]">
          <a:extLst>
            <a:ext uri="{FF2B5EF4-FFF2-40B4-BE49-F238E27FC236}">
              <a16:creationId xmlns:a16="http://schemas.microsoft.com/office/drawing/2014/main" id="{05519238-370C-4BD8-996B-EC4D1DAE6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11</xdr:col>
      <xdr:colOff>412083</xdr:colOff>
      <xdr:row>87</xdr:row>
      <xdr:rowOff>122612</xdr:rowOff>
    </xdr:to>
    <xdr:pic>
      <xdr:nvPicPr>
        <xdr:cNvPr id="7" name="図 6" descr="1055263: RakutenSecurities-Demo - デモ口座 - [USDCHF,H1]">
          <a:extLst>
            <a:ext uri="{FF2B5EF4-FFF2-40B4-BE49-F238E27FC236}">
              <a16:creationId xmlns:a16="http://schemas.microsoft.com/office/drawing/2014/main" id="{D012DB9A-88C4-48F3-B269-4F200AF96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4672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11</xdr:col>
      <xdr:colOff>412083</xdr:colOff>
      <xdr:row>131</xdr:row>
      <xdr:rowOff>122612</xdr:rowOff>
    </xdr:to>
    <xdr:pic>
      <xdr:nvPicPr>
        <xdr:cNvPr id="11" name="図 10" descr="1055263: RakutenSecurities-Demo - デモ口座 - [USDCHF,H1]">
          <a:extLst>
            <a:ext uri="{FF2B5EF4-FFF2-40B4-BE49-F238E27FC236}">
              <a16:creationId xmlns:a16="http://schemas.microsoft.com/office/drawing/2014/main" id="{8788BFBA-75E8-4E5D-B7CF-CF196980D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9344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11</xdr:col>
      <xdr:colOff>412083</xdr:colOff>
      <xdr:row>175</xdr:row>
      <xdr:rowOff>122612</xdr:rowOff>
    </xdr:to>
    <xdr:pic>
      <xdr:nvPicPr>
        <xdr:cNvPr id="4" name="図 3" descr="1055263: RakutenSecurities-Demo - デモ口座 - [USDCHF,H1]">
          <a:extLst>
            <a:ext uri="{FF2B5EF4-FFF2-40B4-BE49-F238E27FC236}">
              <a16:creationId xmlns:a16="http://schemas.microsoft.com/office/drawing/2014/main" id="{C0387220-A575-4DC5-80EA-FD13503AB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4016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11</xdr:col>
      <xdr:colOff>412083</xdr:colOff>
      <xdr:row>219</xdr:row>
      <xdr:rowOff>122612</xdr:rowOff>
    </xdr:to>
    <xdr:pic>
      <xdr:nvPicPr>
        <xdr:cNvPr id="6" name="図 5" descr="1055263: RakutenSecurities-Demo - デモ口座 - [USDCHF,H1]">
          <a:extLst>
            <a:ext uri="{FF2B5EF4-FFF2-40B4-BE49-F238E27FC236}">
              <a16:creationId xmlns:a16="http://schemas.microsoft.com/office/drawing/2014/main" id="{185D71AE-0473-4E2C-8D6E-5F3D22E6E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186880"/>
          <a:ext cx="6957663" cy="79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47</v>
      </c>
    </row>
    <row r="3" spans="1:2" x14ac:dyDescent="0.2">
      <c r="A3">
        <v>100000</v>
      </c>
    </row>
    <row r="5" spans="1:2" x14ac:dyDescent="0.2">
      <c r="A5" t="s">
        <v>48</v>
      </c>
    </row>
    <row r="6" spans="1:2" x14ac:dyDescent="0.2">
      <c r="A6" t="s">
        <v>55</v>
      </c>
      <c r="B6">
        <v>90</v>
      </c>
    </row>
    <row r="7" spans="1:2" x14ac:dyDescent="0.2">
      <c r="A7" t="s">
        <v>54</v>
      </c>
      <c r="B7">
        <v>90</v>
      </c>
    </row>
    <row r="8" spans="1:2" x14ac:dyDescent="0.2">
      <c r="A8" t="s">
        <v>52</v>
      </c>
      <c r="B8">
        <v>110</v>
      </c>
    </row>
    <row r="9" spans="1:2" x14ac:dyDescent="0.2">
      <c r="A9" t="s">
        <v>50</v>
      </c>
      <c r="B9">
        <v>120</v>
      </c>
    </row>
    <row r="10" spans="1:2" x14ac:dyDescent="0.2">
      <c r="A10" t="s">
        <v>51</v>
      </c>
      <c r="B10">
        <v>150</v>
      </c>
    </row>
    <row r="11" spans="1:2" x14ac:dyDescent="0.2">
      <c r="A11" t="s">
        <v>56</v>
      </c>
      <c r="B11">
        <v>100</v>
      </c>
    </row>
    <row r="12" spans="1:2" x14ac:dyDescent="0.2">
      <c r="A12" t="s">
        <v>53</v>
      </c>
      <c r="B12">
        <v>80</v>
      </c>
    </row>
    <row r="13" spans="1:2" x14ac:dyDescent="0.2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09"/>
  <sheetViews>
    <sheetView topLeftCell="E1" zoomScaleNormal="100" workbookViewId="0">
      <pane ySplit="8" topLeftCell="A9" activePane="bottomLeft" state="frozen"/>
      <selection pane="bottomLeft" activeCell="P59" sqref="P59:Q59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75" t="s">
        <v>5</v>
      </c>
      <c r="C2" s="75"/>
      <c r="D2" s="95" t="s">
        <v>67</v>
      </c>
      <c r="E2" s="95"/>
      <c r="F2" s="75" t="s">
        <v>61</v>
      </c>
      <c r="G2" s="75"/>
      <c r="H2" s="91" t="s">
        <v>69</v>
      </c>
      <c r="I2" s="91"/>
      <c r="J2" s="75" t="s">
        <v>7</v>
      </c>
      <c r="K2" s="75"/>
      <c r="L2" s="96">
        <v>500000</v>
      </c>
      <c r="M2" s="95"/>
      <c r="N2" s="75" t="s">
        <v>8</v>
      </c>
      <c r="O2" s="75"/>
      <c r="P2" s="92">
        <f>SUM(L2,D4)</f>
        <v>940343.28974669264</v>
      </c>
      <c r="Q2" s="91"/>
      <c r="R2" s="1"/>
      <c r="S2" s="1"/>
      <c r="T2" s="1"/>
    </row>
    <row r="3" spans="2:25" ht="57" customHeight="1" x14ac:dyDescent="0.2">
      <c r="B3" s="75" t="s">
        <v>9</v>
      </c>
      <c r="C3" s="75"/>
      <c r="D3" s="93" t="s">
        <v>38</v>
      </c>
      <c r="E3" s="93"/>
      <c r="F3" s="93"/>
      <c r="G3" s="93"/>
      <c r="H3" s="93"/>
      <c r="I3" s="93"/>
      <c r="J3" s="75" t="s">
        <v>10</v>
      </c>
      <c r="K3" s="75"/>
      <c r="L3" s="93" t="s">
        <v>59</v>
      </c>
      <c r="M3" s="94"/>
      <c r="N3" s="94"/>
      <c r="O3" s="94"/>
      <c r="P3" s="94"/>
      <c r="Q3" s="94"/>
      <c r="R3" s="1"/>
      <c r="S3" s="1"/>
    </row>
    <row r="4" spans="2:25" x14ac:dyDescent="0.2">
      <c r="B4" s="75" t="s">
        <v>11</v>
      </c>
      <c r="C4" s="75"/>
      <c r="D4" s="89">
        <f>SUM($R$9:$S$993)</f>
        <v>440343.2897466927</v>
      </c>
      <c r="E4" s="89"/>
      <c r="F4" s="75" t="s">
        <v>12</v>
      </c>
      <c r="G4" s="75"/>
      <c r="H4" s="90">
        <f>SUM($T$9:$U$108)</f>
        <v>543.00000000000318</v>
      </c>
      <c r="I4" s="91"/>
      <c r="J4" s="72"/>
      <c r="K4" s="72"/>
      <c r="L4" s="92"/>
      <c r="M4" s="92"/>
      <c r="N4" s="72" t="s">
        <v>58</v>
      </c>
      <c r="O4" s="72"/>
      <c r="P4" s="73">
        <f>MAX(Y:Y)</f>
        <v>5.9099999999999597E-2</v>
      </c>
      <c r="Q4" s="73"/>
      <c r="R4" s="1"/>
      <c r="S4" s="1"/>
      <c r="T4" s="1"/>
    </row>
    <row r="5" spans="2:25" x14ac:dyDescent="0.2">
      <c r="B5" s="41" t="s">
        <v>15</v>
      </c>
      <c r="C5" s="39">
        <f>COUNTIF($R$9:$R$990,"&gt;0")</f>
        <v>35</v>
      </c>
      <c r="D5" s="38" t="s">
        <v>16</v>
      </c>
      <c r="E5" s="15">
        <f>COUNTIF($R$9:$R$990,"&lt;0")</f>
        <v>15</v>
      </c>
      <c r="F5" s="38" t="s">
        <v>17</v>
      </c>
      <c r="G5" s="39">
        <f>COUNTIF($R$9:$R$990,"=0")</f>
        <v>0</v>
      </c>
      <c r="H5" s="38" t="s">
        <v>18</v>
      </c>
      <c r="I5" s="40">
        <f>C5/SUM(C5,E5,G5)</f>
        <v>0.7</v>
      </c>
      <c r="J5" s="74" t="s">
        <v>19</v>
      </c>
      <c r="K5" s="75"/>
      <c r="L5" s="76">
        <f>MAX(V9:V993)</f>
        <v>3</v>
      </c>
      <c r="M5" s="77"/>
      <c r="N5" s="17" t="s">
        <v>20</v>
      </c>
      <c r="O5" s="9"/>
      <c r="P5" s="76">
        <f>MAX(W9:W993)</f>
        <v>2</v>
      </c>
      <c r="Q5" s="77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60</v>
      </c>
      <c r="N6" s="12"/>
      <c r="O6" s="12"/>
      <c r="P6" s="10"/>
      <c r="Q6" s="42"/>
      <c r="R6" s="1"/>
      <c r="S6" s="1"/>
      <c r="T6" s="1"/>
    </row>
    <row r="7" spans="2:25" x14ac:dyDescent="0.2">
      <c r="B7" s="78" t="s">
        <v>21</v>
      </c>
      <c r="C7" s="80" t="s">
        <v>22</v>
      </c>
      <c r="D7" s="81"/>
      <c r="E7" s="84" t="s">
        <v>23</v>
      </c>
      <c r="F7" s="85"/>
      <c r="G7" s="85"/>
      <c r="H7" s="85"/>
      <c r="I7" s="68"/>
      <c r="J7" s="86" t="s">
        <v>24</v>
      </c>
      <c r="K7" s="87"/>
      <c r="L7" s="70"/>
      <c r="M7" s="88" t="s">
        <v>25</v>
      </c>
      <c r="N7" s="63" t="s">
        <v>26</v>
      </c>
      <c r="O7" s="64"/>
      <c r="P7" s="64"/>
      <c r="Q7" s="65"/>
      <c r="R7" s="66" t="s">
        <v>27</v>
      </c>
      <c r="S7" s="66"/>
      <c r="T7" s="66"/>
      <c r="U7" s="66"/>
    </row>
    <row r="8" spans="2:25" x14ac:dyDescent="0.2">
      <c r="B8" s="79"/>
      <c r="C8" s="82"/>
      <c r="D8" s="83"/>
      <c r="E8" s="18" t="s">
        <v>28</v>
      </c>
      <c r="F8" s="18" t="s">
        <v>29</v>
      </c>
      <c r="G8" s="18" t="s">
        <v>30</v>
      </c>
      <c r="H8" s="67" t="s">
        <v>31</v>
      </c>
      <c r="I8" s="68"/>
      <c r="J8" s="4" t="s">
        <v>32</v>
      </c>
      <c r="K8" s="69" t="s">
        <v>33</v>
      </c>
      <c r="L8" s="70"/>
      <c r="M8" s="88"/>
      <c r="N8" s="5" t="s">
        <v>28</v>
      </c>
      <c r="O8" s="5" t="s">
        <v>29</v>
      </c>
      <c r="P8" s="71" t="s">
        <v>31</v>
      </c>
      <c r="Q8" s="65"/>
      <c r="R8" s="66" t="s">
        <v>34</v>
      </c>
      <c r="S8" s="66"/>
      <c r="T8" s="66" t="s">
        <v>32</v>
      </c>
      <c r="U8" s="66"/>
      <c r="Y8" t="s">
        <v>57</v>
      </c>
    </row>
    <row r="9" spans="2:25" x14ac:dyDescent="0.2">
      <c r="B9" s="43">
        <v>1</v>
      </c>
      <c r="C9" s="55">
        <f>L2</f>
        <v>500000</v>
      </c>
      <c r="D9" s="55"/>
      <c r="E9" s="43">
        <v>2016</v>
      </c>
      <c r="F9" s="8">
        <v>43950</v>
      </c>
      <c r="G9" s="43" t="s">
        <v>3</v>
      </c>
      <c r="H9" s="56">
        <v>0.96189999999999998</v>
      </c>
      <c r="I9" s="56"/>
      <c r="J9" s="43">
        <v>27</v>
      </c>
      <c r="K9" s="55">
        <f>IF(J9="","",C9*0.03)</f>
        <v>15000</v>
      </c>
      <c r="L9" s="55"/>
      <c r="M9" s="6">
        <f>IF(J9="","",(K9/J9)/LOOKUP(RIGHT($D$2,3),定数!$A$6:$A$13,定数!$B$6:$B$13))</f>
        <v>5.0505050505050502</v>
      </c>
      <c r="N9" s="43">
        <v>2016</v>
      </c>
      <c r="O9" s="8">
        <v>43950</v>
      </c>
      <c r="P9" s="56">
        <v>0.95879999999999999</v>
      </c>
      <c r="Q9" s="56"/>
      <c r="R9" s="59">
        <f>IF(P9="","",T9*M9*LOOKUP(RIGHT($D$2,3),定数!$A$6:$A$13,定数!$B$6:$B$13))</f>
        <v>17222.222222222175</v>
      </c>
      <c r="S9" s="59"/>
      <c r="T9" s="60">
        <f>IF(P9="","",IF(G9="買",(P9-H9),(H9-P9))*IF(RIGHT($D$2,3)="JPY",100,10000))</f>
        <v>30.999999999999915</v>
      </c>
      <c r="U9" s="60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43">
        <v>2</v>
      </c>
      <c r="C10" s="55">
        <f t="shared" ref="C10:C73" si="0">IF(R9="","",C9+R9)</f>
        <v>517222.22222222219</v>
      </c>
      <c r="D10" s="55"/>
      <c r="E10" s="48">
        <v>2016</v>
      </c>
      <c r="F10" s="8">
        <v>43953</v>
      </c>
      <c r="G10" s="43" t="s">
        <v>3</v>
      </c>
      <c r="H10" s="56">
        <v>0.95660000000000001</v>
      </c>
      <c r="I10" s="56"/>
      <c r="J10" s="48">
        <v>25</v>
      </c>
      <c r="K10" s="57">
        <f>IF(J10="","",C10*0.03)</f>
        <v>15516.666666666664</v>
      </c>
      <c r="L10" s="58"/>
      <c r="M10" s="6">
        <f>IF(J10="","",(K10/J10)/LOOKUP(RIGHT($D$2,3),定数!$A$6:$A$13,定数!$B$6:$B$13))</f>
        <v>5.6424242424242408</v>
      </c>
      <c r="N10" s="48">
        <v>2016</v>
      </c>
      <c r="O10" s="8">
        <v>43953</v>
      </c>
      <c r="P10" s="56">
        <v>0.95379999999999998</v>
      </c>
      <c r="Q10" s="56"/>
      <c r="R10" s="59">
        <f>IF(P10="","",T10*M10*LOOKUP(RIGHT($D$2,3),定数!$A$6:$A$13,定数!$B$6:$B$13))</f>
        <v>17378.666666666813</v>
      </c>
      <c r="S10" s="59"/>
      <c r="T10" s="60">
        <f>IF(P10="","",IF(G10="買",(P10-H10),(H10-P10))*IF(RIGHT($D$2,3)="JPY",100,10000))</f>
        <v>28.000000000000249</v>
      </c>
      <c r="U10" s="60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35">
        <f>IF(C10&lt;&gt;"",MAX(C10,C9),"")</f>
        <v>517222.22222222219</v>
      </c>
    </row>
    <row r="11" spans="2:25" x14ac:dyDescent="0.2">
      <c r="B11" s="43">
        <v>3</v>
      </c>
      <c r="C11" s="55">
        <f t="shared" si="0"/>
        <v>534600.88888888899</v>
      </c>
      <c r="D11" s="55"/>
      <c r="E11" s="48">
        <v>2016</v>
      </c>
      <c r="F11" s="8">
        <v>43954</v>
      </c>
      <c r="G11" s="43" t="s">
        <v>3</v>
      </c>
      <c r="H11" s="56">
        <v>0.9536</v>
      </c>
      <c r="I11" s="56"/>
      <c r="J11" s="48">
        <v>15</v>
      </c>
      <c r="K11" s="57">
        <f t="shared" ref="K11:K74" si="3">IF(J11="","",C11*0.03)</f>
        <v>16038.026666666668</v>
      </c>
      <c r="L11" s="58"/>
      <c r="M11" s="6">
        <f>IF(J11="","",(K11/J11)/LOOKUP(RIGHT($D$2,3),定数!$A$6:$A$13,定数!$B$6:$B$13))</f>
        <v>9.7200161616161616</v>
      </c>
      <c r="N11" s="48">
        <v>2016</v>
      </c>
      <c r="O11" s="8">
        <v>43954</v>
      </c>
      <c r="P11" s="56">
        <v>0.95209999999999995</v>
      </c>
      <c r="Q11" s="56"/>
      <c r="R11" s="59">
        <f>IF(P11="","",T11*M11*LOOKUP(RIGHT($D$2,3),定数!$A$6:$A$13,定数!$B$6:$B$13))</f>
        <v>16038.026666667274</v>
      </c>
      <c r="S11" s="59"/>
      <c r="T11" s="60">
        <f>IF(P11="","",IF(G11="買",(P11-H11),(H11-P11))*IF(RIGHT($D$2,3)="JPY",100,10000))</f>
        <v>15.000000000000568</v>
      </c>
      <c r="U11" s="60"/>
      <c r="V11" s="22">
        <f t="shared" si="1"/>
        <v>3</v>
      </c>
      <c r="W11">
        <f t="shared" si="2"/>
        <v>0</v>
      </c>
      <c r="X11" s="35">
        <f>IF(C11&lt;&gt;"",MAX(X10,C11),"")</f>
        <v>534600.88888888899</v>
      </c>
      <c r="Y11" s="36">
        <f>IF(X11&lt;&gt;"",1-(C11/X11),"")</f>
        <v>0</v>
      </c>
    </row>
    <row r="12" spans="2:25" x14ac:dyDescent="0.2">
      <c r="B12" s="43">
        <v>4</v>
      </c>
      <c r="C12" s="55">
        <f t="shared" si="0"/>
        <v>550638.9155555563</v>
      </c>
      <c r="D12" s="55"/>
      <c r="E12" s="48">
        <v>2016</v>
      </c>
      <c r="F12" s="8">
        <v>43961</v>
      </c>
      <c r="G12" s="43" t="s">
        <v>4</v>
      </c>
      <c r="H12" s="56">
        <v>0.97189999999999999</v>
      </c>
      <c r="I12" s="56"/>
      <c r="J12" s="48">
        <v>10</v>
      </c>
      <c r="K12" s="57">
        <f t="shared" si="3"/>
        <v>16519.167466666688</v>
      </c>
      <c r="L12" s="58"/>
      <c r="M12" s="6">
        <f>IF(J12="","",(K12/J12)/LOOKUP(RIGHT($D$2,3),定数!$A$6:$A$13,定数!$B$6:$B$13))</f>
        <v>15.017424969696989</v>
      </c>
      <c r="N12" s="48">
        <v>2016</v>
      </c>
      <c r="O12" s="8">
        <v>43961</v>
      </c>
      <c r="P12" s="56">
        <v>0.97089999999999999</v>
      </c>
      <c r="Q12" s="56"/>
      <c r="R12" s="59">
        <f>IF(P12="","",T12*M12*LOOKUP(RIGHT($D$2,3),定数!$A$6:$A$13,定数!$B$6:$B$13))</f>
        <v>-16519.167466666702</v>
      </c>
      <c r="S12" s="59"/>
      <c r="T12" s="60">
        <f t="shared" ref="T12:T75" si="4">IF(P12="","",IF(G12="買",(P12-H12),(H12-P12))*IF(RIGHT($D$2,3)="JPY",100,10000))</f>
        <v>-10.000000000000009</v>
      </c>
      <c r="U12" s="60"/>
      <c r="V12" s="22">
        <f t="shared" si="1"/>
        <v>0</v>
      </c>
      <c r="W12">
        <f t="shared" si="2"/>
        <v>1</v>
      </c>
      <c r="X12" s="35">
        <f t="shared" ref="X12:X75" si="5">IF(C12&lt;&gt;"",MAX(X11,C12),"")</f>
        <v>550638.9155555563</v>
      </c>
      <c r="Y12" s="36">
        <f t="shared" ref="Y12:Y75" si="6">IF(X12&lt;&gt;"",1-(C12/X12),"")</f>
        <v>0</v>
      </c>
    </row>
    <row r="13" spans="2:25" x14ac:dyDescent="0.2">
      <c r="B13" s="43">
        <v>5</v>
      </c>
      <c r="C13" s="55">
        <f t="shared" si="0"/>
        <v>534119.74808888964</v>
      </c>
      <c r="D13" s="55"/>
      <c r="E13" s="48">
        <v>2016</v>
      </c>
      <c r="F13" s="8">
        <v>43969</v>
      </c>
      <c r="G13" s="43" t="s">
        <v>4</v>
      </c>
      <c r="H13" s="56">
        <v>0.98309999999999997</v>
      </c>
      <c r="I13" s="56"/>
      <c r="J13" s="48">
        <v>17</v>
      </c>
      <c r="K13" s="57">
        <f t="shared" si="3"/>
        <v>16023.592442666688</v>
      </c>
      <c r="L13" s="58"/>
      <c r="M13" s="6">
        <f>IF(J13="","",(K13/J13)/LOOKUP(RIGHT($D$2,3),定数!$A$6:$A$13,定数!$B$6:$B$13))</f>
        <v>8.5687660121212232</v>
      </c>
      <c r="N13" s="48">
        <v>2016</v>
      </c>
      <c r="O13" s="8">
        <v>43969</v>
      </c>
      <c r="P13" s="56">
        <v>0.98140000000000005</v>
      </c>
      <c r="Q13" s="56"/>
      <c r="R13" s="59">
        <f>IF(P13="","",T13*M13*LOOKUP(RIGHT($D$2,3),定数!$A$6:$A$13,定数!$B$6:$B$13))</f>
        <v>-16023.592442665971</v>
      </c>
      <c r="S13" s="59"/>
      <c r="T13" s="60">
        <f t="shared" si="4"/>
        <v>-16.99999999999924</v>
      </c>
      <c r="U13" s="60"/>
      <c r="V13" s="22">
        <f t="shared" si="1"/>
        <v>0</v>
      </c>
      <c r="W13">
        <f t="shared" si="2"/>
        <v>2</v>
      </c>
      <c r="X13" s="35">
        <f t="shared" si="5"/>
        <v>550638.9155555563</v>
      </c>
      <c r="Y13" s="36">
        <f t="shared" si="6"/>
        <v>2.9999999999999916E-2</v>
      </c>
    </row>
    <row r="14" spans="2:25" x14ac:dyDescent="0.2">
      <c r="B14" s="43">
        <v>6</v>
      </c>
      <c r="C14" s="55">
        <f t="shared" si="0"/>
        <v>518096.15564622369</v>
      </c>
      <c r="D14" s="55"/>
      <c r="E14" s="48">
        <v>2016</v>
      </c>
      <c r="F14" s="8">
        <v>43970</v>
      </c>
      <c r="G14" s="43" t="s">
        <v>4</v>
      </c>
      <c r="H14" s="56">
        <v>0.98960000000000004</v>
      </c>
      <c r="I14" s="56"/>
      <c r="J14" s="48">
        <v>17</v>
      </c>
      <c r="K14" s="57">
        <f t="shared" si="3"/>
        <v>15542.884669386711</v>
      </c>
      <c r="L14" s="58"/>
      <c r="M14" s="6">
        <f>IF(J14="","",(K14/J14)/LOOKUP(RIGHT($D$2,3),定数!$A$6:$A$13,定数!$B$6:$B$13))</f>
        <v>8.3117030317575988</v>
      </c>
      <c r="N14" s="48">
        <v>2016</v>
      </c>
      <c r="O14" s="8">
        <v>43971</v>
      </c>
      <c r="P14" s="56">
        <v>0.99150000000000005</v>
      </c>
      <c r="Q14" s="56"/>
      <c r="R14" s="59">
        <f>IF(P14="","",T14*M14*LOOKUP(RIGHT($D$2,3),定数!$A$6:$A$13,定数!$B$6:$B$13))</f>
        <v>17371.4593363735</v>
      </c>
      <c r="S14" s="59"/>
      <c r="T14" s="60">
        <f t="shared" si="4"/>
        <v>19.000000000000128</v>
      </c>
      <c r="U14" s="60"/>
      <c r="V14" s="22">
        <f t="shared" si="1"/>
        <v>1</v>
      </c>
      <c r="W14">
        <f t="shared" si="2"/>
        <v>0</v>
      </c>
      <c r="X14" s="35">
        <f t="shared" si="5"/>
        <v>550638.9155555563</v>
      </c>
      <c r="Y14" s="36">
        <f t="shared" si="6"/>
        <v>5.9099999999998598E-2</v>
      </c>
    </row>
    <row r="15" spans="2:25" x14ac:dyDescent="0.2">
      <c r="B15" s="43">
        <v>7</v>
      </c>
      <c r="C15" s="55">
        <f t="shared" si="0"/>
        <v>535467.61498259718</v>
      </c>
      <c r="D15" s="55"/>
      <c r="E15" s="48">
        <v>2016</v>
      </c>
      <c r="F15" s="8">
        <v>43975</v>
      </c>
      <c r="G15" s="43" t="s">
        <v>4</v>
      </c>
      <c r="H15" s="56">
        <v>0.99309999999999998</v>
      </c>
      <c r="I15" s="56"/>
      <c r="J15" s="48">
        <v>15</v>
      </c>
      <c r="K15" s="57">
        <f t="shared" si="3"/>
        <v>16064.028449477915</v>
      </c>
      <c r="L15" s="58"/>
      <c r="M15" s="6">
        <f>IF(J15="","",(K15/J15)/LOOKUP(RIGHT($D$2,3),定数!$A$6:$A$13,定数!$B$6:$B$13))</f>
        <v>9.7357748178654031</v>
      </c>
      <c r="N15" s="48">
        <v>2016</v>
      </c>
      <c r="O15" s="8">
        <v>43976</v>
      </c>
      <c r="P15" s="56">
        <v>0.99160000000000004</v>
      </c>
      <c r="Q15" s="56"/>
      <c r="R15" s="59">
        <f>IF(P15="","",T15*M15*LOOKUP(RIGHT($D$2,3),定数!$A$6:$A$13,定数!$B$6:$B$13))</f>
        <v>-16064.028449477333</v>
      </c>
      <c r="S15" s="59"/>
      <c r="T15" s="60">
        <f t="shared" si="4"/>
        <v>-14.999999999999458</v>
      </c>
      <c r="U15" s="60"/>
      <c r="V15" s="22">
        <f t="shared" si="1"/>
        <v>0</v>
      </c>
      <c r="W15">
        <f t="shared" si="2"/>
        <v>1</v>
      </c>
      <c r="X15" s="35">
        <f t="shared" si="5"/>
        <v>550638.9155555563</v>
      </c>
      <c r="Y15" s="36">
        <f t="shared" si="6"/>
        <v>2.7552176470586609E-2</v>
      </c>
    </row>
    <row r="16" spans="2:25" x14ac:dyDescent="0.2">
      <c r="B16" s="43">
        <v>8</v>
      </c>
      <c r="C16" s="55">
        <f t="shared" si="0"/>
        <v>519403.58653311984</v>
      </c>
      <c r="D16" s="55"/>
      <c r="E16" s="48">
        <v>2016</v>
      </c>
      <c r="F16" s="8">
        <v>43976</v>
      </c>
      <c r="G16" s="43" t="s">
        <v>3</v>
      </c>
      <c r="H16" s="56">
        <v>0.99039999999999995</v>
      </c>
      <c r="I16" s="56"/>
      <c r="J16" s="48">
        <v>23</v>
      </c>
      <c r="K16" s="57">
        <f t="shared" si="3"/>
        <v>15582.107595993595</v>
      </c>
      <c r="L16" s="58"/>
      <c r="M16" s="6">
        <f>IF(J16="","",(K16/J16)/LOOKUP(RIGHT($D$2,3),定数!$A$6:$A$13,定数!$B$6:$B$13))</f>
        <v>6.158935808693121</v>
      </c>
      <c r="N16" s="48">
        <v>2016</v>
      </c>
      <c r="O16" s="8">
        <v>43977</v>
      </c>
      <c r="P16" s="56">
        <v>0.9879</v>
      </c>
      <c r="Q16" s="56"/>
      <c r="R16" s="59">
        <f>IF(P16="","",T16*M16*LOOKUP(RIGHT($D$2,3),定数!$A$6:$A$13,定数!$B$6:$B$13))</f>
        <v>16937.073473905722</v>
      </c>
      <c r="S16" s="59"/>
      <c r="T16" s="60">
        <f t="shared" si="4"/>
        <v>24.999999999999467</v>
      </c>
      <c r="U16" s="60"/>
      <c r="V16" s="22">
        <f t="shared" si="1"/>
        <v>1</v>
      </c>
      <c r="W16">
        <f t="shared" si="2"/>
        <v>0</v>
      </c>
      <c r="X16" s="35">
        <f t="shared" si="5"/>
        <v>550638.9155555563</v>
      </c>
      <c r="Y16" s="36">
        <f t="shared" si="6"/>
        <v>5.6725611176467905E-2</v>
      </c>
    </row>
    <row r="17" spans="2:25" x14ac:dyDescent="0.2">
      <c r="B17" s="43">
        <v>9</v>
      </c>
      <c r="C17" s="55">
        <f t="shared" si="0"/>
        <v>536340.66000702558</v>
      </c>
      <c r="D17" s="55"/>
      <c r="E17" s="48">
        <v>2016</v>
      </c>
      <c r="F17" s="8">
        <v>43984</v>
      </c>
      <c r="G17" s="43" t="s">
        <v>3</v>
      </c>
      <c r="H17" s="56">
        <v>0.98699999999999999</v>
      </c>
      <c r="I17" s="56"/>
      <c r="J17" s="48">
        <v>14</v>
      </c>
      <c r="K17" s="57">
        <f t="shared" si="3"/>
        <v>16090.219800210767</v>
      </c>
      <c r="L17" s="58"/>
      <c r="M17" s="6">
        <f>IF(J17="","",(K17/J17)/LOOKUP(RIGHT($D$2,3),定数!$A$6:$A$13,定数!$B$6:$B$13))</f>
        <v>10.448194675461536</v>
      </c>
      <c r="N17" s="48">
        <v>2016</v>
      </c>
      <c r="O17" s="8">
        <v>43984</v>
      </c>
      <c r="P17" s="56">
        <v>0.98839999999999995</v>
      </c>
      <c r="Q17" s="56"/>
      <c r="R17" s="59">
        <f>IF(P17="","",T17*M17*LOOKUP(RIGHT($D$2,3),定数!$A$6:$A$13,定数!$B$6:$B$13))</f>
        <v>-16090.219800210269</v>
      </c>
      <c r="S17" s="59"/>
      <c r="T17" s="60">
        <f t="shared" si="4"/>
        <v>-13.999999999999568</v>
      </c>
      <c r="U17" s="60"/>
      <c r="V17" s="22">
        <f t="shared" si="1"/>
        <v>0</v>
      </c>
      <c r="W17">
        <f t="shared" si="2"/>
        <v>1</v>
      </c>
      <c r="X17" s="35">
        <f t="shared" si="5"/>
        <v>550638.9155555563</v>
      </c>
      <c r="Y17" s="36">
        <f t="shared" si="6"/>
        <v>2.5966663714831695E-2</v>
      </c>
    </row>
    <row r="18" spans="2:25" x14ac:dyDescent="0.2">
      <c r="B18" s="43">
        <v>10</v>
      </c>
      <c r="C18" s="55">
        <f t="shared" si="0"/>
        <v>520250.44020681531</v>
      </c>
      <c r="D18" s="55"/>
      <c r="E18" s="48">
        <v>2016</v>
      </c>
      <c r="F18" s="8">
        <v>43988</v>
      </c>
      <c r="G18" s="43" t="s">
        <v>3</v>
      </c>
      <c r="H18" s="56">
        <v>0.96989999999999998</v>
      </c>
      <c r="I18" s="56"/>
      <c r="J18" s="48">
        <v>40</v>
      </c>
      <c r="K18" s="57">
        <f>IF(J18="","",C18*0.03)</f>
        <v>15607.513206204459</v>
      </c>
      <c r="L18" s="58"/>
      <c r="M18" s="6">
        <f>IF(J18="","",(K18/J18)/LOOKUP(RIGHT($D$2,3),定数!$A$6:$A$13,定数!$B$6:$B$13))</f>
        <v>3.5471620923191955</v>
      </c>
      <c r="N18" s="48">
        <v>2016</v>
      </c>
      <c r="O18" s="8">
        <v>43989</v>
      </c>
      <c r="P18" s="56">
        <v>0.96530000000000005</v>
      </c>
      <c r="Q18" s="56"/>
      <c r="R18" s="59">
        <f>IF(P18="","",T18*M18*LOOKUP(RIGHT($D$2,3),定数!$A$6:$A$13,定数!$B$6:$B$13))</f>
        <v>17948.640187134883</v>
      </c>
      <c r="S18" s="59"/>
      <c r="T18" s="60">
        <f t="shared" si="4"/>
        <v>45.999999999999375</v>
      </c>
      <c r="U18" s="60"/>
      <c r="V18" s="22">
        <f t="shared" si="1"/>
        <v>1</v>
      </c>
      <c r="W18">
        <f t="shared" si="2"/>
        <v>0</v>
      </c>
      <c r="X18" s="35">
        <f t="shared" si="5"/>
        <v>550638.9155555563</v>
      </c>
      <c r="Y18" s="36">
        <f t="shared" si="6"/>
        <v>5.51876638033858E-2</v>
      </c>
    </row>
    <row r="19" spans="2:25" x14ac:dyDescent="0.2">
      <c r="B19" s="43">
        <v>11</v>
      </c>
      <c r="C19" s="55">
        <f t="shared" si="0"/>
        <v>538199.08039395022</v>
      </c>
      <c r="D19" s="55"/>
      <c r="E19" s="48">
        <v>2016</v>
      </c>
      <c r="F19" s="8">
        <v>43989</v>
      </c>
      <c r="G19" s="43" t="s">
        <v>3</v>
      </c>
      <c r="H19" s="56">
        <v>0.96699999999999997</v>
      </c>
      <c r="I19" s="56"/>
      <c r="J19" s="48">
        <v>19</v>
      </c>
      <c r="K19" s="57">
        <f t="shared" si="3"/>
        <v>16145.972411818506</v>
      </c>
      <c r="L19" s="58"/>
      <c r="M19" s="6">
        <f>IF(J19="","",(K19/J19)/LOOKUP(RIGHT($D$2,3),定数!$A$6:$A$13,定数!$B$6:$B$13))</f>
        <v>7.7253456515878023</v>
      </c>
      <c r="N19" s="48">
        <v>2016</v>
      </c>
      <c r="O19" s="8">
        <v>43989</v>
      </c>
      <c r="P19" s="56">
        <v>0.96499999999999997</v>
      </c>
      <c r="Q19" s="56"/>
      <c r="R19" s="59">
        <f>IF(P19="","",T19*M19*LOOKUP(RIGHT($D$2,3),定数!$A$6:$A$13,定数!$B$6:$B$13))</f>
        <v>16995.760433493178</v>
      </c>
      <c r="S19" s="59"/>
      <c r="T19" s="60">
        <f t="shared" si="4"/>
        <v>20.000000000000018</v>
      </c>
      <c r="U19" s="60"/>
      <c r="V19" s="22">
        <f t="shared" si="1"/>
        <v>2</v>
      </c>
      <c r="W19">
        <f t="shared" si="2"/>
        <v>0</v>
      </c>
      <c r="X19" s="35">
        <f t="shared" si="5"/>
        <v>550638.9155555563</v>
      </c>
      <c r="Y19" s="36">
        <f t="shared" si="6"/>
        <v>2.2591638204602971E-2</v>
      </c>
    </row>
    <row r="20" spans="2:25" x14ac:dyDescent="0.2">
      <c r="B20" s="43">
        <v>12</v>
      </c>
      <c r="C20" s="55">
        <f t="shared" si="0"/>
        <v>555194.8408274434</v>
      </c>
      <c r="D20" s="55"/>
      <c r="E20" s="48">
        <v>2016</v>
      </c>
      <c r="F20" s="8">
        <v>43991</v>
      </c>
      <c r="G20" s="43" t="s">
        <v>3</v>
      </c>
      <c r="H20" s="56">
        <v>0.95840000000000003</v>
      </c>
      <c r="I20" s="56"/>
      <c r="J20" s="48">
        <v>13</v>
      </c>
      <c r="K20" s="57">
        <f t="shared" si="3"/>
        <v>16655.845224823301</v>
      </c>
      <c r="L20" s="58"/>
      <c r="M20" s="6">
        <f>IF(J20="","",(K20/J20)/LOOKUP(RIGHT($D$2,3),定数!$A$6:$A$13,定数!$B$6:$B$13))</f>
        <v>11.647444213163148</v>
      </c>
      <c r="N20" s="48">
        <v>2016</v>
      </c>
      <c r="O20" s="8">
        <v>43991</v>
      </c>
      <c r="P20" s="56">
        <v>0.9597</v>
      </c>
      <c r="Q20" s="56"/>
      <c r="R20" s="59">
        <f>IF(P20="","",T20*M20*LOOKUP(RIGHT($D$2,3),定数!$A$6:$A$13,定数!$B$6:$B$13))</f>
        <v>-16655.845224822886</v>
      </c>
      <c r="S20" s="59"/>
      <c r="T20" s="60">
        <f t="shared" si="4"/>
        <v>-12.999999999999678</v>
      </c>
      <c r="U20" s="60"/>
      <c r="V20" s="22">
        <f t="shared" si="1"/>
        <v>0</v>
      </c>
      <c r="W20">
        <f t="shared" si="2"/>
        <v>1</v>
      </c>
      <c r="X20" s="35">
        <f t="shared" si="5"/>
        <v>555194.8408274434</v>
      </c>
      <c r="Y20" s="36">
        <f t="shared" si="6"/>
        <v>0</v>
      </c>
    </row>
    <row r="21" spans="2:25" x14ac:dyDescent="0.2">
      <c r="B21" s="43">
        <v>13</v>
      </c>
      <c r="C21" s="55">
        <f t="shared" si="0"/>
        <v>538538.99560262053</v>
      </c>
      <c r="D21" s="55"/>
      <c r="E21" s="48">
        <v>2016</v>
      </c>
      <c r="F21" s="8">
        <v>43999</v>
      </c>
      <c r="G21" s="43" t="s">
        <v>3</v>
      </c>
      <c r="H21" s="56">
        <v>0.96309999999999996</v>
      </c>
      <c r="I21" s="56"/>
      <c r="J21" s="48">
        <v>18</v>
      </c>
      <c r="K21" s="57">
        <f>IF(J21="","",C21*0.03)</f>
        <v>16156.169868078616</v>
      </c>
      <c r="L21" s="58"/>
      <c r="M21" s="6">
        <f>IF(J21="","",(K21/J21)/LOOKUP(RIGHT($D$2,3),定数!$A$6:$A$13,定数!$B$6:$B$13))</f>
        <v>8.1596817515548565</v>
      </c>
      <c r="N21" s="48">
        <v>2016</v>
      </c>
      <c r="O21" s="8">
        <v>43999</v>
      </c>
      <c r="P21" s="56">
        <v>0.96120000000000005</v>
      </c>
      <c r="Q21" s="56"/>
      <c r="R21" s="59">
        <f>IF(P21="","",T21*M21*LOOKUP(RIGHT($D$2,3),定数!$A$6:$A$13,定数!$B$6:$B$13))</f>
        <v>17053.734860748769</v>
      </c>
      <c r="S21" s="59"/>
      <c r="T21" s="60">
        <f t="shared" si="4"/>
        <v>18.999999999999019</v>
      </c>
      <c r="U21" s="60"/>
      <c r="V21" s="22">
        <f t="shared" si="1"/>
        <v>1</v>
      </c>
      <c r="W21">
        <f t="shared" si="2"/>
        <v>0</v>
      </c>
      <c r="X21" s="35">
        <f t="shared" si="5"/>
        <v>555194.8408274434</v>
      </c>
      <c r="Y21" s="36">
        <f t="shared" si="6"/>
        <v>2.9999999999999249E-2</v>
      </c>
    </row>
    <row r="22" spans="2:25" x14ac:dyDescent="0.2">
      <c r="B22" s="43">
        <v>14</v>
      </c>
      <c r="C22" s="55">
        <f t="shared" si="0"/>
        <v>555592.73046336928</v>
      </c>
      <c r="D22" s="55"/>
      <c r="E22" s="48">
        <v>2016</v>
      </c>
      <c r="F22" s="8">
        <v>44004</v>
      </c>
      <c r="G22" s="43" t="s">
        <v>3</v>
      </c>
      <c r="H22" s="56">
        <v>0.95809999999999995</v>
      </c>
      <c r="I22" s="56"/>
      <c r="J22" s="48">
        <v>21</v>
      </c>
      <c r="K22" s="57">
        <f t="shared" si="3"/>
        <v>16667.781913901079</v>
      </c>
      <c r="L22" s="58"/>
      <c r="M22" s="6">
        <f>IF(J22="","",(K22/J22)/LOOKUP(RIGHT($D$2,3),定数!$A$6:$A$13,定数!$B$6:$B$13))</f>
        <v>7.2154900060177827</v>
      </c>
      <c r="N22" s="48">
        <v>2016</v>
      </c>
      <c r="O22" s="8">
        <v>44005</v>
      </c>
      <c r="P22" s="56">
        <v>0.95579999999999998</v>
      </c>
      <c r="Q22" s="56"/>
      <c r="R22" s="59">
        <f>IF(P22="","",T22*M22*LOOKUP(RIGHT($D$2,3),定数!$A$6:$A$13,定数!$B$6:$B$13))</f>
        <v>18255.189715224744</v>
      </c>
      <c r="S22" s="59"/>
      <c r="T22" s="60">
        <f t="shared" si="4"/>
        <v>22.999999999999687</v>
      </c>
      <c r="U22" s="60"/>
      <c r="V22" s="22">
        <f t="shared" si="1"/>
        <v>2</v>
      </c>
      <c r="W22">
        <f t="shared" si="2"/>
        <v>0</v>
      </c>
      <c r="X22" s="35">
        <f t="shared" si="5"/>
        <v>555592.73046336928</v>
      </c>
      <c r="Y22" s="36">
        <f t="shared" si="6"/>
        <v>0</v>
      </c>
    </row>
    <row r="23" spans="2:25" x14ac:dyDescent="0.2">
      <c r="B23" s="43">
        <v>15</v>
      </c>
      <c r="C23" s="55">
        <f t="shared" si="0"/>
        <v>573847.92017859407</v>
      </c>
      <c r="D23" s="55"/>
      <c r="E23" s="48">
        <v>2016</v>
      </c>
      <c r="F23" s="8">
        <v>44009</v>
      </c>
      <c r="G23" s="43" t="s">
        <v>4</v>
      </c>
      <c r="H23" s="56">
        <v>0.97540000000000004</v>
      </c>
      <c r="I23" s="56"/>
      <c r="J23" s="48">
        <v>26</v>
      </c>
      <c r="K23" s="57">
        <f t="shared" si="3"/>
        <v>17215.43760535782</v>
      </c>
      <c r="L23" s="58"/>
      <c r="M23" s="6">
        <f>IF(J23="","",(K23/J23)/LOOKUP(RIGHT($D$2,3),定数!$A$6:$A$13,定数!$B$6:$B$13))</f>
        <v>6.01938377809714</v>
      </c>
      <c r="N23" s="48">
        <v>2016</v>
      </c>
      <c r="O23" s="8">
        <v>44009</v>
      </c>
      <c r="P23" s="56">
        <v>0.97840000000000005</v>
      </c>
      <c r="Q23" s="56"/>
      <c r="R23" s="59">
        <f>IF(P23="","",T23*M23*LOOKUP(RIGHT($D$2,3),定数!$A$6:$A$13,定数!$B$6:$B$13))</f>
        <v>19863.96646772058</v>
      </c>
      <c r="S23" s="59"/>
      <c r="T23" s="60">
        <f t="shared" si="4"/>
        <v>30.000000000000028</v>
      </c>
      <c r="U23" s="60"/>
      <c r="V23" t="str">
        <f t="shared" ref="V23:W74" si="7">IF(S23&lt;&gt;"",IF(S23&lt;0,1+V22,0),"")</f>
        <v/>
      </c>
      <c r="W23">
        <f t="shared" si="2"/>
        <v>0</v>
      </c>
      <c r="X23" s="35">
        <f t="shared" si="5"/>
        <v>573847.92017859407</v>
      </c>
      <c r="Y23" s="36">
        <f t="shared" si="6"/>
        <v>0</v>
      </c>
    </row>
    <row r="24" spans="2:25" x14ac:dyDescent="0.2">
      <c r="B24" s="43">
        <v>16</v>
      </c>
      <c r="C24" s="55">
        <f t="shared" si="0"/>
        <v>593711.88664631464</v>
      </c>
      <c r="D24" s="55"/>
      <c r="E24" s="48">
        <v>2016</v>
      </c>
      <c r="F24" s="8">
        <v>44010</v>
      </c>
      <c r="G24" s="43" t="s">
        <v>4</v>
      </c>
      <c r="H24" s="56">
        <v>0.98019999999999996</v>
      </c>
      <c r="I24" s="56"/>
      <c r="J24" s="48">
        <v>22</v>
      </c>
      <c r="K24" s="57">
        <f t="shared" si="3"/>
        <v>17811.356599389437</v>
      </c>
      <c r="L24" s="58"/>
      <c r="M24" s="6">
        <f>IF(J24="","",(K24/J24)/LOOKUP(RIGHT($D$2,3),定数!$A$6:$A$13,定数!$B$6:$B$13))</f>
        <v>7.3600647104915033</v>
      </c>
      <c r="N24" s="48">
        <v>2016</v>
      </c>
      <c r="O24" s="8">
        <v>44010</v>
      </c>
      <c r="P24" s="56">
        <v>0.98260000000000003</v>
      </c>
      <c r="Q24" s="56"/>
      <c r="R24" s="59">
        <f>IF(P24="","",T24*M24*LOOKUP(RIGHT($D$2,3),定数!$A$6:$A$13,定数!$B$6:$B$13))</f>
        <v>19430.570835698127</v>
      </c>
      <c r="S24" s="59"/>
      <c r="T24" s="60">
        <f t="shared" si="4"/>
        <v>24.000000000000689</v>
      </c>
      <c r="U24" s="60"/>
      <c r="V24" t="str">
        <f t="shared" si="7"/>
        <v/>
      </c>
      <c r="W24">
        <f t="shared" si="2"/>
        <v>0</v>
      </c>
      <c r="X24" s="35">
        <f t="shared" si="5"/>
        <v>593711.88664631464</v>
      </c>
      <c r="Y24" s="36">
        <f t="shared" si="6"/>
        <v>0</v>
      </c>
    </row>
    <row r="25" spans="2:25" x14ac:dyDescent="0.2">
      <c r="B25" s="43">
        <v>17</v>
      </c>
      <c r="C25" s="55">
        <f t="shared" si="0"/>
        <v>613142.4574820128</v>
      </c>
      <c r="D25" s="55"/>
      <c r="E25" s="48">
        <v>2016</v>
      </c>
      <c r="F25" s="8">
        <v>44011</v>
      </c>
      <c r="G25" s="43" t="s">
        <v>3</v>
      </c>
      <c r="H25" s="56">
        <v>0.97960000000000003</v>
      </c>
      <c r="I25" s="56"/>
      <c r="J25" s="48">
        <v>17</v>
      </c>
      <c r="K25" s="57">
        <f t="shared" si="3"/>
        <v>18394.273724460385</v>
      </c>
      <c r="L25" s="58"/>
      <c r="M25" s="6">
        <f>IF(J25="","",(K25/J25)/LOOKUP(RIGHT($D$2,3),定数!$A$6:$A$13,定数!$B$6:$B$13))</f>
        <v>9.8365100130804191</v>
      </c>
      <c r="N25" s="48">
        <v>2016</v>
      </c>
      <c r="O25" s="8">
        <v>44012</v>
      </c>
      <c r="P25" s="56">
        <v>0.98129999999999995</v>
      </c>
      <c r="Q25" s="56"/>
      <c r="R25" s="59">
        <f>IF(P25="","",T25*M25*LOOKUP(RIGHT($D$2,3),定数!$A$6:$A$13,定数!$B$6:$B$13))</f>
        <v>-18394.273724459559</v>
      </c>
      <c r="S25" s="59"/>
      <c r="T25" s="60">
        <f t="shared" si="4"/>
        <v>-16.99999999999924</v>
      </c>
      <c r="U25" s="60"/>
      <c r="V25" t="str">
        <f t="shared" si="7"/>
        <v/>
      </c>
      <c r="W25">
        <f t="shared" si="2"/>
        <v>1</v>
      </c>
      <c r="X25" s="35">
        <f t="shared" si="5"/>
        <v>613142.4574820128</v>
      </c>
      <c r="Y25" s="36">
        <f t="shared" si="6"/>
        <v>0</v>
      </c>
    </row>
    <row r="26" spans="2:25" x14ac:dyDescent="0.2">
      <c r="B26" s="43">
        <v>18</v>
      </c>
      <c r="C26" s="55">
        <f t="shared" si="0"/>
        <v>594748.18375755323</v>
      </c>
      <c r="D26" s="55"/>
      <c r="E26" s="48">
        <v>2016</v>
      </c>
      <c r="F26" s="8">
        <v>44018</v>
      </c>
      <c r="G26" s="43" t="s">
        <v>4</v>
      </c>
      <c r="H26" s="56">
        <v>0.97829999999999995</v>
      </c>
      <c r="I26" s="56"/>
      <c r="J26" s="48">
        <v>10</v>
      </c>
      <c r="K26" s="57">
        <f t="shared" si="3"/>
        <v>17842.445512726597</v>
      </c>
      <c r="L26" s="58"/>
      <c r="M26" s="6">
        <f>IF(J26="","",(K26/J26)/LOOKUP(RIGHT($D$2,3),定数!$A$6:$A$13,定数!$B$6:$B$13))</f>
        <v>16.220405011569632</v>
      </c>
      <c r="N26" s="48">
        <v>2016</v>
      </c>
      <c r="O26" s="8">
        <v>44018</v>
      </c>
      <c r="P26" s="56">
        <v>0.97919999999999996</v>
      </c>
      <c r="Q26" s="56"/>
      <c r="R26" s="59">
        <f>IF(P26="","",T26*M26*LOOKUP(RIGHT($D$2,3),定数!$A$6:$A$13,定数!$B$6:$B$13))</f>
        <v>16058.200961454148</v>
      </c>
      <c r="S26" s="59"/>
      <c r="T26" s="60">
        <f t="shared" si="4"/>
        <v>9.000000000000119</v>
      </c>
      <c r="U26" s="60"/>
      <c r="V26" t="str">
        <f t="shared" si="7"/>
        <v/>
      </c>
      <c r="W26">
        <f t="shared" si="2"/>
        <v>0</v>
      </c>
      <c r="X26" s="35">
        <f t="shared" si="5"/>
        <v>613142.4574820128</v>
      </c>
      <c r="Y26" s="36">
        <f t="shared" si="6"/>
        <v>2.9999999999998694E-2</v>
      </c>
    </row>
    <row r="27" spans="2:25" x14ac:dyDescent="0.2">
      <c r="B27" s="43">
        <v>19</v>
      </c>
      <c r="C27" s="55">
        <f t="shared" si="0"/>
        <v>610806.38471900742</v>
      </c>
      <c r="D27" s="55"/>
      <c r="E27" s="48">
        <v>2016</v>
      </c>
      <c r="F27" s="8">
        <v>44026</v>
      </c>
      <c r="G27" s="43" t="s">
        <v>3</v>
      </c>
      <c r="H27" s="56">
        <v>0.98280000000000001</v>
      </c>
      <c r="I27" s="56"/>
      <c r="J27" s="48">
        <v>15</v>
      </c>
      <c r="K27" s="57">
        <f t="shared" si="3"/>
        <v>18324.191541570221</v>
      </c>
      <c r="L27" s="58"/>
      <c r="M27" s="6">
        <f>IF(J27="","",(K27/J27)/LOOKUP(RIGHT($D$2,3),定数!$A$6:$A$13,定数!$B$6:$B$13))</f>
        <v>11.105570631254679</v>
      </c>
      <c r="N27" s="48">
        <v>2016</v>
      </c>
      <c r="O27" s="8">
        <v>44026</v>
      </c>
      <c r="P27" s="56">
        <v>0.98119999999999996</v>
      </c>
      <c r="Q27" s="56"/>
      <c r="R27" s="59">
        <f>IF(P27="","",T27*M27*LOOKUP(RIGHT($D$2,3),定数!$A$6:$A$13,定数!$B$6:$B$13))</f>
        <v>19545.804311008793</v>
      </c>
      <c r="S27" s="59"/>
      <c r="T27" s="60">
        <f t="shared" si="4"/>
        <v>16.000000000000458</v>
      </c>
      <c r="U27" s="60"/>
      <c r="V27" t="str">
        <f t="shared" si="7"/>
        <v/>
      </c>
      <c r="W27">
        <f t="shared" si="2"/>
        <v>0</v>
      </c>
      <c r="X27" s="35">
        <f t="shared" si="5"/>
        <v>613142.4574820128</v>
      </c>
      <c r="Y27" s="36">
        <f t="shared" si="6"/>
        <v>3.8099999999982037E-3</v>
      </c>
    </row>
    <row r="28" spans="2:25" x14ac:dyDescent="0.2">
      <c r="B28" s="43">
        <v>20</v>
      </c>
      <c r="C28" s="55">
        <f t="shared" si="0"/>
        <v>630352.18903001619</v>
      </c>
      <c r="D28" s="55"/>
      <c r="E28" s="48">
        <v>2016</v>
      </c>
      <c r="F28" s="8">
        <v>44031</v>
      </c>
      <c r="G28" s="43" t="s">
        <v>4</v>
      </c>
      <c r="H28" s="56">
        <v>0.98609999999999998</v>
      </c>
      <c r="I28" s="56"/>
      <c r="J28" s="48">
        <v>22</v>
      </c>
      <c r="K28" s="57">
        <f t="shared" si="3"/>
        <v>18910.565670900483</v>
      </c>
      <c r="L28" s="58"/>
      <c r="M28" s="6">
        <f>IF(J28="","",(K28/J28)/LOOKUP(RIGHT($D$2,3),定数!$A$6:$A$13,定数!$B$6:$B$13))</f>
        <v>7.8142833350828438</v>
      </c>
      <c r="N28" s="48">
        <v>2016</v>
      </c>
      <c r="O28" s="8">
        <v>44032</v>
      </c>
      <c r="P28" s="56">
        <v>0.98860000000000003</v>
      </c>
      <c r="Q28" s="56"/>
      <c r="R28" s="59">
        <f>IF(P28="","",T28*M28*LOOKUP(RIGHT($D$2,3),定数!$A$6:$A$13,定数!$B$6:$B$13))</f>
        <v>21489.279171478312</v>
      </c>
      <c r="S28" s="59"/>
      <c r="T28" s="60">
        <f t="shared" si="4"/>
        <v>25.000000000000576</v>
      </c>
      <c r="U28" s="60"/>
      <c r="V28" t="str">
        <f t="shared" si="7"/>
        <v/>
      </c>
      <c r="W28">
        <f t="shared" si="2"/>
        <v>0</v>
      </c>
      <c r="X28" s="35">
        <f t="shared" si="5"/>
        <v>630352.18903001619</v>
      </c>
      <c r="Y28" s="36">
        <f t="shared" si="6"/>
        <v>0</v>
      </c>
    </row>
    <row r="29" spans="2:25" x14ac:dyDescent="0.2">
      <c r="B29" s="43">
        <v>21</v>
      </c>
      <c r="C29" s="55">
        <f t="shared" si="0"/>
        <v>651841.46820149454</v>
      </c>
      <c r="D29" s="55"/>
      <c r="E29" s="48">
        <v>2016</v>
      </c>
      <c r="F29" s="8">
        <v>44034</v>
      </c>
      <c r="G29" s="43" t="s">
        <v>4</v>
      </c>
      <c r="H29" s="56">
        <v>0.98660000000000003</v>
      </c>
      <c r="I29" s="56"/>
      <c r="J29" s="48">
        <v>16</v>
      </c>
      <c r="K29" s="57">
        <f t="shared" si="3"/>
        <v>19555.244046044834</v>
      </c>
      <c r="L29" s="58"/>
      <c r="M29" s="6">
        <f>IF(J29="","",(K29/J29)/LOOKUP(RIGHT($D$2,3),定数!$A$6:$A$13,定数!$B$6:$B$13))</f>
        <v>11.110934117070929</v>
      </c>
      <c r="N29" s="48">
        <v>2016</v>
      </c>
      <c r="O29" s="8">
        <v>44034</v>
      </c>
      <c r="P29" s="56">
        <v>0.98819999999999997</v>
      </c>
      <c r="Q29" s="56"/>
      <c r="R29" s="59">
        <f>IF(P29="","",T29*M29*LOOKUP(RIGHT($D$2,3),定数!$A$6:$A$13,定数!$B$6:$B$13))</f>
        <v>19555.244046044038</v>
      </c>
      <c r="S29" s="59"/>
      <c r="T29" s="60">
        <f t="shared" si="4"/>
        <v>15.999999999999348</v>
      </c>
      <c r="U29" s="60"/>
      <c r="V29" t="str">
        <f t="shared" si="7"/>
        <v/>
      </c>
      <c r="W29">
        <f t="shared" si="2"/>
        <v>0</v>
      </c>
      <c r="X29" s="35">
        <f t="shared" si="5"/>
        <v>651841.46820149454</v>
      </c>
      <c r="Y29" s="36">
        <f t="shared" si="6"/>
        <v>0</v>
      </c>
    </row>
    <row r="30" spans="2:25" x14ac:dyDescent="0.2">
      <c r="B30" s="43">
        <v>22</v>
      </c>
      <c r="C30" s="55">
        <f t="shared" si="0"/>
        <v>671396.71224753861</v>
      </c>
      <c r="D30" s="55"/>
      <c r="E30" s="48">
        <v>2016</v>
      </c>
      <c r="F30" s="8">
        <v>44041</v>
      </c>
      <c r="G30" s="43" t="s">
        <v>3</v>
      </c>
      <c r="H30" s="56">
        <v>0.97970000000000002</v>
      </c>
      <c r="I30" s="56"/>
      <c r="J30" s="48">
        <v>14</v>
      </c>
      <c r="K30" s="57">
        <f t="shared" si="3"/>
        <v>20141.901367426159</v>
      </c>
      <c r="L30" s="58"/>
      <c r="M30" s="6">
        <f>IF(J30="","",(K30/J30)/LOOKUP(RIGHT($D$2,3),定数!$A$6:$A$13,定数!$B$6:$B$13))</f>
        <v>13.079156732094908</v>
      </c>
      <c r="N30" s="48">
        <v>2016</v>
      </c>
      <c r="O30" s="8">
        <v>44041</v>
      </c>
      <c r="P30" s="56">
        <v>0.97840000000000005</v>
      </c>
      <c r="Q30" s="56"/>
      <c r="R30" s="59">
        <f>IF(P30="","",T30*M30*LOOKUP(RIGHT($D$2,3),定数!$A$6:$A$13,定数!$B$6:$B$13))</f>
        <v>18703.194126895254</v>
      </c>
      <c r="S30" s="59"/>
      <c r="T30" s="60">
        <f t="shared" si="4"/>
        <v>12.999999999999678</v>
      </c>
      <c r="U30" s="60"/>
      <c r="V30" t="str">
        <f t="shared" si="7"/>
        <v/>
      </c>
      <c r="W30">
        <f t="shared" si="2"/>
        <v>0</v>
      </c>
      <c r="X30" s="35">
        <f t="shared" si="5"/>
        <v>671396.71224753861</v>
      </c>
      <c r="Y30" s="36">
        <f t="shared" si="6"/>
        <v>0</v>
      </c>
    </row>
    <row r="31" spans="2:25" x14ac:dyDescent="0.2">
      <c r="B31" s="43">
        <v>23</v>
      </c>
      <c r="C31" s="55">
        <f t="shared" si="0"/>
        <v>690099.90637443389</v>
      </c>
      <c r="D31" s="55"/>
      <c r="E31" s="48">
        <v>2016</v>
      </c>
      <c r="F31" s="8">
        <v>44045</v>
      </c>
      <c r="G31" s="43" t="s">
        <v>3</v>
      </c>
      <c r="H31" s="56">
        <v>0.96430000000000005</v>
      </c>
      <c r="I31" s="56"/>
      <c r="J31" s="48">
        <v>16</v>
      </c>
      <c r="K31" s="57">
        <f t="shared" si="3"/>
        <v>20702.997191233015</v>
      </c>
      <c r="L31" s="58"/>
      <c r="M31" s="6">
        <f>IF(J31="","",(K31/J31)/LOOKUP(RIGHT($D$2,3),定数!$A$6:$A$13,定数!$B$6:$B$13))</f>
        <v>11.763066585927849</v>
      </c>
      <c r="N31" s="48">
        <v>2016</v>
      </c>
      <c r="O31" s="8">
        <v>44046</v>
      </c>
      <c r="P31" s="56">
        <v>0.96589999999999998</v>
      </c>
      <c r="Q31" s="56"/>
      <c r="R31" s="59">
        <f>IF(P31="","",T31*M31*LOOKUP(RIGHT($D$2,3),定数!$A$6:$A$13,定数!$B$6:$B$13))</f>
        <v>-20702.997191232171</v>
      </c>
      <c r="S31" s="59"/>
      <c r="T31" s="60">
        <f t="shared" si="4"/>
        <v>-15.999999999999348</v>
      </c>
      <c r="U31" s="60"/>
      <c r="V31" t="str">
        <f t="shared" si="7"/>
        <v/>
      </c>
      <c r="W31">
        <f t="shared" si="2"/>
        <v>1</v>
      </c>
      <c r="X31" s="35">
        <f t="shared" si="5"/>
        <v>690099.90637443389</v>
      </c>
      <c r="Y31" s="36">
        <f t="shared" si="6"/>
        <v>0</v>
      </c>
    </row>
    <row r="32" spans="2:25" x14ac:dyDescent="0.2">
      <c r="B32" s="43">
        <v>24</v>
      </c>
      <c r="C32" s="55">
        <f t="shared" si="0"/>
        <v>669396.90918320173</v>
      </c>
      <c r="D32" s="55"/>
      <c r="E32" s="48">
        <v>2016</v>
      </c>
      <c r="F32" s="8">
        <v>44047</v>
      </c>
      <c r="G32" s="43" t="s">
        <v>4</v>
      </c>
      <c r="H32" s="56">
        <v>0.9738</v>
      </c>
      <c r="I32" s="56"/>
      <c r="J32" s="48">
        <v>12</v>
      </c>
      <c r="K32" s="57">
        <f t="shared" si="3"/>
        <v>20081.907275496051</v>
      </c>
      <c r="L32" s="58"/>
      <c r="M32" s="6">
        <f>IF(J32="","",(K32/J32)/LOOKUP(RIGHT($D$2,3),定数!$A$6:$A$13,定数!$B$6:$B$13))</f>
        <v>15.213566117800038</v>
      </c>
      <c r="N32" s="48">
        <v>2016</v>
      </c>
      <c r="O32" s="8">
        <v>44047</v>
      </c>
      <c r="P32" s="56">
        <v>0.97489999999999999</v>
      </c>
      <c r="Q32" s="56"/>
      <c r="R32" s="59">
        <f>IF(P32="","",T32*M32*LOOKUP(RIGHT($D$2,3),定数!$A$6:$A$13,定数!$B$6:$B$13))</f>
        <v>18408.415002537877</v>
      </c>
      <c r="S32" s="59"/>
      <c r="T32" s="60">
        <f t="shared" si="4"/>
        <v>10.999999999999899</v>
      </c>
      <c r="U32" s="60"/>
      <c r="V32" t="str">
        <f t="shared" si="7"/>
        <v/>
      </c>
      <c r="W32">
        <f t="shared" si="2"/>
        <v>0</v>
      </c>
      <c r="X32" s="35">
        <f t="shared" si="5"/>
        <v>690099.90637443389</v>
      </c>
      <c r="Y32" s="36">
        <f t="shared" si="6"/>
        <v>2.9999999999998805E-2</v>
      </c>
    </row>
    <row r="33" spans="2:25" x14ac:dyDescent="0.2">
      <c r="B33" s="43">
        <v>25</v>
      </c>
      <c r="C33" s="55">
        <f t="shared" si="0"/>
        <v>687805.32418573962</v>
      </c>
      <c r="D33" s="55"/>
      <c r="E33" s="48">
        <v>2016</v>
      </c>
      <c r="F33" s="8">
        <v>44060</v>
      </c>
      <c r="G33" s="43" t="s">
        <v>4</v>
      </c>
      <c r="H33" s="56">
        <v>0.96340000000000003</v>
      </c>
      <c r="I33" s="56"/>
      <c r="J33" s="48">
        <v>12</v>
      </c>
      <c r="K33" s="57">
        <f t="shared" si="3"/>
        <v>20634.159725572186</v>
      </c>
      <c r="L33" s="58"/>
      <c r="M33" s="6">
        <f>IF(J33="","",(K33/J33)/LOOKUP(RIGHT($D$2,3),定数!$A$6:$A$13,定数!$B$6:$B$13))</f>
        <v>15.631939186039535</v>
      </c>
      <c r="N33" s="48">
        <v>2016</v>
      </c>
      <c r="O33" s="8">
        <v>44060</v>
      </c>
      <c r="P33" s="56">
        <v>0.96220000000000006</v>
      </c>
      <c r="Q33" s="56"/>
      <c r="R33" s="59">
        <f>IF(P33="","",T33*M33*LOOKUP(RIGHT($D$2,3),定数!$A$6:$A$13,定数!$B$6:$B$13))</f>
        <v>-20634.159725571822</v>
      </c>
      <c r="S33" s="59"/>
      <c r="T33" s="60">
        <f t="shared" si="4"/>
        <v>-11.999999999999789</v>
      </c>
      <c r="U33" s="60"/>
      <c r="V33" t="str">
        <f t="shared" si="7"/>
        <v/>
      </c>
      <c r="W33">
        <f t="shared" si="2"/>
        <v>1</v>
      </c>
      <c r="X33" s="35">
        <f t="shared" si="5"/>
        <v>690099.90637443389</v>
      </c>
      <c r="Y33" s="36">
        <f t="shared" si="6"/>
        <v>3.3249999999989122E-3</v>
      </c>
    </row>
    <row r="34" spans="2:25" x14ac:dyDescent="0.2">
      <c r="B34" s="43">
        <v>26</v>
      </c>
      <c r="C34" s="55">
        <f t="shared" si="0"/>
        <v>667171.16446016775</v>
      </c>
      <c r="D34" s="55"/>
      <c r="E34" s="48">
        <v>2016</v>
      </c>
      <c r="F34" s="8">
        <v>44061</v>
      </c>
      <c r="G34" s="43" t="s">
        <v>3</v>
      </c>
      <c r="H34" s="56">
        <v>0.95830000000000004</v>
      </c>
      <c r="I34" s="56"/>
      <c r="J34" s="48">
        <v>19</v>
      </c>
      <c r="K34" s="57">
        <f t="shared" si="3"/>
        <v>20015.134933805031</v>
      </c>
      <c r="L34" s="58"/>
      <c r="M34" s="6">
        <f>IF(J34="","",(K34/J34)/LOOKUP(RIGHT($D$2,3),定数!$A$6:$A$13,定数!$B$6:$B$13))</f>
        <v>9.5766195855526473</v>
      </c>
      <c r="N34" s="48">
        <v>2016</v>
      </c>
      <c r="O34" s="8">
        <v>44061</v>
      </c>
      <c r="P34" s="56">
        <v>0.95640000000000003</v>
      </c>
      <c r="Q34" s="56"/>
      <c r="R34" s="59">
        <f>IF(P34="","",T34*M34*LOOKUP(RIGHT($D$2,3),定数!$A$6:$A$13,定数!$B$6:$B$13))</f>
        <v>20015.134933805166</v>
      </c>
      <c r="S34" s="59"/>
      <c r="T34" s="60">
        <f t="shared" si="4"/>
        <v>19.000000000000128</v>
      </c>
      <c r="U34" s="60"/>
      <c r="V34" t="str">
        <f t="shared" si="7"/>
        <v/>
      </c>
      <c r="W34">
        <f t="shared" si="2"/>
        <v>0</v>
      </c>
      <c r="X34" s="35">
        <f t="shared" si="5"/>
        <v>690099.90637443389</v>
      </c>
      <c r="Y34" s="36">
        <f t="shared" si="6"/>
        <v>3.3225249999998541E-2</v>
      </c>
    </row>
    <row r="35" spans="2:25" x14ac:dyDescent="0.2">
      <c r="B35" s="43">
        <v>27</v>
      </c>
      <c r="C35" s="55">
        <f t="shared" si="0"/>
        <v>687186.29939397296</v>
      </c>
      <c r="D35" s="55"/>
      <c r="E35" s="48">
        <v>2016</v>
      </c>
      <c r="F35" s="8">
        <v>44065</v>
      </c>
      <c r="G35" s="43" t="s">
        <v>4</v>
      </c>
      <c r="H35" s="56">
        <v>0.96140000000000003</v>
      </c>
      <c r="I35" s="56"/>
      <c r="J35" s="48">
        <v>21</v>
      </c>
      <c r="K35" s="57">
        <f t="shared" si="3"/>
        <v>20615.58898181919</v>
      </c>
      <c r="L35" s="58"/>
      <c r="M35" s="6">
        <f>IF(J35="","",(K35/J35)/LOOKUP(RIGHT($D$2,3),定数!$A$6:$A$13,定数!$B$6:$B$13))</f>
        <v>8.9244973947269219</v>
      </c>
      <c r="N35" s="48">
        <v>2016</v>
      </c>
      <c r="O35" s="8">
        <v>44065</v>
      </c>
      <c r="P35" s="56">
        <v>0.96389999999999998</v>
      </c>
      <c r="Q35" s="56"/>
      <c r="R35" s="59">
        <f>IF(P35="","",T35*M35*LOOKUP(RIGHT($D$2,3),定数!$A$6:$A$13,定数!$B$6:$B$13))</f>
        <v>24542.367835498513</v>
      </c>
      <c r="S35" s="59"/>
      <c r="T35" s="60">
        <f t="shared" si="4"/>
        <v>24.999999999999467</v>
      </c>
      <c r="U35" s="60"/>
      <c r="V35" t="str">
        <f t="shared" si="7"/>
        <v/>
      </c>
      <c r="W35">
        <f t="shared" si="2"/>
        <v>0</v>
      </c>
      <c r="X35" s="35">
        <f t="shared" si="5"/>
        <v>690099.90637443389</v>
      </c>
      <c r="Y35" s="36">
        <f t="shared" si="6"/>
        <v>4.2220074999982371E-3</v>
      </c>
    </row>
    <row r="36" spans="2:25" x14ac:dyDescent="0.2">
      <c r="B36" s="43">
        <v>28</v>
      </c>
      <c r="C36" s="55">
        <f t="shared" si="0"/>
        <v>711728.6672294715</v>
      </c>
      <c r="D36" s="55"/>
      <c r="E36" s="48">
        <v>2016</v>
      </c>
      <c r="F36" s="8">
        <v>44067</v>
      </c>
      <c r="G36" s="43" t="s">
        <v>4</v>
      </c>
      <c r="H36" s="56">
        <v>0.96389999999999998</v>
      </c>
      <c r="I36" s="56"/>
      <c r="J36" s="48">
        <v>13</v>
      </c>
      <c r="K36" s="57">
        <f t="shared" si="3"/>
        <v>21351.860016884144</v>
      </c>
      <c r="L36" s="58"/>
      <c r="M36" s="6">
        <f>IF(J36="","",(K36/J36)/LOOKUP(RIGHT($D$2,3),定数!$A$6:$A$13,定数!$B$6:$B$13))</f>
        <v>14.931370641177724</v>
      </c>
      <c r="N36" s="48">
        <v>2016</v>
      </c>
      <c r="O36" s="8">
        <v>44067</v>
      </c>
      <c r="P36" s="56">
        <v>0.96260000000000001</v>
      </c>
      <c r="Q36" s="56"/>
      <c r="R36" s="59">
        <f>IF(P36="","",T36*M36*LOOKUP(RIGHT($D$2,3),定数!$A$6:$A$13,定数!$B$6:$B$13))</f>
        <v>-21351.860016883616</v>
      </c>
      <c r="S36" s="59"/>
      <c r="T36" s="60">
        <f t="shared" si="4"/>
        <v>-12.999999999999678</v>
      </c>
      <c r="U36" s="60"/>
      <c r="V36" t="str">
        <f t="shared" si="7"/>
        <v/>
      </c>
      <c r="W36">
        <f t="shared" si="2"/>
        <v>1</v>
      </c>
      <c r="X36" s="35">
        <f t="shared" si="5"/>
        <v>711728.6672294715</v>
      </c>
      <c r="Y36" s="36">
        <f t="shared" si="6"/>
        <v>0</v>
      </c>
    </row>
    <row r="37" spans="2:25" x14ac:dyDescent="0.2">
      <c r="B37" s="43">
        <v>29</v>
      </c>
      <c r="C37" s="55">
        <f t="shared" si="0"/>
        <v>690376.80721258791</v>
      </c>
      <c r="D37" s="55"/>
      <c r="E37" s="48">
        <v>2017</v>
      </c>
      <c r="F37" s="8">
        <v>43953</v>
      </c>
      <c r="G37" s="43" t="s">
        <v>3</v>
      </c>
      <c r="H37" s="56">
        <v>0.99299999999999999</v>
      </c>
      <c r="I37" s="56"/>
      <c r="J37" s="48">
        <v>14</v>
      </c>
      <c r="K37" s="57">
        <f>IF(J37="","",C37*0.03)</f>
        <v>20711.304216377637</v>
      </c>
      <c r="L37" s="58"/>
      <c r="M37" s="6">
        <f>IF(J37="","",(K37/J37)/LOOKUP(RIGHT($D$2,3),定数!$A$6:$A$13,定数!$B$6:$B$13))</f>
        <v>13.448898841803661</v>
      </c>
      <c r="N37" s="48">
        <v>2017</v>
      </c>
      <c r="O37" s="8">
        <v>43953</v>
      </c>
      <c r="P37" s="56">
        <v>0.99170000000000003</v>
      </c>
      <c r="Q37" s="56"/>
      <c r="R37" s="59">
        <f>IF(P37="","",T37*M37*LOOKUP(RIGHT($D$2,3),定数!$A$6:$A$13,定数!$B$6:$B$13))</f>
        <v>19231.925343778763</v>
      </c>
      <c r="S37" s="59"/>
      <c r="T37" s="60">
        <f t="shared" si="4"/>
        <v>12.999999999999678</v>
      </c>
      <c r="U37" s="60"/>
      <c r="V37" t="str">
        <f t="shared" si="7"/>
        <v/>
      </c>
      <c r="W37">
        <f t="shared" si="2"/>
        <v>0</v>
      </c>
      <c r="X37" s="35">
        <f t="shared" si="5"/>
        <v>711728.6672294715</v>
      </c>
      <c r="Y37" s="36">
        <f t="shared" si="6"/>
        <v>2.9999999999999249E-2</v>
      </c>
    </row>
    <row r="38" spans="2:25" x14ac:dyDescent="0.2">
      <c r="B38" s="43">
        <v>30</v>
      </c>
      <c r="C38" s="55">
        <f t="shared" si="0"/>
        <v>709608.73255636671</v>
      </c>
      <c r="D38" s="55"/>
      <c r="E38" s="48">
        <v>2017</v>
      </c>
      <c r="F38" s="8">
        <v>43959</v>
      </c>
      <c r="G38" s="43" t="s">
        <v>4</v>
      </c>
      <c r="H38" s="56">
        <v>0.99150000000000005</v>
      </c>
      <c r="I38" s="56"/>
      <c r="J38" s="48">
        <v>19</v>
      </c>
      <c r="K38" s="57">
        <f>IF(J38="","",C38*0.03)</f>
        <v>21288.261976690999</v>
      </c>
      <c r="L38" s="58"/>
      <c r="M38" s="6">
        <f>IF(J38="","",(K38/J38)/LOOKUP(RIGHT($D$2,3),定数!$A$6:$A$13,定数!$B$6:$B$13))</f>
        <v>10.185771280713396</v>
      </c>
      <c r="N38" s="48">
        <v>2017</v>
      </c>
      <c r="O38" s="8">
        <v>43959</v>
      </c>
      <c r="P38" s="56">
        <v>0.99350000000000005</v>
      </c>
      <c r="Q38" s="56"/>
      <c r="R38" s="59">
        <f>IF(P38="","",T38*M38*LOOKUP(RIGHT($D$2,3),定数!$A$6:$A$13,定数!$B$6:$B$13))</f>
        <v>22408.696817569489</v>
      </c>
      <c r="S38" s="59"/>
      <c r="T38" s="61">
        <f t="shared" si="4"/>
        <v>20.000000000000018</v>
      </c>
      <c r="U38" s="62"/>
      <c r="V38" t="str">
        <f t="shared" si="7"/>
        <v/>
      </c>
      <c r="W38">
        <f t="shared" si="2"/>
        <v>0</v>
      </c>
      <c r="X38" s="35">
        <f t="shared" si="5"/>
        <v>711728.6672294715</v>
      </c>
      <c r="Y38" s="36">
        <f t="shared" si="6"/>
        <v>2.978571428571275E-3</v>
      </c>
    </row>
    <row r="39" spans="2:25" x14ac:dyDescent="0.2">
      <c r="B39" s="43">
        <v>31</v>
      </c>
      <c r="C39" s="55">
        <f t="shared" si="0"/>
        <v>732017.42937393615</v>
      </c>
      <c r="D39" s="55"/>
      <c r="E39" s="48">
        <v>2017</v>
      </c>
      <c r="F39" s="8">
        <v>43962</v>
      </c>
      <c r="G39" s="43" t="s">
        <v>4</v>
      </c>
      <c r="H39" s="56">
        <v>1.0092000000000001</v>
      </c>
      <c r="I39" s="56"/>
      <c r="J39" s="48">
        <v>14</v>
      </c>
      <c r="K39" s="57">
        <f t="shared" si="3"/>
        <v>21960.522881218083</v>
      </c>
      <c r="L39" s="58"/>
      <c r="M39" s="6">
        <f>IF(J39="","",(K39/J39)/LOOKUP(RIGHT($D$2,3),定数!$A$6:$A$13,定数!$B$6:$B$13))</f>
        <v>14.260079792998756</v>
      </c>
      <c r="N39" s="48">
        <v>2017</v>
      </c>
      <c r="O39" s="8">
        <v>43962</v>
      </c>
      <c r="P39" s="56">
        <v>1.0078</v>
      </c>
      <c r="Q39" s="56"/>
      <c r="R39" s="59">
        <f>IF(P39="","",T39*M39*LOOKUP(RIGHT($D$2,3),定数!$A$6:$A$13,定数!$B$6:$B$13))</f>
        <v>-21960.522881219149</v>
      </c>
      <c r="S39" s="59"/>
      <c r="T39" s="61">
        <f t="shared" si="4"/>
        <v>-14.000000000000679</v>
      </c>
      <c r="U39" s="62"/>
      <c r="V39" t="str">
        <f t="shared" si="7"/>
        <v/>
      </c>
      <c r="W39">
        <f t="shared" si="2"/>
        <v>1</v>
      </c>
      <c r="X39" s="35">
        <f t="shared" si="5"/>
        <v>732017.42937393615</v>
      </c>
      <c r="Y39" s="36">
        <f t="shared" si="6"/>
        <v>0</v>
      </c>
    </row>
    <row r="40" spans="2:25" x14ac:dyDescent="0.2">
      <c r="B40" s="43">
        <v>32</v>
      </c>
      <c r="C40" s="55">
        <f t="shared" si="0"/>
        <v>710056.90649271698</v>
      </c>
      <c r="D40" s="55"/>
      <c r="E40" s="48">
        <v>2017</v>
      </c>
      <c r="F40" s="8">
        <v>43966</v>
      </c>
      <c r="G40" s="43" t="s">
        <v>3</v>
      </c>
      <c r="H40" s="56">
        <v>0.99990000000000001</v>
      </c>
      <c r="I40" s="56"/>
      <c r="J40" s="48">
        <v>20</v>
      </c>
      <c r="K40" s="57">
        <f t="shared" si="3"/>
        <v>21301.707194781509</v>
      </c>
      <c r="L40" s="58"/>
      <c r="M40" s="6">
        <f>IF(J40="","",(K40/J40)/LOOKUP(RIGHT($D$2,3),定数!$A$6:$A$13,定数!$B$6:$B$13))</f>
        <v>9.6825941794461414</v>
      </c>
      <c r="N40" s="48">
        <v>2017</v>
      </c>
      <c r="O40" s="8">
        <v>43966</v>
      </c>
      <c r="P40" s="56">
        <v>0.99770000000000003</v>
      </c>
      <c r="Q40" s="56"/>
      <c r="R40" s="59">
        <f>IF(P40="","",T40*M40*LOOKUP(RIGHT($D$2,3),定数!$A$6:$A$13,定数!$B$6:$B$13))</f>
        <v>23431.877914259447</v>
      </c>
      <c r="S40" s="59"/>
      <c r="T40" s="61">
        <f t="shared" si="4"/>
        <v>21.999999999999797</v>
      </c>
      <c r="U40" s="62"/>
      <c r="V40" t="str">
        <f t="shared" si="7"/>
        <v/>
      </c>
      <c r="W40">
        <f t="shared" si="2"/>
        <v>0</v>
      </c>
      <c r="X40" s="35">
        <f t="shared" si="5"/>
        <v>732017.42937393615</v>
      </c>
      <c r="Y40" s="36">
        <f t="shared" si="6"/>
        <v>3.000000000000147E-2</v>
      </c>
    </row>
    <row r="41" spans="2:25" x14ac:dyDescent="0.2">
      <c r="B41" s="43">
        <v>33</v>
      </c>
      <c r="C41" s="55">
        <f t="shared" si="0"/>
        <v>733488.78440697643</v>
      </c>
      <c r="D41" s="55"/>
      <c r="E41" s="48">
        <v>2017</v>
      </c>
      <c r="F41" s="8">
        <v>43967</v>
      </c>
      <c r="G41" s="43" t="s">
        <v>3</v>
      </c>
      <c r="H41" s="56">
        <v>0.99580000000000002</v>
      </c>
      <c r="I41" s="56"/>
      <c r="J41" s="48">
        <v>11</v>
      </c>
      <c r="K41" s="57">
        <f t="shared" si="3"/>
        <v>22004.663532209292</v>
      </c>
      <c r="L41" s="58"/>
      <c r="M41" s="6">
        <f>IF(J41="","",(K41/J41)/LOOKUP(RIGHT($D$2,3),定数!$A$6:$A$13,定数!$B$6:$B$13))</f>
        <v>18.185672340668837</v>
      </c>
      <c r="N41" s="48">
        <v>2017</v>
      </c>
      <c r="O41" s="8">
        <v>43967</v>
      </c>
      <c r="P41" s="56">
        <v>0.99480000000000002</v>
      </c>
      <c r="Q41" s="56"/>
      <c r="R41" s="59">
        <f>IF(P41="","",T41*M41*LOOKUP(RIGHT($D$2,3),定数!$A$6:$A$13,定数!$B$6:$B$13))</f>
        <v>20004.239574735737</v>
      </c>
      <c r="S41" s="59"/>
      <c r="T41" s="61">
        <f t="shared" si="4"/>
        <v>10.000000000000009</v>
      </c>
      <c r="U41" s="62"/>
      <c r="V41" t="str">
        <f t="shared" si="7"/>
        <v/>
      </c>
      <c r="W41">
        <f t="shared" si="2"/>
        <v>0</v>
      </c>
      <c r="X41" s="35">
        <f t="shared" si="5"/>
        <v>733488.78440697643</v>
      </c>
      <c r="Y41" s="36">
        <f t="shared" si="6"/>
        <v>0</v>
      </c>
    </row>
    <row r="42" spans="2:25" x14ac:dyDescent="0.2">
      <c r="B42" s="43">
        <v>34</v>
      </c>
      <c r="C42" s="55">
        <f t="shared" si="0"/>
        <v>753493.02398171218</v>
      </c>
      <c r="D42" s="55"/>
      <c r="E42" s="48">
        <v>2017</v>
      </c>
      <c r="F42" s="8">
        <v>43990</v>
      </c>
      <c r="G42" s="43" t="s">
        <v>4</v>
      </c>
      <c r="H42" s="56">
        <v>0.96530000000000005</v>
      </c>
      <c r="I42" s="56"/>
      <c r="J42" s="48">
        <v>13</v>
      </c>
      <c r="K42" s="57">
        <f t="shared" si="3"/>
        <v>22604.790719451365</v>
      </c>
      <c r="L42" s="58"/>
      <c r="M42" s="6">
        <f>IF(J42="","",(K42/J42)/LOOKUP(RIGHT($D$2,3),定数!$A$6:$A$13,定数!$B$6:$B$13))</f>
        <v>15.807545957658297</v>
      </c>
      <c r="N42" s="48">
        <v>2017</v>
      </c>
      <c r="O42" s="8">
        <v>43990</v>
      </c>
      <c r="P42" s="56">
        <v>0.96660000000000001</v>
      </c>
      <c r="Q42" s="56"/>
      <c r="R42" s="59">
        <f>IF(P42="","",T42*M42*LOOKUP(RIGHT($D$2,3),定数!$A$6:$A$13,定数!$B$6:$B$13))</f>
        <v>22604.790719450804</v>
      </c>
      <c r="S42" s="59"/>
      <c r="T42" s="61">
        <f t="shared" si="4"/>
        <v>12.999999999999678</v>
      </c>
      <c r="U42" s="62"/>
      <c r="V42" t="str">
        <f t="shared" si="7"/>
        <v/>
      </c>
      <c r="W42">
        <f t="shared" si="2"/>
        <v>0</v>
      </c>
      <c r="X42" s="35">
        <f t="shared" si="5"/>
        <v>753493.02398171218</v>
      </c>
      <c r="Y42" s="36">
        <f t="shared" si="6"/>
        <v>0</v>
      </c>
    </row>
    <row r="43" spans="2:25" x14ac:dyDescent="0.2">
      <c r="B43" s="43">
        <v>35</v>
      </c>
      <c r="C43" s="55">
        <f t="shared" si="0"/>
        <v>776097.81470116298</v>
      </c>
      <c r="D43" s="55"/>
      <c r="E43" s="48">
        <v>2017</v>
      </c>
      <c r="F43" s="8">
        <v>43997</v>
      </c>
      <c r="G43" s="43" t="s">
        <v>4</v>
      </c>
      <c r="H43" s="56">
        <v>0.97150000000000003</v>
      </c>
      <c r="I43" s="56"/>
      <c r="J43" s="48">
        <v>13</v>
      </c>
      <c r="K43" s="57">
        <f t="shared" si="3"/>
        <v>23282.934441034889</v>
      </c>
      <c r="L43" s="58"/>
      <c r="M43" s="6">
        <f>IF(J43="","",(K43/J43)/LOOKUP(RIGHT($D$2,3),定数!$A$6:$A$13,定数!$B$6:$B$13))</f>
        <v>16.281772336388034</v>
      </c>
      <c r="N43" s="48">
        <v>2017</v>
      </c>
      <c r="O43" s="8">
        <v>43997</v>
      </c>
      <c r="P43" s="56">
        <v>0.97289999999999999</v>
      </c>
      <c r="Q43" s="56"/>
      <c r="R43" s="59">
        <f>IF(P43="","",T43*M43*LOOKUP(RIGHT($D$2,3),定数!$A$6:$A$13,定数!$B$6:$B$13))</f>
        <v>25073.929398036798</v>
      </c>
      <c r="S43" s="59"/>
      <c r="T43" s="61">
        <f t="shared" si="4"/>
        <v>13.999999999999568</v>
      </c>
      <c r="U43" s="62"/>
      <c r="V43" t="str">
        <f t="shared" si="7"/>
        <v/>
      </c>
      <c r="W43">
        <f t="shared" si="2"/>
        <v>0</v>
      </c>
      <c r="X43" s="35">
        <f t="shared" si="5"/>
        <v>776097.81470116298</v>
      </c>
      <c r="Y43" s="36">
        <f t="shared" si="6"/>
        <v>0</v>
      </c>
    </row>
    <row r="44" spans="2:25" x14ac:dyDescent="0.2">
      <c r="B44" s="43">
        <v>36</v>
      </c>
      <c r="C44" s="55">
        <f t="shared" si="0"/>
        <v>801171.74409919977</v>
      </c>
      <c r="D44" s="55"/>
      <c r="E44" s="48">
        <v>2017</v>
      </c>
      <c r="F44" s="8">
        <v>43997</v>
      </c>
      <c r="G44" s="43" t="s">
        <v>4</v>
      </c>
      <c r="H44" s="56">
        <v>0.97519999999999996</v>
      </c>
      <c r="I44" s="56"/>
      <c r="J44" s="48">
        <v>14</v>
      </c>
      <c r="K44" s="57">
        <f t="shared" si="3"/>
        <v>24035.152322975991</v>
      </c>
      <c r="L44" s="58"/>
      <c r="M44" s="6">
        <f>IF(J44="","",(K44/J44)/LOOKUP(RIGHT($D$2,3),定数!$A$6:$A$13,定数!$B$6:$B$13))</f>
        <v>15.607241768166228</v>
      </c>
      <c r="N44" s="48">
        <v>2017</v>
      </c>
      <c r="O44" s="8">
        <v>43998</v>
      </c>
      <c r="P44" s="56">
        <v>0.9738</v>
      </c>
      <c r="Q44" s="56"/>
      <c r="R44" s="59">
        <f>IF(P44="","",T44*M44*LOOKUP(RIGHT($D$2,3),定数!$A$6:$A$13,定数!$B$6:$B$13))</f>
        <v>-24035.152322975249</v>
      </c>
      <c r="S44" s="59"/>
      <c r="T44" s="61">
        <f t="shared" si="4"/>
        <v>-13.999999999999568</v>
      </c>
      <c r="U44" s="62"/>
      <c r="V44" t="str">
        <f t="shared" si="7"/>
        <v/>
      </c>
      <c r="W44">
        <f t="shared" si="2"/>
        <v>1</v>
      </c>
      <c r="X44" s="35">
        <f t="shared" si="5"/>
        <v>801171.74409919977</v>
      </c>
      <c r="Y44" s="36">
        <f t="shared" si="6"/>
        <v>0</v>
      </c>
    </row>
    <row r="45" spans="2:25" x14ac:dyDescent="0.2">
      <c r="B45" s="43">
        <v>37</v>
      </c>
      <c r="C45" s="55">
        <f t="shared" si="0"/>
        <v>777136.59177622455</v>
      </c>
      <c r="D45" s="55"/>
      <c r="E45" s="48">
        <v>2017</v>
      </c>
      <c r="F45" s="8">
        <v>44003</v>
      </c>
      <c r="G45" s="43" t="s">
        <v>3</v>
      </c>
      <c r="H45" s="56">
        <v>0.97319999999999995</v>
      </c>
      <c r="I45" s="56"/>
      <c r="J45" s="48">
        <v>12</v>
      </c>
      <c r="K45" s="57">
        <f t="shared" si="3"/>
        <v>23314.097753286736</v>
      </c>
      <c r="L45" s="58"/>
      <c r="M45" s="6">
        <f>IF(J45="","",(K45/J45)/LOOKUP(RIGHT($D$2,3),定数!$A$6:$A$13,定数!$B$6:$B$13))</f>
        <v>17.662195267641469</v>
      </c>
      <c r="N45" s="48">
        <v>2017</v>
      </c>
      <c r="O45" s="8">
        <v>44004</v>
      </c>
      <c r="P45" s="56">
        <v>0.97199999999999998</v>
      </c>
      <c r="Q45" s="56"/>
      <c r="R45" s="59">
        <f>IF(P45="","",T45*M45*LOOKUP(RIGHT($D$2,3),定数!$A$6:$A$13,定数!$B$6:$B$13))</f>
        <v>23314.097753286329</v>
      </c>
      <c r="S45" s="59"/>
      <c r="T45" s="61">
        <f t="shared" si="4"/>
        <v>11.999999999999789</v>
      </c>
      <c r="U45" s="62"/>
      <c r="V45" t="str">
        <f t="shared" si="7"/>
        <v/>
      </c>
      <c r="W45">
        <f t="shared" si="2"/>
        <v>0</v>
      </c>
      <c r="X45" s="35">
        <f t="shared" si="5"/>
        <v>801171.74409919977</v>
      </c>
      <c r="Y45" s="36">
        <f t="shared" si="6"/>
        <v>2.9999999999999027E-2</v>
      </c>
    </row>
    <row r="46" spans="2:25" x14ac:dyDescent="0.2">
      <c r="B46" s="43">
        <v>38</v>
      </c>
      <c r="C46" s="55">
        <f t="shared" si="0"/>
        <v>800450.68952951091</v>
      </c>
      <c r="D46" s="55"/>
      <c r="E46" s="48">
        <v>2017</v>
      </c>
      <c r="F46" s="8">
        <v>44005</v>
      </c>
      <c r="G46" s="43" t="s">
        <v>3</v>
      </c>
      <c r="H46" s="56">
        <v>0.97089999999999999</v>
      </c>
      <c r="I46" s="56"/>
      <c r="J46" s="48">
        <v>17</v>
      </c>
      <c r="K46" s="57">
        <f t="shared" si="3"/>
        <v>24013.520685885327</v>
      </c>
      <c r="L46" s="58"/>
      <c r="M46" s="6">
        <f>IF(J46="","",(K46/J46)/LOOKUP(RIGHT($D$2,3),定数!$A$6:$A$13,定数!$B$6:$B$13))</f>
        <v>12.841454912238143</v>
      </c>
      <c r="N46" s="48">
        <v>2017</v>
      </c>
      <c r="O46" s="8">
        <v>44005</v>
      </c>
      <c r="P46" s="56">
        <v>0.96919999999999995</v>
      </c>
      <c r="Q46" s="56"/>
      <c r="R46" s="59">
        <f>IF(P46="","",T46*M46*LOOKUP(RIGHT($D$2,3),定数!$A$6:$A$13,定数!$B$6:$B$13))</f>
        <v>24013.520685885822</v>
      </c>
      <c r="S46" s="59"/>
      <c r="T46" s="61">
        <f t="shared" si="4"/>
        <v>17.000000000000348</v>
      </c>
      <c r="U46" s="62"/>
      <c r="V46" t="str">
        <f t="shared" si="7"/>
        <v/>
      </c>
      <c r="W46">
        <f t="shared" si="2"/>
        <v>0</v>
      </c>
      <c r="X46" s="35">
        <f t="shared" si="5"/>
        <v>801171.74409919977</v>
      </c>
      <c r="Y46" s="36">
        <f t="shared" si="6"/>
        <v>8.9999999999945679E-4</v>
      </c>
    </row>
    <row r="47" spans="2:25" x14ac:dyDescent="0.2">
      <c r="B47" s="43">
        <v>39</v>
      </c>
      <c r="C47" s="55">
        <f t="shared" si="0"/>
        <v>824464.21021539671</v>
      </c>
      <c r="D47" s="55"/>
      <c r="E47" s="48">
        <v>2017</v>
      </c>
      <c r="F47" s="8">
        <v>44019</v>
      </c>
      <c r="G47" s="43" t="s">
        <v>4</v>
      </c>
      <c r="H47" s="56">
        <v>0.96440000000000003</v>
      </c>
      <c r="I47" s="56"/>
      <c r="J47" s="48">
        <v>39</v>
      </c>
      <c r="K47" s="57">
        <f t="shared" si="3"/>
        <v>24733.926306461901</v>
      </c>
      <c r="L47" s="58"/>
      <c r="M47" s="6">
        <f>IF(J47="","",(K47/J47)/LOOKUP(RIGHT($D$2,3),定数!$A$6:$A$13,定数!$B$6:$B$13))</f>
        <v>5.7654839875202564</v>
      </c>
      <c r="N47" s="48">
        <v>2017</v>
      </c>
      <c r="O47" s="8">
        <v>44023</v>
      </c>
      <c r="P47" s="56">
        <v>0.96889999999999998</v>
      </c>
      <c r="Q47" s="56"/>
      <c r="R47" s="59">
        <f>IF(P47="","",T47*M47*LOOKUP(RIGHT($D$2,3),定数!$A$6:$A$13,定数!$B$6:$B$13))</f>
        <v>28539.145738224946</v>
      </c>
      <c r="S47" s="59"/>
      <c r="T47" s="61">
        <f t="shared" si="4"/>
        <v>44.999999999999488</v>
      </c>
      <c r="U47" s="62"/>
      <c r="V47" t="str">
        <f t="shared" si="7"/>
        <v/>
      </c>
      <c r="W47">
        <f t="shared" si="2"/>
        <v>0</v>
      </c>
      <c r="X47" s="35">
        <f t="shared" si="5"/>
        <v>824464.21021539671</v>
      </c>
      <c r="Y47" s="36">
        <f t="shared" si="6"/>
        <v>0</v>
      </c>
    </row>
    <row r="48" spans="2:25" x14ac:dyDescent="0.2">
      <c r="B48" s="43">
        <v>40</v>
      </c>
      <c r="C48" s="55">
        <f t="shared" si="0"/>
        <v>853003.35595362168</v>
      </c>
      <c r="D48" s="55"/>
      <c r="E48" s="48">
        <v>2017</v>
      </c>
      <c r="F48" s="8">
        <v>44044</v>
      </c>
      <c r="G48" s="43" t="s">
        <v>3</v>
      </c>
      <c r="H48" s="56">
        <v>0.96640000000000004</v>
      </c>
      <c r="I48" s="56"/>
      <c r="J48" s="48">
        <v>16</v>
      </c>
      <c r="K48" s="57">
        <f t="shared" si="3"/>
        <v>25590.100678608651</v>
      </c>
      <c r="L48" s="58"/>
      <c r="M48" s="6">
        <f>IF(J48="","",(K48/J48)/LOOKUP(RIGHT($D$2,3),定数!$A$6:$A$13,定数!$B$6:$B$13))</f>
        <v>14.539829931027642</v>
      </c>
      <c r="N48" s="48">
        <v>2017</v>
      </c>
      <c r="O48" s="8">
        <v>44044</v>
      </c>
      <c r="P48" s="56">
        <v>0.96799999999999997</v>
      </c>
      <c r="Q48" s="56"/>
      <c r="R48" s="59">
        <f>IF(P48="","",T48*M48*LOOKUP(RIGHT($D$2,3),定数!$A$6:$A$13,定数!$B$6:$B$13))</f>
        <v>-25590.100678607607</v>
      </c>
      <c r="S48" s="59"/>
      <c r="T48" s="61">
        <f t="shared" si="4"/>
        <v>-15.999999999999348</v>
      </c>
      <c r="U48" s="62"/>
      <c r="V48" t="str">
        <f t="shared" si="7"/>
        <v/>
      </c>
      <c r="W48">
        <f t="shared" si="2"/>
        <v>1</v>
      </c>
      <c r="X48" s="35">
        <f t="shared" si="5"/>
        <v>853003.35595362168</v>
      </c>
      <c r="Y48" s="36">
        <f t="shared" si="6"/>
        <v>0</v>
      </c>
    </row>
    <row r="49" spans="2:25" x14ac:dyDescent="0.2">
      <c r="B49" s="43">
        <v>41</v>
      </c>
      <c r="C49" s="55">
        <f t="shared" si="0"/>
        <v>827413.25527501409</v>
      </c>
      <c r="D49" s="55"/>
      <c r="E49" s="48">
        <v>2017</v>
      </c>
      <c r="F49" s="8">
        <v>44044</v>
      </c>
      <c r="G49" s="43" t="s">
        <v>3</v>
      </c>
      <c r="H49" s="56">
        <v>0.9647</v>
      </c>
      <c r="I49" s="56"/>
      <c r="J49" s="48">
        <v>16</v>
      </c>
      <c r="K49" s="57">
        <f t="shared" si="3"/>
        <v>24822.397658250422</v>
      </c>
      <c r="L49" s="58"/>
      <c r="M49" s="6">
        <f>IF(J49="","",(K49/J49)/LOOKUP(RIGHT($D$2,3),定数!$A$6:$A$13,定数!$B$6:$B$13))</f>
        <v>14.103635033096831</v>
      </c>
      <c r="N49" s="48">
        <v>2017</v>
      </c>
      <c r="O49" s="8">
        <v>44044</v>
      </c>
      <c r="P49" s="56">
        <v>0.96630000000000005</v>
      </c>
      <c r="Q49" s="56"/>
      <c r="R49" s="59">
        <f>IF(P49="","",T49*M49*LOOKUP(RIGHT($D$2,3),定数!$A$6:$A$13,定数!$B$6:$B$13))</f>
        <v>-24822.397658251131</v>
      </c>
      <c r="S49" s="59"/>
      <c r="T49" s="61">
        <f t="shared" si="4"/>
        <v>-16.000000000000458</v>
      </c>
      <c r="U49" s="62"/>
      <c r="V49" t="str">
        <f t="shared" si="7"/>
        <v/>
      </c>
      <c r="W49">
        <f t="shared" si="2"/>
        <v>2</v>
      </c>
      <c r="X49" s="35">
        <f t="shared" si="5"/>
        <v>853003.35595362168</v>
      </c>
      <c r="Y49" s="36">
        <f t="shared" si="6"/>
        <v>2.9999999999998805E-2</v>
      </c>
    </row>
    <row r="50" spans="2:25" x14ac:dyDescent="0.2">
      <c r="B50" s="43">
        <v>42</v>
      </c>
      <c r="C50" s="55">
        <f t="shared" si="0"/>
        <v>802590.85761676298</v>
      </c>
      <c r="D50" s="55"/>
      <c r="E50" s="48">
        <v>2017</v>
      </c>
      <c r="F50" s="8">
        <v>44045</v>
      </c>
      <c r="G50" s="43" t="s">
        <v>4</v>
      </c>
      <c r="H50" s="56">
        <v>0.9698</v>
      </c>
      <c r="I50" s="56"/>
      <c r="J50" s="48">
        <v>32</v>
      </c>
      <c r="K50" s="57">
        <f t="shared" si="3"/>
        <v>24077.72572850289</v>
      </c>
      <c r="L50" s="58"/>
      <c r="M50" s="6">
        <f>IF(J50="","",(K50/J50)/LOOKUP(RIGHT($D$2,3),定数!$A$6:$A$13,定数!$B$6:$B$13))</f>
        <v>6.840262991051957</v>
      </c>
      <c r="N50" s="48">
        <v>2017</v>
      </c>
      <c r="O50" s="8">
        <v>44047</v>
      </c>
      <c r="P50" s="56">
        <v>0.97350000000000003</v>
      </c>
      <c r="Q50" s="56"/>
      <c r="R50" s="59">
        <f>IF(P50="","",T50*M50*LOOKUP(RIGHT($D$2,3),定数!$A$6:$A$13,定数!$B$6:$B$13))</f>
        <v>27839.870373581743</v>
      </c>
      <c r="S50" s="59"/>
      <c r="T50" s="61">
        <f t="shared" si="4"/>
        <v>37.000000000000369</v>
      </c>
      <c r="U50" s="62"/>
      <c r="V50" t="str">
        <f t="shared" si="7"/>
        <v/>
      </c>
      <c r="W50">
        <f t="shared" si="2"/>
        <v>0</v>
      </c>
      <c r="X50" s="35">
        <f t="shared" si="5"/>
        <v>853003.35595362168</v>
      </c>
      <c r="Y50" s="36">
        <f t="shared" si="6"/>
        <v>5.9099999999999597E-2</v>
      </c>
    </row>
    <row r="51" spans="2:25" x14ac:dyDescent="0.2">
      <c r="B51" s="43">
        <v>43</v>
      </c>
      <c r="C51" s="55">
        <f t="shared" si="0"/>
        <v>830430.72799034475</v>
      </c>
      <c r="D51" s="55"/>
      <c r="E51" s="48">
        <v>2017</v>
      </c>
      <c r="F51" s="8">
        <v>44054</v>
      </c>
      <c r="G51" s="43" t="s">
        <v>3</v>
      </c>
      <c r="H51" s="56">
        <v>0.96140000000000003</v>
      </c>
      <c r="I51" s="56"/>
      <c r="J51" s="48">
        <v>23</v>
      </c>
      <c r="K51" s="57">
        <f t="shared" si="3"/>
        <v>24912.921839710343</v>
      </c>
      <c r="L51" s="58"/>
      <c r="M51" s="6">
        <f>IF(J51="","",(K51/J51)/LOOKUP(RIGHT($D$2,3),定数!$A$6:$A$13,定数!$B$6:$B$13))</f>
        <v>9.8470046797274087</v>
      </c>
      <c r="N51" s="48">
        <v>2017</v>
      </c>
      <c r="O51" s="8">
        <v>44054</v>
      </c>
      <c r="P51" s="56">
        <v>0.95889999999999997</v>
      </c>
      <c r="Q51" s="56"/>
      <c r="R51" s="59">
        <f>IF(P51="","",T51*M51*LOOKUP(RIGHT($D$2,3),定数!$A$6:$A$13,定数!$B$6:$B$13))</f>
        <v>27079.262869250997</v>
      </c>
      <c r="S51" s="59"/>
      <c r="T51" s="61">
        <f t="shared" si="4"/>
        <v>25.000000000000576</v>
      </c>
      <c r="U51" s="62"/>
      <c r="V51" t="str">
        <f t="shared" si="7"/>
        <v/>
      </c>
      <c r="W51">
        <f t="shared" si="2"/>
        <v>0</v>
      </c>
      <c r="X51" s="35">
        <f t="shared" si="5"/>
        <v>853003.35595362168</v>
      </c>
      <c r="Y51" s="36">
        <f t="shared" si="6"/>
        <v>2.6462531249999199E-2</v>
      </c>
    </row>
    <row r="52" spans="2:25" x14ac:dyDescent="0.2">
      <c r="B52" s="43">
        <v>44</v>
      </c>
      <c r="C52" s="55">
        <f t="shared" si="0"/>
        <v>857509.99085959571</v>
      </c>
      <c r="D52" s="55"/>
      <c r="E52" s="48">
        <v>2017</v>
      </c>
      <c r="F52" s="8">
        <v>44057</v>
      </c>
      <c r="G52" s="43" t="s">
        <v>4</v>
      </c>
      <c r="H52" s="56">
        <v>0.96250000000000002</v>
      </c>
      <c r="I52" s="56"/>
      <c r="J52" s="48">
        <v>11</v>
      </c>
      <c r="K52" s="57">
        <f t="shared" si="3"/>
        <v>25725.299725787871</v>
      </c>
      <c r="L52" s="58"/>
      <c r="M52" s="6">
        <f>IF(J52="","",(K52/J52)/LOOKUP(RIGHT($D$2,3),定数!$A$6:$A$13,定数!$B$6:$B$13))</f>
        <v>21.2605782857751</v>
      </c>
      <c r="N52" s="48">
        <v>2017</v>
      </c>
      <c r="O52" s="8">
        <v>44057</v>
      </c>
      <c r="P52" s="56">
        <v>0.96340000000000003</v>
      </c>
      <c r="Q52" s="56"/>
      <c r="R52" s="59">
        <f>IF(P52="","",T52*M52*LOOKUP(RIGHT($D$2,3),定数!$A$6:$A$13,定数!$B$6:$B$13))</f>
        <v>21047.972502917626</v>
      </c>
      <c r="S52" s="59"/>
      <c r="T52" s="61">
        <f t="shared" si="4"/>
        <v>9.000000000000119</v>
      </c>
      <c r="U52" s="62"/>
      <c r="V52" t="str">
        <f t="shared" si="7"/>
        <v/>
      </c>
      <c r="W52">
        <f t="shared" si="2"/>
        <v>0</v>
      </c>
      <c r="X52" s="35">
        <f t="shared" si="5"/>
        <v>857509.99085959571</v>
      </c>
      <c r="Y52" s="36">
        <f t="shared" si="6"/>
        <v>0</v>
      </c>
    </row>
    <row r="53" spans="2:25" x14ac:dyDescent="0.2">
      <c r="B53" s="43">
        <v>45</v>
      </c>
      <c r="C53" s="55">
        <f t="shared" si="0"/>
        <v>878557.96336251334</v>
      </c>
      <c r="D53" s="55"/>
      <c r="E53" s="48">
        <v>2017</v>
      </c>
      <c r="F53" s="8">
        <v>44061</v>
      </c>
      <c r="G53" s="43" t="s">
        <v>3</v>
      </c>
      <c r="H53" s="56">
        <v>0.96120000000000005</v>
      </c>
      <c r="I53" s="56"/>
      <c r="J53" s="48">
        <v>26</v>
      </c>
      <c r="K53" s="57">
        <f t="shared" si="3"/>
        <v>26356.7389008754</v>
      </c>
      <c r="L53" s="58"/>
      <c r="M53" s="6">
        <f>IF(J53="","",(K53/J53)/LOOKUP(RIGHT($D$2,3),定数!$A$6:$A$13,定数!$B$6:$B$13))</f>
        <v>9.2156429723340558</v>
      </c>
      <c r="N53" s="48">
        <v>2017</v>
      </c>
      <c r="O53" s="8">
        <v>44061</v>
      </c>
      <c r="P53" s="56">
        <v>0.96379999999999999</v>
      </c>
      <c r="Q53" s="56"/>
      <c r="R53" s="59">
        <f>IF(P53="","",T53*M53*LOOKUP(RIGHT($D$2,3),定数!$A$6:$A$13,定数!$B$6:$B$13))</f>
        <v>-26356.738900874749</v>
      </c>
      <c r="S53" s="59"/>
      <c r="T53" s="61">
        <f t="shared" si="4"/>
        <v>-25.999999999999357</v>
      </c>
      <c r="U53" s="62"/>
      <c r="V53" t="str">
        <f t="shared" si="7"/>
        <v/>
      </c>
      <c r="W53">
        <f t="shared" si="2"/>
        <v>1</v>
      </c>
      <c r="X53" s="35">
        <f t="shared" si="5"/>
        <v>878557.96336251334</v>
      </c>
      <c r="Y53" s="36">
        <f t="shared" si="6"/>
        <v>0</v>
      </c>
    </row>
    <row r="54" spans="2:25" x14ac:dyDescent="0.2">
      <c r="B54" s="43">
        <v>46</v>
      </c>
      <c r="C54" s="55">
        <f t="shared" si="0"/>
        <v>852201.2244616386</v>
      </c>
      <c r="D54" s="55"/>
      <c r="E54" s="48">
        <v>2017</v>
      </c>
      <c r="F54" s="8">
        <v>44064</v>
      </c>
      <c r="G54" s="43" t="s">
        <v>4</v>
      </c>
      <c r="H54" s="56">
        <v>0.96619999999999995</v>
      </c>
      <c r="I54" s="56"/>
      <c r="J54" s="48">
        <v>17</v>
      </c>
      <c r="K54" s="57">
        <f t="shared" si="3"/>
        <v>25566.036733849156</v>
      </c>
      <c r="L54" s="58"/>
      <c r="M54" s="6">
        <f>IF(J54="","",(K54/J54)/LOOKUP(RIGHT($D$2,3),定数!$A$6:$A$13,定数!$B$6:$B$13))</f>
        <v>13.671677397780298</v>
      </c>
      <c r="N54" s="48">
        <v>2017</v>
      </c>
      <c r="O54" s="8">
        <v>44064</v>
      </c>
      <c r="P54" s="56">
        <v>0.96450000000000002</v>
      </c>
      <c r="Q54" s="56"/>
      <c r="R54" s="59">
        <f>IF(P54="","",T54*M54*LOOKUP(RIGHT($D$2,3),定数!$A$6:$A$13,定数!$B$6:$B$13))</f>
        <v>-25566.036733848014</v>
      </c>
      <c r="S54" s="59"/>
      <c r="T54" s="61">
        <f t="shared" si="4"/>
        <v>-16.99999999999924</v>
      </c>
      <c r="U54" s="62"/>
      <c r="V54" t="str">
        <f t="shared" si="7"/>
        <v/>
      </c>
      <c r="W54">
        <f t="shared" si="2"/>
        <v>2</v>
      </c>
      <c r="X54" s="35">
        <f t="shared" si="5"/>
        <v>878557.96336251334</v>
      </c>
      <c r="Y54" s="36">
        <f t="shared" si="6"/>
        <v>2.9999999999999249E-2</v>
      </c>
    </row>
    <row r="55" spans="2:25" x14ac:dyDescent="0.2">
      <c r="B55" s="43">
        <v>47</v>
      </c>
      <c r="C55" s="55">
        <f t="shared" si="0"/>
        <v>826635.18772779056</v>
      </c>
      <c r="D55" s="55"/>
      <c r="E55" s="48">
        <v>2017</v>
      </c>
      <c r="F55" s="8">
        <v>44065</v>
      </c>
      <c r="G55" s="43" t="s">
        <v>4</v>
      </c>
      <c r="H55" s="56">
        <v>0.96709999999999996</v>
      </c>
      <c r="I55" s="56"/>
      <c r="J55" s="48">
        <v>12</v>
      </c>
      <c r="K55" s="57">
        <f t="shared" si="3"/>
        <v>24799.055631833715</v>
      </c>
      <c r="L55" s="58"/>
      <c r="M55" s="6">
        <f>IF(J55="","",(K55/J55)/LOOKUP(RIGHT($D$2,3),定数!$A$6:$A$13,定数!$B$6:$B$13))</f>
        <v>18.787163357449781</v>
      </c>
      <c r="N55" s="48">
        <v>2017</v>
      </c>
      <c r="O55" s="8">
        <v>44065</v>
      </c>
      <c r="P55" s="56">
        <v>0.96819999999999995</v>
      </c>
      <c r="Q55" s="56"/>
      <c r="R55" s="59">
        <f>IF(P55="","",T55*M55*LOOKUP(RIGHT($D$2,3),定数!$A$6:$A$13,定数!$B$6:$B$13))</f>
        <v>22732.467662514027</v>
      </c>
      <c r="S55" s="59"/>
      <c r="T55" s="61">
        <f t="shared" si="4"/>
        <v>10.999999999999899</v>
      </c>
      <c r="U55" s="62"/>
      <c r="V55" t="str">
        <f t="shared" si="7"/>
        <v/>
      </c>
      <c r="W55">
        <f t="shared" si="2"/>
        <v>0</v>
      </c>
      <c r="X55" s="35">
        <f t="shared" si="5"/>
        <v>878557.96336251334</v>
      </c>
      <c r="Y55" s="36">
        <f t="shared" si="6"/>
        <v>5.9099999999998043E-2</v>
      </c>
    </row>
    <row r="56" spans="2:25" x14ac:dyDescent="0.2">
      <c r="B56" s="43">
        <v>48</v>
      </c>
      <c r="C56" s="55">
        <f t="shared" si="0"/>
        <v>849367.65539030463</v>
      </c>
      <c r="D56" s="55"/>
      <c r="E56" s="48">
        <v>2017</v>
      </c>
      <c r="F56" s="8">
        <v>44067</v>
      </c>
      <c r="G56" s="43" t="s">
        <v>3</v>
      </c>
      <c r="H56" s="56">
        <v>0.96450000000000002</v>
      </c>
      <c r="I56" s="56"/>
      <c r="J56" s="48">
        <v>27</v>
      </c>
      <c r="K56" s="57">
        <f t="shared" si="3"/>
        <v>25481.029661709137</v>
      </c>
      <c r="L56" s="58"/>
      <c r="M56" s="6">
        <f>IF(J56="","",(K56/J56)/LOOKUP(RIGHT($D$2,3),定数!$A$6:$A$13,定数!$B$6:$B$13))</f>
        <v>8.5794712665687332</v>
      </c>
      <c r="N56" s="48">
        <v>2017</v>
      </c>
      <c r="O56" s="8">
        <v>44068</v>
      </c>
      <c r="P56" s="56">
        <v>0.96140000000000003</v>
      </c>
      <c r="Q56" s="56"/>
      <c r="R56" s="59">
        <f>IF(P56="","",T56*M56*LOOKUP(RIGHT($D$2,3),定数!$A$6:$A$13,定数!$B$6:$B$13))</f>
        <v>29255.997018999304</v>
      </c>
      <c r="S56" s="59"/>
      <c r="T56" s="61">
        <f t="shared" si="4"/>
        <v>30.999999999999915</v>
      </c>
      <c r="U56" s="62"/>
      <c r="V56" t="str">
        <f t="shared" si="7"/>
        <v/>
      </c>
      <c r="W56">
        <f t="shared" si="2"/>
        <v>0</v>
      </c>
      <c r="X56" s="35">
        <f t="shared" si="5"/>
        <v>878557.96336251334</v>
      </c>
      <c r="Y56" s="36">
        <f t="shared" si="6"/>
        <v>3.3225249999998097E-2</v>
      </c>
    </row>
    <row r="57" spans="2:25" x14ac:dyDescent="0.2">
      <c r="B57" s="43">
        <v>49</v>
      </c>
      <c r="C57" s="55">
        <f t="shared" si="0"/>
        <v>878623.65240930393</v>
      </c>
      <c r="D57" s="55"/>
      <c r="E57" s="48">
        <v>2017</v>
      </c>
      <c r="F57" s="8">
        <v>44081</v>
      </c>
      <c r="G57" s="43" t="s">
        <v>3</v>
      </c>
      <c r="H57" s="56">
        <v>0.95079999999999998</v>
      </c>
      <c r="I57" s="56"/>
      <c r="J57" s="48">
        <v>44</v>
      </c>
      <c r="K57" s="57">
        <f t="shared" si="3"/>
        <v>26358.709572279116</v>
      </c>
      <c r="L57" s="58"/>
      <c r="M57" s="6">
        <f>IF(J57="","",(K57/J57)/LOOKUP(RIGHT($D$2,3),定数!$A$6:$A$13,定数!$B$6:$B$13))</f>
        <v>5.4460143744378344</v>
      </c>
      <c r="N57" s="48">
        <v>2017</v>
      </c>
      <c r="O57" s="8">
        <v>44082</v>
      </c>
      <c r="P57" s="56">
        <v>0.9456</v>
      </c>
      <c r="Q57" s="56"/>
      <c r="R57" s="59">
        <f>IF(P57="","",T57*M57*LOOKUP(RIGHT($D$2,3),定数!$A$6:$A$13,定数!$B$6:$B$13))</f>
        <v>31151.202221784308</v>
      </c>
      <c r="S57" s="59"/>
      <c r="T57" s="61">
        <f t="shared" si="4"/>
        <v>51.999999999999822</v>
      </c>
      <c r="U57" s="62"/>
      <c r="V57" t="str">
        <f t="shared" si="7"/>
        <v/>
      </c>
      <c r="W57">
        <f t="shared" si="2"/>
        <v>0</v>
      </c>
      <c r="X57" s="35">
        <f t="shared" si="5"/>
        <v>878623.65240930393</v>
      </c>
      <c r="Y57" s="36">
        <f t="shared" si="6"/>
        <v>0</v>
      </c>
    </row>
    <row r="58" spans="2:25" x14ac:dyDescent="0.2">
      <c r="B58" s="43">
        <v>50</v>
      </c>
      <c r="C58" s="55">
        <f t="shared" si="0"/>
        <v>909774.85463108821</v>
      </c>
      <c r="D58" s="55"/>
      <c r="E58" s="48">
        <v>2017</v>
      </c>
      <c r="F58" s="8">
        <v>44086</v>
      </c>
      <c r="G58" s="43" t="s">
        <v>4</v>
      </c>
      <c r="H58" s="56">
        <v>0.95989999999999998</v>
      </c>
      <c r="I58" s="56"/>
      <c r="J58" s="48">
        <v>25</v>
      </c>
      <c r="K58" s="57">
        <f t="shared" si="3"/>
        <v>27293.245638932643</v>
      </c>
      <c r="L58" s="58"/>
      <c r="M58" s="6">
        <f>IF(J58="","",(K58/J58)/LOOKUP(RIGHT($D$2,3),定数!$A$6:$A$13,定数!$B$6:$B$13))</f>
        <v>9.924816595975507</v>
      </c>
      <c r="N58" s="48">
        <v>2017</v>
      </c>
      <c r="O58" s="8">
        <v>44087</v>
      </c>
      <c r="P58" s="56">
        <v>0.9627</v>
      </c>
      <c r="Q58" s="56"/>
      <c r="R58" s="59">
        <f>IF(P58="","",T58*M58*LOOKUP(RIGHT($D$2,3),定数!$A$6:$A$13,定数!$B$6:$B$13))</f>
        <v>30568.435115604832</v>
      </c>
      <c r="S58" s="59"/>
      <c r="T58" s="61">
        <f t="shared" si="4"/>
        <v>28.000000000000249</v>
      </c>
      <c r="U58" s="62"/>
      <c r="V58" t="str">
        <f t="shared" si="7"/>
        <v/>
      </c>
      <c r="W58">
        <f t="shared" si="2"/>
        <v>0</v>
      </c>
      <c r="X58" s="35">
        <f t="shared" si="5"/>
        <v>909774.85463108821</v>
      </c>
      <c r="Y58" s="36">
        <f t="shared" si="6"/>
        <v>0</v>
      </c>
    </row>
    <row r="59" spans="2:25" x14ac:dyDescent="0.2">
      <c r="B59" s="43">
        <v>51</v>
      </c>
      <c r="C59" s="55">
        <f t="shared" si="0"/>
        <v>940343.28974669299</v>
      </c>
      <c r="D59" s="55"/>
      <c r="E59" s="48"/>
      <c r="F59" s="8"/>
      <c r="G59" s="43"/>
      <c r="H59" s="56"/>
      <c r="I59" s="56"/>
      <c r="J59" s="48"/>
      <c r="K59" s="57" t="str">
        <f t="shared" si="3"/>
        <v/>
      </c>
      <c r="L59" s="58"/>
      <c r="M59" s="6" t="str">
        <f>IF(J59="","",(K59/J59)/LOOKUP(RIGHT($D$2,3),定数!$A$6:$A$13,定数!$B$6:$B$13))</f>
        <v/>
      </c>
      <c r="N59" s="48"/>
      <c r="O59" s="8"/>
      <c r="P59" s="56"/>
      <c r="Q59" s="56"/>
      <c r="R59" s="59" t="str">
        <f>IF(P59="","",T59*M59*LOOKUP(RIGHT($D$2,3),定数!$A$6:$A$13,定数!$B$6:$B$13))</f>
        <v/>
      </c>
      <c r="S59" s="59"/>
      <c r="T59" s="61" t="str">
        <f t="shared" si="4"/>
        <v/>
      </c>
      <c r="U59" s="62"/>
      <c r="V59" t="str">
        <f t="shared" si="7"/>
        <v/>
      </c>
      <c r="W59" t="str">
        <f t="shared" si="2"/>
        <v/>
      </c>
      <c r="X59" s="35">
        <f t="shared" si="5"/>
        <v>940343.28974669299</v>
      </c>
      <c r="Y59" s="36">
        <f t="shared" si="6"/>
        <v>0</v>
      </c>
    </row>
    <row r="60" spans="2:25" x14ac:dyDescent="0.2">
      <c r="B60" s="43">
        <v>52</v>
      </c>
      <c r="C60" s="55" t="str">
        <f t="shared" si="0"/>
        <v/>
      </c>
      <c r="D60" s="55"/>
      <c r="E60" s="48"/>
      <c r="F60" s="8"/>
      <c r="G60" s="43"/>
      <c r="H60" s="56"/>
      <c r="I60" s="56"/>
      <c r="J60" s="48"/>
      <c r="K60" s="57" t="str">
        <f t="shared" si="3"/>
        <v/>
      </c>
      <c r="L60" s="58"/>
      <c r="M60" s="6" t="str">
        <f>IF(J60="","",(K60/J60)/LOOKUP(RIGHT($D$2,3),定数!$A$6:$A$13,定数!$B$6:$B$13))</f>
        <v/>
      </c>
      <c r="N60" s="48"/>
      <c r="O60" s="8"/>
      <c r="P60" s="56"/>
      <c r="Q60" s="56"/>
      <c r="R60" s="59" t="str">
        <f>IF(P60="","",T60*M60*LOOKUP(RIGHT($D$2,3),定数!$A$6:$A$13,定数!$B$6:$B$13))</f>
        <v/>
      </c>
      <c r="S60" s="59"/>
      <c r="T60" s="61" t="str">
        <f t="shared" si="4"/>
        <v/>
      </c>
      <c r="U60" s="62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43">
        <v>53</v>
      </c>
      <c r="C61" s="55" t="str">
        <f t="shared" si="0"/>
        <v/>
      </c>
      <c r="D61" s="55"/>
      <c r="E61" s="48"/>
      <c r="F61" s="8"/>
      <c r="G61" s="43"/>
      <c r="H61" s="56"/>
      <c r="I61" s="56"/>
      <c r="J61" s="48"/>
      <c r="K61" s="57" t="str">
        <f t="shared" si="3"/>
        <v/>
      </c>
      <c r="L61" s="58"/>
      <c r="M61" s="6" t="str">
        <f>IF(J61="","",(K61/J61)/LOOKUP(RIGHT($D$2,3),定数!$A$6:$A$13,定数!$B$6:$B$13))</f>
        <v/>
      </c>
      <c r="N61" s="48"/>
      <c r="O61" s="8"/>
      <c r="P61" s="56"/>
      <c r="Q61" s="56"/>
      <c r="R61" s="59" t="str">
        <f>IF(P61="","",T61*M61*LOOKUP(RIGHT($D$2,3),定数!$A$6:$A$13,定数!$B$6:$B$13))</f>
        <v/>
      </c>
      <c r="S61" s="59"/>
      <c r="T61" s="60" t="str">
        <f t="shared" si="4"/>
        <v/>
      </c>
      <c r="U61" s="60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43">
        <v>54</v>
      </c>
      <c r="C62" s="55" t="str">
        <f t="shared" si="0"/>
        <v/>
      </c>
      <c r="D62" s="55"/>
      <c r="E62" s="48"/>
      <c r="F62" s="8"/>
      <c r="G62" s="43"/>
      <c r="H62" s="56"/>
      <c r="I62" s="56"/>
      <c r="J62" s="47"/>
      <c r="K62" s="57" t="str">
        <f t="shared" si="3"/>
        <v/>
      </c>
      <c r="L62" s="58"/>
      <c r="M62" s="6" t="str">
        <f>IF(J62="","",(K62/J62)/LOOKUP(RIGHT($D$2,3),定数!$A$6:$A$13,定数!$B$6:$B$13))</f>
        <v/>
      </c>
      <c r="N62" s="48"/>
      <c r="O62" s="8"/>
      <c r="P62" s="56"/>
      <c r="Q62" s="56"/>
      <c r="R62" s="59" t="str">
        <f>IF(P62="","",T62*M62*LOOKUP(RIGHT($D$2,3),定数!$A$6:$A$13,定数!$B$6:$B$13))</f>
        <v/>
      </c>
      <c r="S62" s="59"/>
      <c r="T62" s="60" t="str">
        <f t="shared" si="4"/>
        <v/>
      </c>
      <c r="U62" s="60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43">
        <v>55</v>
      </c>
      <c r="C63" s="55" t="str">
        <f t="shared" si="0"/>
        <v/>
      </c>
      <c r="D63" s="55"/>
      <c r="E63" s="48"/>
      <c r="F63" s="8"/>
      <c r="G63" s="43"/>
      <c r="H63" s="56"/>
      <c r="I63" s="56"/>
      <c r="J63" s="47"/>
      <c r="K63" s="57" t="str">
        <f t="shared" si="3"/>
        <v/>
      </c>
      <c r="L63" s="58"/>
      <c r="M63" s="6" t="str">
        <f>IF(J63="","",(K63/J63)/LOOKUP(RIGHT($D$2,3),定数!$A$6:$A$13,定数!$B$6:$B$13))</f>
        <v/>
      </c>
      <c r="N63" s="48"/>
      <c r="O63" s="8"/>
      <c r="P63" s="56"/>
      <c r="Q63" s="56"/>
      <c r="R63" s="59" t="str">
        <f>IF(P63="","",T63*M63*LOOKUP(RIGHT($D$2,3),定数!$A$6:$A$13,定数!$B$6:$B$13))</f>
        <v/>
      </c>
      <c r="S63" s="59"/>
      <c r="T63" s="60" t="str">
        <f t="shared" si="4"/>
        <v/>
      </c>
      <c r="U63" s="60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43">
        <v>56</v>
      </c>
      <c r="C64" s="55" t="str">
        <f t="shared" si="0"/>
        <v/>
      </c>
      <c r="D64" s="55"/>
      <c r="E64" s="46"/>
      <c r="F64" s="8"/>
      <c r="G64" s="43"/>
      <c r="H64" s="56"/>
      <c r="I64" s="56"/>
      <c r="J64" s="47"/>
      <c r="K64" s="57" t="str">
        <f t="shared" si="3"/>
        <v/>
      </c>
      <c r="L64" s="58"/>
      <c r="M64" s="6" t="str">
        <f>IF(J64="","",(K64/J64)/LOOKUP(RIGHT($D$2,3),定数!$A$6:$A$13,定数!$B$6:$B$13))</f>
        <v/>
      </c>
      <c r="N64" s="48"/>
      <c r="O64" s="8"/>
      <c r="P64" s="56"/>
      <c r="Q64" s="56"/>
      <c r="R64" s="59" t="str">
        <f>IF(P64="","",T64*M64*LOOKUP(RIGHT($D$2,3),定数!$A$6:$A$13,定数!$B$6:$B$13))</f>
        <v/>
      </c>
      <c r="S64" s="59"/>
      <c r="T64" s="60" t="str">
        <f t="shared" si="4"/>
        <v/>
      </c>
      <c r="U64" s="60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43">
        <v>57</v>
      </c>
      <c r="C65" s="55" t="str">
        <f t="shared" si="0"/>
        <v/>
      </c>
      <c r="D65" s="55"/>
      <c r="E65" s="46"/>
      <c r="F65" s="8"/>
      <c r="G65" s="43"/>
      <c r="H65" s="56"/>
      <c r="I65" s="56"/>
      <c r="J65" s="47"/>
      <c r="K65" s="57" t="str">
        <f t="shared" si="3"/>
        <v/>
      </c>
      <c r="L65" s="58"/>
      <c r="M65" s="6" t="str">
        <f>IF(J65="","",(K65/J65)/LOOKUP(RIGHT($D$2,3),定数!$A$6:$A$13,定数!$B$6:$B$13))</f>
        <v/>
      </c>
      <c r="N65" s="47"/>
      <c r="O65" s="8"/>
      <c r="P65" s="56"/>
      <c r="Q65" s="56"/>
      <c r="R65" s="59" t="str">
        <f>IF(P65="","",T65*M65*LOOKUP(RIGHT($D$2,3),定数!$A$6:$A$13,定数!$B$6:$B$13))</f>
        <v/>
      </c>
      <c r="S65" s="59"/>
      <c r="T65" s="60" t="str">
        <f t="shared" si="4"/>
        <v/>
      </c>
      <c r="U65" s="60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43">
        <v>58</v>
      </c>
      <c r="C66" s="55" t="str">
        <f t="shared" si="0"/>
        <v/>
      </c>
      <c r="D66" s="55"/>
      <c r="E66" s="45"/>
      <c r="F66" s="8"/>
      <c r="G66" s="43"/>
      <c r="H66" s="56"/>
      <c r="I66" s="56"/>
      <c r="J66" s="47"/>
      <c r="K66" s="57" t="str">
        <f t="shared" si="3"/>
        <v/>
      </c>
      <c r="L66" s="58"/>
      <c r="M66" s="6" t="str">
        <f>IF(J66="","",(K66/J66)/LOOKUP(RIGHT($D$2,3),定数!$A$6:$A$13,定数!$B$6:$B$13))</f>
        <v/>
      </c>
      <c r="N66" s="47"/>
      <c r="O66" s="8"/>
      <c r="P66" s="56"/>
      <c r="Q66" s="56"/>
      <c r="R66" s="59" t="str">
        <f>IF(P66="","",T66*M66*LOOKUP(RIGHT($D$2,3),定数!$A$6:$A$13,定数!$B$6:$B$13))</f>
        <v/>
      </c>
      <c r="S66" s="59"/>
      <c r="T66" s="60" t="str">
        <f t="shared" si="4"/>
        <v/>
      </c>
      <c r="U66" s="60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43">
        <v>59</v>
      </c>
      <c r="C67" s="55" t="str">
        <f t="shared" si="0"/>
        <v/>
      </c>
      <c r="D67" s="55"/>
      <c r="E67" s="45"/>
      <c r="F67" s="8"/>
      <c r="G67" s="43"/>
      <c r="H67" s="56"/>
      <c r="I67" s="56"/>
      <c r="J67" s="47"/>
      <c r="K67" s="57" t="str">
        <f t="shared" si="3"/>
        <v/>
      </c>
      <c r="L67" s="58"/>
      <c r="M67" s="6" t="str">
        <f>IF(J67="","",(K67/J67)/LOOKUP(RIGHT($D$2,3),定数!$A$6:$A$13,定数!$B$6:$B$13))</f>
        <v/>
      </c>
      <c r="N67" s="47"/>
      <c r="O67" s="8"/>
      <c r="P67" s="56"/>
      <c r="Q67" s="56"/>
      <c r="R67" s="59" t="str">
        <f>IF(P67="","",T67*M67*LOOKUP(RIGHT($D$2,3),定数!$A$6:$A$13,定数!$B$6:$B$13))</f>
        <v/>
      </c>
      <c r="S67" s="59"/>
      <c r="T67" s="60" t="str">
        <f t="shared" si="4"/>
        <v/>
      </c>
      <c r="U67" s="60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43">
        <v>60</v>
      </c>
      <c r="C68" s="55" t="str">
        <f t="shared" si="0"/>
        <v/>
      </c>
      <c r="D68" s="55"/>
      <c r="E68" s="45"/>
      <c r="F68" s="8"/>
      <c r="G68" s="43"/>
      <c r="H68" s="56"/>
      <c r="I68" s="56"/>
      <c r="J68" s="47"/>
      <c r="K68" s="57" t="str">
        <f t="shared" si="3"/>
        <v/>
      </c>
      <c r="L68" s="58"/>
      <c r="M68" s="6" t="str">
        <f>IF(J68="","",(K68/J68)/LOOKUP(RIGHT($D$2,3),定数!$A$6:$A$13,定数!$B$6:$B$13))</f>
        <v/>
      </c>
      <c r="N68" s="47"/>
      <c r="O68" s="8"/>
      <c r="P68" s="56"/>
      <c r="Q68" s="56"/>
      <c r="R68" s="59" t="str">
        <f>IF(P68="","",T68*M68*LOOKUP(RIGHT($D$2,3),定数!$A$6:$A$13,定数!$B$6:$B$13))</f>
        <v/>
      </c>
      <c r="S68" s="59"/>
      <c r="T68" s="60" t="str">
        <f t="shared" si="4"/>
        <v/>
      </c>
      <c r="U68" s="60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43">
        <v>61</v>
      </c>
      <c r="C69" s="55" t="str">
        <f t="shared" si="0"/>
        <v/>
      </c>
      <c r="D69" s="55"/>
      <c r="E69" s="45"/>
      <c r="F69" s="8"/>
      <c r="G69" s="43"/>
      <c r="H69" s="56"/>
      <c r="I69" s="56"/>
      <c r="J69" s="47"/>
      <c r="K69" s="57" t="str">
        <f t="shared" si="3"/>
        <v/>
      </c>
      <c r="L69" s="58"/>
      <c r="M69" s="6" t="str">
        <f>IF(J69="","",(K69/J69)/LOOKUP(RIGHT($D$2,3),定数!$A$6:$A$13,定数!$B$6:$B$13))</f>
        <v/>
      </c>
      <c r="N69" s="47"/>
      <c r="O69" s="8"/>
      <c r="P69" s="56"/>
      <c r="Q69" s="56"/>
      <c r="R69" s="59" t="str">
        <f>IF(P69="","",T69*M69*LOOKUP(RIGHT($D$2,3),定数!$A$6:$A$13,定数!$B$6:$B$13))</f>
        <v/>
      </c>
      <c r="S69" s="59"/>
      <c r="T69" s="60" t="str">
        <f t="shared" si="4"/>
        <v/>
      </c>
      <c r="U69" s="60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43">
        <v>62</v>
      </c>
      <c r="C70" s="55" t="str">
        <f t="shared" si="0"/>
        <v/>
      </c>
      <c r="D70" s="55"/>
      <c r="E70" s="45"/>
      <c r="F70" s="8"/>
      <c r="G70" s="43"/>
      <c r="H70" s="56"/>
      <c r="I70" s="56"/>
      <c r="J70" s="47"/>
      <c r="K70" s="57" t="str">
        <f t="shared" si="3"/>
        <v/>
      </c>
      <c r="L70" s="58"/>
      <c r="M70" s="6" t="str">
        <f>IF(J70="","",(K70/J70)/LOOKUP(RIGHT($D$2,3),定数!$A$6:$A$13,定数!$B$6:$B$13))</f>
        <v/>
      </c>
      <c r="N70" s="47"/>
      <c r="O70" s="8"/>
      <c r="P70" s="56"/>
      <c r="Q70" s="56"/>
      <c r="R70" s="59" t="str">
        <f>IF(P70="","",T70*M70*LOOKUP(RIGHT($D$2,3),定数!$A$6:$A$13,定数!$B$6:$B$13))</f>
        <v/>
      </c>
      <c r="S70" s="59"/>
      <c r="T70" s="60" t="str">
        <f t="shared" si="4"/>
        <v/>
      </c>
      <c r="U70" s="60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43">
        <v>63</v>
      </c>
      <c r="C71" s="55" t="str">
        <f t="shared" si="0"/>
        <v/>
      </c>
      <c r="D71" s="55"/>
      <c r="E71" s="45"/>
      <c r="F71" s="8"/>
      <c r="G71" s="43"/>
      <c r="H71" s="56"/>
      <c r="I71" s="56"/>
      <c r="J71" s="47"/>
      <c r="K71" s="57" t="str">
        <f t="shared" si="3"/>
        <v/>
      </c>
      <c r="L71" s="58"/>
      <c r="M71" s="6" t="str">
        <f>IF(J71="","",(K71/J71)/LOOKUP(RIGHT($D$2,3),定数!$A$6:$A$13,定数!$B$6:$B$13))</f>
        <v/>
      </c>
      <c r="N71" s="47"/>
      <c r="O71" s="8"/>
      <c r="P71" s="56"/>
      <c r="Q71" s="56"/>
      <c r="R71" s="59" t="str">
        <f>IF(P71="","",T71*M71*LOOKUP(RIGHT($D$2,3),定数!$A$6:$A$13,定数!$B$6:$B$13))</f>
        <v/>
      </c>
      <c r="S71" s="59"/>
      <c r="T71" s="60" t="str">
        <f t="shared" si="4"/>
        <v/>
      </c>
      <c r="U71" s="60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43">
        <v>64</v>
      </c>
      <c r="C72" s="55" t="str">
        <f t="shared" si="0"/>
        <v/>
      </c>
      <c r="D72" s="55"/>
      <c r="E72" s="45"/>
      <c r="F72" s="8"/>
      <c r="G72" s="43"/>
      <c r="H72" s="56"/>
      <c r="I72" s="56"/>
      <c r="J72" s="47"/>
      <c r="K72" s="57" t="str">
        <f t="shared" si="3"/>
        <v/>
      </c>
      <c r="L72" s="58"/>
      <c r="M72" s="6" t="str">
        <f>IF(J72="","",(K72/J72)/LOOKUP(RIGHT($D$2,3),定数!$A$6:$A$13,定数!$B$6:$B$13))</f>
        <v/>
      </c>
      <c r="N72" s="47"/>
      <c r="O72" s="8"/>
      <c r="P72" s="56"/>
      <c r="Q72" s="56"/>
      <c r="R72" s="59" t="str">
        <f>IF(P72="","",T72*M72*LOOKUP(RIGHT($D$2,3),定数!$A$6:$A$13,定数!$B$6:$B$13))</f>
        <v/>
      </c>
      <c r="S72" s="59"/>
      <c r="T72" s="60" t="str">
        <f t="shared" si="4"/>
        <v/>
      </c>
      <c r="U72" s="60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43">
        <v>65</v>
      </c>
      <c r="C73" s="55" t="str">
        <f t="shared" si="0"/>
        <v/>
      </c>
      <c r="D73" s="55"/>
      <c r="E73" s="45"/>
      <c r="F73" s="8"/>
      <c r="G73" s="43"/>
      <c r="H73" s="56"/>
      <c r="I73" s="56"/>
      <c r="J73" s="47"/>
      <c r="K73" s="57" t="str">
        <f t="shared" si="3"/>
        <v/>
      </c>
      <c r="L73" s="58"/>
      <c r="M73" s="6" t="str">
        <f>IF(J73="","",(K73/J73)/LOOKUP(RIGHT($D$2,3),定数!$A$6:$A$13,定数!$B$6:$B$13))</f>
        <v/>
      </c>
      <c r="N73" s="47"/>
      <c r="O73" s="8"/>
      <c r="P73" s="56"/>
      <c r="Q73" s="56"/>
      <c r="R73" s="59" t="str">
        <f>IF(P73="","",T73*M73*LOOKUP(RIGHT($D$2,3),定数!$A$6:$A$13,定数!$B$6:$B$13))</f>
        <v/>
      </c>
      <c r="S73" s="59"/>
      <c r="T73" s="60" t="str">
        <f t="shared" si="4"/>
        <v/>
      </c>
      <c r="U73" s="60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43">
        <v>66</v>
      </c>
      <c r="C74" s="55" t="str">
        <f t="shared" ref="C74:C108" si="8">IF(R73="","",C73+R73)</f>
        <v/>
      </c>
      <c r="D74" s="55"/>
      <c r="E74" s="45"/>
      <c r="F74" s="8"/>
      <c r="G74" s="43"/>
      <c r="H74" s="56"/>
      <c r="I74" s="56"/>
      <c r="J74" s="47"/>
      <c r="K74" s="57" t="str">
        <f t="shared" si="3"/>
        <v/>
      </c>
      <c r="L74" s="58"/>
      <c r="M74" s="6" t="str">
        <f>IF(J74="","",(K74/J74)/LOOKUP(RIGHT($D$2,3),定数!$A$6:$A$13,定数!$B$6:$B$13))</f>
        <v/>
      </c>
      <c r="N74" s="47"/>
      <c r="O74" s="8"/>
      <c r="P74" s="56"/>
      <c r="Q74" s="56"/>
      <c r="R74" s="59" t="str">
        <f>IF(P74="","",T74*M74*LOOKUP(RIGHT($D$2,3),定数!$A$6:$A$13,定数!$B$6:$B$13))</f>
        <v/>
      </c>
      <c r="S74" s="59"/>
      <c r="T74" s="60" t="str">
        <f t="shared" si="4"/>
        <v/>
      </c>
      <c r="U74" s="60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43">
        <v>67</v>
      </c>
      <c r="C75" s="55" t="str">
        <f t="shared" si="8"/>
        <v/>
      </c>
      <c r="D75" s="55"/>
      <c r="E75" s="45"/>
      <c r="F75" s="8"/>
      <c r="G75" s="43"/>
      <c r="H75" s="56"/>
      <c r="I75" s="56"/>
      <c r="J75" s="47"/>
      <c r="K75" s="57" t="str">
        <f t="shared" ref="K75:K108" si="9">IF(J75="","",C75*0.03)</f>
        <v/>
      </c>
      <c r="L75" s="58"/>
      <c r="M75" s="6" t="str">
        <f>IF(J75="","",(K75/J75)/LOOKUP(RIGHT($D$2,3),定数!$A$6:$A$13,定数!$B$6:$B$13))</f>
        <v/>
      </c>
      <c r="N75" s="47"/>
      <c r="O75" s="8"/>
      <c r="P75" s="56"/>
      <c r="Q75" s="56"/>
      <c r="R75" s="59" t="str">
        <f>IF(P75="","",T75*M75*LOOKUP(RIGHT($D$2,3),定数!$A$6:$A$13,定数!$B$6:$B$13))</f>
        <v/>
      </c>
      <c r="S75" s="59"/>
      <c r="T75" s="60" t="str">
        <f t="shared" si="4"/>
        <v/>
      </c>
      <c r="U75" s="60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43">
        <v>68</v>
      </c>
      <c r="C76" s="55" t="str">
        <f t="shared" si="8"/>
        <v/>
      </c>
      <c r="D76" s="55"/>
      <c r="E76" s="45"/>
      <c r="F76" s="8"/>
      <c r="G76" s="43"/>
      <c r="H76" s="56"/>
      <c r="I76" s="56"/>
      <c r="J76" s="47"/>
      <c r="K76" s="57" t="str">
        <f t="shared" si="9"/>
        <v/>
      </c>
      <c r="L76" s="58"/>
      <c r="M76" s="6" t="str">
        <f>IF(J76="","",(K76/J76)/LOOKUP(RIGHT($D$2,3),定数!$A$6:$A$13,定数!$B$6:$B$13))</f>
        <v/>
      </c>
      <c r="N76" s="47"/>
      <c r="O76" s="8"/>
      <c r="P76" s="56"/>
      <c r="Q76" s="56"/>
      <c r="R76" s="59" t="str">
        <f>IF(P76="","",T76*M76*LOOKUP(RIGHT($D$2,3),定数!$A$6:$A$13,定数!$B$6:$B$13))</f>
        <v/>
      </c>
      <c r="S76" s="59"/>
      <c r="T76" s="60" t="str">
        <f t="shared" ref="T76:T108" si="11">IF(P76="","",IF(G76="買",(P76-H76),(H76-P76))*IF(RIGHT($D$2,3)="JPY",100,10000))</f>
        <v/>
      </c>
      <c r="U76" s="60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43">
        <v>69</v>
      </c>
      <c r="C77" s="55" t="str">
        <f t="shared" si="8"/>
        <v/>
      </c>
      <c r="D77" s="55"/>
      <c r="E77" s="45"/>
      <c r="F77" s="8"/>
      <c r="G77" s="43"/>
      <c r="H77" s="56"/>
      <c r="I77" s="56"/>
      <c r="J77" s="47"/>
      <c r="K77" s="57" t="str">
        <f t="shared" si="9"/>
        <v/>
      </c>
      <c r="L77" s="58"/>
      <c r="M77" s="6" t="str">
        <f>IF(J77="","",(K77/J77)/LOOKUP(RIGHT($D$2,3),定数!$A$6:$A$13,定数!$B$6:$B$13))</f>
        <v/>
      </c>
      <c r="N77" s="47"/>
      <c r="O77" s="8"/>
      <c r="P77" s="56"/>
      <c r="Q77" s="56"/>
      <c r="R77" s="59" t="str">
        <f>IF(P77="","",T77*M77*LOOKUP(RIGHT($D$2,3),定数!$A$6:$A$13,定数!$B$6:$B$13))</f>
        <v/>
      </c>
      <c r="S77" s="59"/>
      <c r="T77" s="60" t="str">
        <f t="shared" si="11"/>
        <v/>
      </c>
      <c r="U77" s="60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43">
        <v>70</v>
      </c>
      <c r="C78" s="55" t="str">
        <f t="shared" si="8"/>
        <v/>
      </c>
      <c r="D78" s="55"/>
      <c r="E78" s="45"/>
      <c r="F78" s="8"/>
      <c r="G78" s="43"/>
      <c r="H78" s="56"/>
      <c r="I78" s="56"/>
      <c r="J78" s="47"/>
      <c r="K78" s="57" t="str">
        <f t="shared" si="9"/>
        <v/>
      </c>
      <c r="L78" s="58"/>
      <c r="M78" s="6" t="str">
        <f>IF(J78="","",(K78/J78)/LOOKUP(RIGHT($D$2,3),定数!$A$6:$A$13,定数!$B$6:$B$13))</f>
        <v/>
      </c>
      <c r="N78" s="47"/>
      <c r="O78" s="8"/>
      <c r="P78" s="56"/>
      <c r="Q78" s="56"/>
      <c r="R78" s="59" t="str">
        <f>IF(P78="","",T78*M78*LOOKUP(RIGHT($D$2,3),定数!$A$6:$A$13,定数!$B$6:$B$13))</f>
        <v/>
      </c>
      <c r="S78" s="59"/>
      <c r="T78" s="60" t="str">
        <f t="shared" si="11"/>
        <v/>
      </c>
      <c r="U78" s="60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43">
        <v>71</v>
      </c>
      <c r="C79" s="55" t="str">
        <f t="shared" si="8"/>
        <v/>
      </c>
      <c r="D79" s="55"/>
      <c r="E79" s="45"/>
      <c r="F79" s="8"/>
      <c r="G79" s="43"/>
      <c r="H79" s="56"/>
      <c r="I79" s="56"/>
      <c r="J79" s="47"/>
      <c r="K79" s="57" t="str">
        <f t="shared" si="9"/>
        <v/>
      </c>
      <c r="L79" s="58"/>
      <c r="M79" s="6" t="str">
        <f>IF(J79="","",(K79/J79)/LOOKUP(RIGHT($D$2,3),定数!$A$6:$A$13,定数!$B$6:$B$13))</f>
        <v/>
      </c>
      <c r="N79" s="47"/>
      <c r="O79" s="8"/>
      <c r="P79" s="56"/>
      <c r="Q79" s="56"/>
      <c r="R79" s="59" t="str">
        <f>IF(P79="","",T79*M79*LOOKUP(RIGHT($D$2,3),定数!$A$6:$A$13,定数!$B$6:$B$13))</f>
        <v/>
      </c>
      <c r="S79" s="59"/>
      <c r="T79" s="60" t="str">
        <f t="shared" si="11"/>
        <v/>
      </c>
      <c r="U79" s="60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43">
        <v>72</v>
      </c>
      <c r="C80" s="55" t="str">
        <f t="shared" si="8"/>
        <v/>
      </c>
      <c r="D80" s="55"/>
      <c r="E80" s="45"/>
      <c r="F80" s="8"/>
      <c r="G80" s="43"/>
      <c r="H80" s="56"/>
      <c r="I80" s="56"/>
      <c r="J80" s="47"/>
      <c r="K80" s="57" t="str">
        <f t="shared" si="9"/>
        <v/>
      </c>
      <c r="L80" s="58"/>
      <c r="M80" s="6" t="str">
        <f>IF(J80="","",(K80/J80)/LOOKUP(RIGHT($D$2,3),定数!$A$6:$A$13,定数!$B$6:$B$13))</f>
        <v/>
      </c>
      <c r="N80" s="47"/>
      <c r="O80" s="8"/>
      <c r="P80" s="56"/>
      <c r="Q80" s="56"/>
      <c r="R80" s="59" t="str">
        <f>IF(P80="","",T80*M80*LOOKUP(RIGHT($D$2,3),定数!$A$6:$A$13,定数!$B$6:$B$13))</f>
        <v/>
      </c>
      <c r="S80" s="59"/>
      <c r="T80" s="60" t="str">
        <f t="shared" si="11"/>
        <v/>
      </c>
      <c r="U80" s="60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43">
        <v>73</v>
      </c>
      <c r="C81" s="55" t="str">
        <f t="shared" si="8"/>
        <v/>
      </c>
      <c r="D81" s="55"/>
      <c r="E81" s="45"/>
      <c r="F81" s="8"/>
      <c r="G81" s="43"/>
      <c r="H81" s="56"/>
      <c r="I81" s="56"/>
      <c r="J81" s="47"/>
      <c r="K81" s="57" t="str">
        <f t="shared" si="9"/>
        <v/>
      </c>
      <c r="L81" s="58"/>
      <c r="M81" s="6" t="str">
        <f>IF(J81="","",(K81/J81)/LOOKUP(RIGHT($D$2,3),定数!$A$6:$A$13,定数!$B$6:$B$13))</f>
        <v/>
      </c>
      <c r="N81" s="47"/>
      <c r="O81" s="8"/>
      <c r="P81" s="56"/>
      <c r="Q81" s="56"/>
      <c r="R81" s="59" t="str">
        <f>IF(P81="","",T81*M81*LOOKUP(RIGHT($D$2,3),定数!$A$6:$A$13,定数!$B$6:$B$13))</f>
        <v/>
      </c>
      <c r="S81" s="59"/>
      <c r="T81" s="60" t="str">
        <f t="shared" si="11"/>
        <v/>
      </c>
      <c r="U81" s="60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43">
        <v>74</v>
      </c>
      <c r="C82" s="55" t="str">
        <f t="shared" si="8"/>
        <v/>
      </c>
      <c r="D82" s="55"/>
      <c r="E82" s="45"/>
      <c r="F82" s="8"/>
      <c r="G82" s="43"/>
      <c r="H82" s="56"/>
      <c r="I82" s="56"/>
      <c r="J82" s="47"/>
      <c r="K82" s="57" t="str">
        <f t="shared" si="9"/>
        <v/>
      </c>
      <c r="L82" s="58"/>
      <c r="M82" s="6" t="str">
        <f>IF(J82="","",(K82/J82)/LOOKUP(RIGHT($D$2,3),定数!$A$6:$A$13,定数!$B$6:$B$13))</f>
        <v/>
      </c>
      <c r="N82" s="47"/>
      <c r="O82" s="8"/>
      <c r="P82" s="56"/>
      <c r="Q82" s="56"/>
      <c r="R82" s="59" t="str">
        <f>IF(P82="","",T82*M82*LOOKUP(RIGHT($D$2,3),定数!$A$6:$A$13,定数!$B$6:$B$13))</f>
        <v/>
      </c>
      <c r="S82" s="59"/>
      <c r="T82" s="60" t="str">
        <f t="shared" si="11"/>
        <v/>
      </c>
      <c r="U82" s="60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43">
        <v>75</v>
      </c>
      <c r="C83" s="55" t="str">
        <f t="shared" si="8"/>
        <v/>
      </c>
      <c r="D83" s="55"/>
      <c r="E83" s="45"/>
      <c r="F83" s="8"/>
      <c r="G83" s="43"/>
      <c r="H83" s="56"/>
      <c r="I83" s="56"/>
      <c r="J83" s="47"/>
      <c r="K83" s="57" t="str">
        <f t="shared" si="9"/>
        <v/>
      </c>
      <c r="L83" s="58"/>
      <c r="M83" s="6" t="str">
        <f>IF(J83="","",(K83/J83)/LOOKUP(RIGHT($D$2,3),定数!$A$6:$A$13,定数!$B$6:$B$13))</f>
        <v/>
      </c>
      <c r="N83" s="47"/>
      <c r="O83" s="8"/>
      <c r="P83" s="56"/>
      <c r="Q83" s="56"/>
      <c r="R83" s="59" t="str">
        <f>IF(P83="","",T83*M83*LOOKUP(RIGHT($D$2,3),定数!$A$6:$A$13,定数!$B$6:$B$13))</f>
        <v/>
      </c>
      <c r="S83" s="59"/>
      <c r="T83" s="60" t="str">
        <f t="shared" si="11"/>
        <v/>
      </c>
      <c r="U83" s="60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43">
        <v>76</v>
      </c>
      <c r="C84" s="55" t="str">
        <f t="shared" si="8"/>
        <v/>
      </c>
      <c r="D84" s="55"/>
      <c r="E84" s="45"/>
      <c r="F84" s="8"/>
      <c r="G84" s="43"/>
      <c r="H84" s="56"/>
      <c r="I84" s="56"/>
      <c r="J84" s="47"/>
      <c r="K84" s="57" t="str">
        <f t="shared" si="9"/>
        <v/>
      </c>
      <c r="L84" s="58"/>
      <c r="M84" s="6" t="str">
        <f>IF(J84="","",(K84/J84)/LOOKUP(RIGHT($D$2,3),定数!$A$6:$A$13,定数!$B$6:$B$13))</f>
        <v/>
      </c>
      <c r="N84" s="47"/>
      <c r="O84" s="8"/>
      <c r="P84" s="56"/>
      <c r="Q84" s="56"/>
      <c r="R84" s="59" t="str">
        <f>IF(P84="","",T84*M84*LOOKUP(RIGHT($D$2,3),定数!$A$6:$A$13,定数!$B$6:$B$13))</f>
        <v/>
      </c>
      <c r="S84" s="59"/>
      <c r="T84" s="60" t="str">
        <f t="shared" si="11"/>
        <v/>
      </c>
      <c r="U84" s="60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43">
        <v>77</v>
      </c>
      <c r="C85" s="55" t="str">
        <f t="shared" si="8"/>
        <v/>
      </c>
      <c r="D85" s="55"/>
      <c r="E85" s="45"/>
      <c r="F85" s="8"/>
      <c r="G85" s="43"/>
      <c r="H85" s="56"/>
      <c r="I85" s="56"/>
      <c r="J85" s="47"/>
      <c r="K85" s="57" t="str">
        <f t="shared" si="9"/>
        <v/>
      </c>
      <c r="L85" s="58"/>
      <c r="M85" s="6" t="str">
        <f>IF(J85="","",(K85/J85)/LOOKUP(RIGHT($D$2,3),定数!$A$6:$A$13,定数!$B$6:$B$13))</f>
        <v/>
      </c>
      <c r="N85" s="44"/>
      <c r="O85" s="8"/>
      <c r="P85" s="56"/>
      <c r="Q85" s="56"/>
      <c r="R85" s="59" t="str">
        <f>IF(P85="","",T85*M85*LOOKUP(RIGHT($D$2,3),定数!$A$6:$A$13,定数!$B$6:$B$13))</f>
        <v/>
      </c>
      <c r="S85" s="59"/>
      <c r="T85" s="60" t="str">
        <f t="shared" si="11"/>
        <v/>
      </c>
      <c r="U85" s="60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43">
        <v>78</v>
      </c>
      <c r="C86" s="55" t="str">
        <f t="shared" si="8"/>
        <v/>
      </c>
      <c r="D86" s="55"/>
      <c r="E86" s="45"/>
      <c r="F86" s="8"/>
      <c r="G86" s="43"/>
      <c r="H86" s="56"/>
      <c r="I86" s="56"/>
      <c r="J86" s="47"/>
      <c r="K86" s="57" t="str">
        <f t="shared" si="9"/>
        <v/>
      </c>
      <c r="L86" s="58"/>
      <c r="M86" s="6" t="str">
        <f>IF(J86="","",(K86/J86)/LOOKUP(RIGHT($D$2,3),定数!$A$6:$A$13,定数!$B$6:$B$13))</f>
        <v/>
      </c>
      <c r="N86" s="44"/>
      <c r="O86" s="8"/>
      <c r="P86" s="56"/>
      <c r="Q86" s="56"/>
      <c r="R86" s="59" t="str">
        <f>IF(P86="","",T86*M86*LOOKUP(RIGHT($D$2,3),定数!$A$6:$A$13,定数!$B$6:$B$13))</f>
        <v/>
      </c>
      <c r="S86" s="59"/>
      <c r="T86" s="60" t="str">
        <f t="shared" si="11"/>
        <v/>
      </c>
      <c r="U86" s="60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43">
        <v>79</v>
      </c>
      <c r="C87" s="55" t="str">
        <f t="shared" si="8"/>
        <v/>
      </c>
      <c r="D87" s="55"/>
      <c r="E87" s="45"/>
      <c r="F87" s="8"/>
      <c r="G87" s="43"/>
      <c r="H87" s="56"/>
      <c r="I87" s="56"/>
      <c r="J87" s="47"/>
      <c r="K87" s="57" t="str">
        <f t="shared" si="9"/>
        <v/>
      </c>
      <c r="L87" s="58"/>
      <c r="M87" s="6" t="str">
        <f>IF(J87="","",(K87/J87)/LOOKUP(RIGHT($D$2,3),定数!$A$6:$A$13,定数!$B$6:$B$13))</f>
        <v/>
      </c>
      <c r="N87" s="44"/>
      <c r="O87" s="8"/>
      <c r="P87" s="56"/>
      <c r="Q87" s="56"/>
      <c r="R87" s="59" t="str">
        <f>IF(P87="","",T87*M87*LOOKUP(RIGHT($D$2,3),定数!$A$6:$A$13,定数!$B$6:$B$13))</f>
        <v/>
      </c>
      <c r="S87" s="59"/>
      <c r="T87" s="60" t="str">
        <f t="shared" si="11"/>
        <v/>
      </c>
      <c r="U87" s="60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43">
        <v>80</v>
      </c>
      <c r="C88" s="55" t="str">
        <f t="shared" si="8"/>
        <v/>
      </c>
      <c r="D88" s="55"/>
      <c r="E88" s="45"/>
      <c r="F88" s="8"/>
      <c r="G88" s="43"/>
      <c r="H88" s="56"/>
      <c r="I88" s="56"/>
      <c r="J88" s="47"/>
      <c r="K88" s="57" t="str">
        <f t="shared" si="9"/>
        <v/>
      </c>
      <c r="L88" s="58"/>
      <c r="M88" s="6" t="str">
        <f>IF(J88="","",(K88/J88)/LOOKUP(RIGHT($D$2,3),定数!$A$6:$A$13,定数!$B$6:$B$13))</f>
        <v/>
      </c>
      <c r="N88" s="44"/>
      <c r="O88" s="8"/>
      <c r="P88" s="56"/>
      <c r="Q88" s="56"/>
      <c r="R88" s="59" t="str">
        <f>IF(P88="","",T88*M88*LOOKUP(RIGHT($D$2,3),定数!$A$6:$A$13,定数!$B$6:$B$13))</f>
        <v/>
      </c>
      <c r="S88" s="59"/>
      <c r="T88" s="60" t="str">
        <f t="shared" si="11"/>
        <v/>
      </c>
      <c r="U88" s="60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43">
        <v>81</v>
      </c>
      <c r="C89" s="55" t="str">
        <f t="shared" si="8"/>
        <v/>
      </c>
      <c r="D89" s="55"/>
      <c r="E89" s="45"/>
      <c r="F89" s="8"/>
      <c r="G89" s="43"/>
      <c r="H89" s="56"/>
      <c r="I89" s="56"/>
      <c r="J89" s="47"/>
      <c r="K89" s="57" t="str">
        <f t="shared" si="9"/>
        <v/>
      </c>
      <c r="L89" s="58"/>
      <c r="M89" s="6" t="str">
        <f>IF(J89="","",(K89/J89)/LOOKUP(RIGHT($D$2,3),定数!$A$6:$A$13,定数!$B$6:$B$13))</f>
        <v/>
      </c>
      <c r="N89" s="44"/>
      <c r="O89" s="8"/>
      <c r="P89" s="56"/>
      <c r="Q89" s="56"/>
      <c r="R89" s="59" t="str">
        <f>IF(P89="","",T89*M89*LOOKUP(RIGHT($D$2,3),定数!$A$6:$A$13,定数!$B$6:$B$13))</f>
        <v/>
      </c>
      <c r="S89" s="59"/>
      <c r="T89" s="60" t="str">
        <f t="shared" si="11"/>
        <v/>
      </c>
      <c r="U89" s="60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43">
        <v>82</v>
      </c>
      <c r="C90" s="55" t="str">
        <f t="shared" si="8"/>
        <v/>
      </c>
      <c r="D90" s="55"/>
      <c r="E90" s="45"/>
      <c r="F90" s="8"/>
      <c r="G90" s="43"/>
      <c r="H90" s="56"/>
      <c r="I90" s="56"/>
      <c r="J90" s="47"/>
      <c r="K90" s="57" t="str">
        <f t="shared" si="9"/>
        <v/>
      </c>
      <c r="L90" s="58"/>
      <c r="M90" s="6" t="str">
        <f>IF(J90="","",(K90/J90)/LOOKUP(RIGHT($D$2,3),定数!$A$6:$A$13,定数!$B$6:$B$13))</f>
        <v/>
      </c>
      <c r="N90" s="44"/>
      <c r="O90" s="8"/>
      <c r="P90" s="56"/>
      <c r="Q90" s="56"/>
      <c r="R90" s="59" t="str">
        <f>IF(P90="","",T90*M90*LOOKUP(RIGHT($D$2,3),定数!$A$6:$A$13,定数!$B$6:$B$13))</f>
        <v/>
      </c>
      <c r="S90" s="59"/>
      <c r="T90" s="60" t="str">
        <f t="shared" si="11"/>
        <v/>
      </c>
      <c r="U90" s="60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43">
        <v>83</v>
      </c>
      <c r="C91" s="55" t="str">
        <f t="shared" si="8"/>
        <v/>
      </c>
      <c r="D91" s="55"/>
      <c r="E91" s="45"/>
      <c r="F91" s="8"/>
      <c r="G91" s="43"/>
      <c r="H91" s="56"/>
      <c r="I91" s="56"/>
      <c r="J91" s="47"/>
      <c r="K91" s="57" t="str">
        <f t="shared" si="9"/>
        <v/>
      </c>
      <c r="L91" s="58"/>
      <c r="M91" s="6" t="str">
        <f>IF(J91="","",(K91/J91)/LOOKUP(RIGHT($D$2,3),定数!$A$6:$A$13,定数!$B$6:$B$13))</f>
        <v/>
      </c>
      <c r="N91" s="44"/>
      <c r="O91" s="8"/>
      <c r="P91" s="56"/>
      <c r="Q91" s="56"/>
      <c r="R91" s="59" t="str">
        <f>IF(P91="","",T91*M91*LOOKUP(RIGHT($D$2,3),定数!$A$6:$A$13,定数!$B$6:$B$13))</f>
        <v/>
      </c>
      <c r="S91" s="59"/>
      <c r="T91" s="60" t="str">
        <f t="shared" si="11"/>
        <v/>
      </c>
      <c r="U91" s="60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43">
        <v>84</v>
      </c>
      <c r="C92" s="55" t="str">
        <f t="shared" si="8"/>
        <v/>
      </c>
      <c r="D92" s="55"/>
      <c r="E92" s="45"/>
      <c r="F92" s="8"/>
      <c r="G92" s="43"/>
      <c r="H92" s="56"/>
      <c r="I92" s="56"/>
      <c r="J92" s="47"/>
      <c r="K92" s="57" t="str">
        <f t="shared" si="9"/>
        <v/>
      </c>
      <c r="L92" s="58"/>
      <c r="M92" s="6" t="str">
        <f>IF(J92="","",(K92/J92)/LOOKUP(RIGHT($D$2,3),定数!$A$6:$A$13,定数!$B$6:$B$13))</f>
        <v/>
      </c>
      <c r="N92" s="44"/>
      <c r="O92" s="8"/>
      <c r="P92" s="56"/>
      <c r="Q92" s="56"/>
      <c r="R92" s="59" t="str">
        <f>IF(P92="","",T92*M92*LOOKUP(RIGHT($D$2,3),定数!$A$6:$A$13,定数!$B$6:$B$13))</f>
        <v/>
      </c>
      <c r="S92" s="59"/>
      <c r="T92" s="60" t="str">
        <f t="shared" si="11"/>
        <v/>
      </c>
      <c r="U92" s="60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43">
        <v>85</v>
      </c>
      <c r="C93" s="55" t="str">
        <f t="shared" si="8"/>
        <v/>
      </c>
      <c r="D93" s="55"/>
      <c r="E93" s="45"/>
      <c r="F93" s="8"/>
      <c r="G93" s="43"/>
      <c r="H93" s="56"/>
      <c r="I93" s="56"/>
      <c r="J93" s="47"/>
      <c r="K93" s="57" t="str">
        <f t="shared" si="9"/>
        <v/>
      </c>
      <c r="L93" s="58"/>
      <c r="M93" s="6" t="str">
        <f>IF(J93="","",(K93/J93)/LOOKUP(RIGHT($D$2,3),定数!$A$6:$A$13,定数!$B$6:$B$13))</f>
        <v/>
      </c>
      <c r="N93" s="44"/>
      <c r="O93" s="8"/>
      <c r="P93" s="56"/>
      <c r="Q93" s="56"/>
      <c r="R93" s="59" t="str">
        <f>IF(P93="","",T93*M93*LOOKUP(RIGHT($D$2,3),定数!$A$6:$A$13,定数!$B$6:$B$13))</f>
        <v/>
      </c>
      <c r="S93" s="59"/>
      <c r="T93" s="60" t="str">
        <f t="shared" si="11"/>
        <v/>
      </c>
      <c r="U93" s="60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43">
        <v>86</v>
      </c>
      <c r="C94" s="55" t="str">
        <f t="shared" si="8"/>
        <v/>
      </c>
      <c r="D94" s="55"/>
      <c r="E94" s="45"/>
      <c r="F94" s="8"/>
      <c r="G94" s="43"/>
      <c r="H94" s="56"/>
      <c r="I94" s="56"/>
      <c r="J94" s="47"/>
      <c r="K94" s="57" t="str">
        <f t="shared" si="9"/>
        <v/>
      </c>
      <c r="L94" s="58"/>
      <c r="M94" s="6" t="str">
        <f>IF(J94="","",(K94/J94)/LOOKUP(RIGHT($D$2,3),定数!$A$6:$A$13,定数!$B$6:$B$13))</f>
        <v/>
      </c>
      <c r="N94" s="44"/>
      <c r="O94" s="8"/>
      <c r="P94" s="56"/>
      <c r="Q94" s="56"/>
      <c r="R94" s="59" t="str">
        <f>IF(P94="","",T94*M94*LOOKUP(RIGHT($D$2,3),定数!$A$6:$A$13,定数!$B$6:$B$13))</f>
        <v/>
      </c>
      <c r="S94" s="59"/>
      <c r="T94" s="60" t="str">
        <f t="shared" si="11"/>
        <v/>
      </c>
      <c r="U94" s="60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43">
        <v>87</v>
      </c>
      <c r="C95" s="55" t="str">
        <f t="shared" si="8"/>
        <v/>
      </c>
      <c r="D95" s="55"/>
      <c r="E95" s="45"/>
      <c r="F95" s="8"/>
      <c r="G95" s="43"/>
      <c r="H95" s="56"/>
      <c r="I95" s="56"/>
      <c r="J95" s="47"/>
      <c r="K95" s="57" t="str">
        <f t="shared" si="9"/>
        <v/>
      </c>
      <c r="L95" s="58"/>
      <c r="M95" s="6" t="str">
        <f>IF(J95="","",(K95/J95)/LOOKUP(RIGHT($D$2,3),定数!$A$6:$A$13,定数!$B$6:$B$13))</f>
        <v/>
      </c>
      <c r="N95" s="43"/>
      <c r="O95" s="8"/>
      <c r="P95" s="56"/>
      <c r="Q95" s="56"/>
      <c r="R95" s="59" t="str">
        <f>IF(P95="","",T95*M95*LOOKUP(RIGHT($D$2,3),定数!$A$6:$A$13,定数!$B$6:$B$13))</f>
        <v/>
      </c>
      <c r="S95" s="59"/>
      <c r="T95" s="60" t="str">
        <f t="shared" si="11"/>
        <v/>
      </c>
      <c r="U95" s="60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43">
        <v>88</v>
      </c>
      <c r="C96" s="55" t="str">
        <f t="shared" si="8"/>
        <v/>
      </c>
      <c r="D96" s="55"/>
      <c r="E96" s="45"/>
      <c r="F96" s="8"/>
      <c r="G96" s="43"/>
      <c r="H96" s="56"/>
      <c r="I96" s="56"/>
      <c r="J96" s="47"/>
      <c r="K96" s="57" t="str">
        <f t="shared" si="9"/>
        <v/>
      </c>
      <c r="L96" s="58"/>
      <c r="M96" s="6" t="str">
        <f>IF(J96="","",(K96/J96)/LOOKUP(RIGHT($D$2,3),定数!$A$6:$A$13,定数!$B$6:$B$13))</f>
        <v/>
      </c>
      <c r="N96" s="43"/>
      <c r="O96" s="8"/>
      <c r="P96" s="56"/>
      <c r="Q96" s="56"/>
      <c r="R96" s="59" t="str">
        <f>IF(P96="","",T96*M96*LOOKUP(RIGHT($D$2,3),定数!$A$6:$A$13,定数!$B$6:$B$13))</f>
        <v/>
      </c>
      <c r="S96" s="59"/>
      <c r="T96" s="60" t="str">
        <f t="shared" si="11"/>
        <v/>
      </c>
      <c r="U96" s="60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43">
        <v>89</v>
      </c>
      <c r="C97" s="55" t="str">
        <f t="shared" si="8"/>
        <v/>
      </c>
      <c r="D97" s="55"/>
      <c r="E97" s="43"/>
      <c r="F97" s="8"/>
      <c r="G97" s="43"/>
      <c r="H97" s="56"/>
      <c r="I97" s="56"/>
      <c r="J97" s="47"/>
      <c r="K97" s="57" t="str">
        <f t="shared" si="9"/>
        <v/>
      </c>
      <c r="L97" s="58"/>
      <c r="M97" s="6" t="str">
        <f>IF(J97="","",(K97/J97)/LOOKUP(RIGHT($D$2,3),定数!$A$6:$A$13,定数!$B$6:$B$13))</f>
        <v/>
      </c>
      <c r="N97" s="43"/>
      <c r="O97" s="8"/>
      <c r="P97" s="56"/>
      <c r="Q97" s="56"/>
      <c r="R97" s="59" t="str">
        <f>IF(P97="","",T97*M97*LOOKUP(RIGHT($D$2,3),定数!$A$6:$A$13,定数!$B$6:$B$13))</f>
        <v/>
      </c>
      <c r="S97" s="59"/>
      <c r="T97" s="60" t="str">
        <f t="shared" si="11"/>
        <v/>
      </c>
      <c r="U97" s="60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43">
        <v>90</v>
      </c>
      <c r="C98" s="55" t="str">
        <f t="shared" si="8"/>
        <v/>
      </c>
      <c r="D98" s="55"/>
      <c r="E98" s="43"/>
      <c r="F98" s="8"/>
      <c r="G98" s="43"/>
      <c r="H98" s="56"/>
      <c r="I98" s="56"/>
      <c r="J98" s="47"/>
      <c r="K98" s="57" t="str">
        <f t="shared" si="9"/>
        <v/>
      </c>
      <c r="L98" s="58"/>
      <c r="M98" s="6" t="str">
        <f>IF(J98="","",(K98/J98)/LOOKUP(RIGHT($D$2,3),定数!$A$6:$A$13,定数!$B$6:$B$13))</f>
        <v/>
      </c>
      <c r="N98" s="43"/>
      <c r="O98" s="8"/>
      <c r="P98" s="56"/>
      <c r="Q98" s="56"/>
      <c r="R98" s="59" t="str">
        <f>IF(P98="","",T98*M98*LOOKUP(RIGHT($D$2,3),定数!$A$6:$A$13,定数!$B$6:$B$13))</f>
        <v/>
      </c>
      <c r="S98" s="59"/>
      <c r="T98" s="60" t="str">
        <f t="shared" si="11"/>
        <v/>
      </c>
      <c r="U98" s="60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43">
        <v>91</v>
      </c>
      <c r="C99" s="55" t="str">
        <f t="shared" si="8"/>
        <v/>
      </c>
      <c r="D99" s="55"/>
      <c r="E99" s="43"/>
      <c r="F99" s="8"/>
      <c r="G99" s="43"/>
      <c r="H99" s="56"/>
      <c r="I99" s="56"/>
      <c r="J99" s="47"/>
      <c r="K99" s="57" t="str">
        <f t="shared" si="9"/>
        <v/>
      </c>
      <c r="L99" s="58"/>
      <c r="M99" s="6" t="str">
        <f>IF(J99="","",(K99/J99)/LOOKUP(RIGHT($D$2,3),定数!$A$6:$A$13,定数!$B$6:$B$13))</f>
        <v/>
      </c>
      <c r="N99" s="43"/>
      <c r="O99" s="8"/>
      <c r="P99" s="56"/>
      <c r="Q99" s="56"/>
      <c r="R99" s="59" t="str">
        <f>IF(P99="","",T99*M99*LOOKUP(RIGHT($D$2,3),定数!$A$6:$A$13,定数!$B$6:$B$13))</f>
        <v/>
      </c>
      <c r="S99" s="59"/>
      <c r="T99" s="60" t="str">
        <f t="shared" si="11"/>
        <v/>
      </c>
      <c r="U99" s="60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43">
        <v>92</v>
      </c>
      <c r="C100" s="55" t="str">
        <f t="shared" si="8"/>
        <v/>
      </c>
      <c r="D100" s="55"/>
      <c r="E100" s="43"/>
      <c r="F100" s="8"/>
      <c r="G100" s="43"/>
      <c r="H100" s="56"/>
      <c r="I100" s="56"/>
      <c r="J100" s="47"/>
      <c r="K100" s="57" t="str">
        <f t="shared" si="9"/>
        <v/>
      </c>
      <c r="L100" s="58"/>
      <c r="M100" s="6" t="str">
        <f>IF(J100="","",(K100/J100)/LOOKUP(RIGHT($D$2,3),定数!$A$6:$A$13,定数!$B$6:$B$13))</f>
        <v/>
      </c>
      <c r="N100" s="43"/>
      <c r="O100" s="8"/>
      <c r="P100" s="56"/>
      <c r="Q100" s="56"/>
      <c r="R100" s="59" t="str">
        <f>IF(P100="","",T100*M100*LOOKUP(RIGHT($D$2,3),定数!$A$6:$A$13,定数!$B$6:$B$13))</f>
        <v/>
      </c>
      <c r="S100" s="59"/>
      <c r="T100" s="60" t="str">
        <f t="shared" si="11"/>
        <v/>
      </c>
      <c r="U100" s="60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43">
        <v>93</v>
      </c>
      <c r="C101" s="55" t="str">
        <f t="shared" si="8"/>
        <v/>
      </c>
      <c r="D101" s="55"/>
      <c r="E101" s="43"/>
      <c r="F101" s="8"/>
      <c r="G101" s="43"/>
      <c r="H101" s="56"/>
      <c r="I101" s="56"/>
      <c r="J101" s="47"/>
      <c r="K101" s="57" t="str">
        <f t="shared" si="9"/>
        <v/>
      </c>
      <c r="L101" s="58"/>
      <c r="M101" s="6" t="str">
        <f>IF(J101="","",(K101/J101)/LOOKUP(RIGHT($D$2,3),定数!$A$6:$A$13,定数!$B$6:$B$13))</f>
        <v/>
      </c>
      <c r="N101" s="43"/>
      <c r="O101" s="8"/>
      <c r="P101" s="56"/>
      <c r="Q101" s="56"/>
      <c r="R101" s="59" t="str">
        <f>IF(P101="","",T101*M101*LOOKUP(RIGHT($D$2,3),定数!$A$6:$A$13,定数!$B$6:$B$13))</f>
        <v/>
      </c>
      <c r="S101" s="59"/>
      <c r="T101" s="60" t="str">
        <f t="shared" si="11"/>
        <v/>
      </c>
      <c r="U101" s="60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43">
        <v>94</v>
      </c>
      <c r="C102" s="55" t="str">
        <f t="shared" si="8"/>
        <v/>
      </c>
      <c r="D102" s="55"/>
      <c r="E102" s="43"/>
      <c r="F102" s="8"/>
      <c r="G102" s="43"/>
      <c r="H102" s="56"/>
      <c r="I102" s="56"/>
      <c r="J102" s="47"/>
      <c r="K102" s="57" t="str">
        <f t="shared" si="9"/>
        <v/>
      </c>
      <c r="L102" s="58"/>
      <c r="M102" s="6" t="str">
        <f>IF(J102="","",(K102/J102)/LOOKUP(RIGHT($D$2,3),定数!$A$6:$A$13,定数!$B$6:$B$13))</f>
        <v/>
      </c>
      <c r="N102" s="43"/>
      <c r="O102" s="8"/>
      <c r="P102" s="56"/>
      <c r="Q102" s="56"/>
      <c r="R102" s="59" t="str">
        <f>IF(P102="","",T102*M102*LOOKUP(RIGHT($D$2,3),定数!$A$6:$A$13,定数!$B$6:$B$13))</f>
        <v/>
      </c>
      <c r="S102" s="59"/>
      <c r="T102" s="60" t="str">
        <f t="shared" si="11"/>
        <v/>
      </c>
      <c r="U102" s="60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43">
        <v>95</v>
      </c>
      <c r="C103" s="55" t="str">
        <f t="shared" si="8"/>
        <v/>
      </c>
      <c r="D103" s="55"/>
      <c r="E103" s="43"/>
      <c r="F103" s="8"/>
      <c r="G103" s="43"/>
      <c r="H103" s="56"/>
      <c r="I103" s="56"/>
      <c r="J103" s="47"/>
      <c r="K103" s="57" t="str">
        <f t="shared" si="9"/>
        <v/>
      </c>
      <c r="L103" s="58"/>
      <c r="M103" s="6" t="str">
        <f>IF(J103="","",(K103/J103)/LOOKUP(RIGHT($D$2,3),定数!$A$6:$A$13,定数!$B$6:$B$13))</f>
        <v/>
      </c>
      <c r="N103" s="43"/>
      <c r="O103" s="8"/>
      <c r="P103" s="56"/>
      <c r="Q103" s="56"/>
      <c r="R103" s="59" t="str">
        <f>IF(P103="","",T103*M103*LOOKUP(RIGHT($D$2,3),定数!$A$6:$A$13,定数!$B$6:$B$13))</f>
        <v/>
      </c>
      <c r="S103" s="59"/>
      <c r="T103" s="60" t="str">
        <f t="shared" si="11"/>
        <v/>
      </c>
      <c r="U103" s="60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43">
        <v>96</v>
      </c>
      <c r="C104" s="55" t="str">
        <f t="shared" si="8"/>
        <v/>
      </c>
      <c r="D104" s="55"/>
      <c r="E104" s="43"/>
      <c r="F104" s="8"/>
      <c r="G104" s="43"/>
      <c r="H104" s="56"/>
      <c r="I104" s="56"/>
      <c r="J104" s="47"/>
      <c r="K104" s="57" t="str">
        <f t="shared" si="9"/>
        <v/>
      </c>
      <c r="L104" s="58"/>
      <c r="M104" s="6" t="str">
        <f>IF(J104="","",(K104/J104)/LOOKUP(RIGHT($D$2,3),定数!$A$6:$A$13,定数!$B$6:$B$13))</f>
        <v/>
      </c>
      <c r="N104" s="43"/>
      <c r="O104" s="8"/>
      <c r="P104" s="56"/>
      <c r="Q104" s="56"/>
      <c r="R104" s="59" t="str">
        <f>IF(P104="","",T104*M104*LOOKUP(RIGHT($D$2,3),定数!$A$6:$A$13,定数!$B$6:$B$13))</f>
        <v/>
      </c>
      <c r="S104" s="59"/>
      <c r="T104" s="60" t="str">
        <f t="shared" si="11"/>
        <v/>
      </c>
      <c r="U104" s="60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43">
        <v>97</v>
      </c>
      <c r="C105" s="55" t="str">
        <f t="shared" si="8"/>
        <v/>
      </c>
      <c r="D105" s="55"/>
      <c r="E105" s="43"/>
      <c r="F105" s="8"/>
      <c r="G105" s="43"/>
      <c r="H105" s="56"/>
      <c r="I105" s="56"/>
      <c r="J105" s="43"/>
      <c r="K105" s="57" t="str">
        <f t="shared" si="9"/>
        <v/>
      </c>
      <c r="L105" s="58"/>
      <c r="M105" s="6" t="str">
        <f>IF(J105="","",(K105/J105)/LOOKUP(RIGHT($D$2,3),定数!$A$6:$A$13,定数!$B$6:$B$13))</f>
        <v/>
      </c>
      <c r="N105" s="43"/>
      <c r="O105" s="8"/>
      <c r="P105" s="56"/>
      <c r="Q105" s="56"/>
      <c r="R105" s="59" t="str">
        <f>IF(P105="","",T105*M105*LOOKUP(RIGHT($D$2,3),定数!$A$6:$A$13,定数!$B$6:$B$13))</f>
        <v/>
      </c>
      <c r="S105" s="59"/>
      <c r="T105" s="60" t="str">
        <f t="shared" si="11"/>
        <v/>
      </c>
      <c r="U105" s="60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43">
        <v>98</v>
      </c>
      <c r="C106" s="55" t="str">
        <f t="shared" si="8"/>
        <v/>
      </c>
      <c r="D106" s="55"/>
      <c r="E106" s="43"/>
      <c r="F106" s="8"/>
      <c r="G106" s="43"/>
      <c r="H106" s="56"/>
      <c r="I106" s="56"/>
      <c r="J106" s="43"/>
      <c r="K106" s="57" t="str">
        <f t="shared" si="9"/>
        <v/>
      </c>
      <c r="L106" s="58"/>
      <c r="M106" s="6" t="str">
        <f>IF(J106="","",(K106/J106)/LOOKUP(RIGHT($D$2,3),定数!$A$6:$A$13,定数!$B$6:$B$13))</f>
        <v/>
      </c>
      <c r="N106" s="43"/>
      <c r="O106" s="8"/>
      <c r="P106" s="56"/>
      <c r="Q106" s="56"/>
      <c r="R106" s="59" t="str">
        <f>IF(P106="","",T106*M106*LOOKUP(RIGHT($D$2,3),定数!$A$6:$A$13,定数!$B$6:$B$13))</f>
        <v/>
      </c>
      <c r="S106" s="59"/>
      <c r="T106" s="60" t="str">
        <f t="shared" si="11"/>
        <v/>
      </c>
      <c r="U106" s="60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43">
        <v>99</v>
      </c>
      <c r="C107" s="55" t="str">
        <f t="shared" si="8"/>
        <v/>
      </c>
      <c r="D107" s="55"/>
      <c r="E107" s="43"/>
      <c r="F107" s="8"/>
      <c r="G107" s="43"/>
      <c r="H107" s="56"/>
      <c r="I107" s="56"/>
      <c r="J107" s="43"/>
      <c r="K107" s="57" t="str">
        <f t="shared" si="9"/>
        <v/>
      </c>
      <c r="L107" s="58"/>
      <c r="M107" s="6" t="str">
        <f>IF(J107="","",(K107/J107)/LOOKUP(RIGHT($D$2,3),定数!$A$6:$A$13,定数!$B$6:$B$13))</f>
        <v/>
      </c>
      <c r="N107" s="43"/>
      <c r="O107" s="8"/>
      <c r="P107" s="56"/>
      <c r="Q107" s="56"/>
      <c r="R107" s="59" t="str">
        <f>IF(P107="","",T107*M107*LOOKUP(RIGHT($D$2,3),定数!$A$6:$A$13,定数!$B$6:$B$13))</f>
        <v/>
      </c>
      <c r="S107" s="59"/>
      <c r="T107" s="60" t="str">
        <f t="shared" si="11"/>
        <v/>
      </c>
      <c r="U107" s="60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43">
        <v>100</v>
      </c>
      <c r="C108" s="55" t="str">
        <f t="shared" si="8"/>
        <v/>
      </c>
      <c r="D108" s="55"/>
      <c r="E108" s="43"/>
      <c r="F108" s="8"/>
      <c r="G108" s="43"/>
      <c r="H108" s="56"/>
      <c r="I108" s="56"/>
      <c r="J108" s="43"/>
      <c r="K108" s="57" t="str">
        <f t="shared" si="9"/>
        <v/>
      </c>
      <c r="L108" s="58"/>
      <c r="M108" s="6" t="str">
        <f>IF(J108="","",(K108/J108)/LOOKUP(RIGHT($D$2,3),定数!$A$6:$A$13,定数!$B$6:$B$13))</f>
        <v/>
      </c>
      <c r="N108" s="43"/>
      <c r="O108" s="8"/>
      <c r="P108" s="56"/>
      <c r="Q108" s="56"/>
      <c r="R108" s="59" t="str">
        <f>IF(P108="","",T108*M108*LOOKUP(RIGHT($D$2,3),定数!$A$6:$A$13,定数!$B$6:$B$13))</f>
        <v/>
      </c>
      <c r="S108" s="59"/>
      <c r="T108" s="60" t="str">
        <f t="shared" si="11"/>
        <v/>
      </c>
      <c r="U108" s="60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31" priority="5" stopIfTrue="1" operator="equal">
      <formula>"買"</formula>
    </cfRule>
    <cfRule type="cellIs" dxfId="30" priority="6" stopIfTrue="1" operator="equal">
      <formula>"売"</formula>
    </cfRule>
  </conditionalFormatting>
  <conditionalFormatting sqref="G9:G11 G14:G45 G47:G108">
    <cfRule type="cellIs" dxfId="29" priority="7" stopIfTrue="1" operator="equal">
      <formula>"買"</formula>
    </cfRule>
    <cfRule type="cellIs" dxfId="28" priority="8" stopIfTrue="1" operator="equal">
      <formula>"売"</formula>
    </cfRule>
  </conditionalFormatting>
  <conditionalFormatting sqref="G12">
    <cfRule type="cellIs" dxfId="27" priority="3" stopIfTrue="1" operator="equal">
      <formula>"買"</formula>
    </cfRule>
    <cfRule type="cellIs" dxfId="26" priority="4" stopIfTrue="1" operator="equal">
      <formula>"売"</formula>
    </cfRule>
  </conditionalFormatting>
  <conditionalFormatting sqref="G13">
    <cfRule type="cellIs" dxfId="25" priority="1" stopIfTrue="1" operator="equal">
      <formula>"買"</formula>
    </cfRule>
    <cfRule type="cellIs" dxfId="24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CB09-252F-4E5E-8BA3-6C3EB371F59C}">
  <dimension ref="B2:Y109"/>
  <sheetViews>
    <sheetView topLeftCell="J1" zoomScaleNormal="100" workbookViewId="0">
      <pane ySplit="8" topLeftCell="A13" activePane="bottomLeft" state="frozen"/>
      <selection pane="bottomLeft" activeCell="P43" sqref="P43:Q43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75" t="s">
        <v>5</v>
      </c>
      <c r="C2" s="75"/>
      <c r="D2" s="95" t="s">
        <v>67</v>
      </c>
      <c r="E2" s="95"/>
      <c r="F2" s="75" t="s">
        <v>61</v>
      </c>
      <c r="G2" s="75"/>
      <c r="H2" s="91" t="s">
        <v>69</v>
      </c>
      <c r="I2" s="91"/>
      <c r="J2" s="75" t="s">
        <v>7</v>
      </c>
      <c r="K2" s="75"/>
      <c r="L2" s="96">
        <v>500000</v>
      </c>
      <c r="M2" s="95"/>
      <c r="N2" s="75" t="s">
        <v>8</v>
      </c>
      <c r="O2" s="75"/>
      <c r="P2" s="92">
        <f>SUM(L2,D4)</f>
        <v>1083374.2911994765</v>
      </c>
      <c r="Q2" s="91"/>
      <c r="R2" s="1"/>
      <c r="S2" s="1"/>
      <c r="T2" s="1"/>
    </row>
    <row r="3" spans="2:25" ht="57" customHeight="1" x14ac:dyDescent="0.2">
      <c r="B3" s="75" t="s">
        <v>9</v>
      </c>
      <c r="C3" s="75"/>
      <c r="D3" s="93" t="s">
        <v>38</v>
      </c>
      <c r="E3" s="93"/>
      <c r="F3" s="93"/>
      <c r="G3" s="93"/>
      <c r="H3" s="93"/>
      <c r="I3" s="93"/>
      <c r="J3" s="75" t="s">
        <v>10</v>
      </c>
      <c r="K3" s="75"/>
      <c r="L3" s="93" t="s">
        <v>71</v>
      </c>
      <c r="M3" s="94"/>
      <c r="N3" s="94"/>
      <c r="O3" s="94"/>
      <c r="P3" s="94"/>
      <c r="Q3" s="94"/>
      <c r="R3" s="1"/>
      <c r="S3" s="1"/>
    </row>
    <row r="4" spans="2:25" x14ac:dyDescent="0.2">
      <c r="B4" s="75" t="s">
        <v>11</v>
      </c>
      <c r="C4" s="75"/>
      <c r="D4" s="89">
        <f>SUM($R$9:$S$993)</f>
        <v>583374.29119947634</v>
      </c>
      <c r="E4" s="89"/>
      <c r="F4" s="75" t="s">
        <v>12</v>
      </c>
      <c r="G4" s="75"/>
      <c r="H4" s="90">
        <f>SUM($T$9:$U$108)</f>
        <v>601.00000000000102</v>
      </c>
      <c r="I4" s="91"/>
      <c r="J4" s="72"/>
      <c r="K4" s="72"/>
      <c r="L4" s="92"/>
      <c r="M4" s="92"/>
      <c r="N4" s="72" t="s">
        <v>58</v>
      </c>
      <c r="O4" s="72"/>
      <c r="P4" s="73">
        <f>MAX(Y:Y)</f>
        <v>8.7326999999999821E-2</v>
      </c>
      <c r="Q4" s="73"/>
      <c r="R4" s="1"/>
      <c r="S4" s="1"/>
      <c r="T4" s="1"/>
    </row>
    <row r="5" spans="2:25" x14ac:dyDescent="0.2">
      <c r="B5" s="52" t="s">
        <v>15</v>
      </c>
      <c r="C5" s="50">
        <f>COUNTIF($R$9:$R$990,"&gt;0")</f>
        <v>34</v>
      </c>
      <c r="D5" s="49" t="s">
        <v>16</v>
      </c>
      <c r="E5" s="15">
        <f>COUNTIF($R$9:$R$990,"&lt;0")</f>
        <v>16</v>
      </c>
      <c r="F5" s="49" t="s">
        <v>17</v>
      </c>
      <c r="G5" s="50">
        <f>COUNTIF($R$9:$R$990,"=0")</f>
        <v>0</v>
      </c>
      <c r="H5" s="49" t="s">
        <v>18</v>
      </c>
      <c r="I5" s="51">
        <f>C5/SUM(C5,E5,G5)</f>
        <v>0.68</v>
      </c>
      <c r="J5" s="74" t="s">
        <v>19</v>
      </c>
      <c r="K5" s="75"/>
      <c r="L5" s="76">
        <f>MAX(V9:V993)</f>
        <v>3</v>
      </c>
      <c r="M5" s="77"/>
      <c r="N5" s="17" t="s">
        <v>20</v>
      </c>
      <c r="O5" s="9"/>
      <c r="P5" s="76">
        <f>MAX(W9:W993)</f>
        <v>3</v>
      </c>
      <c r="Q5" s="77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60</v>
      </c>
      <c r="N6" s="12"/>
      <c r="O6" s="12"/>
      <c r="P6" s="10"/>
      <c r="Q6" s="53"/>
      <c r="R6" s="1"/>
      <c r="S6" s="1"/>
      <c r="T6" s="1"/>
    </row>
    <row r="7" spans="2:25" x14ac:dyDescent="0.2">
      <c r="B7" s="78" t="s">
        <v>21</v>
      </c>
      <c r="C7" s="80" t="s">
        <v>22</v>
      </c>
      <c r="D7" s="81"/>
      <c r="E7" s="84" t="s">
        <v>23</v>
      </c>
      <c r="F7" s="85"/>
      <c r="G7" s="85"/>
      <c r="H7" s="85"/>
      <c r="I7" s="68"/>
      <c r="J7" s="86" t="s">
        <v>24</v>
      </c>
      <c r="K7" s="87"/>
      <c r="L7" s="70"/>
      <c r="M7" s="88" t="s">
        <v>25</v>
      </c>
      <c r="N7" s="63" t="s">
        <v>26</v>
      </c>
      <c r="O7" s="64"/>
      <c r="P7" s="64"/>
      <c r="Q7" s="65"/>
      <c r="R7" s="66" t="s">
        <v>27</v>
      </c>
      <c r="S7" s="66"/>
      <c r="T7" s="66"/>
      <c r="U7" s="66"/>
    </row>
    <row r="8" spans="2:25" x14ac:dyDescent="0.2">
      <c r="B8" s="79"/>
      <c r="C8" s="82"/>
      <c r="D8" s="83"/>
      <c r="E8" s="18" t="s">
        <v>28</v>
      </c>
      <c r="F8" s="18" t="s">
        <v>29</v>
      </c>
      <c r="G8" s="18" t="s">
        <v>30</v>
      </c>
      <c r="H8" s="67" t="s">
        <v>31</v>
      </c>
      <c r="I8" s="68"/>
      <c r="J8" s="4" t="s">
        <v>32</v>
      </c>
      <c r="K8" s="69" t="s">
        <v>33</v>
      </c>
      <c r="L8" s="70"/>
      <c r="M8" s="88"/>
      <c r="N8" s="5" t="s">
        <v>28</v>
      </c>
      <c r="O8" s="5" t="s">
        <v>29</v>
      </c>
      <c r="P8" s="71" t="s">
        <v>31</v>
      </c>
      <c r="Q8" s="65"/>
      <c r="R8" s="66" t="s">
        <v>34</v>
      </c>
      <c r="S8" s="66"/>
      <c r="T8" s="66" t="s">
        <v>32</v>
      </c>
      <c r="U8" s="66"/>
      <c r="Y8" t="s">
        <v>57</v>
      </c>
    </row>
    <row r="9" spans="2:25" x14ac:dyDescent="0.2">
      <c r="B9" s="54">
        <v>1</v>
      </c>
      <c r="C9" s="55">
        <f>L2</f>
        <v>500000</v>
      </c>
      <c r="D9" s="55"/>
      <c r="E9" s="54">
        <v>2016</v>
      </c>
      <c r="F9" s="8">
        <v>43950</v>
      </c>
      <c r="G9" s="54" t="s">
        <v>3</v>
      </c>
      <c r="H9" s="56">
        <v>0.96189999999999998</v>
      </c>
      <c r="I9" s="56"/>
      <c r="J9" s="54">
        <v>27</v>
      </c>
      <c r="K9" s="55">
        <f>IF(J9="","",C9*0.03)</f>
        <v>15000</v>
      </c>
      <c r="L9" s="55"/>
      <c r="M9" s="6">
        <f>IF(J9="","",(K9/J9)/LOOKUP(RIGHT($D$2,3),定数!$A$6:$A$13,定数!$B$6:$B$13))</f>
        <v>5.0505050505050502</v>
      </c>
      <c r="N9" s="54">
        <v>2016</v>
      </c>
      <c r="O9" s="8">
        <v>43950</v>
      </c>
      <c r="P9" s="56">
        <v>0.95820000000000005</v>
      </c>
      <c r="Q9" s="56"/>
      <c r="R9" s="59">
        <f>IF(P9="","",T9*M9*LOOKUP(RIGHT($D$2,3),定数!$A$6:$A$13,定数!$B$6:$B$13))</f>
        <v>20555.55555555514</v>
      </c>
      <c r="S9" s="59"/>
      <c r="T9" s="60">
        <f>IF(P9="","",IF(G9="買",(P9-H9),(H9-P9))*IF(RIGHT($D$2,3)="JPY",100,10000))</f>
        <v>36.999999999999254</v>
      </c>
      <c r="U9" s="60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54">
        <v>2</v>
      </c>
      <c r="C10" s="55">
        <f t="shared" ref="C10:C73" si="0">IF(R9="","",C9+R9)</f>
        <v>520555.55555555515</v>
      </c>
      <c r="D10" s="55"/>
      <c r="E10" s="54">
        <v>2016</v>
      </c>
      <c r="F10" s="8">
        <v>43953</v>
      </c>
      <c r="G10" s="54" t="s">
        <v>3</v>
      </c>
      <c r="H10" s="56">
        <v>0.95660000000000001</v>
      </c>
      <c r="I10" s="56"/>
      <c r="J10" s="54">
        <v>25</v>
      </c>
      <c r="K10" s="57">
        <f>IF(J10="","",C10*0.03)</f>
        <v>15616.666666666653</v>
      </c>
      <c r="L10" s="58"/>
      <c r="M10" s="6">
        <f>IF(J10="","",(K10/J10)/LOOKUP(RIGHT($D$2,3),定数!$A$6:$A$13,定数!$B$6:$B$13))</f>
        <v>5.6787878787878743</v>
      </c>
      <c r="N10" s="54">
        <v>2016</v>
      </c>
      <c r="O10" s="8">
        <v>43954</v>
      </c>
      <c r="P10" s="56">
        <v>0.95330000000000004</v>
      </c>
      <c r="Q10" s="56"/>
      <c r="R10" s="59">
        <f>IF(P10="","",T10*M10*LOOKUP(RIGHT($D$2,3),定数!$A$6:$A$13,定数!$B$6:$B$13))</f>
        <v>20613.999999999793</v>
      </c>
      <c r="S10" s="59"/>
      <c r="T10" s="60">
        <f>IF(P10="","",IF(G10="買",(P10-H10),(H10-P10))*IF(RIGHT($D$2,3)="JPY",100,10000))</f>
        <v>32.999999999999694</v>
      </c>
      <c r="U10" s="60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35">
        <f>IF(C10&lt;&gt;"",MAX(C10,C9),"")</f>
        <v>520555.55555555515</v>
      </c>
    </row>
    <row r="11" spans="2:25" x14ac:dyDescent="0.2">
      <c r="B11" s="54">
        <v>3</v>
      </c>
      <c r="C11" s="55">
        <f t="shared" si="0"/>
        <v>541169.55555555492</v>
      </c>
      <c r="D11" s="55"/>
      <c r="E11" s="54">
        <v>2016</v>
      </c>
      <c r="F11" s="8">
        <v>43954</v>
      </c>
      <c r="G11" s="54" t="s">
        <v>3</v>
      </c>
      <c r="H11" s="56">
        <v>0.9536</v>
      </c>
      <c r="I11" s="56"/>
      <c r="J11" s="54">
        <v>15</v>
      </c>
      <c r="K11" s="57">
        <f t="shared" ref="K11:K74" si="3">IF(J11="","",C11*0.03)</f>
        <v>16235.086666666648</v>
      </c>
      <c r="L11" s="58"/>
      <c r="M11" s="6">
        <f>IF(J11="","",(K11/J11)/LOOKUP(RIGHT($D$2,3),定数!$A$6:$A$13,定数!$B$6:$B$13))</f>
        <v>9.8394464646464534</v>
      </c>
      <c r="N11" s="54">
        <v>2016</v>
      </c>
      <c r="O11" s="8">
        <v>43954</v>
      </c>
      <c r="P11" s="56">
        <v>0.95179999999999998</v>
      </c>
      <c r="Q11" s="56"/>
      <c r="R11" s="59">
        <f>IF(P11="","",T11*M11*LOOKUP(RIGHT($D$2,3),定数!$A$6:$A$13,定数!$B$6:$B$13))</f>
        <v>19482.104000000236</v>
      </c>
      <c r="S11" s="59"/>
      <c r="T11" s="60">
        <f>IF(P11="","",IF(G11="買",(P11-H11),(H11-P11))*IF(RIGHT($D$2,3)="JPY",100,10000))</f>
        <v>18.000000000000238</v>
      </c>
      <c r="U11" s="60"/>
      <c r="V11" s="22">
        <f t="shared" si="1"/>
        <v>3</v>
      </c>
      <c r="W11">
        <f t="shared" si="2"/>
        <v>0</v>
      </c>
      <c r="X11" s="35">
        <f>IF(C11&lt;&gt;"",MAX(X10,C11),"")</f>
        <v>541169.55555555492</v>
      </c>
      <c r="Y11" s="36">
        <f>IF(X11&lt;&gt;"",1-(C11/X11),"")</f>
        <v>0</v>
      </c>
    </row>
    <row r="12" spans="2:25" x14ac:dyDescent="0.2">
      <c r="B12" s="54">
        <v>4</v>
      </c>
      <c r="C12" s="55">
        <f t="shared" si="0"/>
        <v>560651.6595555552</v>
      </c>
      <c r="D12" s="55"/>
      <c r="E12" s="54">
        <v>2016</v>
      </c>
      <c r="F12" s="8">
        <v>43961</v>
      </c>
      <c r="G12" s="54" t="s">
        <v>4</v>
      </c>
      <c r="H12" s="56">
        <v>0.97189999999999999</v>
      </c>
      <c r="I12" s="56"/>
      <c r="J12" s="54">
        <v>10</v>
      </c>
      <c r="K12" s="57">
        <f t="shared" si="3"/>
        <v>16819.549786666656</v>
      </c>
      <c r="L12" s="58"/>
      <c r="M12" s="6">
        <f>IF(J12="","",(K12/J12)/LOOKUP(RIGHT($D$2,3),定数!$A$6:$A$13,定数!$B$6:$B$13))</f>
        <v>15.290499806060595</v>
      </c>
      <c r="N12" s="54">
        <v>2016</v>
      </c>
      <c r="O12" s="8">
        <v>43961</v>
      </c>
      <c r="P12" s="56">
        <v>0.97089999999999999</v>
      </c>
      <c r="Q12" s="56"/>
      <c r="R12" s="59">
        <f>IF(P12="","",T12*M12*LOOKUP(RIGHT($D$2,3),定数!$A$6:$A$13,定数!$B$6:$B$13))</f>
        <v>-16819.54978666667</v>
      </c>
      <c r="S12" s="59"/>
      <c r="T12" s="60">
        <f t="shared" ref="T12:T75" si="4">IF(P12="","",IF(G12="買",(P12-H12),(H12-P12))*IF(RIGHT($D$2,3)="JPY",100,10000))</f>
        <v>-10.000000000000009</v>
      </c>
      <c r="U12" s="60"/>
      <c r="V12" s="22">
        <f t="shared" si="1"/>
        <v>0</v>
      </c>
      <c r="W12">
        <f t="shared" si="2"/>
        <v>1</v>
      </c>
      <c r="X12" s="35">
        <f t="shared" ref="X12:X75" si="5">IF(C12&lt;&gt;"",MAX(X11,C12),"")</f>
        <v>560651.6595555552</v>
      </c>
      <c r="Y12" s="36">
        <f t="shared" ref="Y12:Y75" si="6">IF(X12&lt;&gt;"",1-(C12/X12),"")</f>
        <v>0</v>
      </c>
    </row>
    <row r="13" spans="2:25" x14ac:dyDescent="0.2">
      <c r="B13" s="54">
        <v>5</v>
      </c>
      <c r="C13" s="55">
        <f t="shared" si="0"/>
        <v>543832.10976888856</v>
      </c>
      <c r="D13" s="55"/>
      <c r="E13" s="54">
        <v>2016</v>
      </c>
      <c r="F13" s="8">
        <v>43969</v>
      </c>
      <c r="G13" s="54" t="s">
        <v>4</v>
      </c>
      <c r="H13" s="56">
        <v>0.98309999999999997</v>
      </c>
      <c r="I13" s="56"/>
      <c r="J13" s="54">
        <v>17</v>
      </c>
      <c r="K13" s="57">
        <f t="shared" si="3"/>
        <v>16314.963293066656</v>
      </c>
      <c r="L13" s="58"/>
      <c r="M13" s="6">
        <f>IF(J13="","",(K13/J13)/LOOKUP(RIGHT($D$2,3),定数!$A$6:$A$13,定数!$B$6:$B$13))</f>
        <v>8.7245793011051642</v>
      </c>
      <c r="N13" s="54">
        <v>2016</v>
      </c>
      <c r="O13" s="8">
        <v>43969</v>
      </c>
      <c r="P13" s="56">
        <v>0.98140000000000005</v>
      </c>
      <c r="Q13" s="56"/>
      <c r="R13" s="59">
        <f>IF(P13="","",T13*M13*LOOKUP(RIGHT($D$2,3),定数!$A$6:$A$13,定数!$B$6:$B$13))</f>
        <v>-16314.963293065928</v>
      </c>
      <c r="S13" s="59"/>
      <c r="T13" s="60">
        <f t="shared" si="4"/>
        <v>-16.99999999999924</v>
      </c>
      <c r="U13" s="60"/>
      <c r="V13" s="22">
        <f t="shared" si="1"/>
        <v>0</v>
      </c>
      <c r="W13">
        <f t="shared" si="2"/>
        <v>2</v>
      </c>
      <c r="X13" s="35">
        <f t="shared" si="5"/>
        <v>560651.6595555552</v>
      </c>
      <c r="Y13" s="36">
        <f t="shared" si="6"/>
        <v>3.0000000000000027E-2</v>
      </c>
    </row>
    <row r="14" spans="2:25" x14ac:dyDescent="0.2">
      <c r="B14" s="54">
        <v>6</v>
      </c>
      <c r="C14" s="55">
        <f t="shared" si="0"/>
        <v>527517.14647582266</v>
      </c>
      <c r="D14" s="55"/>
      <c r="E14" s="54">
        <v>2016</v>
      </c>
      <c r="F14" s="8">
        <v>43970</v>
      </c>
      <c r="G14" s="54" t="s">
        <v>4</v>
      </c>
      <c r="H14" s="56">
        <v>0.98960000000000004</v>
      </c>
      <c r="I14" s="56"/>
      <c r="J14" s="54">
        <v>17</v>
      </c>
      <c r="K14" s="57">
        <f t="shared" si="3"/>
        <v>15825.51439427468</v>
      </c>
      <c r="L14" s="58"/>
      <c r="M14" s="6">
        <f>IF(J14="","",(K14/J14)/LOOKUP(RIGHT($D$2,3),定数!$A$6:$A$13,定数!$B$6:$B$13))</f>
        <v>8.4628419220720215</v>
      </c>
      <c r="N14" s="54">
        <v>2016</v>
      </c>
      <c r="O14" s="8">
        <v>43971</v>
      </c>
      <c r="P14" s="56">
        <v>0.99180000000000001</v>
      </c>
      <c r="Q14" s="56"/>
      <c r="R14" s="59">
        <f>IF(P14="","",T14*M14*LOOKUP(RIGHT($D$2,3),定数!$A$6:$A$13,定数!$B$6:$B$13))</f>
        <v>20480.077451414105</v>
      </c>
      <c r="S14" s="59"/>
      <c r="T14" s="60">
        <f t="shared" si="4"/>
        <v>21.999999999999797</v>
      </c>
      <c r="U14" s="60"/>
      <c r="V14" s="22">
        <f t="shared" si="1"/>
        <v>1</v>
      </c>
      <c r="W14">
        <f t="shared" si="2"/>
        <v>0</v>
      </c>
      <c r="X14" s="35">
        <f t="shared" si="5"/>
        <v>560651.6595555552</v>
      </c>
      <c r="Y14" s="36">
        <f t="shared" si="6"/>
        <v>5.9099999999998598E-2</v>
      </c>
    </row>
    <row r="15" spans="2:25" x14ac:dyDescent="0.2">
      <c r="B15" s="54">
        <v>7</v>
      </c>
      <c r="C15" s="55">
        <f t="shared" si="0"/>
        <v>547997.22392723674</v>
      </c>
      <c r="D15" s="55"/>
      <c r="E15" s="54">
        <v>2016</v>
      </c>
      <c r="F15" s="8">
        <v>43975</v>
      </c>
      <c r="G15" s="54" t="s">
        <v>4</v>
      </c>
      <c r="H15" s="56">
        <v>0.99309999999999998</v>
      </c>
      <c r="I15" s="56"/>
      <c r="J15" s="54">
        <v>15</v>
      </c>
      <c r="K15" s="57">
        <f t="shared" si="3"/>
        <v>16439.916717817101</v>
      </c>
      <c r="L15" s="58"/>
      <c r="M15" s="6">
        <f>IF(J15="","",(K15/J15)/LOOKUP(RIGHT($D$2,3),定数!$A$6:$A$13,定数!$B$6:$B$13))</f>
        <v>9.9635858895861222</v>
      </c>
      <c r="N15" s="54">
        <v>2016</v>
      </c>
      <c r="O15" s="8">
        <v>43976</v>
      </c>
      <c r="P15" s="56">
        <v>0.99160000000000004</v>
      </c>
      <c r="Q15" s="56"/>
      <c r="R15" s="59">
        <f>IF(P15="","",T15*M15*LOOKUP(RIGHT($D$2,3),定数!$A$6:$A$13,定数!$B$6:$B$13))</f>
        <v>-16439.916717816508</v>
      </c>
      <c r="S15" s="59"/>
      <c r="T15" s="60">
        <f t="shared" si="4"/>
        <v>-14.999999999999458</v>
      </c>
      <c r="U15" s="60"/>
      <c r="V15" s="22">
        <f t="shared" si="1"/>
        <v>0</v>
      </c>
      <c r="W15">
        <f t="shared" si="2"/>
        <v>1</v>
      </c>
      <c r="X15" s="35">
        <f t="shared" si="5"/>
        <v>560651.6595555552</v>
      </c>
      <c r="Y15" s="36">
        <f t="shared" si="6"/>
        <v>2.2570941176469517E-2</v>
      </c>
    </row>
    <row r="16" spans="2:25" x14ac:dyDescent="0.2">
      <c r="B16" s="54">
        <v>8</v>
      </c>
      <c r="C16" s="55">
        <f t="shared" si="0"/>
        <v>531557.30720942025</v>
      </c>
      <c r="D16" s="55"/>
      <c r="E16" s="54">
        <v>2016</v>
      </c>
      <c r="F16" s="8">
        <v>43976</v>
      </c>
      <c r="G16" s="54" t="s">
        <v>3</v>
      </c>
      <c r="H16" s="56">
        <v>0.99039999999999995</v>
      </c>
      <c r="I16" s="56"/>
      <c r="J16" s="54">
        <v>23</v>
      </c>
      <c r="K16" s="57">
        <f t="shared" si="3"/>
        <v>15946.719216282607</v>
      </c>
      <c r="L16" s="58"/>
      <c r="M16" s="6">
        <f>IF(J16="","",(K16/J16)/LOOKUP(RIGHT($D$2,3),定数!$A$6:$A$13,定数!$B$6:$B$13))</f>
        <v>6.3030510736294891</v>
      </c>
      <c r="N16" s="54">
        <v>2016</v>
      </c>
      <c r="O16" s="8">
        <v>43977</v>
      </c>
      <c r="P16" s="56">
        <v>0.98740000000000006</v>
      </c>
      <c r="Q16" s="56"/>
      <c r="R16" s="59">
        <f>IF(P16="","",T16*M16*LOOKUP(RIGHT($D$2,3),定数!$A$6:$A$13,定数!$B$6:$B$13))</f>
        <v>20800.068542976565</v>
      </c>
      <c r="S16" s="59"/>
      <c r="T16" s="60">
        <f t="shared" si="4"/>
        <v>29.999999999998916</v>
      </c>
      <c r="U16" s="60"/>
      <c r="V16" s="22">
        <f t="shared" si="1"/>
        <v>1</v>
      </c>
      <c r="W16">
        <f t="shared" si="2"/>
        <v>0</v>
      </c>
      <c r="X16" s="35">
        <f t="shared" si="5"/>
        <v>560651.6595555552</v>
      </c>
      <c r="Y16" s="36">
        <f t="shared" si="6"/>
        <v>5.1893812941174344E-2</v>
      </c>
    </row>
    <row r="17" spans="2:25" x14ac:dyDescent="0.2">
      <c r="B17" s="54">
        <v>9</v>
      </c>
      <c r="C17" s="55">
        <f t="shared" si="0"/>
        <v>552357.37575239677</v>
      </c>
      <c r="D17" s="55"/>
      <c r="E17" s="54">
        <v>2016</v>
      </c>
      <c r="F17" s="8">
        <v>43984</v>
      </c>
      <c r="G17" s="54" t="s">
        <v>3</v>
      </c>
      <c r="H17" s="56">
        <v>0.98699999999999999</v>
      </c>
      <c r="I17" s="56"/>
      <c r="J17" s="54">
        <v>14</v>
      </c>
      <c r="K17" s="57">
        <f t="shared" si="3"/>
        <v>16570.721272571904</v>
      </c>
      <c r="L17" s="58"/>
      <c r="M17" s="6">
        <f>IF(J17="","",(K17/J17)/LOOKUP(RIGHT($D$2,3),定数!$A$6:$A$13,定数!$B$6:$B$13))</f>
        <v>10.760208618553184</v>
      </c>
      <c r="N17" s="54">
        <v>2016</v>
      </c>
      <c r="O17" s="8">
        <v>43984</v>
      </c>
      <c r="P17" s="56">
        <v>0.98839999999999995</v>
      </c>
      <c r="Q17" s="56"/>
      <c r="R17" s="59">
        <f>IF(P17="","",T17*M17*LOOKUP(RIGHT($D$2,3),定数!$A$6:$A$13,定数!$B$6:$B$13))</f>
        <v>-16570.721272571391</v>
      </c>
      <c r="S17" s="59"/>
      <c r="T17" s="60">
        <f t="shared" si="4"/>
        <v>-13.999999999999568</v>
      </c>
      <c r="U17" s="60"/>
      <c r="V17" s="22">
        <f t="shared" si="1"/>
        <v>0</v>
      </c>
      <c r="W17">
        <f t="shared" si="2"/>
        <v>1</v>
      </c>
      <c r="X17" s="35">
        <f t="shared" si="5"/>
        <v>560651.6595555552</v>
      </c>
      <c r="Y17" s="36">
        <f t="shared" si="6"/>
        <v>1.4794005621482587E-2</v>
      </c>
    </row>
    <row r="18" spans="2:25" x14ac:dyDescent="0.2">
      <c r="B18" s="54">
        <v>10</v>
      </c>
      <c r="C18" s="55">
        <f t="shared" si="0"/>
        <v>535786.6544798254</v>
      </c>
      <c r="D18" s="55"/>
      <c r="E18" s="54">
        <v>2016</v>
      </c>
      <c r="F18" s="8">
        <v>43988</v>
      </c>
      <c r="G18" s="54" t="s">
        <v>3</v>
      </c>
      <c r="H18" s="56">
        <v>0.96989999999999998</v>
      </c>
      <c r="I18" s="56"/>
      <c r="J18" s="54">
        <v>40</v>
      </c>
      <c r="K18" s="57">
        <f>IF(J18="","",C18*0.03)</f>
        <v>16073.599634394761</v>
      </c>
      <c r="L18" s="58"/>
      <c r="M18" s="6">
        <f>IF(J18="","",(K18/J18)/LOOKUP(RIGHT($D$2,3),定数!$A$6:$A$13,定数!$B$6:$B$13))</f>
        <v>3.6530908259988095</v>
      </c>
      <c r="N18" s="54">
        <v>2016</v>
      </c>
      <c r="O18" s="8">
        <v>43990</v>
      </c>
      <c r="P18" s="56">
        <v>0.96450000000000002</v>
      </c>
      <c r="Q18" s="56"/>
      <c r="R18" s="59">
        <f>IF(P18="","",T18*M18*LOOKUP(RIGHT($D$2,3),定数!$A$6:$A$13,定数!$B$6:$B$13))</f>
        <v>21699.359506432767</v>
      </c>
      <c r="S18" s="59"/>
      <c r="T18" s="60">
        <f t="shared" si="4"/>
        <v>53.999999999999602</v>
      </c>
      <c r="U18" s="60"/>
      <c r="V18" s="22">
        <f t="shared" si="1"/>
        <v>1</v>
      </c>
      <c r="W18">
        <f t="shared" si="2"/>
        <v>0</v>
      </c>
      <c r="X18" s="35">
        <f t="shared" si="5"/>
        <v>560651.6595555552</v>
      </c>
      <c r="Y18" s="36">
        <f t="shared" si="6"/>
        <v>4.4350185452837199E-2</v>
      </c>
    </row>
    <row r="19" spans="2:25" x14ac:dyDescent="0.2">
      <c r="B19" s="54">
        <v>11</v>
      </c>
      <c r="C19" s="55">
        <f t="shared" si="0"/>
        <v>557486.01398625819</v>
      </c>
      <c r="D19" s="55"/>
      <c r="E19" s="54">
        <v>2016</v>
      </c>
      <c r="F19" s="8">
        <v>43989</v>
      </c>
      <c r="G19" s="54" t="s">
        <v>3</v>
      </c>
      <c r="H19" s="56">
        <v>0.96699999999999997</v>
      </c>
      <c r="I19" s="56"/>
      <c r="J19" s="54">
        <v>19</v>
      </c>
      <c r="K19" s="57">
        <f t="shared" si="3"/>
        <v>16724.580419587746</v>
      </c>
      <c r="L19" s="58"/>
      <c r="M19" s="6">
        <f>IF(J19="","",(K19/J19)/LOOKUP(RIGHT($D$2,3),定数!$A$6:$A$13,定数!$B$6:$B$13))</f>
        <v>8.0021915883194961</v>
      </c>
      <c r="N19" s="54">
        <v>2016</v>
      </c>
      <c r="O19" s="8">
        <v>43990</v>
      </c>
      <c r="P19" s="56">
        <v>0.96450000000000002</v>
      </c>
      <c r="Q19" s="56"/>
      <c r="R19" s="59">
        <f>IF(P19="","",T19*M19*LOOKUP(RIGHT($D$2,3),定数!$A$6:$A$13,定数!$B$6:$B$13))</f>
        <v>22006.026867878143</v>
      </c>
      <c r="S19" s="59"/>
      <c r="T19" s="60">
        <f t="shared" si="4"/>
        <v>24.999999999999467</v>
      </c>
      <c r="U19" s="60"/>
      <c r="V19" s="22">
        <f t="shared" si="1"/>
        <v>2</v>
      </c>
      <c r="W19">
        <f t="shared" si="2"/>
        <v>0</v>
      </c>
      <c r="X19" s="35">
        <f t="shared" si="5"/>
        <v>560651.6595555552</v>
      </c>
      <c r="Y19" s="36">
        <f t="shared" si="6"/>
        <v>5.6463679636773456E-3</v>
      </c>
    </row>
    <row r="20" spans="2:25" x14ac:dyDescent="0.2">
      <c r="B20" s="54">
        <v>12</v>
      </c>
      <c r="C20" s="55">
        <f t="shared" si="0"/>
        <v>579492.04085413634</v>
      </c>
      <c r="D20" s="55"/>
      <c r="E20" s="54">
        <v>2016</v>
      </c>
      <c r="F20" s="8">
        <v>43991</v>
      </c>
      <c r="G20" s="54" t="s">
        <v>3</v>
      </c>
      <c r="H20" s="56">
        <v>0.95840000000000003</v>
      </c>
      <c r="I20" s="56"/>
      <c r="J20" s="54">
        <v>13</v>
      </c>
      <c r="K20" s="57">
        <f t="shared" si="3"/>
        <v>17384.76122562409</v>
      </c>
      <c r="L20" s="58"/>
      <c r="M20" s="6">
        <f>IF(J20="","",(K20/J20)/LOOKUP(RIGHT($D$2,3),定数!$A$6:$A$13,定数!$B$6:$B$13))</f>
        <v>12.157175682254609</v>
      </c>
      <c r="N20" s="54">
        <v>2016</v>
      </c>
      <c r="O20" s="8">
        <v>43991</v>
      </c>
      <c r="P20" s="56">
        <v>0.9597</v>
      </c>
      <c r="Q20" s="56"/>
      <c r="R20" s="59">
        <f>IF(P20="","",T20*M20*LOOKUP(RIGHT($D$2,3),定数!$A$6:$A$13,定数!$B$6:$B$13))</f>
        <v>-17384.761225623661</v>
      </c>
      <c r="S20" s="59"/>
      <c r="T20" s="60">
        <f t="shared" si="4"/>
        <v>-12.999999999999678</v>
      </c>
      <c r="U20" s="60"/>
      <c r="V20" s="22">
        <f t="shared" si="1"/>
        <v>0</v>
      </c>
      <c r="W20">
        <f t="shared" si="2"/>
        <v>1</v>
      </c>
      <c r="X20" s="35">
        <f t="shared" si="5"/>
        <v>579492.04085413634</v>
      </c>
      <c r="Y20" s="36">
        <f t="shared" si="6"/>
        <v>0</v>
      </c>
    </row>
    <row r="21" spans="2:25" x14ac:dyDescent="0.2">
      <c r="B21" s="54">
        <v>13</v>
      </c>
      <c r="C21" s="55">
        <f t="shared" si="0"/>
        <v>562107.27962851268</v>
      </c>
      <c r="D21" s="55"/>
      <c r="E21" s="54">
        <v>2016</v>
      </c>
      <c r="F21" s="8">
        <v>43999</v>
      </c>
      <c r="G21" s="54" t="s">
        <v>3</v>
      </c>
      <c r="H21" s="56">
        <v>0.96309999999999996</v>
      </c>
      <c r="I21" s="56"/>
      <c r="J21" s="54">
        <v>18</v>
      </c>
      <c r="K21" s="57">
        <f>IF(J21="","",C21*0.03)</f>
        <v>16863.218388855381</v>
      </c>
      <c r="L21" s="58"/>
      <c r="M21" s="6">
        <f>IF(J21="","",(K21/J21)/LOOKUP(RIGHT($D$2,3),定数!$A$6:$A$13,定数!$B$6:$B$13))</f>
        <v>8.5167769640683737</v>
      </c>
      <c r="N21" s="54">
        <v>2016</v>
      </c>
      <c r="O21" s="8">
        <v>43999</v>
      </c>
      <c r="P21" s="56">
        <v>0.96079999999999999</v>
      </c>
      <c r="Q21" s="56"/>
      <c r="R21" s="59">
        <f>IF(P21="","",T21*M21*LOOKUP(RIGHT($D$2,3),定数!$A$6:$A$13,定数!$B$6:$B$13))</f>
        <v>21547.445719092695</v>
      </c>
      <c r="S21" s="59"/>
      <c r="T21" s="60">
        <f t="shared" si="4"/>
        <v>22.999999999999687</v>
      </c>
      <c r="U21" s="60"/>
      <c r="V21" s="22">
        <f t="shared" si="1"/>
        <v>1</v>
      </c>
      <c r="W21">
        <f t="shared" si="2"/>
        <v>0</v>
      </c>
      <c r="X21" s="35">
        <f t="shared" si="5"/>
        <v>579492.04085413634</v>
      </c>
      <c r="Y21" s="36">
        <f t="shared" si="6"/>
        <v>2.9999999999999249E-2</v>
      </c>
    </row>
    <row r="22" spans="2:25" x14ac:dyDescent="0.2">
      <c r="B22" s="54">
        <v>14</v>
      </c>
      <c r="C22" s="55">
        <f t="shared" si="0"/>
        <v>583654.72534760542</v>
      </c>
      <c r="D22" s="55"/>
      <c r="E22" s="54">
        <v>2016</v>
      </c>
      <c r="F22" s="8">
        <v>44004</v>
      </c>
      <c r="G22" s="54" t="s">
        <v>3</v>
      </c>
      <c r="H22" s="56">
        <v>0.95809999999999995</v>
      </c>
      <c r="I22" s="56"/>
      <c r="J22" s="54">
        <v>21</v>
      </c>
      <c r="K22" s="57">
        <f t="shared" si="3"/>
        <v>17509.641760428163</v>
      </c>
      <c r="L22" s="58"/>
      <c r="M22" s="6">
        <f>IF(J22="","",(K22/J22)/LOOKUP(RIGHT($D$2,3),定数!$A$6:$A$13,定数!$B$6:$B$13))</f>
        <v>7.5799314980208496</v>
      </c>
      <c r="N22" s="54">
        <v>2016</v>
      </c>
      <c r="O22" s="8">
        <v>44005</v>
      </c>
      <c r="P22" s="56">
        <v>0.95540000000000003</v>
      </c>
      <c r="Q22" s="56"/>
      <c r="R22" s="59">
        <f>IF(P22="","",T22*M22*LOOKUP(RIGHT($D$2,3),定数!$A$6:$A$13,定数!$B$6:$B$13))</f>
        <v>22512.396549121298</v>
      </c>
      <c r="S22" s="59"/>
      <c r="T22" s="60">
        <f t="shared" si="4"/>
        <v>26.999999999999247</v>
      </c>
      <c r="U22" s="60"/>
      <c r="V22" s="22">
        <f t="shared" si="1"/>
        <v>2</v>
      </c>
      <c r="W22">
        <f t="shared" si="2"/>
        <v>0</v>
      </c>
      <c r="X22" s="35">
        <f t="shared" si="5"/>
        <v>583654.72534760542</v>
      </c>
      <c r="Y22" s="36">
        <f t="shared" si="6"/>
        <v>0</v>
      </c>
    </row>
    <row r="23" spans="2:25" x14ac:dyDescent="0.2">
      <c r="B23" s="54">
        <v>15</v>
      </c>
      <c r="C23" s="55">
        <f t="shared" si="0"/>
        <v>606167.12189672666</v>
      </c>
      <c r="D23" s="55"/>
      <c r="E23" s="54">
        <v>2016</v>
      </c>
      <c r="F23" s="8">
        <v>44009</v>
      </c>
      <c r="G23" s="54" t="s">
        <v>4</v>
      </c>
      <c r="H23" s="56">
        <v>0.97540000000000004</v>
      </c>
      <c r="I23" s="56"/>
      <c r="J23" s="54">
        <v>26</v>
      </c>
      <c r="K23" s="57">
        <f t="shared" si="3"/>
        <v>18185.0136569018</v>
      </c>
      <c r="L23" s="58"/>
      <c r="M23" s="6">
        <f>IF(J23="","",(K23/J23)/LOOKUP(RIGHT($D$2,3),定数!$A$6:$A$13,定数!$B$6:$B$13))</f>
        <v>6.3583963835320976</v>
      </c>
      <c r="N23" s="54">
        <v>2016</v>
      </c>
      <c r="O23" s="8">
        <v>44009</v>
      </c>
      <c r="P23" s="56">
        <v>0.97899999999999998</v>
      </c>
      <c r="Q23" s="56"/>
      <c r="R23" s="59">
        <f>IF(P23="","",T23*M23*LOOKUP(RIGHT($D$2,3),定数!$A$6:$A$13,定数!$B$6:$B$13))</f>
        <v>25179.249678786666</v>
      </c>
      <c r="S23" s="59"/>
      <c r="T23" s="60">
        <f t="shared" si="4"/>
        <v>35.999999999999368</v>
      </c>
      <c r="U23" s="60"/>
      <c r="V23" t="str">
        <f t="shared" ref="V23:W74" si="7">IF(S23&lt;&gt;"",IF(S23&lt;0,1+V22,0),"")</f>
        <v/>
      </c>
      <c r="W23">
        <f t="shared" si="2"/>
        <v>0</v>
      </c>
      <c r="X23" s="35">
        <f t="shared" si="5"/>
        <v>606167.12189672666</v>
      </c>
      <c r="Y23" s="36">
        <f t="shared" si="6"/>
        <v>0</v>
      </c>
    </row>
    <row r="24" spans="2:25" x14ac:dyDescent="0.2">
      <c r="B24" s="54">
        <v>16</v>
      </c>
      <c r="C24" s="55">
        <f t="shared" si="0"/>
        <v>631346.37157551327</v>
      </c>
      <c r="D24" s="55"/>
      <c r="E24" s="54">
        <v>2016</v>
      </c>
      <c r="F24" s="8">
        <v>44010</v>
      </c>
      <c r="G24" s="54" t="s">
        <v>4</v>
      </c>
      <c r="H24" s="56">
        <v>0.98019999999999996</v>
      </c>
      <c r="I24" s="56"/>
      <c r="J24" s="54">
        <v>22</v>
      </c>
      <c r="K24" s="57">
        <f t="shared" si="3"/>
        <v>18940.391147265396</v>
      </c>
      <c r="L24" s="58"/>
      <c r="M24" s="6">
        <f>IF(J24="","",(K24/J24)/LOOKUP(RIGHT($D$2,3),定数!$A$6:$A$13,定数!$B$6:$B$13))</f>
        <v>7.8266079120931389</v>
      </c>
      <c r="N24" s="54">
        <v>2016</v>
      </c>
      <c r="O24" s="8">
        <v>44010</v>
      </c>
      <c r="P24" s="56">
        <v>0.98299999999999998</v>
      </c>
      <c r="Q24" s="56"/>
      <c r="R24" s="59">
        <f>IF(P24="","",T24*M24*LOOKUP(RIGHT($D$2,3),定数!$A$6:$A$13,定数!$B$6:$B$13))</f>
        <v>24105.952369247079</v>
      </c>
      <c r="S24" s="59"/>
      <c r="T24" s="60">
        <f t="shared" si="4"/>
        <v>28.000000000000249</v>
      </c>
      <c r="U24" s="60"/>
      <c r="V24" t="str">
        <f t="shared" si="7"/>
        <v/>
      </c>
      <c r="W24">
        <f t="shared" si="2"/>
        <v>0</v>
      </c>
      <c r="X24" s="35">
        <f t="shared" si="5"/>
        <v>631346.37157551327</v>
      </c>
      <c r="Y24" s="36">
        <f t="shared" si="6"/>
        <v>0</v>
      </c>
    </row>
    <row r="25" spans="2:25" x14ac:dyDescent="0.2">
      <c r="B25" s="54">
        <v>17</v>
      </c>
      <c r="C25" s="55">
        <f t="shared" si="0"/>
        <v>655452.32394476037</v>
      </c>
      <c r="D25" s="55"/>
      <c r="E25" s="54">
        <v>2016</v>
      </c>
      <c r="F25" s="8">
        <v>44011</v>
      </c>
      <c r="G25" s="54" t="s">
        <v>3</v>
      </c>
      <c r="H25" s="56">
        <v>0.97960000000000003</v>
      </c>
      <c r="I25" s="56"/>
      <c r="J25" s="54">
        <v>17</v>
      </c>
      <c r="K25" s="57">
        <f t="shared" si="3"/>
        <v>19663.569718342809</v>
      </c>
      <c r="L25" s="58"/>
      <c r="M25" s="6">
        <f>IF(J25="","",(K25/J25)/LOOKUP(RIGHT($D$2,3),定数!$A$6:$A$13,定数!$B$6:$B$13))</f>
        <v>10.515277924247492</v>
      </c>
      <c r="N25" s="54">
        <v>2016</v>
      </c>
      <c r="O25" s="8">
        <v>44012</v>
      </c>
      <c r="P25" s="56">
        <v>0.98129999999999995</v>
      </c>
      <c r="Q25" s="56"/>
      <c r="R25" s="59">
        <f>IF(P25="","",T25*M25*LOOKUP(RIGHT($D$2,3),定数!$A$6:$A$13,定数!$B$6:$B$13))</f>
        <v>-19663.569718341929</v>
      </c>
      <c r="S25" s="59"/>
      <c r="T25" s="60">
        <f t="shared" si="4"/>
        <v>-16.99999999999924</v>
      </c>
      <c r="U25" s="60"/>
      <c r="V25" t="str">
        <f t="shared" si="7"/>
        <v/>
      </c>
      <c r="W25">
        <f t="shared" si="2"/>
        <v>1</v>
      </c>
      <c r="X25" s="35">
        <f t="shared" si="5"/>
        <v>655452.32394476037</v>
      </c>
      <c r="Y25" s="36">
        <f t="shared" si="6"/>
        <v>0</v>
      </c>
    </row>
    <row r="26" spans="2:25" x14ac:dyDescent="0.2">
      <c r="B26" s="54">
        <v>18</v>
      </c>
      <c r="C26" s="55">
        <f t="shared" si="0"/>
        <v>635788.75422641844</v>
      </c>
      <c r="D26" s="55"/>
      <c r="E26" s="54">
        <v>2016</v>
      </c>
      <c r="F26" s="8">
        <v>44018</v>
      </c>
      <c r="G26" s="54" t="s">
        <v>4</v>
      </c>
      <c r="H26" s="56">
        <v>0.97829999999999995</v>
      </c>
      <c r="I26" s="56"/>
      <c r="J26" s="54">
        <v>10</v>
      </c>
      <c r="K26" s="57">
        <f t="shared" si="3"/>
        <v>19073.662626792553</v>
      </c>
      <c r="L26" s="58"/>
      <c r="M26" s="6">
        <f>IF(J26="","",(K26/J26)/LOOKUP(RIGHT($D$2,3),定数!$A$6:$A$13,定数!$B$6:$B$13))</f>
        <v>17.339693297084139</v>
      </c>
      <c r="N26" s="54">
        <v>2016</v>
      </c>
      <c r="O26" s="8">
        <v>44018</v>
      </c>
      <c r="P26" s="56">
        <v>0.97940000000000005</v>
      </c>
      <c r="Q26" s="56"/>
      <c r="R26" s="59">
        <f>IF(P26="","",T26*M26*LOOKUP(RIGHT($D$2,3),定数!$A$6:$A$13,定数!$B$6:$B$13))</f>
        <v>20981.028889473731</v>
      </c>
      <c r="S26" s="59"/>
      <c r="T26" s="60">
        <f t="shared" si="4"/>
        <v>11.000000000001009</v>
      </c>
      <c r="U26" s="60"/>
      <c r="V26" t="str">
        <f t="shared" si="7"/>
        <v/>
      </c>
      <c r="W26">
        <f t="shared" si="2"/>
        <v>0</v>
      </c>
      <c r="X26" s="35">
        <f t="shared" si="5"/>
        <v>655452.32394476037</v>
      </c>
      <c r="Y26" s="36">
        <f t="shared" si="6"/>
        <v>2.9999999999998694E-2</v>
      </c>
    </row>
    <row r="27" spans="2:25" x14ac:dyDescent="0.2">
      <c r="B27" s="54">
        <v>19</v>
      </c>
      <c r="C27" s="55">
        <f t="shared" si="0"/>
        <v>656769.78311589221</v>
      </c>
      <c r="D27" s="55"/>
      <c r="E27" s="54">
        <v>2016</v>
      </c>
      <c r="F27" s="8">
        <v>44026</v>
      </c>
      <c r="G27" s="54" t="s">
        <v>3</v>
      </c>
      <c r="H27" s="56">
        <v>0.98280000000000001</v>
      </c>
      <c r="I27" s="56"/>
      <c r="J27" s="54">
        <v>15</v>
      </c>
      <c r="K27" s="57">
        <f t="shared" si="3"/>
        <v>19703.093493476765</v>
      </c>
      <c r="L27" s="58"/>
      <c r="M27" s="6">
        <f>IF(J27="","",(K27/J27)/LOOKUP(RIGHT($D$2,3),定数!$A$6:$A$13,定数!$B$6:$B$13))</f>
        <v>11.941268783925313</v>
      </c>
      <c r="N27" s="54">
        <v>2016</v>
      </c>
      <c r="O27" s="8">
        <v>44026</v>
      </c>
      <c r="P27" s="56">
        <v>0.98009999999999997</v>
      </c>
      <c r="Q27" s="56"/>
      <c r="R27" s="59">
        <f>IF(P27="","",T27*M27*LOOKUP(RIGHT($D$2,3),定数!$A$6:$A$13,定数!$B$6:$B$13))</f>
        <v>35465.568288258648</v>
      </c>
      <c r="S27" s="59"/>
      <c r="T27" s="60">
        <f t="shared" si="4"/>
        <v>27.000000000000355</v>
      </c>
      <c r="U27" s="60"/>
      <c r="V27" t="str">
        <f t="shared" si="7"/>
        <v/>
      </c>
      <c r="W27">
        <f t="shared" si="2"/>
        <v>0</v>
      </c>
      <c r="X27" s="35">
        <f t="shared" si="5"/>
        <v>656769.78311589221</v>
      </c>
      <c r="Y27" s="36">
        <f t="shared" si="6"/>
        <v>0</v>
      </c>
    </row>
    <row r="28" spans="2:25" x14ac:dyDescent="0.2">
      <c r="B28" s="54">
        <v>20</v>
      </c>
      <c r="C28" s="55">
        <f t="shared" si="0"/>
        <v>692235.35140415083</v>
      </c>
      <c r="D28" s="55"/>
      <c r="E28" s="54">
        <v>2016</v>
      </c>
      <c r="F28" s="8">
        <v>44031</v>
      </c>
      <c r="G28" s="54" t="s">
        <v>4</v>
      </c>
      <c r="H28" s="56">
        <v>0.98609999999999998</v>
      </c>
      <c r="I28" s="56"/>
      <c r="J28" s="54">
        <v>22</v>
      </c>
      <c r="K28" s="57">
        <f t="shared" si="3"/>
        <v>20767.060542124524</v>
      </c>
      <c r="L28" s="58"/>
      <c r="M28" s="6">
        <f>IF(J28="","",(K28/J28)/LOOKUP(RIGHT($D$2,3),定数!$A$6:$A$13,定数!$B$6:$B$13))</f>
        <v>8.5814299760845127</v>
      </c>
      <c r="N28" s="54">
        <v>2016</v>
      </c>
      <c r="O28" s="8">
        <v>44032</v>
      </c>
      <c r="P28" s="56">
        <v>0.98899999999999999</v>
      </c>
      <c r="Q28" s="56"/>
      <c r="R28" s="59">
        <f>IF(P28="","",T28*M28*LOOKUP(RIGHT($D$2,3),定数!$A$6:$A$13,定数!$B$6:$B$13))</f>
        <v>27374.761623709721</v>
      </c>
      <c r="S28" s="59"/>
      <c r="T28" s="60">
        <f t="shared" si="4"/>
        <v>29.000000000000135</v>
      </c>
      <c r="U28" s="60"/>
      <c r="V28" t="str">
        <f t="shared" si="7"/>
        <v/>
      </c>
      <c r="W28">
        <f t="shared" si="2"/>
        <v>0</v>
      </c>
      <c r="X28" s="35">
        <f t="shared" si="5"/>
        <v>692235.35140415083</v>
      </c>
      <c r="Y28" s="36">
        <f t="shared" si="6"/>
        <v>0</v>
      </c>
    </row>
    <row r="29" spans="2:25" x14ac:dyDescent="0.2">
      <c r="B29" s="54">
        <v>21</v>
      </c>
      <c r="C29" s="55">
        <f t="shared" si="0"/>
        <v>719610.11302786053</v>
      </c>
      <c r="D29" s="55"/>
      <c r="E29" s="54">
        <v>2016</v>
      </c>
      <c r="F29" s="8">
        <v>44034</v>
      </c>
      <c r="G29" s="54" t="s">
        <v>4</v>
      </c>
      <c r="H29" s="56">
        <v>0.98660000000000003</v>
      </c>
      <c r="I29" s="56"/>
      <c r="J29" s="54">
        <v>16</v>
      </c>
      <c r="K29" s="57">
        <f t="shared" si="3"/>
        <v>21588.303390835816</v>
      </c>
      <c r="L29" s="58"/>
      <c r="M29" s="6">
        <f>IF(J29="","",(K29/J29)/LOOKUP(RIGHT($D$2,3),定数!$A$6:$A$13,定数!$B$6:$B$13))</f>
        <v>12.266081472065805</v>
      </c>
      <c r="N29" s="54">
        <v>2016</v>
      </c>
      <c r="O29" s="8">
        <v>44034</v>
      </c>
      <c r="P29" s="56">
        <v>0.98850000000000005</v>
      </c>
      <c r="Q29" s="56"/>
      <c r="R29" s="59">
        <f>IF(P29="","",T29*M29*LOOKUP(RIGHT($D$2,3),定数!$A$6:$A$13,定数!$B$6:$B$13))</f>
        <v>25636.110276617706</v>
      </c>
      <c r="S29" s="59"/>
      <c r="T29" s="60">
        <f t="shared" si="4"/>
        <v>19.000000000000128</v>
      </c>
      <c r="U29" s="60"/>
      <c r="V29" t="str">
        <f t="shared" si="7"/>
        <v/>
      </c>
      <c r="W29">
        <f t="shared" si="2"/>
        <v>0</v>
      </c>
      <c r="X29" s="35">
        <f t="shared" si="5"/>
        <v>719610.11302786053</v>
      </c>
      <c r="Y29" s="36">
        <f t="shared" si="6"/>
        <v>0</v>
      </c>
    </row>
    <row r="30" spans="2:25" x14ac:dyDescent="0.2">
      <c r="B30" s="54">
        <v>22</v>
      </c>
      <c r="C30" s="55">
        <f t="shared" si="0"/>
        <v>745246.22330447822</v>
      </c>
      <c r="D30" s="55"/>
      <c r="E30" s="54">
        <v>2016</v>
      </c>
      <c r="F30" s="8">
        <v>44041</v>
      </c>
      <c r="G30" s="54" t="s">
        <v>3</v>
      </c>
      <c r="H30" s="56">
        <v>0.97970000000000002</v>
      </c>
      <c r="I30" s="56"/>
      <c r="J30" s="54">
        <v>14</v>
      </c>
      <c r="K30" s="57">
        <f t="shared" si="3"/>
        <v>22357.386699134346</v>
      </c>
      <c r="L30" s="58"/>
      <c r="M30" s="6">
        <f>IF(J30="","",(K30/J30)/LOOKUP(RIGHT($D$2,3),定数!$A$6:$A$13,定数!$B$6:$B$13))</f>
        <v>14.51778357086646</v>
      </c>
      <c r="N30" s="54">
        <v>2016</v>
      </c>
      <c r="O30" s="8">
        <v>44041</v>
      </c>
      <c r="P30" s="56">
        <v>0.97819999999999996</v>
      </c>
      <c r="Q30" s="56"/>
      <c r="R30" s="59">
        <f>IF(P30="","",T30*M30*LOOKUP(RIGHT($D$2,3),定数!$A$6:$A$13,定数!$B$6:$B$13))</f>
        <v>23954.342891930566</v>
      </c>
      <c r="S30" s="59"/>
      <c r="T30" s="60">
        <f t="shared" si="4"/>
        <v>15.000000000000568</v>
      </c>
      <c r="U30" s="60"/>
      <c r="V30" t="str">
        <f t="shared" si="7"/>
        <v/>
      </c>
      <c r="W30">
        <f t="shared" si="2"/>
        <v>0</v>
      </c>
      <c r="X30" s="35">
        <f t="shared" si="5"/>
        <v>745246.22330447822</v>
      </c>
      <c r="Y30" s="36">
        <f t="shared" si="6"/>
        <v>0</v>
      </c>
    </row>
    <row r="31" spans="2:25" x14ac:dyDescent="0.2">
      <c r="B31" s="54">
        <v>23</v>
      </c>
      <c r="C31" s="55">
        <f t="shared" si="0"/>
        <v>769200.56619640882</v>
      </c>
      <c r="D31" s="55"/>
      <c r="E31" s="54">
        <v>2016</v>
      </c>
      <c r="F31" s="8">
        <v>44045</v>
      </c>
      <c r="G31" s="54" t="s">
        <v>3</v>
      </c>
      <c r="H31" s="56">
        <v>0.96430000000000005</v>
      </c>
      <c r="I31" s="56"/>
      <c r="J31" s="54">
        <v>16</v>
      </c>
      <c r="K31" s="57">
        <f t="shared" si="3"/>
        <v>23076.016985892264</v>
      </c>
      <c r="L31" s="58"/>
      <c r="M31" s="6">
        <f>IF(J31="","",(K31/J31)/LOOKUP(RIGHT($D$2,3),定数!$A$6:$A$13,定数!$B$6:$B$13))</f>
        <v>13.111373287438786</v>
      </c>
      <c r="N31" s="54">
        <v>2016</v>
      </c>
      <c r="O31" s="8">
        <v>44046</v>
      </c>
      <c r="P31" s="56">
        <v>0.96589999999999998</v>
      </c>
      <c r="Q31" s="56"/>
      <c r="R31" s="59">
        <f>IF(P31="","",T31*M31*LOOKUP(RIGHT($D$2,3),定数!$A$6:$A$13,定数!$B$6:$B$13))</f>
        <v>-23076.016985891321</v>
      </c>
      <c r="S31" s="59"/>
      <c r="T31" s="60">
        <f t="shared" si="4"/>
        <v>-15.999999999999348</v>
      </c>
      <c r="U31" s="60"/>
      <c r="V31" t="str">
        <f t="shared" si="7"/>
        <v/>
      </c>
      <c r="W31">
        <f t="shared" si="2"/>
        <v>1</v>
      </c>
      <c r="X31" s="35">
        <f t="shared" si="5"/>
        <v>769200.56619640882</v>
      </c>
      <c r="Y31" s="36">
        <f t="shared" si="6"/>
        <v>0</v>
      </c>
    </row>
    <row r="32" spans="2:25" x14ac:dyDescent="0.2">
      <c r="B32" s="54">
        <v>24</v>
      </c>
      <c r="C32" s="55">
        <f t="shared" si="0"/>
        <v>746124.54921051755</v>
      </c>
      <c r="D32" s="55"/>
      <c r="E32" s="54">
        <v>2016</v>
      </c>
      <c r="F32" s="8">
        <v>44047</v>
      </c>
      <c r="G32" s="54" t="s">
        <v>4</v>
      </c>
      <c r="H32" s="56">
        <v>0.9738</v>
      </c>
      <c r="I32" s="56"/>
      <c r="J32" s="54">
        <v>12</v>
      </c>
      <c r="K32" s="57">
        <f t="shared" si="3"/>
        <v>22383.736476315527</v>
      </c>
      <c r="L32" s="58"/>
      <c r="M32" s="6">
        <f>IF(J32="","",(K32/J32)/LOOKUP(RIGHT($D$2,3),定数!$A$6:$A$13,定数!$B$6:$B$13))</f>
        <v>16.957376118420854</v>
      </c>
      <c r="N32" s="54">
        <v>2016</v>
      </c>
      <c r="O32" s="8">
        <v>44048</v>
      </c>
      <c r="P32" s="56">
        <v>0.97509999999999997</v>
      </c>
      <c r="Q32" s="56"/>
      <c r="R32" s="59">
        <f>IF(P32="","",T32*M32*LOOKUP(RIGHT($D$2,3),定数!$A$6:$A$13,定数!$B$6:$B$13))</f>
        <v>24249.047849341219</v>
      </c>
      <c r="S32" s="59"/>
      <c r="T32" s="60">
        <f t="shared" si="4"/>
        <v>12.999999999999678</v>
      </c>
      <c r="U32" s="60"/>
      <c r="V32" t="str">
        <f t="shared" si="7"/>
        <v/>
      </c>
      <c r="W32">
        <f t="shared" si="2"/>
        <v>0</v>
      </c>
      <c r="X32" s="35">
        <f t="shared" si="5"/>
        <v>769200.56619640882</v>
      </c>
      <c r="Y32" s="36">
        <f t="shared" si="6"/>
        <v>2.9999999999998694E-2</v>
      </c>
    </row>
    <row r="33" spans="2:25" x14ac:dyDescent="0.2">
      <c r="B33" s="54">
        <v>25</v>
      </c>
      <c r="C33" s="55">
        <f t="shared" si="0"/>
        <v>770373.59705985873</v>
      </c>
      <c r="D33" s="55"/>
      <c r="E33" s="54">
        <v>2016</v>
      </c>
      <c r="F33" s="8">
        <v>44060</v>
      </c>
      <c r="G33" s="54" t="s">
        <v>4</v>
      </c>
      <c r="H33" s="56">
        <v>0.96340000000000003</v>
      </c>
      <c r="I33" s="56"/>
      <c r="J33" s="54">
        <v>12</v>
      </c>
      <c r="K33" s="57">
        <f t="shared" si="3"/>
        <v>23111.207911795762</v>
      </c>
      <c r="L33" s="58"/>
      <c r="M33" s="6">
        <f>IF(J33="","",(K33/J33)/LOOKUP(RIGHT($D$2,3),定数!$A$6:$A$13,定数!$B$6:$B$13))</f>
        <v>17.508490842269516</v>
      </c>
      <c r="N33" s="54">
        <v>2016</v>
      </c>
      <c r="O33" s="8">
        <v>44060</v>
      </c>
      <c r="P33" s="56">
        <v>0.96220000000000006</v>
      </c>
      <c r="Q33" s="56"/>
      <c r="R33" s="59">
        <f>IF(P33="","",T33*M33*LOOKUP(RIGHT($D$2,3),定数!$A$6:$A$13,定数!$B$6:$B$13))</f>
        <v>-23111.207911795354</v>
      </c>
      <c r="S33" s="59"/>
      <c r="T33" s="60">
        <f t="shared" si="4"/>
        <v>-11.999999999999789</v>
      </c>
      <c r="U33" s="60"/>
      <c r="V33" t="str">
        <f t="shared" si="7"/>
        <v/>
      </c>
      <c r="W33">
        <f t="shared" si="2"/>
        <v>1</v>
      </c>
      <c r="X33" s="35">
        <f t="shared" si="5"/>
        <v>770373.59705985873</v>
      </c>
      <c r="Y33" s="36">
        <f t="shared" si="6"/>
        <v>0</v>
      </c>
    </row>
    <row r="34" spans="2:25" x14ac:dyDescent="0.2">
      <c r="B34" s="54">
        <v>26</v>
      </c>
      <c r="C34" s="55">
        <f t="shared" si="0"/>
        <v>747262.38914806338</v>
      </c>
      <c r="D34" s="55"/>
      <c r="E34" s="54">
        <v>2016</v>
      </c>
      <c r="F34" s="8">
        <v>44061</v>
      </c>
      <c r="G34" s="54" t="s">
        <v>3</v>
      </c>
      <c r="H34" s="56">
        <v>0.95830000000000004</v>
      </c>
      <c r="I34" s="56"/>
      <c r="J34" s="54">
        <v>19</v>
      </c>
      <c r="K34" s="57">
        <f t="shared" si="3"/>
        <v>22417.8716744419</v>
      </c>
      <c r="L34" s="58"/>
      <c r="M34" s="6">
        <f>IF(J34="","",(K34/J34)/LOOKUP(RIGHT($D$2,3),定数!$A$6:$A$13,定数!$B$6:$B$13))</f>
        <v>10.726254389685121</v>
      </c>
      <c r="N34" s="54">
        <v>2016</v>
      </c>
      <c r="O34" s="8">
        <v>44061</v>
      </c>
      <c r="P34" s="56">
        <v>0.95599999999999996</v>
      </c>
      <c r="Q34" s="56"/>
      <c r="R34" s="59">
        <f>IF(P34="","",T34*M34*LOOKUP(RIGHT($D$2,3),定数!$A$6:$A$13,定数!$B$6:$B$13))</f>
        <v>27137.423605904292</v>
      </c>
      <c r="S34" s="59"/>
      <c r="T34" s="60">
        <f t="shared" si="4"/>
        <v>23.000000000000796</v>
      </c>
      <c r="U34" s="60"/>
      <c r="V34" t="str">
        <f t="shared" si="7"/>
        <v/>
      </c>
      <c r="W34">
        <f t="shared" si="2"/>
        <v>0</v>
      </c>
      <c r="X34" s="35">
        <f t="shared" si="5"/>
        <v>770373.59705985873</v>
      </c>
      <c r="Y34" s="36">
        <f t="shared" si="6"/>
        <v>2.9999999999999472E-2</v>
      </c>
    </row>
    <row r="35" spans="2:25" x14ac:dyDescent="0.2">
      <c r="B35" s="54">
        <v>27</v>
      </c>
      <c r="C35" s="55">
        <f t="shared" si="0"/>
        <v>774399.81275396771</v>
      </c>
      <c r="D35" s="55"/>
      <c r="E35" s="54">
        <v>2016</v>
      </c>
      <c r="F35" s="8">
        <v>44065</v>
      </c>
      <c r="G35" s="54" t="s">
        <v>4</v>
      </c>
      <c r="H35" s="56">
        <v>0.96140000000000003</v>
      </c>
      <c r="I35" s="56"/>
      <c r="J35" s="54">
        <v>21</v>
      </c>
      <c r="K35" s="57">
        <f t="shared" si="3"/>
        <v>23231.994382619032</v>
      </c>
      <c r="L35" s="58"/>
      <c r="M35" s="6">
        <f>IF(J35="","",(K35/J35)/LOOKUP(RIGHT($D$2,3),定数!$A$6:$A$13,定数!$B$6:$B$13))</f>
        <v>10.057140425376206</v>
      </c>
      <c r="N35" s="54">
        <v>2016</v>
      </c>
      <c r="O35" s="8">
        <v>44065</v>
      </c>
      <c r="P35" s="56">
        <v>0.96430000000000005</v>
      </c>
      <c r="Q35" s="56"/>
      <c r="R35" s="59">
        <f>IF(P35="","",T35*M35*LOOKUP(RIGHT($D$2,3),定数!$A$6:$A$13,定数!$B$6:$B$13))</f>
        <v>32082.277956950245</v>
      </c>
      <c r="S35" s="59"/>
      <c r="T35" s="60">
        <f t="shared" si="4"/>
        <v>29.000000000000135</v>
      </c>
      <c r="U35" s="60"/>
      <c r="V35" t="str">
        <f t="shared" si="7"/>
        <v/>
      </c>
      <c r="W35">
        <f t="shared" si="2"/>
        <v>0</v>
      </c>
      <c r="X35" s="35">
        <f t="shared" si="5"/>
        <v>774399.81275396771</v>
      </c>
      <c r="Y35" s="36">
        <f t="shared" si="6"/>
        <v>0</v>
      </c>
    </row>
    <row r="36" spans="2:25" x14ac:dyDescent="0.2">
      <c r="B36" s="54">
        <v>28</v>
      </c>
      <c r="C36" s="55">
        <f t="shared" si="0"/>
        <v>806482.09071091795</v>
      </c>
      <c r="D36" s="55"/>
      <c r="E36" s="54">
        <v>2016</v>
      </c>
      <c r="F36" s="8">
        <v>44067</v>
      </c>
      <c r="G36" s="54" t="s">
        <v>4</v>
      </c>
      <c r="H36" s="56">
        <v>0.96389999999999998</v>
      </c>
      <c r="I36" s="56"/>
      <c r="J36" s="54">
        <v>13</v>
      </c>
      <c r="K36" s="57">
        <f t="shared" si="3"/>
        <v>24194.462721327538</v>
      </c>
      <c r="L36" s="58"/>
      <c r="M36" s="6">
        <f>IF(J36="","",(K36/J36)/LOOKUP(RIGHT($D$2,3),定数!$A$6:$A$13,定数!$B$6:$B$13))</f>
        <v>16.919204700229049</v>
      </c>
      <c r="N36" s="54">
        <v>2016</v>
      </c>
      <c r="O36" s="8">
        <v>44067</v>
      </c>
      <c r="P36" s="56">
        <v>0.96260000000000001</v>
      </c>
      <c r="Q36" s="56"/>
      <c r="R36" s="59">
        <f>IF(P36="","",T36*M36*LOOKUP(RIGHT($D$2,3),定数!$A$6:$A$13,定数!$B$6:$B$13))</f>
        <v>-24194.462721326941</v>
      </c>
      <c r="S36" s="59"/>
      <c r="T36" s="60">
        <f t="shared" si="4"/>
        <v>-12.999999999999678</v>
      </c>
      <c r="U36" s="60"/>
      <c r="V36" t="str">
        <f t="shared" si="7"/>
        <v/>
      </c>
      <c r="W36">
        <f t="shared" si="2"/>
        <v>1</v>
      </c>
      <c r="X36" s="35">
        <f t="shared" si="5"/>
        <v>806482.09071091795</v>
      </c>
      <c r="Y36" s="36">
        <f t="shared" si="6"/>
        <v>0</v>
      </c>
    </row>
    <row r="37" spans="2:25" x14ac:dyDescent="0.2">
      <c r="B37" s="54">
        <v>29</v>
      </c>
      <c r="C37" s="55">
        <f t="shared" si="0"/>
        <v>782287.62798959098</v>
      </c>
      <c r="D37" s="55"/>
      <c r="E37" s="54">
        <v>2017</v>
      </c>
      <c r="F37" s="8">
        <v>43953</v>
      </c>
      <c r="G37" s="54" t="s">
        <v>3</v>
      </c>
      <c r="H37" s="56">
        <v>0.99299999999999999</v>
      </c>
      <c r="I37" s="56"/>
      <c r="J37" s="54">
        <v>14</v>
      </c>
      <c r="K37" s="57">
        <f>IF(J37="","",C37*0.03)</f>
        <v>23468.628839687728</v>
      </c>
      <c r="L37" s="58"/>
      <c r="M37" s="6">
        <f>IF(J37="","",(K37/J37)/LOOKUP(RIGHT($D$2,3),定数!$A$6:$A$13,定数!$B$6:$B$13))</f>
        <v>15.239369376420603</v>
      </c>
      <c r="N37" s="54">
        <v>2017</v>
      </c>
      <c r="O37" s="8">
        <v>43953</v>
      </c>
      <c r="P37" s="56">
        <v>0.99150000000000005</v>
      </c>
      <c r="Q37" s="56"/>
      <c r="R37" s="59">
        <f>IF(P37="","",T37*M37*LOOKUP(RIGHT($D$2,3),定数!$A$6:$A$13,定数!$B$6:$B$13))</f>
        <v>25144.959471093087</v>
      </c>
      <c r="S37" s="59"/>
      <c r="T37" s="60">
        <f t="shared" si="4"/>
        <v>14.999999999999458</v>
      </c>
      <c r="U37" s="60"/>
      <c r="V37" t="str">
        <f t="shared" si="7"/>
        <v/>
      </c>
      <c r="W37">
        <f t="shared" si="2"/>
        <v>0</v>
      </c>
      <c r="X37" s="35">
        <f t="shared" si="5"/>
        <v>806482.09071091795</v>
      </c>
      <c r="Y37" s="36">
        <f t="shared" si="6"/>
        <v>2.9999999999999249E-2</v>
      </c>
    </row>
    <row r="38" spans="2:25" x14ac:dyDescent="0.2">
      <c r="B38" s="54">
        <v>30</v>
      </c>
      <c r="C38" s="55">
        <f t="shared" si="0"/>
        <v>807432.58746068412</v>
      </c>
      <c r="D38" s="55"/>
      <c r="E38" s="54">
        <v>2017</v>
      </c>
      <c r="F38" s="8">
        <v>43959</v>
      </c>
      <c r="G38" s="54" t="s">
        <v>4</v>
      </c>
      <c r="H38" s="56">
        <v>0.99150000000000005</v>
      </c>
      <c r="I38" s="56"/>
      <c r="J38" s="54">
        <v>19</v>
      </c>
      <c r="K38" s="57">
        <f>IF(J38="","",C38*0.03)</f>
        <v>24222.977623820523</v>
      </c>
      <c r="L38" s="58"/>
      <c r="M38" s="6">
        <f>IF(J38="","",(K38/J38)/LOOKUP(RIGHT($D$2,3),定数!$A$6:$A$13,定数!$B$6:$B$13))</f>
        <v>11.589941446804078</v>
      </c>
      <c r="N38" s="54">
        <v>2017</v>
      </c>
      <c r="O38" s="8">
        <v>43959</v>
      </c>
      <c r="P38" s="56">
        <v>0.99390000000000001</v>
      </c>
      <c r="Q38" s="56"/>
      <c r="R38" s="59">
        <f>IF(P38="","",T38*M38*LOOKUP(RIGHT($D$2,3),定数!$A$6:$A$13,定数!$B$6:$B$13))</f>
        <v>30597.445419562227</v>
      </c>
      <c r="S38" s="59"/>
      <c r="T38" s="61">
        <f t="shared" si="4"/>
        <v>23.999999999999577</v>
      </c>
      <c r="U38" s="62"/>
      <c r="V38" t="str">
        <f t="shared" si="7"/>
        <v/>
      </c>
      <c r="W38">
        <f t="shared" si="2"/>
        <v>0</v>
      </c>
      <c r="X38" s="35">
        <f t="shared" si="5"/>
        <v>807432.58746068412</v>
      </c>
      <c r="Y38" s="36">
        <f t="shared" si="6"/>
        <v>0</v>
      </c>
    </row>
    <row r="39" spans="2:25" x14ac:dyDescent="0.2">
      <c r="B39" s="54">
        <v>31</v>
      </c>
      <c r="C39" s="55">
        <f t="shared" si="0"/>
        <v>838030.03288024641</v>
      </c>
      <c r="D39" s="55"/>
      <c r="E39" s="54">
        <v>2017</v>
      </c>
      <c r="F39" s="8">
        <v>43962</v>
      </c>
      <c r="G39" s="54" t="s">
        <v>4</v>
      </c>
      <c r="H39" s="56">
        <v>1.0092000000000001</v>
      </c>
      <c r="I39" s="56"/>
      <c r="J39" s="54">
        <v>14</v>
      </c>
      <c r="K39" s="57">
        <f t="shared" si="3"/>
        <v>25140.900986407392</v>
      </c>
      <c r="L39" s="58"/>
      <c r="M39" s="6">
        <f>IF(J39="","",(K39/J39)/LOOKUP(RIGHT($D$2,3),定数!$A$6:$A$13,定数!$B$6:$B$13))</f>
        <v>16.32526038078402</v>
      </c>
      <c r="N39" s="54">
        <v>2017</v>
      </c>
      <c r="O39" s="8">
        <v>43962</v>
      </c>
      <c r="P39" s="56">
        <v>1.0078</v>
      </c>
      <c r="Q39" s="56"/>
      <c r="R39" s="59">
        <f>IF(P39="","",T39*M39*LOOKUP(RIGHT($D$2,3),定数!$A$6:$A$13,定数!$B$6:$B$13))</f>
        <v>-25140.900986408611</v>
      </c>
      <c r="S39" s="59"/>
      <c r="T39" s="61">
        <f t="shared" si="4"/>
        <v>-14.000000000000679</v>
      </c>
      <c r="U39" s="62"/>
      <c r="V39" t="str">
        <f t="shared" si="7"/>
        <v/>
      </c>
      <c r="W39">
        <f t="shared" si="2"/>
        <v>1</v>
      </c>
      <c r="X39" s="35">
        <f t="shared" si="5"/>
        <v>838030.03288024641</v>
      </c>
      <c r="Y39" s="36">
        <f t="shared" si="6"/>
        <v>0</v>
      </c>
    </row>
    <row r="40" spans="2:25" x14ac:dyDescent="0.2">
      <c r="B40" s="54">
        <v>32</v>
      </c>
      <c r="C40" s="55">
        <f t="shared" si="0"/>
        <v>812889.13189383782</v>
      </c>
      <c r="D40" s="55"/>
      <c r="E40" s="54">
        <v>2017</v>
      </c>
      <c r="F40" s="8">
        <v>43966</v>
      </c>
      <c r="G40" s="54" t="s">
        <v>3</v>
      </c>
      <c r="H40" s="56">
        <v>0.99990000000000001</v>
      </c>
      <c r="I40" s="56"/>
      <c r="J40" s="54">
        <v>20</v>
      </c>
      <c r="K40" s="57">
        <f t="shared" si="3"/>
        <v>24386.673956815135</v>
      </c>
      <c r="L40" s="58"/>
      <c r="M40" s="6">
        <f>IF(J40="","",(K40/J40)/LOOKUP(RIGHT($D$2,3),定数!$A$6:$A$13,定数!$B$6:$B$13))</f>
        <v>11.084851798552334</v>
      </c>
      <c r="N40" s="54">
        <v>2017</v>
      </c>
      <c r="O40" s="8">
        <v>43966</v>
      </c>
      <c r="P40" s="56">
        <v>0.99729999999999996</v>
      </c>
      <c r="Q40" s="56"/>
      <c r="R40" s="59">
        <f>IF(P40="","",T40*M40*LOOKUP(RIGHT($D$2,3),定数!$A$6:$A$13,定数!$B$6:$B$13))</f>
        <v>31702.676143860248</v>
      </c>
      <c r="S40" s="59"/>
      <c r="T40" s="61">
        <f t="shared" si="4"/>
        <v>26.000000000000469</v>
      </c>
      <c r="U40" s="62"/>
      <c r="V40" t="str">
        <f t="shared" si="7"/>
        <v/>
      </c>
      <c r="W40">
        <f t="shared" si="2"/>
        <v>0</v>
      </c>
      <c r="X40" s="35">
        <f t="shared" si="5"/>
        <v>838030.03288024641</v>
      </c>
      <c r="Y40" s="36">
        <f t="shared" si="6"/>
        <v>3.000000000000147E-2</v>
      </c>
    </row>
    <row r="41" spans="2:25" x14ac:dyDescent="0.2">
      <c r="B41" s="54">
        <v>33</v>
      </c>
      <c r="C41" s="55">
        <f t="shared" si="0"/>
        <v>844591.80803769804</v>
      </c>
      <c r="D41" s="55"/>
      <c r="E41" s="54">
        <v>2017</v>
      </c>
      <c r="F41" s="8">
        <v>43967</v>
      </c>
      <c r="G41" s="54" t="s">
        <v>3</v>
      </c>
      <c r="H41" s="56">
        <v>0.99580000000000002</v>
      </c>
      <c r="I41" s="56"/>
      <c r="J41" s="54">
        <v>11</v>
      </c>
      <c r="K41" s="57">
        <f t="shared" si="3"/>
        <v>25337.75424113094</v>
      </c>
      <c r="L41" s="58"/>
      <c r="M41" s="6">
        <f>IF(J41="","",(K41/J41)/LOOKUP(RIGHT($D$2,3),定数!$A$6:$A$13,定数!$B$6:$B$13))</f>
        <v>20.940292761265237</v>
      </c>
      <c r="N41" s="54">
        <v>2017</v>
      </c>
      <c r="O41" s="8">
        <v>43967</v>
      </c>
      <c r="P41" s="56">
        <v>0.99460000000000004</v>
      </c>
      <c r="Q41" s="56"/>
      <c r="R41" s="59">
        <f>IF(P41="","",T41*M41*LOOKUP(RIGHT($D$2,3),定数!$A$6:$A$13,定数!$B$6:$B$13))</f>
        <v>27641.186444869625</v>
      </c>
      <c r="S41" s="59"/>
      <c r="T41" s="61">
        <f t="shared" si="4"/>
        <v>11.999999999999789</v>
      </c>
      <c r="U41" s="62"/>
      <c r="V41" t="str">
        <f t="shared" si="7"/>
        <v/>
      </c>
      <c r="W41">
        <f t="shared" si="2"/>
        <v>0</v>
      </c>
      <c r="X41" s="35">
        <f t="shared" si="5"/>
        <v>844591.80803769804</v>
      </c>
      <c r="Y41" s="36">
        <f t="shared" si="6"/>
        <v>0</v>
      </c>
    </row>
    <row r="42" spans="2:25" x14ac:dyDescent="0.2">
      <c r="B42" s="54">
        <v>34</v>
      </c>
      <c r="C42" s="55">
        <f t="shared" si="0"/>
        <v>872232.99448256765</v>
      </c>
      <c r="D42" s="55"/>
      <c r="E42" s="54">
        <v>2017</v>
      </c>
      <c r="F42" s="8">
        <v>43990</v>
      </c>
      <c r="G42" s="54" t="s">
        <v>4</v>
      </c>
      <c r="H42" s="56">
        <v>0.96530000000000005</v>
      </c>
      <c r="I42" s="56"/>
      <c r="J42" s="54">
        <v>13</v>
      </c>
      <c r="K42" s="57">
        <f t="shared" si="3"/>
        <v>26166.98983447703</v>
      </c>
      <c r="L42" s="58"/>
      <c r="M42" s="6">
        <f>IF(J42="","",(K42/J42)/LOOKUP(RIGHT($D$2,3),定数!$A$6:$A$13,定数!$B$6:$B$13))</f>
        <v>18.298594289844075</v>
      </c>
      <c r="N42" s="54">
        <v>2017</v>
      </c>
      <c r="O42" s="8">
        <v>43990</v>
      </c>
      <c r="P42" s="56">
        <v>0.96679999999999999</v>
      </c>
      <c r="Q42" s="56"/>
      <c r="R42" s="59">
        <f>IF(P42="","",T42*M42*LOOKUP(RIGHT($D$2,3),定数!$A$6:$A$13,定数!$B$6:$B$13))</f>
        <v>30192.68057824163</v>
      </c>
      <c r="S42" s="59"/>
      <c r="T42" s="61">
        <f t="shared" si="4"/>
        <v>14.999999999999458</v>
      </c>
      <c r="U42" s="62"/>
      <c r="V42" t="str">
        <f t="shared" si="7"/>
        <v/>
      </c>
      <c r="W42">
        <f t="shared" si="2"/>
        <v>0</v>
      </c>
      <c r="X42" s="35">
        <f t="shared" si="5"/>
        <v>872232.99448256765</v>
      </c>
      <c r="Y42" s="36">
        <f t="shared" si="6"/>
        <v>0</v>
      </c>
    </row>
    <row r="43" spans="2:25" x14ac:dyDescent="0.2">
      <c r="B43" s="54">
        <v>35</v>
      </c>
      <c r="C43" s="55">
        <f t="shared" si="0"/>
        <v>902425.67506080924</v>
      </c>
      <c r="D43" s="55"/>
      <c r="E43" s="54">
        <v>2017</v>
      </c>
      <c r="F43" s="8">
        <v>43997</v>
      </c>
      <c r="G43" s="54" t="s">
        <v>4</v>
      </c>
      <c r="H43" s="56">
        <v>0.97150000000000003</v>
      </c>
      <c r="I43" s="56"/>
      <c r="J43" s="54">
        <v>13</v>
      </c>
      <c r="K43" s="57">
        <f t="shared" si="3"/>
        <v>27072.770251824277</v>
      </c>
      <c r="L43" s="58"/>
      <c r="M43" s="6">
        <f>IF(J43="","",(K43/J43)/LOOKUP(RIGHT($D$2,3),定数!$A$6:$A$13,定数!$B$6:$B$13))</f>
        <v>18.932007169107887</v>
      </c>
      <c r="N43" s="54">
        <v>2017</v>
      </c>
      <c r="O43" s="8">
        <v>43997</v>
      </c>
      <c r="P43" s="56">
        <v>0.97299999999999998</v>
      </c>
      <c r="Q43" s="56"/>
      <c r="R43" s="59">
        <f>IF(P43="","",T43*M43*LOOKUP(RIGHT($D$2,3),定数!$A$6:$A$13,定数!$B$6:$B$13))</f>
        <v>31237.811829026887</v>
      </c>
      <c r="S43" s="59"/>
      <c r="T43" s="61">
        <f t="shared" si="4"/>
        <v>14.999999999999458</v>
      </c>
      <c r="U43" s="62"/>
      <c r="V43" t="str">
        <f t="shared" si="7"/>
        <v/>
      </c>
      <c r="W43">
        <f t="shared" si="2"/>
        <v>0</v>
      </c>
      <c r="X43" s="35">
        <f t="shared" si="5"/>
        <v>902425.67506080924</v>
      </c>
      <c r="Y43" s="36">
        <f t="shared" si="6"/>
        <v>0</v>
      </c>
    </row>
    <row r="44" spans="2:25" x14ac:dyDescent="0.2">
      <c r="B44" s="54">
        <v>36</v>
      </c>
      <c r="C44" s="55">
        <f t="shared" si="0"/>
        <v>933663.48688983615</v>
      </c>
      <c r="D44" s="55"/>
      <c r="E44" s="54">
        <v>2017</v>
      </c>
      <c r="F44" s="8">
        <v>43997</v>
      </c>
      <c r="G44" s="54" t="s">
        <v>4</v>
      </c>
      <c r="H44" s="56">
        <v>0.97519999999999996</v>
      </c>
      <c r="I44" s="56"/>
      <c r="J44" s="54">
        <v>14</v>
      </c>
      <c r="K44" s="57">
        <f t="shared" si="3"/>
        <v>28009.904606695083</v>
      </c>
      <c r="L44" s="58"/>
      <c r="M44" s="6">
        <f>IF(J44="","",(K44/J44)/LOOKUP(RIGHT($D$2,3),定数!$A$6:$A$13,定数!$B$6:$B$13))</f>
        <v>18.188249744607198</v>
      </c>
      <c r="N44" s="54">
        <v>2017</v>
      </c>
      <c r="O44" s="8">
        <v>43998</v>
      </c>
      <c r="P44" s="56">
        <v>0.9738</v>
      </c>
      <c r="Q44" s="56"/>
      <c r="R44" s="59">
        <f>IF(P44="","",T44*M44*LOOKUP(RIGHT($D$2,3),定数!$A$6:$A$13,定数!$B$6:$B$13))</f>
        <v>-28009.904606694221</v>
      </c>
      <c r="S44" s="59"/>
      <c r="T44" s="61">
        <f t="shared" si="4"/>
        <v>-13.999999999999568</v>
      </c>
      <c r="U44" s="62"/>
      <c r="V44" t="str">
        <f t="shared" si="7"/>
        <v/>
      </c>
      <c r="W44">
        <f t="shared" si="2"/>
        <v>1</v>
      </c>
      <c r="X44" s="35">
        <f t="shared" si="5"/>
        <v>933663.48688983615</v>
      </c>
      <c r="Y44" s="36">
        <f t="shared" si="6"/>
        <v>0</v>
      </c>
    </row>
    <row r="45" spans="2:25" x14ac:dyDescent="0.2">
      <c r="B45" s="54">
        <v>37</v>
      </c>
      <c r="C45" s="55">
        <f t="shared" si="0"/>
        <v>905653.58228314191</v>
      </c>
      <c r="D45" s="55"/>
      <c r="E45" s="54">
        <v>2017</v>
      </c>
      <c r="F45" s="8">
        <v>44003</v>
      </c>
      <c r="G45" s="54" t="s">
        <v>3</v>
      </c>
      <c r="H45" s="56">
        <v>0.97319999999999995</v>
      </c>
      <c r="I45" s="56"/>
      <c r="J45" s="54">
        <v>12</v>
      </c>
      <c r="K45" s="57">
        <f t="shared" si="3"/>
        <v>27169.607468494258</v>
      </c>
      <c r="L45" s="58"/>
      <c r="M45" s="6">
        <f>IF(J45="","",(K45/J45)/LOOKUP(RIGHT($D$2,3),定数!$A$6:$A$13,定数!$B$6:$B$13))</f>
        <v>20.583035960980499</v>
      </c>
      <c r="N45" s="54">
        <v>2017</v>
      </c>
      <c r="O45" s="8">
        <v>44004</v>
      </c>
      <c r="P45" s="56">
        <v>0.97170000000000001</v>
      </c>
      <c r="Q45" s="56"/>
      <c r="R45" s="59">
        <f>IF(P45="","",T45*M45*LOOKUP(RIGHT($D$2,3),定数!$A$6:$A$13,定数!$B$6:$B$13))</f>
        <v>33962.009335616596</v>
      </c>
      <c r="S45" s="59"/>
      <c r="T45" s="61">
        <f t="shared" si="4"/>
        <v>14.999999999999458</v>
      </c>
      <c r="U45" s="62"/>
      <c r="V45" t="str">
        <f t="shared" si="7"/>
        <v/>
      </c>
      <c r="W45">
        <f t="shared" si="2"/>
        <v>0</v>
      </c>
      <c r="X45" s="35">
        <f t="shared" si="5"/>
        <v>933663.48688983615</v>
      </c>
      <c r="Y45" s="36">
        <f t="shared" si="6"/>
        <v>2.9999999999999138E-2</v>
      </c>
    </row>
    <row r="46" spans="2:25" x14ac:dyDescent="0.2">
      <c r="B46" s="54">
        <v>38</v>
      </c>
      <c r="C46" s="55">
        <f t="shared" si="0"/>
        <v>939615.59161875851</v>
      </c>
      <c r="D46" s="55"/>
      <c r="E46" s="54">
        <v>2017</v>
      </c>
      <c r="F46" s="8">
        <v>44005</v>
      </c>
      <c r="G46" s="54" t="s">
        <v>3</v>
      </c>
      <c r="H46" s="56">
        <v>0.97089999999999999</v>
      </c>
      <c r="I46" s="56"/>
      <c r="J46" s="54">
        <v>17</v>
      </c>
      <c r="K46" s="57">
        <f t="shared" si="3"/>
        <v>28188.467748562754</v>
      </c>
      <c r="L46" s="58"/>
      <c r="M46" s="6">
        <f>IF(J46="","",(K46/J46)/LOOKUP(RIGHT($D$2,3),定数!$A$6:$A$13,定数!$B$6:$B$13))</f>
        <v>15.07404692436511</v>
      </c>
      <c r="N46" s="54">
        <v>2017</v>
      </c>
      <c r="O46" s="8">
        <v>44005</v>
      </c>
      <c r="P46" s="56">
        <v>0.96889999999999998</v>
      </c>
      <c r="Q46" s="56"/>
      <c r="R46" s="59">
        <f>IF(P46="","",T46*M46*LOOKUP(RIGHT($D$2,3),定数!$A$6:$A$13,定数!$B$6:$B$13))</f>
        <v>33162.903233603269</v>
      </c>
      <c r="S46" s="59"/>
      <c r="T46" s="61">
        <f t="shared" si="4"/>
        <v>20.000000000000018</v>
      </c>
      <c r="U46" s="62"/>
      <c r="V46" t="str">
        <f t="shared" si="7"/>
        <v/>
      </c>
      <c r="W46">
        <f t="shared" si="2"/>
        <v>0</v>
      </c>
      <c r="X46" s="35">
        <f t="shared" si="5"/>
        <v>939615.59161875851</v>
      </c>
      <c r="Y46" s="36">
        <f t="shared" si="6"/>
        <v>0</v>
      </c>
    </row>
    <row r="47" spans="2:25" x14ac:dyDescent="0.2">
      <c r="B47" s="54">
        <v>39</v>
      </c>
      <c r="C47" s="55">
        <f t="shared" si="0"/>
        <v>972778.49485236173</v>
      </c>
      <c r="D47" s="55"/>
      <c r="E47" s="54">
        <v>2017</v>
      </c>
      <c r="F47" s="8">
        <v>44019</v>
      </c>
      <c r="G47" s="54" t="s">
        <v>4</v>
      </c>
      <c r="H47" s="56">
        <v>0.96440000000000003</v>
      </c>
      <c r="I47" s="56"/>
      <c r="J47" s="54">
        <v>39</v>
      </c>
      <c r="K47" s="57">
        <f t="shared" si="3"/>
        <v>29183.354845570851</v>
      </c>
      <c r="L47" s="58"/>
      <c r="M47" s="6">
        <f>IF(J47="","",(K47/J47)/LOOKUP(RIGHT($D$2,3),定数!$A$6:$A$13,定数!$B$6:$B$13))</f>
        <v>6.802646817149383</v>
      </c>
      <c r="N47" s="54">
        <v>2017</v>
      </c>
      <c r="O47" s="8">
        <v>44024</v>
      </c>
      <c r="P47" s="56">
        <v>0.96050000000000002</v>
      </c>
      <c r="Q47" s="56"/>
      <c r="R47" s="59">
        <f>IF(P47="","",T47*M47*LOOKUP(RIGHT($D$2,3),定数!$A$6:$A$13,定数!$B$6:$B$13))</f>
        <v>-29183.354845570961</v>
      </c>
      <c r="S47" s="59"/>
      <c r="T47" s="61">
        <f t="shared" si="4"/>
        <v>-39.000000000000142</v>
      </c>
      <c r="U47" s="62"/>
      <c r="V47" t="str">
        <f t="shared" si="7"/>
        <v/>
      </c>
      <c r="W47">
        <f t="shared" si="2"/>
        <v>1</v>
      </c>
      <c r="X47" s="35">
        <f t="shared" si="5"/>
        <v>972778.49485236173</v>
      </c>
      <c r="Y47" s="36">
        <f t="shared" si="6"/>
        <v>0</v>
      </c>
    </row>
    <row r="48" spans="2:25" x14ac:dyDescent="0.2">
      <c r="B48" s="54">
        <v>40</v>
      </c>
      <c r="C48" s="55">
        <f t="shared" si="0"/>
        <v>943595.14000679075</v>
      </c>
      <c r="D48" s="55"/>
      <c r="E48" s="54">
        <v>2017</v>
      </c>
      <c r="F48" s="8">
        <v>44044</v>
      </c>
      <c r="G48" s="54" t="s">
        <v>3</v>
      </c>
      <c r="H48" s="56">
        <v>0.96640000000000004</v>
      </c>
      <c r="I48" s="56"/>
      <c r="J48" s="54">
        <v>16</v>
      </c>
      <c r="K48" s="57">
        <f t="shared" si="3"/>
        <v>28307.854200203721</v>
      </c>
      <c r="L48" s="58"/>
      <c r="M48" s="6">
        <f>IF(J48="","",(K48/J48)/LOOKUP(RIGHT($D$2,3),定数!$A$6:$A$13,定数!$B$6:$B$13))</f>
        <v>16.084008068297567</v>
      </c>
      <c r="N48" s="54">
        <v>2017</v>
      </c>
      <c r="O48" s="8">
        <v>44044</v>
      </c>
      <c r="P48" s="56">
        <v>0.96799999999999997</v>
      </c>
      <c r="Q48" s="56"/>
      <c r="R48" s="59">
        <f>IF(P48="","",T48*M48*LOOKUP(RIGHT($D$2,3),定数!$A$6:$A$13,定数!$B$6:$B$13))</f>
        <v>-28307.854200202568</v>
      </c>
      <c r="S48" s="59"/>
      <c r="T48" s="61">
        <f t="shared" si="4"/>
        <v>-15.999999999999348</v>
      </c>
      <c r="U48" s="62"/>
      <c r="V48" t="str">
        <f t="shared" si="7"/>
        <v/>
      </c>
      <c r="W48">
        <f t="shared" si="2"/>
        <v>2</v>
      </c>
      <c r="X48" s="35">
        <f t="shared" si="5"/>
        <v>972778.49485236173</v>
      </c>
      <c r="Y48" s="36">
        <f t="shared" si="6"/>
        <v>3.0000000000000138E-2</v>
      </c>
    </row>
    <row r="49" spans="2:25" x14ac:dyDescent="0.2">
      <c r="B49" s="54">
        <v>41</v>
      </c>
      <c r="C49" s="55">
        <f t="shared" si="0"/>
        <v>915287.28580658813</v>
      </c>
      <c r="D49" s="55"/>
      <c r="E49" s="54">
        <v>2017</v>
      </c>
      <c r="F49" s="8">
        <v>44044</v>
      </c>
      <c r="G49" s="54" t="s">
        <v>3</v>
      </c>
      <c r="H49" s="56">
        <v>0.9647</v>
      </c>
      <c r="I49" s="56"/>
      <c r="J49" s="54">
        <v>16</v>
      </c>
      <c r="K49" s="57">
        <f t="shared" si="3"/>
        <v>27458.618574197644</v>
      </c>
      <c r="L49" s="58"/>
      <c r="M49" s="6">
        <f>IF(J49="","",(K49/J49)/LOOKUP(RIGHT($D$2,3),定数!$A$6:$A$13,定数!$B$6:$B$13))</f>
        <v>15.601487826248661</v>
      </c>
      <c r="N49" s="54">
        <v>2017</v>
      </c>
      <c r="O49" s="8">
        <v>44044</v>
      </c>
      <c r="P49" s="56">
        <v>0.96630000000000005</v>
      </c>
      <c r="Q49" s="56"/>
      <c r="R49" s="59">
        <f>IF(P49="","",T49*M49*LOOKUP(RIGHT($D$2,3),定数!$A$6:$A$13,定数!$B$6:$B$13))</f>
        <v>-27458.61857419843</v>
      </c>
      <c r="S49" s="59"/>
      <c r="T49" s="61">
        <f t="shared" si="4"/>
        <v>-16.000000000000458</v>
      </c>
      <c r="U49" s="62"/>
      <c r="V49" t="str">
        <f t="shared" si="7"/>
        <v/>
      </c>
      <c r="W49">
        <f t="shared" si="2"/>
        <v>3</v>
      </c>
      <c r="X49" s="35">
        <f t="shared" si="5"/>
        <v>972778.49485236173</v>
      </c>
      <c r="Y49" s="36">
        <f t="shared" si="6"/>
        <v>5.9099999999999042E-2</v>
      </c>
    </row>
    <row r="50" spans="2:25" x14ac:dyDescent="0.2">
      <c r="B50" s="54">
        <v>42</v>
      </c>
      <c r="C50" s="55">
        <f t="shared" si="0"/>
        <v>887828.66723238968</v>
      </c>
      <c r="D50" s="55"/>
      <c r="E50" s="54">
        <v>2017</v>
      </c>
      <c r="F50" s="8">
        <v>44045</v>
      </c>
      <c r="G50" s="54" t="s">
        <v>4</v>
      </c>
      <c r="H50" s="56">
        <v>0.9698</v>
      </c>
      <c r="I50" s="56"/>
      <c r="J50" s="54">
        <v>32</v>
      </c>
      <c r="K50" s="57">
        <f t="shared" si="3"/>
        <v>26634.860016971688</v>
      </c>
      <c r="L50" s="58"/>
      <c r="M50" s="6">
        <f>IF(J50="","",(K50/J50)/LOOKUP(RIGHT($D$2,3),定数!$A$6:$A$13,定数!$B$6:$B$13))</f>
        <v>7.5667215957305931</v>
      </c>
      <c r="N50" s="54">
        <v>2017</v>
      </c>
      <c r="O50" s="8">
        <v>44047</v>
      </c>
      <c r="P50" s="56">
        <v>0.97409999999999997</v>
      </c>
      <c r="Q50" s="56"/>
      <c r="R50" s="59">
        <f>IF(P50="","",T50*M50*LOOKUP(RIGHT($D$2,3),定数!$A$6:$A$13,定数!$B$6:$B$13))</f>
        <v>35790.593147805455</v>
      </c>
      <c r="S50" s="59"/>
      <c r="T50" s="61">
        <f t="shared" si="4"/>
        <v>42.999999999999702</v>
      </c>
      <c r="U50" s="62"/>
      <c r="V50" t="str">
        <f t="shared" si="7"/>
        <v/>
      </c>
      <c r="W50">
        <f t="shared" si="2"/>
        <v>0</v>
      </c>
      <c r="X50" s="35">
        <f t="shared" si="5"/>
        <v>972778.49485236173</v>
      </c>
      <c r="Y50" s="36">
        <f t="shared" si="6"/>
        <v>8.7326999999999821E-2</v>
      </c>
    </row>
    <row r="51" spans="2:25" x14ac:dyDescent="0.2">
      <c r="B51" s="54">
        <v>43</v>
      </c>
      <c r="C51" s="55">
        <f t="shared" si="0"/>
        <v>923619.2603801951</v>
      </c>
      <c r="D51" s="55"/>
      <c r="E51" s="54">
        <v>2017</v>
      </c>
      <c r="F51" s="8">
        <v>44054</v>
      </c>
      <c r="G51" s="54" t="s">
        <v>3</v>
      </c>
      <c r="H51" s="56">
        <v>0.96140000000000003</v>
      </c>
      <c r="I51" s="56"/>
      <c r="J51" s="54">
        <v>23</v>
      </c>
      <c r="K51" s="57">
        <f t="shared" si="3"/>
        <v>27708.577811405852</v>
      </c>
      <c r="L51" s="58"/>
      <c r="M51" s="6">
        <f>IF(J51="","",(K51/J51)/LOOKUP(RIGHT($D$2,3),定数!$A$6:$A$13,定数!$B$6:$B$13))</f>
        <v>10.952007040081364</v>
      </c>
      <c r="N51" s="54">
        <v>2017</v>
      </c>
      <c r="O51" s="8">
        <v>44054</v>
      </c>
      <c r="P51" s="56">
        <v>0.95840000000000003</v>
      </c>
      <c r="Q51" s="56"/>
      <c r="R51" s="59">
        <f>IF(P51="","",T51*M51*LOOKUP(RIGHT($D$2,3),定数!$A$6:$A$13,定数!$B$6:$B$13))</f>
        <v>36141.623232268532</v>
      </c>
      <c r="S51" s="59"/>
      <c r="T51" s="61">
        <f t="shared" si="4"/>
        <v>30.000000000000028</v>
      </c>
      <c r="U51" s="62"/>
      <c r="V51" t="str">
        <f t="shared" si="7"/>
        <v/>
      </c>
      <c r="W51">
        <f t="shared" si="2"/>
        <v>0</v>
      </c>
      <c r="X51" s="35">
        <f t="shared" si="5"/>
        <v>972778.49485236173</v>
      </c>
      <c r="Y51" s="36">
        <f t="shared" si="6"/>
        <v>5.0534869687500095E-2</v>
      </c>
    </row>
    <row r="52" spans="2:25" x14ac:dyDescent="0.2">
      <c r="B52" s="54">
        <v>44</v>
      </c>
      <c r="C52" s="55">
        <f t="shared" si="0"/>
        <v>959760.8836124636</v>
      </c>
      <c r="D52" s="55"/>
      <c r="E52" s="54">
        <v>2017</v>
      </c>
      <c r="F52" s="8">
        <v>44057</v>
      </c>
      <c r="G52" s="54" t="s">
        <v>4</v>
      </c>
      <c r="H52" s="56">
        <v>0.96250000000000002</v>
      </c>
      <c r="I52" s="56"/>
      <c r="J52" s="54">
        <v>11</v>
      </c>
      <c r="K52" s="57">
        <f t="shared" si="3"/>
        <v>28792.826508373906</v>
      </c>
      <c r="L52" s="58"/>
      <c r="M52" s="6">
        <f>IF(J52="","",(K52/J52)/LOOKUP(RIGHT($D$2,3),定数!$A$6:$A$13,定数!$B$6:$B$13))</f>
        <v>23.795724387085876</v>
      </c>
      <c r="N52" s="54">
        <v>2017</v>
      </c>
      <c r="O52" s="8">
        <v>44057</v>
      </c>
      <c r="P52" s="56">
        <v>0.96360000000000001</v>
      </c>
      <c r="Q52" s="56"/>
      <c r="R52" s="59">
        <f>IF(P52="","",T52*M52*LOOKUP(RIGHT($D$2,3),定数!$A$6:$A$13,定数!$B$6:$B$13))</f>
        <v>28792.826508373641</v>
      </c>
      <c r="S52" s="59"/>
      <c r="T52" s="61">
        <f t="shared" si="4"/>
        <v>10.999999999999899</v>
      </c>
      <c r="U52" s="62"/>
      <c r="V52" t="str">
        <f t="shared" si="7"/>
        <v/>
      </c>
      <c r="W52">
        <f t="shared" si="2"/>
        <v>0</v>
      </c>
      <c r="X52" s="35">
        <f t="shared" si="5"/>
        <v>972778.49485236173</v>
      </c>
      <c r="Y52" s="36">
        <f t="shared" si="6"/>
        <v>1.3381886327445858E-2</v>
      </c>
    </row>
    <row r="53" spans="2:25" x14ac:dyDescent="0.2">
      <c r="B53" s="54">
        <v>45</v>
      </c>
      <c r="C53" s="55">
        <f t="shared" si="0"/>
        <v>988553.7101208372</v>
      </c>
      <c r="D53" s="55"/>
      <c r="E53" s="54">
        <v>2017</v>
      </c>
      <c r="F53" s="8">
        <v>44061</v>
      </c>
      <c r="G53" s="54" t="s">
        <v>3</v>
      </c>
      <c r="H53" s="56">
        <v>0.96120000000000005</v>
      </c>
      <c r="I53" s="56"/>
      <c r="J53" s="54">
        <v>26</v>
      </c>
      <c r="K53" s="57">
        <f t="shared" si="3"/>
        <v>29656.611303625115</v>
      </c>
      <c r="L53" s="58"/>
      <c r="M53" s="6">
        <f>IF(J53="","",(K53/J53)/LOOKUP(RIGHT($D$2,3),定数!$A$6:$A$13,定数!$B$6:$B$13))</f>
        <v>10.369444511757035</v>
      </c>
      <c r="N53" s="54">
        <v>2017</v>
      </c>
      <c r="O53" s="8">
        <v>44061</v>
      </c>
      <c r="P53" s="56">
        <v>0.96379999999999999</v>
      </c>
      <c r="Q53" s="56"/>
      <c r="R53" s="59">
        <f>IF(P53="","",T53*M53*LOOKUP(RIGHT($D$2,3),定数!$A$6:$A$13,定数!$B$6:$B$13))</f>
        <v>-29656.611303624388</v>
      </c>
      <c r="S53" s="59"/>
      <c r="T53" s="61">
        <f t="shared" si="4"/>
        <v>-25.999999999999357</v>
      </c>
      <c r="U53" s="62"/>
      <c r="V53" t="str">
        <f t="shared" si="7"/>
        <v/>
      </c>
      <c r="W53">
        <f t="shared" si="2"/>
        <v>1</v>
      </c>
      <c r="X53" s="35">
        <f t="shared" si="5"/>
        <v>988553.7101208372</v>
      </c>
      <c r="Y53" s="36">
        <f t="shared" si="6"/>
        <v>0</v>
      </c>
    </row>
    <row r="54" spans="2:25" x14ac:dyDescent="0.2">
      <c r="B54" s="54">
        <v>46</v>
      </c>
      <c r="C54" s="55">
        <f t="shared" si="0"/>
        <v>958897.09881721286</v>
      </c>
      <c r="D54" s="55"/>
      <c r="E54" s="54">
        <v>2017</v>
      </c>
      <c r="F54" s="8">
        <v>44064</v>
      </c>
      <c r="G54" s="54" t="s">
        <v>4</v>
      </c>
      <c r="H54" s="56">
        <v>0.96619999999999995</v>
      </c>
      <c r="I54" s="56"/>
      <c r="J54" s="54">
        <v>17</v>
      </c>
      <c r="K54" s="57">
        <f t="shared" si="3"/>
        <v>28766.912964516385</v>
      </c>
      <c r="L54" s="58"/>
      <c r="M54" s="6">
        <f>IF(J54="","",(K54/J54)/LOOKUP(RIGHT($D$2,3),定数!$A$6:$A$13,定数!$B$6:$B$13))</f>
        <v>15.383375916853682</v>
      </c>
      <c r="N54" s="54">
        <v>2017</v>
      </c>
      <c r="O54" s="8">
        <v>44064</v>
      </c>
      <c r="P54" s="56">
        <v>0.96450000000000002</v>
      </c>
      <c r="Q54" s="56"/>
      <c r="R54" s="59">
        <f>IF(P54="","",T54*M54*LOOKUP(RIGHT($D$2,3),定数!$A$6:$A$13,定数!$B$6:$B$13))</f>
        <v>-28766.912964515097</v>
      </c>
      <c r="S54" s="59"/>
      <c r="T54" s="61">
        <f t="shared" si="4"/>
        <v>-16.99999999999924</v>
      </c>
      <c r="U54" s="62"/>
      <c r="V54" t="str">
        <f t="shared" si="7"/>
        <v/>
      </c>
      <c r="W54">
        <f t="shared" si="2"/>
        <v>2</v>
      </c>
      <c r="X54" s="35">
        <f t="shared" si="5"/>
        <v>988553.7101208372</v>
      </c>
      <c r="Y54" s="36">
        <f t="shared" si="6"/>
        <v>2.9999999999999249E-2</v>
      </c>
    </row>
    <row r="55" spans="2:25" x14ac:dyDescent="0.2">
      <c r="B55" s="54">
        <v>47</v>
      </c>
      <c r="C55" s="55">
        <f t="shared" si="0"/>
        <v>930130.18585269782</v>
      </c>
      <c r="D55" s="55"/>
      <c r="E55" s="54">
        <v>2017</v>
      </c>
      <c r="F55" s="8">
        <v>44065</v>
      </c>
      <c r="G55" s="54" t="s">
        <v>4</v>
      </c>
      <c r="H55" s="56">
        <v>0.96709999999999996</v>
      </c>
      <c r="I55" s="56"/>
      <c r="J55" s="54">
        <v>12</v>
      </c>
      <c r="K55" s="57">
        <f t="shared" si="3"/>
        <v>27903.905575580935</v>
      </c>
      <c r="L55" s="58"/>
      <c r="M55" s="6">
        <f>IF(J55="","",(K55/J55)/LOOKUP(RIGHT($D$2,3),定数!$A$6:$A$13,定数!$B$6:$B$13))</f>
        <v>21.139322405743133</v>
      </c>
      <c r="N55" s="54">
        <v>2017</v>
      </c>
      <c r="O55" s="8">
        <v>44065</v>
      </c>
      <c r="P55" s="56">
        <v>0.96840000000000004</v>
      </c>
      <c r="Q55" s="56"/>
      <c r="R55" s="59">
        <f>IF(P55="","",T55*M55*LOOKUP(RIGHT($D$2,3),定数!$A$6:$A$13,定数!$B$6:$B$13))</f>
        <v>30229.231040214516</v>
      </c>
      <c r="S55" s="59"/>
      <c r="T55" s="61">
        <f t="shared" si="4"/>
        <v>13.000000000000789</v>
      </c>
      <c r="U55" s="62"/>
      <c r="V55" t="str">
        <f t="shared" si="7"/>
        <v/>
      </c>
      <c r="W55">
        <f t="shared" si="2"/>
        <v>0</v>
      </c>
      <c r="X55" s="35">
        <f t="shared" si="5"/>
        <v>988553.7101208372</v>
      </c>
      <c r="Y55" s="36">
        <f t="shared" si="6"/>
        <v>5.9099999999997932E-2</v>
      </c>
    </row>
    <row r="56" spans="2:25" x14ac:dyDescent="0.2">
      <c r="B56" s="54">
        <v>48</v>
      </c>
      <c r="C56" s="55">
        <f t="shared" si="0"/>
        <v>960359.41689291236</v>
      </c>
      <c r="D56" s="55"/>
      <c r="E56" s="54">
        <v>2017</v>
      </c>
      <c r="F56" s="8">
        <v>44067</v>
      </c>
      <c r="G56" s="54" t="s">
        <v>3</v>
      </c>
      <c r="H56" s="56">
        <v>0.96450000000000002</v>
      </c>
      <c r="I56" s="56"/>
      <c r="J56" s="54">
        <v>27</v>
      </c>
      <c r="K56" s="57">
        <f t="shared" si="3"/>
        <v>28810.782506787371</v>
      </c>
      <c r="L56" s="58"/>
      <c r="M56" s="6">
        <f>IF(J56="","",(K56/J56)/LOOKUP(RIGHT($D$2,3),定数!$A$6:$A$13,定数!$B$6:$B$13))</f>
        <v>9.7006001706354787</v>
      </c>
      <c r="N56" s="54">
        <v>2017</v>
      </c>
      <c r="O56" s="8">
        <v>44068</v>
      </c>
      <c r="P56" s="56">
        <v>0.96079999999999999</v>
      </c>
      <c r="Q56" s="56"/>
      <c r="R56" s="59">
        <f>IF(P56="","",T56*M56*LOOKUP(RIGHT($D$2,3),定数!$A$6:$A$13,定数!$B$6:$B$13))</f>
        <v>39481.442694486796</v>
      </c>
      <c r="S56" s="59"/>
      <c r="T56" s="61">
        <f t="shared" si="4"/>
        <v>37.000000000000369</v>
      </c>
      <c r="U56" s="62"/>
      <c r="V56" t="str">
        <f t="shared" si="7"/>
        <v/>
      </c>
      <c r="W56">
        <f t="shared" si="2"/>
        <v>0</v>
      </c>
      <c r="X56" s="35">
        <f t="shared" si="5"/>
        <v>988553.7101208372</v>
      </c>
      <c r="Y56" s="36">
        <f t="shared" si="6"/>
        <v>2.8520749999995987E-2</v>
      </c>
    </row>
    <row r="57" spans="2:25" x14ac:dyDescent="0.2">
      <c r="B57" s="54">
        <v>49</v>
      </c>
      <c r="C57" s="55">
        <f t="shared" si="0"/>
        <v>999840.85958739917</v>
      </c>
      <c r="D57" s="55"/>
      <c r="E57" s="54">
        <v>2017</v>
      </c>
      <c r="F57" s="8">
        <v>44081</v>
      </c>
      <c r="G57" s="54" t="s">
        <v>3</v>
      </c>
      <c r="H57" s="56">
        <v>0.95079999999999998</v>
      </c>
      <c r="I57" s="56"/>
      <c r="J57" s="54">
        <v>44</v>
      </c>
      <c r="K57" s="57">
        <f t="shared" si="3"/>
        <v>29995.225787621974</v>
      </c>
      <c r="L57" s="58"/>
      <c r="M57" s="6">
        <f>IF(J57="","",(K57/J57)/LOOKUP(RIGHT($D$2,3),定数!$A$6:$A$13,定数!$B$6:$B$13))</f>
        <v>6.1973606999218953</v>
      </c>
      <c r="N57" s="54">
        <v>2017</v>
      </c>
      <c r="O57" s="8">
        <v>44082</v>
      </c>
      <c r="P57" s="56">
        <v>0.9446</v>
      </c>
      <c r="Q57" s="56"/>
      <c r="R57" s="59">
        <f>IF(P57="","",T57*M57*LOOKUP(RIGHT($D$2,3),定数!$A$6:$A$13,定数!$B$6:$B$13))</f>
        <v>42265.999973467209</v>
      </c>
      <c r="S57" s="59"/>
      <c r="T57" s="61">
        <f t="shared" si="4"/>
        <v>61.999999999999829</v>
      </c>
      <c r="U57" s="62"/>
      <c r="V57" t="str">
        <f t="shared" si="7"/>
        <v/>
      </c>
      <c r="W57">
        <f t="shared" si="2"/>
        <v>0</v>
      </c>
      <c r="X57" s="35">
        <f t="shared" si="5"/>
        <v>999840.85958739917</v>
      </c>
      <c r="Y57" s="36">
        <f t="shared" si="6"/>
        <v>0</v>
      </c>
    </row>
    <row r="58" spans="2:25" x14ac:dyDescent="0.2">
      <c r="B58" s="54">
        <v>50</v>
      </c>
      <c r="C58" s="55">
        <f t="shared" si="0"/>
        <v>1042106.8595608664</v>
      </c>
      <c r="D58" s="55"/>
      <c r="E58" s="54">
        <v>2017</v>
      </c>
      <c r="F58" s="8">
        <v>44086</v>
      </c>
      <c r="G58" s="54" t="s">
        <v>4</v>
      </c>
      <c r="H58" s="56">
        <v>0.95989999999999998</v>
      </c>
      <c r="I58" s="56"/>
      <c r="J58" s="54">
        <v>25</v>
      </c>
      <c r="K58" s="57">
        <f t="shared" si="3"/>
        <v>31263.205786825991</v>
      </c>
      <c r="L58" s="58"/>
      <c r="M58" s="6">
        <f>IF(J58="","",(K58/J58)/LOOKUP(RIGHT($D$2,3),定数!$A$6:$A$13,定数!$B$6:$B$13))</f>
        <v>11.368438467936723</v>
      </c>
      <c r="N58" s="54">
        <v>2017</v>
      </c>
      <c r="O58" s="8">
        <v>44087</v>
      </c>
      <c r="P58" s="56">
        <v>0.96319999999999995</v>
      </c>
      <c r="Q58" s="56"/>
      <c r="R58" s="59">
        <f>IF(P58="","",T58*M58*LOOKUP(RIGHT($D$2,3),定数!$A$6:$A$13,定数!$B$6:$B$13))</f>
        <v>41267.431638609924</v>
      </c>
      <c r="S58" s="59"/>
      <c r="T58" s="61">
        <f t="shared" si="4"/>
        <v>32.999999999999694</v>
      </c>
      <c r="U58" s="62"/>
      <c r="V58" t="str">
        <f t="shared" si="7"/>
        <v/>
      </c>
      <c r="W58">
        <f t="shared" si="2"/>
        <v>0</v>
      </c>
      <c r="X58" s="35">
        <f t="shared" si="5"/>
        <v>1042106.8595608664</v>
      </c>
      <c r="Y58" s="36">
        <f t="shared" si="6"/>
        <v>0</v>
      </c>
    </row>
    <row r="59" spans="2:25" x14ac:dyDescent="0.2">
      <c r="B59" s="54">
        <v>51</v>
      </c>
      <c r="C59" s="55">
        <f t="shared" si="0"/>
        <v>1083374.2911994762</v>
      </c>
      <c r="D59" s="55"/>
      <c r="E59" s="54"/>
      <c r="F59" s="8"/>
      <c r="G59" s="54"/>
      <c r="H59" s="56"/>
      <c r="I59" s="56"/>
      <c r="J59" s="54"/>
      <c r="K59" s="57" t="str">
        <f t="shared" si="3"/>
        <v/>
      </c>
      <c r="L59" s="58"/>
      <c r="M59" s="6" t="str">
        <f>IF(J59="","",(K59/J59)/LOOKUP(RIGHT($D$2,3),定数!$A$6:$A$13,定数!$B$6:$B$13))</f>
        <v/>
      </c>
      <c r="N59" s="54"/>
      <c r="O59" s="8"/>
      <c r="P59" s="56"/>
      <c r="Q59" s="56"/>
      <c r="R59" s="59" t="str">
        <f>IF(P59="","",T59*M59*LOOKUP(RIGHT($D$2,3),定数!$A$6:$A$13,定数!$B$6:$B$13))</f>
        <v/>
      </c>
      <c r="S59" s="59"/>
      <c r="T59" s="61" t="str">
        <f t="shared" si="4"/>
        <v/>
      </c>
      <c r="U59" s="62"/>
      <c r="V59" t="str">
        <f t="shared" si="7"/>
        <v/>
      </c>
      <c r="W59" t="str">
        <f t="shared" si="2"/>
        <v/>
      </c>
      <c r="X59" s="35">
        <f t="shared" si="5"/>
        <v>1083374.2911994762</v>
      </c>
      <c r="Y59" s="36">
        <f t="shared" si="6"/>
        <v>0</v>
      </c>
    </row>
    <row r="60" spans="2:25" x14ac:dyDescent="0.2">
      <c r="B60" s="54">
        <v>52</v>
      </c>
      <c r="C60" s="55" t="str">
        <f t="shared" si="0"/>
        <v/>
      </c>
      <c r="D60" s="55"/>
      <c r="E60" s="54"/>
      <c r="F60" s="8"/>
      <c r="G60" s="54"/>
      <c r="H60" s="56"/>
      <c r="I60" s="56"/>
      <c r="J60" s="54"/>
      <c r="K60" s="57" t="str">
        <f t="shared" si="3"/>
        <v/>
      </c>
      <c r="L60" s="58"/>
      <c r="M60" s="6" t="str">
        <f>IF(J60="","",(K60/J60)/LOOKUP(RIGHT($D$2,3),定数!$A$6:$A$13,定数!$B$6:$B$13))</f>
        <v/>
      </c>
      <c r="N60" s="54"/>
      <c r="O60" s="8"/>
      <c r="P60" s="56"/>
      <c r="Q60" s="56"/>
      <c r="R60" s="59" t="str">
        <f>IF(P60="","",T60*M60*LOOKUP(RIGHT($D$2,3),定数!$A$6:$A$13,定数!$B$6:$B$13))</f>
        <v/>
      </c>
      <c r="S60" s="59"/>
      <c r="T60" s="61" t="str">
        <f t="shared" si="4"/>
        <v/>
      </c>
      <c r="U60" s="62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54">
        <v>53</v>
      </c>
      <c r="C61" s="55" t="str">
        <f t="shared" si="0"/>
        <v/>
      </c>
      <c r="D61" s="55"/>
      <c r="E61" s="54"/>
      <c r="F61" s="8"/>
      <c r="G61" s="54"/>
      <c r="H61" s="56"/>
      <c r="I61" s="56"/>
      <c r="J61" s="54"/>
      <c r="K61" s="57" t="str">
        <f t="shared" si="3"/>
        <v/>
      </c>
      <c r="L61" s="58"/>
      <c r="M61" s="6" t="str">
        <f>IF(J61="","",(K61/J61)/LOOKUP(RIGHT($D$2,3),定数!$A$6:$A$13,定数!$B$6:$B$13))</f>
        <v/>
      </c>
      <c r="N61" s="54"/>
      <c r="O61" s="8"/>
      <c r="P61" s="56"/>
      <c r="Q61" s="56"/>
      <c r="R61" s="59" t="str">
        <f>IF(P61="","",T61*M61*LOOKUP(RIGHT($D$2,3),定数!$A$6:$A$13,定数!$B$6:$B$13))</f>
        <v/>
      </c>
      <c r="S61" s="59"/>
      <c r="T61" s="60" t="str">
        <f t="shared" si="4"/>
        <v/>
      </c>
      <c r="U61" s="60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54">
        <v>54</v>
      </c>
      <c r="C62" s="55" t="str">
        <f t="shared" si="0"/>
        <v/>
      </c>
      <c r="D62" s="55"/>
      <c r="E62" s="54"/>
      <c r="F62" s="8"/>
      <c r="G62" s="54"/>
      <c r="H62" s="56"/>
      <c r="I62" s="56"/>
      <c r="J62" s="54"/>
      <c r="K62" s="57" t="str">
        <f t="shared" si="3"/>
        <v/>
      </c>
      <c r="L62" s="58"/>
      <c r="M62" s="6" t="str">
        <f>IF(J62="","",(K62/J62)/LOOKUP(RIGHT($D$2,3),定数!$A$6:$A$13,定数!$B$6:$B$13))</f>
        <v/>
      </c>
      <c r="N62" s="54"/>
      <c r="O62" s="8"/>
      <c r="P62" s="56"/>
      <c r="Q62" s="56"/>
      <c r="R62" s="59" t="str">
        <f>IF(P62="","",T62*M62*LOOKUP(RIGHT($D$2,3),定数!$A$6:$A$13,定数!$B$6:$B$13))</f>
        <v/>
      </c>
      <c r="S62" s="59"/>
      <c r="T62" s="60" t="str">
        <f t="shared" si="4"/>
        <v/>
      </c>
      <c r="U62" s="60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54">
        <v>55</v>
      </c>
      <c r="C63" s="55" t="str">
        <f t="shared" si="0"/>
        <v/>
      </c>
      <c r="D63" s="55"/>
      <c r="E63" s="54"/>
      <c r="F63" s="8"/>
      <c r="G63" s="54"/>
      <c r="H63" s="56"/>
      <c r="I63" s="56"/>
      <c r="J63" s="54"/>
      <c r="K63" s="57" t="str">
        <f t="shared" si="3"/>
        <v/>
      </c>
      <c r="L63" s="58"/>
      <c r="M63" s="6" t="str">
        <f>IF(J63="","",(K63/J63)/LOOKUP(RIGHT($D$2,3),定数!$A$6:$A$13,定数!$B$6:$B$13))</f>
        <v/>
      </c>
      <c r="N63" s="54"/>
      <c r="O63" s="8"/>
      <c r="P63" s="56"/>
      <c r="Q63" s="56"/>
      <c r="R63" s="59" t="str">
        <f>IF(P63="","",T63*M63*LOOKUP(RIGHT($D$2,3),定数!$A$6:$A$13,定数!$B$6:$B$13))</f>
        <v/>
      </c>
      <c r="S63" s="59"/>
      <c r="T63" s="60" t="str">
        <f t="shared" si="4"/>
        <v/>
      </c>
      <c r="U63" s="60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54">
        <v>56</v>
      </c>
      <c r="C64" s="55" t="str">
        <f t="shared" si="0"/>
        <v/>
      </c>
      <c r="D64" s="55"/>
      <c r="E64" s="54"/>
      <c r="F64" s="8"/>
      <c r="G64" s="54"/>
      <c r="H64" s="56"/>
      <c r="I64" s="56"/>
      <c r="J64" s="54"/>
      <c r="K64" s="57" t="str">
        <f t="shared" si="3"/>
        <v/>
      </c>
      <c r="L64" s="58"/>
      <c r="M64" s="6" t="str">
        <f>IF(J64="","",(K64/J64)/LOOKUP(RIGHT($D$2,3),定数!$A$6:$A$13,定数!$B$6:$B$13))</f>
        <v/>
      </c>
      <c r="N64" s="54"/>
      <c r="O64" s="8"/>
      <c r="P64" s="56"/>
      <c r="Q64" s="56"/>
      <c r="R64" s="59" t="str">
        <f>IF(P64="","",T64*M64*LOOKUP(RIGHT($D$2,3),定数!$A$6:$A$13,定数!$B$6:$B$13))</f>
        <v/>
      </c>
      <c r="S64" s="59"/>
      <c r="T64" s="60" t="str">
        <f t="shared" si="4"/>
        <v/>
      </c>
      <c r="U64" s="60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54">
        <v>57</v>
      </c>
      <c r="C65" s="55" t="str">
        <f t="shared" si="0"/>
        <v/>
      </c>
      <c r="D65" s="55"/>
      <c r="E65" s="54"/>
      <c r="F65" s="8"/>
      <c r="G65" s="54"/>
      <c r="H65" s="56"/>
      <c r="I65" s="56"/>
      <c r="J65" s="54"/>
      <c r="K65" s="57" t="str">
        <f t="shared" si="3"/>
        <v/>
      </c>
      <c r="L65" s="58"/>
      <c r="M65" s="6" t="str">
        <f>IF(J65="","",(K65/J65)/LOOKUP(RIGHT($D$2,3),定数!$A$6:$A$13,定数!$B$6:$B$13))</f>
        <v/>
      </c>
      <c r="N65" s="54"/>
      <c r="O65" s="8"/>
      <c r="P65" s="56"/>
      <c r="Q65" s="56"/>
      <c r="R65" s="59" t="str">
        <f>IF(P65="","",T65*M65*LOOKUP(RIGHT($D$2,3),定数!$A$6:$A$13,定数!$B$6:$B$13))</f>
        <v/>
      </c>
      <c r="S65" s="59"/>
      <c r="T65" s="60" t="str">
        <f t="shared" si="4"/>
        <v/>
      </c>
      <c r="U65" s="60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54">
        <v>58</v>
      </c>
      <c r="C66" s="55" t="str">
        <f t="shared" si="0"/>
        <v/>
      </c>
      <c r="D66" s="55"/>
      <c r="E66" s="54"/>
      <c r="F66" s="8"/>
      <c r="G66" s="54"/>
      <c r="H66" s="56"/>
      <c r="I66" s="56"/>
      <c r="J66" s="54"/>
      <c r="K66" s="57" t="str">
        <f t="shared" si="3"/>
        <v/>
      </c>
      <c r="L66" s="58"/>
      <c r="M66" s="6" t="str">
        <f>IF(J66="","",(K66/J66)/LOOKUP(RIGHT($D$2,3),定数!$A$6:$A$13,定数!$B$6:$B$13))</f>
        <v/>
      </c>
      <c r="N66" s="54"/>
      <c r="O66" s="8"/>
      <c r="P66" s="56"/>
      <c r="Q66" s="56"/>
      <c r="R66" s="59" t="str">
        <f>IF(P66="","",T66*M66*LOOKUP(RIGHT($D$2,3),定数!$A$6:$A$13,定数!$B$6:$B$13))</f>
        <v/>
      </c>
      <c r="S66" s="59"/>
      <c r="T66" s="60" t="str">
        <f t="shared" si="4"/>
        <v/>
      </c>
      <c r="U66" s="60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54">
        <v>59</v>
      </c>
      <c r="C67" s="55" t="str">
        <f t="shared" si="0"/>
        <v/>
      </c>
      <c r="D67" s="55"/>
      <c r="E67" s="54"/>
      <c r="F67" s="8"/>
      <c r="G67" s="54"/>
      <c r="H67" s="56"/>
      <c r="I67" s="56"/>
      <c r="J67" s="54"/>
      <c r="K67" s="57" t="str">
        <f t="shared" si="3"/>
        <v/>
      </c>
      <c r="L67" s="58"/>
      <c r="M67" s="6" t="str">
        <f>IF(J67="","",(K67/J67)/LOOKUP(RIGHT($D$2,3),定数!$A$6:$A$13,定数!$B$6:$B$13))</f>
        <v/>
      </c>
      <c r="N67" s="54"/>
      <c r="O67" s="8"/>
      <c r="P67" s="56"/>
      <c r="Q67" s="56"/>
      <c r="R67" s="59" t="str">
        <f>IF(P67="","",T67*M67*LOOKUP(RIGHT($D$2,3),定数!$A$6:$A$13,定数!$B$6:$B$13))</f>
        <v/>
      </c>
      <c r="S67" s="59"/>
      <c r="T67" s="60" t="str">
        <f t="shared" si="4"/>
        <v/>
      </c>
      <c r="U67" s="60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54">
        <v>60</v>
      </c>
      <c r="C68" s="55" t="str">
        <f t="shared" si="0"/>
        <v/>
      </c>
      <c r="D68" s="55"/>
      <c r="E68" s="54"/>
      <c r="F68" s="8"/>
      <c r="G68" s="54"/>
      <c r="H68" s="56"/>
      <c r="I68" s="56"/>
      <c r="J68" s="54"/>
      <c r="K68" s="57" t="str">
        <f t="shared" si="3"/>
        <v/>
      </c>
      <c r="L68" s="58"/>
      <c r="M68" s="6" t="str">
        <f>IF(J68="","",(K68/J68)/LOOKUP(RIGHT($D$2,3),定数!$A$6:$A$13,定数!$B$6:$B$13))</f>
        <v/>
      </c>
      <c r="N68" s="54"/>
      <c r="O68" s="8"/>
      <c r="P68" s="56"/>
      <c r="Q68" s="56"/>
      <c r="R68" s="59" t="str">
        <f>IF(P68="","",T68*M68*LOOKUP(RIGHT($D$2,3),定数!$A$6:$A$13,定数!$B$6:$B$13))</f>
        <v/>
      </c>
      <c r="S68" s="59"/>
      <c r="T68" s="60" t="str">
        <f t="shared" si="4"/>
        <v/>
      </c>
      <c r="U68" s="60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54">
        <v>61</v>
      </c>
      <c r="C69" s="55" t="str">
        <f t="shared" si="0"/>
        <v/>
      </c>
      <c r="D69" s="55"/>
      <c r="E69" s="54"/>
      <c r="F69" s="8"/>
      <c r="G69" s="54"/>
      <c r="H69" s="56"/>
      <c r="I69" s="56"/>
      <c r="J69" s="54"/>
      <c r="K69" s="57" t="str">
        <f t="shared" si="3"/>
        <v/>
      </c>
      <c r="L69" s="58"/>
      <c r="M69" s="6" t="str">
        <f>IF(J69="","",(K69/J69)/LOOKUP(RIGHT($D$2,3),定数!$A$6:$A$13,定数!$B$6:$B$13))</f>
        <v/>
      </c>
      <c r="N69" s="54"/>
      <c r="O69" s="8"/>
      <c r="P69" s="56"/>
      <c r="Q69" s="56"/>
      <c r="R69" s="59" t="str">
        <f>IF(P69="","",T69*M69*LOOKUP(RIGHT($D$2,3),定数!$A$6:$A$13,定数!$B$6:$B$13))</f>
        <v/>
      </c>
      <c r="S69" s="59"/>
      <c r="T69" s="60" t="str">
        <f t="shared" si="4"/>
        <v/>
      </c>
      <c r="U69" s="60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54">
        <v>62</v>
      </c>
      <c r="C70" s="55" t="str">
        <f t="shared" si="0"/>
        <v/>
      </c>
      <c r="D70" s="55"/>
      <c r="E70" s="54"/>
      <c r="F70" s="8"/>
      <c r="G70" s="54"/>
      <c r="H70" s="56"/>
      <c r="I70" s="56"/>
      <c r="J70" s="54"/>
      <c r="K70" s="57" t="str">
        <f t="shared" si="3"/>
        <v/>
      </c>
      <c r="L70" s="58"/>
      <c r="M70" s="6" t="str">
        <f>IF(J70="","",(K70/J70)/LOOKUP(RIGHT($D$2,3),定数!$A$6:$A$13,定数!$B$6:$B$13))</f>
        <v/>
      </c>
      <c r="N70" s="54"/>
      <c r="O70" s="8"/>
      <c r="P70" s="56"/>
      <c r="Q70" s="56"/>
      <c r="R70" s="59" t="str">
        <f>IF(P70="","",T70*M70*LOOKUP(RIGHT($D$2,3),定数!$A$6:$A$13,定数!$B$6:$B$13))</f>
        <v/>
      </c>
      <c r="S70" s="59"/>
      <c r="T70" s="60" t="str">
        <f t="shared" si="4"/>
        <v/>
      </c>
      <c r="U70" s="60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54">
        <v>63</v>
      </c>
      <c r="C71" s="55" t="str">
        <f t="shared" si="0"/>
        <v/>
      </c>
      <c r="D71" s="55"/>
      <c r="E71" s="54"/>
      <c r="F71" s="8"/>
      <c r="G71" s="54"/>
      <c r="H71" s="56"/>
      <c r="I71" s="56"/>
      <c r="J71" s="54"/>
      <c r="K71" s="57" t="str">
        <f t="shared" si="3"/>
        <v/>
      </c>
      <c r="L71" s="58"/>
      <c r="M71" s="6" t="str">
        <f>IF(J71="","",(K71/J71)/LOOKUP(RIGHT($D$2,3),定数!$A$6:$A$13,定数!$B$6:$B$13))</f>
        <v/>
      </c>
      <c r="N71" s="54"/>
      <c r="O71" s="8"/>
      <c r="P71" s="56"/>
      <c r="Q71" s="56"/>
      <c r="R71" s="59" t="str">
        <f>IF(P71="","",T71*M71*LOOKUP(RIGHT($D$2,3),定数!$A$6:$A$13,定数!$B$6:$B$13))</f>
        <v/>
      </c>
      <c r="S71" s="59"/>
      <c r="T71" s="60" t="str">
        <f t="shared" si="4"/>
        <v/>
      </c>
      <c r="U71" s="60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54">
        <v>64</v>
      </c>
      <c r="C72" s="55" t="str">
        <f t="shared" si="0"/>
        <v/>
      </c>
      <c r="D72" s="55"/>
      <c r="E72" s="54"/>
      <c r="F72" s="8"/>
      <c r="G72" s="54"/>
      <c r="H72" s="56"/>
      <c r="I72" s="56"/>
      <c r="J72" s="54"/>
      <c r="K72" s="57" t="str">
        <f t="shared" si="3"/>
        <v/>
      </c>
      <c r="L72" s="58"/>
      <c r="M72" s="6" t="str">
        <f>IF(J72="","",(K72/J72)/LOOKUP(RIGHT($D$2,3),定数!$A$6:$A$13,定数!$B$6:$B$13))</f>
        <v/>
      </c>
      <c r="N72" s="54"/>
      <c r="O72" s="8"/>
      <c r="P72" s="56"/>
      <c r="Q72" s="56"/>
      <c r="R72" s="59" t="str">
        <f>IF(P72="","",T72*M72*LOOKUP(RIGHT($D$2,3),定数!$A$6:$A$13,定数!$B$6:$B$13))</f>
        <v/>
      </c>
      <c r="S72" s="59"/>
      <c r="T72" s="60" t="str">
        <f t="shared" si="4"/>
        <v/>
      </c>
      <c r="U72" s="60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54">
        <v>65</v>
      </c>
      <c r="C73" s="55" t="str">
        <f t="shared" si="0"/>
        <v/>
      </c>
      <c r="D73" s="55"/>
      <c r="E73" s="54"/>
      <c r="F73" s="8"/>
      <c r="G73" s="54"/>
      <c r="H73" s="56"/>
      <c r="I73" s="56"/>
      <c r="J73" s="54"/>
      <c r="K73" s="57" t="str">
        <f t="shared" si="3"/>
        <v/>
      </c>
      <c r="L73" s="58"/>
      <c r="M73" s="6" t="str">
        <f>IF(J73="","",(K73/J73)/LOOKUP(RIGHT($D$2,3),定数!$A$6:$A$13,定数!$B$6:$B$13))</f>
        <v/>
      </c>
      <c r="N73" s="54"/>
      <c r="O73" s="8"/>
      <c r="P73" s="56"/>
      <c r="Q73" s="56"/>
      <c r="R73" s="59" t="str">
        <f>IF(P73="","",T73*M73*LOOKUP(RIGHT($D$2,3),定数!$A$6:$A$13,定数!$B$6:$B$13))</f>
        <v/>
      </c>
      <c r="S73" s="59"/>
      <c r="T73" s="60" t="str">
        <f t="shared" si="4"/>
        <v/>
      </c>
      <c r="U73" s="60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54">
        <v>66</v>
      </c>
      <c r="C74" s="55" t="str">
        <f t="shared" ref="C74:C108" si="8">IF(R73="","",C73+R73)</f>
        <v/>
      </c>
      <c r="D74" s="55"/>
      <c r="E74" s="54"/>
      <c r="F74" s="8"/>
      <c r="G74" s="54"/>
      <c r="H74" s="56"/>
      <c r="I74" s="56"/>
      <c r="J74" s="54"/>
      <c r="K74" s="57" t="str">
        <f t="shared" si="3"/>
        <v/>
      </c>
      <c r="L74" s="58"/>
      <c r="M74" s="6" t="str">
        <f>IF(J74="","",(K74/J74)/LOOKUP(RIGHT($D$2,3),定数!$A$6:$A$13,定数!$B$6:$B$13))</f>
        <v/>
      </c>
      <c r="N74" s="54"/>
      <c r="O74" s="8"/>
      <c r="P74" s="56"/>
      <c r="Q74" s="56"/>
      <c r="R74" s="59" t="str">
        <f>IF(P74="","",T74*M74*LOOKUP(RIGHT($D$2,3),定数!$A$6:$A$13,定数!$B$6:$B$13))</f>
        <v/>
      </c>
      <c r="S74" s="59"/>
      <c r="T74" s="60" t="str">
        <f t="shared" si="4"/>
        <v/>
      </c>
      <c r="U74" s="60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54">
        <v>67</v>
      </c>
      <c r="C75" s="55" t="str">
        <f t="shared" si="8"/>
        <v/>
      </c>
      <c r="D75" s="55"/>
      <c r="E75" s="54"/>
      <c r="F75" s="8"/>
      <c r="G75" s="54"/>
      <c r="H75" s="56"/>
      <c r="I75" s="56"/>
      <c r="J75" s="54"/>
      <c r="K75" s="57" t="str">
        <f t="shared" ref="K75:K108" si="9">IF(J75="","",C75*0.03)</f>
        <v/>
      </c>
      <c r="L75" s="58"/>
      <c r="M75" s="6" t="str">
        <f>IF(J75="","",(K75/J75)/LOOKUP(RIGHT($D$2,3),定数!$A$6:$A$13,定数!$B$6:$B$13))</f>
        <v/>
      </c>
      <c r="N75" s="54"/>
      <c r="O75" s="8"/>
      <c r="P75" s="56"/>
      <c r="Q75" s="56"/>
      <c r="R75" s="59" t="str">
        <f>IF(P75="","",T75*M75*LOOKUP(RIGHT($D$2,3),定数!$A$6:$A$13,定数!$B$6:$B$13))</f>
        <v/>
      </c>
      <c r="S75" s="59"/>
      <c r="T75" s="60" t="str">
        <f t="shared" si="4"/>
        <v/>
      </c>
      <c r="U75" s="60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54">
        <v>68</v>
      </c>
      <c r="C76" s="55" t="str">
        <f t="shared" si="8"/>
        <v/>
      </c>
      <c r="D76" s="55"/>
      <c r="E76" s="54"/>
      <c r="F76" s="8"/>
      <c r="G76" s="54"/>
      <c r="H76" s="56"/>
      <c r="I76" s="56"/>
      <c r="J76" s="54"/>
      <c r="K76" s="57" t="str">
        <f t="shared" si="9"/>
        <v/>
      </c>
      <c r="L76" s="58"/>
      <c r="M76" s="6" t="str">
        <f>IF(J76="","",(K76/J76)/LOOKUP(RIGHT($D$2,3),定数!$A$6:$A$13,定数!$B$6:$B$13))</f>
        <v/>
      </c>
      <c r="N76" s="54"/>
      <c r="O76" s="8"/>
      <c r="P76" s="56"/>
      <c r="Q76" s="56"/>
      <c r="R76" s="59" t="str">
        <f>IF(P76="","",T76*M76*LOOKUP(RIGHT($D$2,3),定数!$A$6:$A$13,定数!$B$6:$B$13))</f>
        <v/>
      </c>
      <c r="S76" s="59"/>
      <c r="T76" s="60" t="str">
        <f t="shared" ref="T76:T108" si="11">IF(P76="","",IF(G76="買",(P76-H76),(H76-P76))*IF(RIGHT($D$2,3)="JPY",100,10000))</f>
        <v/>
      </c>
      <c r="U76" s="60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54">
        <v>69</v>
      </c>
      <c r="C77" s="55" t="str">
        <f t="shared" si="8"/>
        <v/>
      </c>
      <c r="D77" s="55"/>
      <c r="E77" s="54"/>
      <c r="F77" s="8"/>
      <c r="G77" s="54"/>
      <c r="H77" s="56"/>
      <c r="I77" s="56"/>
      <c r="J77" s="54"/>
      <c r="K77" s="57" t="str">
        <f t="shared" si="9"/>
        <v/>
      </c>
      <c r="L77" s="58"/>
      <c r="M77" s="6" t="str">
        <f>IF(J77="","",(K77/J77)/LOOKUP(RIGHT($D$2,3),定数!$A$6:$A$13,定数!$B$6:$B$13))</f>
        <v/>
      </c>
      <c r="N77" s="54"/>
      <c r="O77" s="8"/>
      <c r="P77" s="56"/>
      <c r="Q77" s="56"/>
      <c r="R77" s="59" t="str">
        <f>IF(P77="","",T77*M77*LOOKUP(RIGHT($D$2,3),定数!$A$6:$A$13,定数!$B$6:$B$13))</f>
        <v/>
      </c>
      <c r="S77" s="59"/>
      <c r="T77" s="60" t="str">
        <f t="shared" si="11"/>
        <v/>
      </c>
      <c r="U77" s="60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54">
        <v>70</v>
      </c>
      <c r="C78" s="55" t="str">
        <f t="shared" si="8"/>
        <v/>
      </c>
      <c r="D78" s="55"/>
      <c r="E78" s="54"/>
      <c r="F78" s="8"/>
      <c r="G78" s="54"/>
      <c r="H78" s="56"/>
      <c r="I78" s="56"/>
      <c r="J78" s="54"/>
      <c r="K78" s="57" t="str">
        <f t="shared" si="9"/>
        <v/>
      </c>
      <c r="L78" s="58"/>
      <c r="M78" s="6" t="str">
        <f>IF(J78="","",(K78/J78)/LOOKUP(RIGHT($D$2,3),定数!$A$6:$A$13,定数!$B$6:$B$13))</f>
        <v/>
      </c>
      <c r="N78" s="54"/>
      <c r="O78" s="8"/>
      <c r="P78" s="56"/>
      <c r="Q78" s="56"/>
      <c r="R78" s="59" t="str">
        <f>IF(P78="","",T78*M78*LOOKUP(RIGHT($D$2,3),定数!$A$6:$A$13,定数!$B$6:$B$13))</f>
        <v/>
      </c>
      <c r="S78" s="59"/>
      <c r="T78" s="60" t="str">
        <f t="shared" si="11"/>
        <v/>
      </c>
      <c r="U78" s="60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54">
        <v>71</v>
      </c>
      <c r="C79" s="55" t="str">
        <f t="shared" si="8"/>
        <v/>
      </c>
      <c r="D79" s="55"/>
      <c r="E79" s="54"/>
      <c r="F79" s="8"/>
      <c r="G79" s="54"/>
      <c r="H79" s="56"/>
      <c r="I79" s="56"/>
      <c r="J79" s="54"/>
      <c r="K79" s="57" t="str">
        <f t="shared" si="9"/>
        <v/>
      </c>
      <c r="L79" s="58"/>
      <c r="M79" s="6" t="str">
        <f>IF(J79="","",(K79/J79)/LOOKUP(RIGHT($D$2,3),定数!$A$6:$A$13,定数!$B$6:$B$13))</f>
        <v/>
      </c>
      <c r="N79" s="54"/>
      <c r="O79" s="8"/>
      <c r="P79" s="56"/>
      <c r="Q79" s="56"/>
      <c r="R79" s="59" t="str">
        <f>IF(P79="","",T79*M79*LOOKUP(RIGHT($D$2,3),定数!$A$6:$A$13,定数!$B$6:$B$13))</f>
        <v/>
      </c>
      <c r="S79" s="59"/>
      <c r="T79" s="60" t="str">
        <f t="shared" si="11"/>
        <v/>
      </c>
      <c r="U79" s="60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54">
        <v>72</v>
      </c>
      <c r="C80" s="55" t="str">
        <f t="shared" si="8"/>
        <v/>
      </c>
      <c r="D80" s="55"/>
      <c r="E80" s="54"/>
      <c r="F80" s="8"/>
      <c r="G80" s="54"/>
      <c r="H80" s="56"/>
      <c r="I80" s="56"/>
      <c r="J80" s="54"/>
      <c r="K80" s="57" t="str">
        <f t="shared" si="9"/>
        <v/>
      </c>
      <c r="L80" s="58"/>
      <c r="M80" s="6" t="str">
        <f>IF(J80="","",(K80/J80)/LOOKUP(RIGHT($D$2,3),定数!$A$6:$A$13,定数!$B$6:$B$13))</f>
        <v/>
      </c>
      <c r="N80" s="54"/>
      <c r="O80" s="8"/>
      <c r="P80" s="56"/>
      <c r="Q80" s="56"/>
      <c r="R80" s="59" t="str">
        <f>IF(P80="","",T80*M80*LOOKUP(RIGHT($D$2,3),定数!$A$6:$A$13,定数!$B$6:$B$13))</f>
        <v/>
      </c>
      <c r="S80" s="59"/>
      <c r="T80" s="60" t="str">
        <f t="shared" si="11"/>
        <v/>
      </c>
      <c r="U80" s="60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54">
        <v>73</v>
      </c>
      <c r="C81" s="55" t="str">
        <f t="shared" si="8"/>
        <v/>
      </c>
      <c r="D81" s="55"/>
      <c r="E81" s="54"/>
      <c r="F81" s="8"/>
      <c r="G81" s="54"/>
      <c r="H81" s="56"/>
      <c r="I81" s="56"/>
      <c r="J81" s="54"/>
      <c r="K81" s="57" t="str">
        <f t="shared" si="9"/>
        <v/>
      </c>
      <c r="L81" s="58"/>
      <c r="M81" s="6" t="str">
        <f>IF(J81="","",(K81/J81)/LOOKUP(RIGHT($D$2,3),定数!$A$6:$A$13,定数!$B$6:$B$13))</f>
        <v/>
      </c>
      <c r="N81" s="54"/>
      <c r="O81" s="8"/>
      <c r="P81" s="56"/>
      <c r="Q81" s="56"/>
      <c r="R81" s="59" t="str">
        <f>IF(P81="","",T81*M81*LOOKUP(RIGHT($D$2,3),定数!$A$6:$A$13,定数!$B$6:$B$13))</f>
        <v/>
      </c>
      <c r="S81" s="59"/>
      <c r="T81" s="60" t="str">
        <f t="shared" si="11"/>
        <v/>
      </c>
      <c r="U81" s="60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54">
        <v>74</v>
      </c>
      <c r="C82" s="55" t="str">
        <f t="shared" si="8"/>
        <v/>
      </c>
      <c r="D82" s="55"/>
      <c r="E82" s="54"/>
      <c r="F82" s="8"/>
      <c r="G82" s="54"/>
      <c r="H82" s="56"/>
      <c r="I82" s="56"/>
      <c r="J82" s="54"/>
      <c r="K82" s="57" t="str">
        <f t="shared" si="9"/>
        <v/>
      </c>
      <c r="L82" s="58"/>
      <c r="M82" s="6" t="str">
        <f>IF(J82="","",(K82/J82)/LOOKUP(RIGHT($D$2,3),定数!$A$6:$A$13,定数!$B$6:$B$13))</f>
        <v/>
      </c>
      <c r="N82" s="54"/>
      <c r="O82" s="8"/>
      <c r="P82" s="56"/>
      <c r="Q82" s="56"/>
      <c r="R82" s="59" t="str">
        <f>IF(P82="","",T82*M82*LOOKUP(RIGHT($D$2,3),定数!$A$6:$A$13,定数!$B$6:$B$13))</f>
        <v/>
      </c>
      <c r="S82" s="59"/>
      <c r="T82" s="60" t="str">
        <f t="shared" si="11"/>
        <v/>
      </c>
      <c r="U82" s="60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54">
        <v>75</v>
      </c>
      <c r="C83" s="55" t="str">
        <f t="shared" si="8"/>
        <v/>
      </c>
      <c r="D83" s="55"/>
      <c r="E83" s="54"/>
      <c r="F83" s="8"/>
      <c r="G83" s="54"/>
      <c r="H83" s="56"/>
      <c r="I83" s="56"/>
      <c r="J83" s="54"/>
      <c r="K83" s="57" t="str">
        <f t="shared" si="9"/>
        <v/>
      </c>
      <c r="L83" s="58"/>
      <c r="M83" s="6" t="str">
        <f>IF(J83="","",(K83/J83)/LOOKUP(RIGHT($D$2,3),定数!$A$6:$A$13,定数!$B$6:$B$13))</f>
        <v/>
      </c>
      <c r="N83" s="54"/>
      <c r="O83" s="8"/>
      <c r="P83" s="56"/>
      <c r="Q83" s="56"/>
      <c r="R83" s="59" t="str">
        <f>IF(P83="","",T83*M83*LOOKUP(RIGHT($D$2,3),定数!$A$6:$A$13,定数!$B$6:$B$13))</f>
        <v/>
      </c>
      <c r="S83" s="59"/>
      <c r="T83" s="60" t="str">
        <f t="shared" si="11"/>
        <v/>
      </c>
      <c r="U83" s="60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54">
        <v>76</v>
      </c>
      <c r="C84" s="55" t="str">
        <f t="shared" si="8"/>
        <v/>
      </c>
      <c r="D84" s="55"/>
      <c r="E84" s="54"/>
      <c r="F84" s="8"/>
      <c r="G84" s="54"/>
      <c r="H84" s="56"/>
      <c r="I84" s="56"/>
      <c r="J84" s="54"/>
      <c r="K84" s="57" t="str">
        <f t="shared" si="9"/>
        <v/>
      </c>
      <c r="L84" s="58"/>
      <c r="M84" s="6" t="str">
        <f>IF(J84="","",(K84/J84)/LOOKUP(RIGHT($D$2,3),定数!$A$6:$A$13,定数!$B$6:$B$13))</f>
        <v/>
      </c>
      <c r="N84" s="54"/>
      <c r="O84" s="8"/>
      <c r="P84" s="56"/>
      <c r="Q84" s="56"/>
      <c r="R84" s="59" t="str">
        <f>IF(P84="","",T84*M84*LOOKUP(RIGHT($D$2,3),定数!$A$6:$A$13,定数!$B$6:$B$13))</f>
        <v/>
      </c>
      <c r="S84" s="59"/>
      <c r="T84" s="60" t="str">
        <f t="shared" si="11"/>
        <v/>
      </c>
      <c r="U84" s="60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54">
        <v>77</v>
      </c>
      <c r="C85" s="55" t="str">
        <f t="shared" si="8"/>
        <v/>
      </c>
      <c r="D85" s="55"/>
      <c r="E85" s="54"/>
      <c r="F85" s="8"/>
      <c r="G85" s="54"/>
      <c r="H85" s="56"/>
      <c r="I85" s="56"/>
      <c r="J85" s="54"/>
      <c r="K85" s="57" t="str">
        <f t="shared" si="9"/>
        <v/>
      </c>
      <c r="L85" s="58"/>
      <c r="M85" s="6" t="str">
        <f>IF(J85="","",(K85/J85)/LOOKUP(RIGHT($D$2,3),定数!$A$6:$A$13,定数!$B$6:$B$13))</f>
        <v/>
      </c>
      <c r="N85" s="54"/>
      <c r="O85" s="8"/>
      <c r="P85" s="56"/>
      <c r="Q85" s="56"/>
      <c r="R85" s="59" t="str">
        <f>IF(P85="","",T85*M85*LOOKUP(RIGHT($D$2,3),定数!$A$6:$A$13,定数!$B$6:$B$13))</f>
        <v/>
      </c>
      <c r="S85" s="59"/>
      <c r="T85" s="60" t="str">
        <f t="shared" si="11"/>
        <v/>
      </c>
      <c r="U85" s="60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54">
        <v>78</v>
      </c>
      <c r="C86" s="55" t="str">
        <f t="shared" si="8"/>
        <v/>
      </c>
      <c r="D86" s="55"/>
      <c r="E86" s="54"/>
      <c r="F86" s="8"/>
      <c r="G86" s="54"/>
      <c r="H86" s="56"/>
      <c r="I86" s="56"/>
      <c r="J86" s="54"/>
      <c r="K86" s="57" t="str">
        <f t="shared" si="9"/>
        <v/>
      </c>
      <c r="L86" s="58"/>
      <c r="M86" s="6" t="str">
        <f>IF(J86="","",(K86/J86)/LOOKUP(RIGHT($D$2,3),定数!$A$6:$A$13,定数!$B$6:$B$13))</f>
        <v/>
      </c>
      <c r="N86" s="54"/>
      <c r="O86" s="8"/>
      <c r="P86" s="56"/>
      <c r="Q86" s="56"/>
      <c r="R86" s="59" t="str">
        <f>IF(P86="","",T86*M86*LOOKUP(RIGHT($D$2,3),定数!$A$6:$A$13,定数!$B$6:$B$13))</f>
        <v/>
      </c>
      <c r="S86" s="59"/>
      <c r="T86" s="60" t="str">
        <f t="shared" si="11"/>
        <v/>
      </c>
      <c r="U86" s="60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54">
        <v>79</v>
      </c>
      <c r="C87" s="55" t="str">
        <f t="shared" si="8"/>
        <v/>
      </c>
      <c r="D87" s="55"/>
      <c r="E87" s="54"/>
      <c r="F87" s="8"/>
      <c r="G87" s="54"/>
      <c r="H87" s="56"/>
      <c r="I87" s="56"/>
      <c r="J87" s="54"/>
      <c r="K87" s="57" t="str">
        <f t="shared" si="9"/>
        <v/>
      </c>
      <c r="L87" s="58"/>
      <c r="M87" s="6" t="str">
        <f>IF(J87="","",(K87/J87)/LOOKUP(RIGHT($D$2,3),定数!$A$6:$A$13,定数!$B$6:$B$13))</f>
        <v/>
      </c>
      <c r="N87" s="54"/>
      <c r="O87" s="8"/>
      <c r="P87" s="56"/>
      <c r="Q87" s="56"/>
      <c r="R87" s="59" t="str">
        <f>IF(P87="","",T87*M87*LOOKUP(RIGHT($D$2,3),定数!$A$6:$A$13,定数!$B$6:$B$13))</f>
        <v/>
      </c>
      <c r="S87" s="59"/>
      <c r="T87" s="60" t="str">
        <f t="shared" si="11"/>
        <v/>
      </c>
      <c r="U87" s="60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54">
        <v>80</v>
      </c>
      <c r="C88" s="55" t="str">
        <f t="shared" si="8"/>
        <v/>
      </c>
      <c r="D88" s="55"/>
      <c r="E88" s="54"/>
      <c r="F88" s="8"/>
      <c r="G88" s="54"/>
      <c r="H88" s="56"/>
      <c r="I88" s="56"/>
      <c r="J88" s="54"/>
      <c r="K88" s="57" t="str">
        <f t="shared" si="9"/>
        <v/>
      </c>
      <c r="L88" s="58"/>
      <c r="M88" s="6" t="str">
        <f>IF(J88="","",(K88/J88)/LOOKUP(RIGHT($D$2,3),定数!$A$6:$A$13,定数!$B$6:$B$13))</f>
        <v/>
      </c>
      <c r="N88" s="54"/>
      <c r="O88" s="8"/>
      <c r="P88" s="56"/>
      <c r="Q88" s="56"/>
      <c r="R88" s="59" t="str">
        <f>IF(P88="","",T88*M88*LOOKUP(RIGHT($D$2,3),定数!$A$6:$A$13,定数!$B$6:$B$13))</f>
        <v/>
      </c>
      <c r="S88" s="59"/>
      <c r="T88" s="60" t="str">
        <f t="shared" si="11"/>
        <v/>
      </c>
      <c r="U88" s="60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54">
        <v>81</v>
      </c>
      <c r="C89" s="55" t="str">
        <f t="shared" si="8"/>
        <v/>
      </c>
      <c r="D89" s="55"/>
      <c r="E89" s="54"/>
      <c r="F89" s="8"/>
      <c r="G89" s="54"/>
      <c r="H89" s="56"/>
      <c r="I89" s="56"/>
      <c r="J89" s="54"/>
      <c r="K89" s="57" t="str">
        <f t="shared" si="9"/>
        <v/>
      </c>
      <c r="L89" s="58"/>
      <c r="M89" s="6" t="str">
        <f>IF(J89="","",(K89/J89)/LOOKUP(RIGHT($D$2,3),定数!$A$6:$A$13,定数!$B$6:$B$13))</f>
        <v/>
      </c>
      <c r="N89" s="54"/>
      <c r="O89" s="8"/>
      <c r="P89" s="56"/>
      <c r="Q89" s="56"/>
      <c r="R89" s="59" t="str">
        <f>IF(P89="","",T89*M89*LOOKUP(RIGHT($D$2,3),定数!$A$6:$A$13,定数!$B$6:$B$13))</f>
        <v/>
      </c>
      <c r="S89" s="59"/>
      <c r="T89" s="60" t="str">
        <f t="shared" si="11"/>
        <v/>
      </c>
      <c r="U89" s="60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54">
        <v>82</v>
      </c>
      <c r="C90" s="55" t="str">
        <f t="shared" si="8"/>
        <v/>
      </c>
      <c r="D90" s="55"/>
      <c r="E90" s="54"/>
      <c r="F90" s="8"/>
      <c r="G90" s="54"/>
      <c r="H90" s="56"/>
      <c r="I90" s="56"/>
      <c r="J90" s="54"/>
      <c r="K90" s="57" t="str">
        <f t="shared" si="9"/>
        <v/>
      </c>
      <c r="L90" s="58"/>
      <c r="M90" s="6" t="str">
        <f>IF(J90="","",(K90/J90)/LOOKUP(RIGHT($D$2,3),定数!$A$6:$A$13,定数!$B$6:$B$13))</f>
        <v/>
      </c>
      <c r="N90" s="54"/>
      <c r="O90" s="8"/>
      <c r="P90" s="56"/>
      <c r="Q90" s="56"/>
      <c r="R90" s="59" t="str">
        <f>IF(P90="","",T90*M90*LOOKUP(RIGHT($D$2,3),定数!$A$6:$A$13,定数!$B$6:$B$13))</f>
        <v/>
      </c>
      <c r="S90" s="59"/>
      <c r="T90" s="60" t="str">
        <f t="shared" si="11"/>
        <v/>
      </c>
      <c r="U90" s="60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54">
        <v>83</v>
      </c>
      <c r="C91" s="55" t="str">
        <f t="shared" si="8"/>
        <v/>
      </c>
      <c r="D91" s="55"/>
      <c r="E91" s="54"/>
      <c r="F91" s="8"/>
      <c r="G91" s="54"/>
      <c r="H91" s="56"/>
      <c r="I91" s="56"/>
      <c r="J91" s="54"/>
      <c r="K91" s="57" t="str">
        <f t="shared" si="9"/>
        <v/>
      </c>
      <c r="L91" s="58"/>
      <c r="M91" s="6" t="str">
        <f>IF(J91="","",(K91/J91)/LOOKUP(RIGHT($D$2,3),定数!$A$6:$A$13,定数!$B$6:$B$13))</f>
        <v/>
      </c>
      <c r="N91" s="54"/>
      <c r="O91" s="8"/>
      <c r="P91" s="56"/>
      <c r="Q91" s="56"/>
      <c r="R91" s="59" t="str">
        <f>IF(P91="","",T91*M91*LOOKUP(RIGHT($D$2,3),定数!$A$6:$A$13,定数!$B$6:$B$13))</f>
        <v/>
      </c>
      <c r="S91" s="59"/>
      <c r="T91" s="60" t="str">
        <f t="shared" si="11"/>
        <v/>
      </c>
      <c r="U91" s="60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54">
        <v>84</v>
      </c>
      <c r="C92" s="55" t="str">
        <f t="shared" si="8"/>
        <v/>
      </c>
      <c r="D92" s="55"/>
      <c r="E92" s="54"/>
      <c r="F92" s="8"/>
      <c r="G92" s="54"/>
      <c r="H92" s="56"/>
      <c r="I92" s="56"/>
      <c r="J92" s="54"/>
      <c r="K92" s="57" t="str">
        <f t="shared" si="9"/>
        <v/>
      </c>
      <c r="L92" s="58"/>
      <c r="M92" s="6" t="str">
        <f>IF(J92="","",(K92/J92)/LOOKUP(RIGHT($D$2,3),定数!$A$6:$A$13,定数!$B$6:$B$13))</f>
        <v/>
      </c>
      <c r="N92" s="54"/>
      <c r="O92" s="8"/>
      <c r="P92" s="56"/>
      <c r="Q92" s="56"/>
      <c r="R92" s="59" t="str">
        <f>IF(P92="","",T92*M92*LOOKUP(RIGHT($D$2,3),定数!$A$6:$A$13,定数!$B$6:$B$13))</f>
        <v/>
      </c>
      <c r="S92" s="59"/>
      <c r="T92" s="60" t="str">
        <f t="shared" si="11"/>
        <v/>
      </c>
      <c r="U92" s="60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54">
        <v>85</v>
      </c>
      <c r="C93" s="55" t="str">
        <f t="shared" si="8"/>
        <v/>
      </c>
      <c r="D93" s="55"/>
      <c r="E93" s="54"/>
      <c r="F93" s="8"/>
      <c r="G93" s="54"/>
      <c r="H93" s="56"/>
      <c r="I93" s="56"/>
      <c r="J93" s="54"/>
      <c r="K93" s="57" t="str">
        <f t="shared" si="9"/>
        <v/>
      </c>
      <c r="L93" s="58"/>
      <c r="M93" s="6" t="str">
        <f>IF(J93="","",(K93/J93)/LOOKUP(RIGHT($D$2,3),定数!$A$6:$A$13,定数!$B$6:$B$13))</f>
        <v/>
      </c>
      <c r="N93" s="54"/>
      <c r="O93" s="8"/>
      <c r="P93" s="56"/>
      <c r="Q93" s="56"/>
      <c r="R93" s="59" t="str">
        <f>IF(P93="","",T93*M93*LOOKUP(RIGHT($D$2,3),定数!$A$6:$A$13,定数!$B$6:$B$13))</f>
        <v/>
      </c>
      <c r="S93" s="59"/>
      <c r="T93" s="60" t="str">
        <f t="shared" si="11"/>
        <v/>
      </c>
      <c r="U93" s="60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54">
        <v>86</v>
      </c>
      <c r="C94" s="55" t="str">
        <f t="shared" si="8"/>
        <v/>
      </c>
      <c r="D94" s="55"/>
      <c r="E94" s="54"/>
      <c r="F94" s="8"/>
      <c r="G94" s="54"/>
      <c r="H94" s="56"/>
      <c r="I94" s="56"/>
      <c r="J94" s="54"/>
      <c r="K94" s="57" t="str">
        <f t="shared" si="9"/>
        <v/>
      </c>
      <c r="L94" s="58"/>
      <c r="M94" s="6" t="str">
        <f>IF(J94="","",(K94/J94)/LOOKUP(RIGHT($D$2,3),定数!$A$6:$A$13,定数!$B$6:$B$13))</f>
        <v/>
      </c>
      <c r="N94" s="54"/>
      <c r="O94" s="8"/>
      <c r="P94" s="56"/>
      <c r="Q94" s="56"/>
      <c r="R94" s="59" t="str">
        <f>IF(P94="","",T94*M94*LOOKUP(RIGHT($D$2,3),定数!$A$6:$A$13,定数!$B$6:$B$13))</f>
        <v/>
      </c>
      <c r="S94" s="59"/>
      <c r="T94" s="60" t="str">
        <f t="shared" si="11"/>
        <v/>
      </c>
      <c r="U94" s="60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54">
        <v>87</v>
      </c>
      <c r="C95" s="55" t="str">
        <f t="shared" si="8"/>
        <v/>
      </c>
      <c r="D95" s="55"/>
      <c r="E95" s="54"/>
      <c r="F95" s="8"/>
      <c r="G95" s="54"/>
      <c r="H95" s="56"/>
      <c r="I95" s="56"/>
      <c r="J95" s="54"/>
      <c r="K95" s="57" t="str">
        <f t="shared" si="9"/>
        <v/>
      </c>
      <c r="L95" s="58"/>
      <c r="M95" s="6" t="str">
        <f>IF(J95="","",(K95/J95)/LOOKUP(RIGHT($D$2,3),定数!$A$6:$A$13,定数!$B$6:$B$13))</f>
        <v/>
      </c>
      <c r="N95" s="54"/>
      <c r="O95" s="8"/>
      <c r="P95" s="56"/>
      <c r="Q95" s="56"/>
      <c r="R95" s="59" t="str">
        <f>IF(P95="","",T95*M95*LOOKUP(RIGHT($D$2,3),定数!$A$6:$A$13,定数!$B$6:$B$13))</f>
        <v/>
      </c>
      <c r="S95" s="59"/>
      <c r="T95" s="60" t="str">
        <f t="shared" si="11"/>
        <v/>
      </c>
      <c r="U95" s="60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54">
        <v>88</v>
      </c>
      <c r="C96" s="55" t="str">
        <f t="shared" si="8"/>
        <v/>
      </c>
      <c r="D96" s="55"/>
      <c r="E96" s="54"/>
      <c r="F96" s="8"/>
      <c r="G96" s="54"/>
      <c r="H96" s="56"/>
      <c r="I96" s="56"/>
      <c r="J96" s="54"/>
      <c r="K96" s="57" t="str">
        <f t="shared" si="9"/>
        <v/>
      </c>
      <c r="L96" s="58"/>
      <c r="M96" s="6" t="str">
        <f>IF(J96="","",(K96/J96)/LOOKUP(RIGHT($D$2,3),定数!$A$6:$A$13,定数!$B$6:$B$13))</f>
        <v/>
      </c>
      <c r="N96" s="54"/>
      <c r="O96" s="8"/>
      <c r="P96" s="56"/>
      <c r="Q96" s="56"/>
      <c r="R96" s="59" t="str">
        <f>IF(P96="","",T96*M96*LOOKUP(RIGHT($D$2,3),定数!$A$6:$A$13,定数!$B$6:$B$13))</f>
        <v/>
      </c>
      <c r="S96" s="59"/>
      <c r="T96" s="60" t="str">
        <f t="shared" si="11"/>
        <v/>
      </c>
      <c r="U96" s="60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54">
        <v>89</v>
      </c>
      <c r="C97" s="55" t="str">
        <f t="shared" si="8"/>
        <v/>
      </c>
      <c r="D97" s="55"/>
      <c r="E97" s="54"/>
      <c r="F97" s="8"/>
      <c r="G97" s="54"/>
      <c r="H97" s="56"/>
      <c r="I97" s="56"/>
      <c r="J97" s="54"/>
      <c r="K97" s="57" t="str">
        <f t="shared" si="9"/>
        <v/>
      </c>
      <c r="L97" s="58"/>
      <c r="M97" s="6" t="str">
        <f>IF(J97="","",(K97/J97)/LOOKUP(RIGHT($D$2,3),定数!$A$6:$A$13,定数!$B$6:$B$13))</f>
        <v/>
      </c>
      <c r="N97" s="54"/>
      <c r="O97" s="8"/>
      <c r="P97" s="56"/>
      <c r="Q97" s="56"/>
      <c r="R97" s="59" t="str">
        <f>IF(P97="","",T97*M97*LOOKUP(RIGHT($D$2,3),定数!$A$6:$A$13,定数!$B$6:$B$13))</f>
        <v/>
      </c>
      <c r="S97" s="59"/>
      <c r="T97" s="60" t="str">
        <f t="shared" si="11"/>
        <v/>
      </c>
      <c r="U97" s="60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54">
        <v>90</v>
      </c>
      <c r="C98" s="55" t="str">
        <f t="shared" si="8"/>
        <v/>
      </c>
      <c r="D98" s="55"/>
      <c r="E98" s="54"/>
      <c r="F98" s="8"/>
      <c r="G98" s="54"/>
      <c r="H98" s="56"/>
      <c r="I98" s="56"/>
      <c r="J98" s="54"/>
      <c r="K98" s="57" t="str">
        <f t="shared" si="9"/>
        <v/>
      </c>
      <c r="L98" s="58"/>
      <c r="M98" s="6" t="str">
        <f>IF(J98="","",(K98/J98)/LOOKUP(RIGHT($D$2,3),定数!$A$6:$A$13,定数!$B$6:$B$13))</f>
        <v/>
      </c>
      <c r="N98" s="54"/>
      <c r="O98" s="8"/>
      <c r="P98" s="56"/>
      <c r="Q98" s="56"/>
      <c r="R98" s="59" t="str">
        <f>IF(P98="","",T98*M98*LOOKUP(RIGHT($D$2,3),定数!$A$6:$A$13,定数!$B$6:$B$13))</f>
        <v/>
      </c>
      <c r="S98" s="59"/>
      <c r="T98" s="60" t="str">
        <f t="shared" si="11"/>
        <v/>
      </c>
      <c r="U98" s="60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54">
        <v>91</v>
      </c>
      <c r="C99" s="55" t="str">
        <f t="shared" si="8"/>
        <v/>
      </c>
      <c r="D99" s="55"/>
      <c r="E99" s="54"/>
      <c r="F99" s="8"/>
      <c r="G99" s="54"/>
      <c r="H99" s="56"/>
      <c r="I99" s="56"/>
      <c r="J99" s="54"/>
      <c r="K99" s="57" t="str">
        <f t="shared" si="9"/>
        <v/>
      </c>
      <c r="L99" s="58"/>
      <c r="M99" s="6" t="str">
        <f>IF(J99="","",(K99/J99)/LOOKUP(RIGHT($D$2,3),定数!$A$6:$A$13,定数!$B$6:$B$13))</f>
        <v/>
      </c>
      <c r="N99" s="54"/>
      <c r="O99" s="8"/>
      <c r="P99" s="56"/>
      <c r="Q99" s="56"/>
      <c r="R99" s="59" t="str">
        <f>IF(P99="","",T99*M99*LOOKUP(RIGHT($D$2,3),定数!$A$6:$A$13,定数!$B$6:$B$13))</f>
        <v/>
      </c>
      <c r="S99" s="59"/>
      <c r="T99" s="60" t="str">
        <f t="shared" si="11"/>
        <v/>
      </c>
      <c r="U99" s="60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54">
        <v>92</v>
      </c>
      <c r="C100" s="55" t="str">
        <f t="shared" si="8"/>
        <v/>
      </c>
      <c r="D100" s="55"/>
      <c r="E100" s="54"/>
      <c r="F100" s="8"/>
      <c r="G100" s="54"/>
      <c r="H100" s="56"/>
      <c r="I100" s="56"/>
      <c r="J100" s="54"/>
      <c r="K100" s="57" t="str">
        <f t="shared" si="9"/>
        <v/>
      </c>
      <c r="L100" s="58"/>
      <c r="M100" s="6" t="str">
        <f>IF(J100="","",(K100/J100)/LOOKUP(RIGHT($D$2,3),定数!$A$6:$A$13,定数!$B$6:$B$13))</f>
        <v/>
      </c>
      <c r="N100" s="54"/>
      <c r="O100" s="8"/>
      <c r="P100" s="56"/>
      <c r="Q100" s="56"/>
      <c r="R100" s="59" t="str">
        <f>IF(P100="","",T100*M100*LOOKUP(RIGHT($D$2,3),定数!$A$6:$A$13,定数!$B$6:$B$13))</f>
        <v/>
      </c>
      <c r="S100" s="59"/>
      <c r="T100" s="60" t="str">
        <f t="shared" si="11"/>
        <v/>
      </c>
      <c r="U100" s="60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54">
        <v>93</v>
      </c>
      <c r="C101" s="55" t="str">
        <f t="shared" si="8"/>
        <v/>
      </c>
      <c r="D101" s="55"/>
      <c r="E101" s="54"/>
      <c r="F101" s="8"/>
      <c r="G101" s="54"/>
      <c r="H101" s="56"/>
      <c r="I101" s="56"/>
      <c r="J101" s="54"/>
      <c r="K101" s="57" t="str">
        <f t="shared" si="9"/>
        <v/>
      </c>
      <c r="L101" s="58"/>
      <c r="M101" s="6" t="str">
        <f>IF(J101="","",(K101/J101)/LOOKUP(RIGHT($D$2,3),定数!$A$6:$A$13,定数!$B$6:$B$13))</f>
        <v/>
      </c>
      <c r="N101" s="54"/>
      <c r="O101" s="8"/>
      <c r="P101" s="56"/>
      <c r="Q101" s="56"/>
      <c r="R101" s="59" t="str">
        <f>IF(P101="","",T101*M101*LOOKUP(RIGHT($D$2,3),定数!$A$6:$A$13,定数!$B$6:$B$13))</f>
        <v/>
      </c>
      <c r="S101" s="59"/>
      <c r="T101" s="60" t="str">
        <f t="shared" si="11"/>
        <v/>
      </c>
      <c r="U101" s="60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54">
        <v>94</v>
      </c>
      <c r="C102" s="55" t="str">
        <f t="shared" si="8"/>
        <v/>
      </c>
      <c r="D102" s="55"/>
      <c r="E102" s="54"/>
      <c r="F102" s="8"/>
      <c r="G102" s="54"/>
      <c r="H102" s="56"/>
      <c r="I102" s="56"/>
      <c r="J102" s="54"/>
      <c r="K102" s="57" t="str">
        <f t="shared" si="9"/>
        <v/>
      </c>
      <c r="L102" s="58"/>
      <c r="M102" s="6" t="str">
        <f>IF(J102="","",(K102/J102)/LOOKUP(RIGHT($D$2,3),定数!$A$6:$A$13,定数!$B$6:$B$13))</f>
        <v/>
      </c>
      <c r="N102" s="54"/>
      <c r="O102" s="8"/>
      <c r="P102" s="56"/>
      <c r="Q102" s="56"/>
      <c r="R102" s="59" t="str">
        <f>IF(P102="","",T102*M102*LOOKUP(RIGHT($D$2,3),定数!$A$6:$A$13,定数!$B$6:$B$13))</f>
        <v/>
      </c>
      <c r="S102" s="59"/>
      <c r="T102" s="60" t="str">
        <f t="shared" si="11"/>
        <v/>
      </c>
      <c r="U102" s="60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54">
        <v>95</v>
      </c>
      <c r="C103" s="55" t="str">
        <f t="shared" si="8"/>
        <v/>
      </c>
      <c r="D103" s="55"/>
      <c r="E103" s="54"/>
      <c r="F103" s="8"/>
      <c r="G103" s="54"/>
      <c r="H103" s="56"/>
      <c r="I103" s="56"/>
      <c r="J103" s="54"/>
      <c r="K103" s="57" t="str">
        <f t="shared" si="9"/>
        <v/>
      </c>
      <c r="L103" s="58"/>
      <c r="M103" s="6" t="str">
        <f>IF(J103="","",(K103/J103)/LOOKUP(RIGHT($D$2,3),定数!$A$6:$A$13,定数!$B$6:$B$13))</f>
        <v/>
      </c>
      <c r="N103" s="54"/>
      <c r="O103" s="8"/>
      <c r="P103" s="56"/>
      <c r="Q103" s="56"/>
      <c r="R103" s="59" t="str">
        <f>IF(P103="","",T103*M103*LOOKUP(RIGHT($D$2,3),定数!$A$6:$A$13,定数!$B$6:$B$13))</f>
        <v/>
      </c>
      <c r="S103" s="59"/>
      <c r="T103" s="60" t="str">
        <f t="shared" si="11"/>
        <v/>
      </c>
      <c r="U103" s="60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54">
        <v>96</v>
      </c>
      <c r="C104" s="55" t="str">
        <f t="shared" si="8"/>
        <v/>
      </c>
      <c r="D104" s="55"/>
      <c r="E104" s="54"/>
      <c r="F104" s="8"/>
      <c r="G104" s="54"/>
      <c r="H104" s="56"/>
      <c r="I104" s="56"/>
      <c r="J104" s="54"/>
      <c r="K104" s="57" t="str">
        <f t="shared" si="9"/>
        <v/>
      </c>
      <c r="L104" s="58"/>
      <c r="M104" s="6" t="str">
        <f>IF(J104="","",(K104/J104)/LOOKUP(RIGHT($D$2,3),定数!$A$6:$A$13,定数!$B$6:$B$13))</f>
        <v/>
      </c>
      <c r="N104" s="54"/>
      <c r="O104" s="8"/>
      <c r="P104" s="56"/>
      <c r="Q104" s="56"/>
      <c r="R104" s="59" t="str">
        <f>IF(P104="","",T104*M104*LOOKUP(RIGHT($D$2,3),定数!$A$6:$A$13,定数!$B$6:$B$13))</f>
        <v/>
      </c>
      <c r="S104" s="59"/>
      <c r="T104" s="60" t="str">
        <f t="shared" si="11"/>
        <v/>
      </c>
      <c r="U104" s="60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54">
        <v>97</v>
      </c>
      <c r="C105" s="55" t="str">
        <f t="shared" si="8"/>
        <v/>
      </c>
      <c r="D105" s="55"/>
      <c r="E105" s="54"/>
      <c r="F105" s="8"/>
      <c r="G105" s="54"/>
      <c r="H105" s="56"/>
      <c r="I105" s="56"/>
      <c r="J105" s="54"/>
      <c r="K105" s="57" t="str">
        <f t="shared" si="9"/>
        <v/>
      </c>
      <c r="L105" s="58"/>
      <c r="M105" s="6" t="str">
        <f>IF(J105="","",(K105/J105)/LOOKUP(RIGHT($D$2,3),定数!$A$6:$A$13,定数!$B$6:$B$13))</f>
        <v/>
      </c>
      <c r="N105" s="54"/>
      <c r="O105" s="8"/>
      <c r="P105" s="56"/>
      <c r="Q105" s="56"/>
      <c r="R105" s="59" t="str">
        <f>IF(P105="","",T105*M105*LOOKUP(RIGHT($D$2,3),定数!$A$6:$A$13,定数!$B$6:$B$13))</f>
        <v/>
      </c>
      <c r="S105" s="59"/>
      <c r="T105" s="60" t="str">
        <f t="shared" si="11"/>
        <v/>
      </c>
      <c r="U105" s="60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54">
        <v>98</v>
      </c>
      <c r="C106" s="55" t="str">
        <f t="shared" si="8"/>
        <v/>
      </c>
      <c r="D106" s="55"/>
      <c r="E106" s="54"/>
      <c r="F106" s="8"/>
      <c r="G106" s="54"/>
      <c r="H106" s="56"/>
      <c r="I106" s="56"/>
      <c r="J106" s="54"/>
      <c r="K106" s="57" t="str">
        <f t="shared" si="9"/>
        <v/>
      </c>
      <c r="L106" s="58"/>
      <c r="M106" s="6" t="str">
        <f>IF(J106="","",(K106/J106)/LOOKUP(RIGHT($D$2,3),定数!$A$6:$A$13,定数!$B$6:$B$13))</f>
        <v/>
      </c>
      <c r="N106" s="54"/>
      <c r="O106" s="8"/>
      <c r="P106" s="56"/>
      <c r="Q106" s="56"/>
      <c r="R106" s="59" t="str">
        <f>IF(P106="","",T106*M106*LOOKUP(RIGHT($D$2,3),定数!$A$6:$A$13,定数!$B$6:$B$13))</f>
        <v/>
      </c>
      <c r="S106" s="59"/>
      <c r="T106" s="60" t="str">
        <f t="shared" si="11"/>
        <v/>
      </c>
      <c r="U106" s="60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54">
        <v>99</v>
      </c>
      <c r="C107" s="55" t="str">
        <f t="shared" si="8"/>
        <v/>
      </c>
      <c r="D107" s="55"/>
      <c r="E107" s="54"/>
      <c r="F107" s="8"/>
      <c r="G107" s="54"/>
      <c r="H107" s="56"/>
      <c r="I107" s="56"/>
      <c r="J107" s="54"/>
      <c r="K107" s="57" t="str">
        <f t="shared" si="9"/>
        <v/>
      </c>
      <c r="L107" s="58"/>
      <c r="M107" s="6" t="str">
        <f>IF(J107="","",(K107/J107)/LOOKUP(RIGHT($D$2,3),定数!$A$6:$A$13,定数!$B$6:$B$13))</f>
        <v/>
      </c>
      <c r="N107" s="54"/>
      <c r="O107" s="8"/>
      <c r="P107" s="56"/>
      <c r="Q107" s="56"/>
      <c r="R107" s="59" t="str">
        <f>IF(P107="","",T107*M107*LOOKUP(RIGHT($D$2,3),定数!$A$6:$A$13,定数!$B$6:$B$13))</f>
        <v/>
      </c>
      <c r="S107" s="59"/>
      <c r="T107" s="60" t="str">
        <f t="shared" si="11"/>
        <v/>
      </c>
      <c r="U107" s="60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54">
        <v>100</v>
      </c>
      <c r="C108" s="55" t="str">
        <f t="shared" si="8"/>
        <v/>
      </c>
      <c r="D108" s="55"/>
      <c r="E108" s="54"/>
      <c r="F108" s="8"/>
      <c r="G108" s="54"/>
      <c r="H108" s="56"/>
      <c r="I108" s="56"/>
      <c r="J108" s="54"/>
      <c r="K108" s="57" t="str">
        <f t="shared" si="9"/>
        <v/>
      </c>
      <c r="L108" s="58"/>
      <c r="M108" s="6" t="str">
        <f>IF(J108="","",(K108/J108)/LOOKUP(RIGHT($D$2,3),定数!$A$6:$A$13,定数!$B$6:$B$13))</f>
        <v/>
      </c>
      <c r="N108" s="54"/>
      <c r="O108" s="8"/>
      <c r="P108" s="56"/>
      <c r="Q108" s="56"/>
      <c r="R108" s="59" t="str">
        <f>IF(P108="","",T108*M108*LOOKUP(RIGHT($D$2,3),定数!$A$6:$A$13,定数!$B$6:$B$13))</f>
        <v/>
      </c>
      <c r="S108" s="59"/>
      <c r="T108" s="60" t="str">
        <f t="shared" si="11"/>
        <v/>
      </c>
      <c r="U108" s="60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 xr:uid="{6748578F-F443-4078-8C07-B901AA156B31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C8995-1301-4AA4-91E9-820B00C77713}">
  <dimension ref="B2:Y109"/>
  <sheetViews>
    <sheetView topLeftCell="J1" zoomScaleNormal="100" workbookViewId="0">
      <pane ySplit="8" topLeftCell="A42" activePane="bottomLeft" state="frozen"/>
      <selection pane="bottomLeft" activeCell="P59" sqref="P59:Q59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75" t="s">
        <v>5</v>
      </c>
      <c r="C2" s="75"/>
      <c r="D2" s="95" t="s">
        <v>67</v>
      </c>
      <c r="E2" s="95"/>
      <c r="F2" s="75" t="s">
        <v>61</v>
      </c>
      <c r="G2" s="75"/>
      <c r="H2" s="91" t="s">
        <v>69</v>
      </c>
      <c r="I2" s="91"/>
      <c r="J2" s="75" t="s">
        <v>7</v>
      </c>
      <c r="K2" s="75"/>
      <c r="L2" s="96">
        <v>500000</v>
      </c>
      <c r="M2" s="95"/>
      <c r="N2" s="75" t="s">
        <v>8</v>
      </c>
      <c r="O2" s="75"/>
      <c r="P2" s="92">
        <f>SUM(L2,D4)</f>
        <v>1281934.9720260673</v>
      </c>
      <c r="Q2" s="91"/>
      <c r="R2" s="1"/>
      <c r="S2" s="1"/>
      <c r="T2" s="1"/>
    </row>
    <row r="3" spans="2:25" ht="57" customHeight="1" x14ac:dyDescent="0.2">
      <c r="B3" s="75" t="s">
        <v>9</v>
      </c>
      <c r="C3" s="75"/>
      <c r="D3" s="93" t="s">
        <v>38</v>
      </c>
      <c r="E3" s="93"/>
      <c r="F3" s="93"/>
      <c r="G3" s="93"/>
      <c r="H3" s="93"/>
      <c r="I3" s="93"/>
      <c r="J3" s="75" t="s">
        <v>10</v>
      </c>
      <c r="K3" s="75"/>
      <c r="L3" s="93" t="s">
        <v>70</v>
      </c>
      <c r="M3" s="94"/>
      <c r="N3" s="94"/>
      <c r="O3" s="94"/>
      <c r="P3" s="94"/>
      <c r="Q3" s="94"/>
      <c r="R3" s="1"/>
      <c r="S3" s="1"/>
    </row>
    <row r="4" spans="2:25" x14ac:dyDescent="0.2">
      <c r="B4" s="75" t="s">
        <v>11</v>
      </c>
      <c r="C4" s="75"/>
      <c r="D4" s="89">
        <f>SUM($R$9:$S$993)</f>
        <v>781934.97202606744</v>
      </c>
      <c r="E4" s="89"/>
      <c r="F4" s="75" t="s">
        <v>12</v>
      </c>
      <c r="G4" s="75"/>
      <c r="H4" s="90">
        <f>SUM($T$9:$U$108)</f>
        <v>707.00000000000421</v>
      </c>
      <c r="I4" s="91"/>
      <c r="J4" s="72"/>
      <c r="K4" s="72"/>
      <c r="L4" s="92"/>
      <c r="M4" s="92"/>
      <c r="N4" s="72" t="s">
        <v>58</v>
      </c>
      <c r="O4" s="72"/>
      <c r="P4" s="73">
        <f>MAX(Y:Y)</f>
        <v>9.5803584704115541E-2</v>
      </c>
      <c r="Q4" s="73"/>
      <c r="R4" s="1"/>
      <c r="S4" s="1"/>
      <c r="T4" s="1"/>
    </row>
    <row r="5" spans="2:25" x14ac:dyDescent="0.2">
      <c r="B5" s="52" t="s">
        <v>15</v>
      </c>
      <c r="C5" s="50">
        <f>COUNTIF($R$9:$R$990,"&gt;0")</f>
        <v>31</v>
      </c>
      <c r="D5" s="49" t="s">
        <v>16</v>
      </c>
      <c r="E5" s="15">
        <f>COUNTIF($R$9:$R$990,"&lt;0")</f>
        <v>19</v>
      </c>
      <c r="F5" s="49" t="s">
        <v>17</v>
      </c>
      <c r="G5" s="50">
        <f>COUNTIF($R$9:$R$990,"=0")</f>
        <v>0</v>
      </c>
      <c r="H5" s="49" t="s">
        <v>18</v>
      </c>
      <c r="I5" s="51">
        <f>C5/SUM(C5,E5,G5)</f>
        <v>0.62</v>
      </c>
      <c r="J5" s="74" t="s">
        <v>19</v>
      </c>
      <c r="K5" s="75"/>
      <c r="L5" s="76">
        <f>MAX(V9:V993)</f>
        <v>3</v>
      </c>
      <c r="M5" s="77"/>
      <c r="N5" s="17" t="s">
        <v>20</v>
      </c>
      <c r="O5" s="9"/>
      <c r="P5" s="76">
        <f>MAX(W9:W993)</f>
        <v>3</v>
      </c>
      <c r="Q5" s="77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60</v>
      </c>
      <c r="N6" s="12"/>
      <c r="O6" s="12"/>
      <c r="P6" s="10"/>
      <c r="Q6" s="53"/>
      <c r="R6" s="1"/>
      <c r="S6" s="1"/>
      <c r="T6" s="1"/>
    </row>
    <row r="7" spans="2:25" x14ac:dyDescent="0.2">
      <c r="B7" s="78" t="s">
        <v>21</v>
      </c>
      <c r="C7" s="80" t="s">
        <v>22</v>
      </c>
      <c r="D7" s="81"/>
      <c r="E7" s="84" t="s">
        <v>23</v>
      </c>
      <c r="F7" s="85"/>
      <c r="G7" s="85"/>
      <c r="H7" s="85"/>
      <c r="I7" s="68"/>
      <c r="J7" s="86" t="s">
        <v>24</v>
      </c>
      <c r="K7" s="87"/>
      <c r="L7" s="70"/>
      <c r="M7" s="88" t="s">
        <v>25</v>
      </c>
      <c r="N7" s="63" t="s">
        <v>26</v>
      </c>
      <c r="O7" s="64"/>
      <c r="P7" s="64"/>
      <c r="Q7" s="65"/>
      <c r="R7" s="66" t="s">
        <v>27</v>
      </c>
      <c r="S7" s="66"/>
      <c r="T7" s="66"/>
      <c r="U7" s="66"/>
    </row>
    <row r="8" spans="2:25" x14ac:dyDescent="0.2">
      <c r="B8" s="79"/>
      <c r="C8" s="82"/>
      <c r="D8" s="83"/>
      <c r="E8" s="18" t="s">
        <v>28</v>
      </c>
      <c r="F8" s="18" t="s">
        <v>29</v>
      </c>
      <c r="G8" s="18" t="s">
        <v>30</v>
      </c>
      <c r="H8" s="67" t="s">
        <v>31</v>
      </c>
      <c r="I8" s="68"/>
      <c r="J8" s="4" t="s">
        <v>32</v>
      </c>
      <c r="K8" s="69" t="s">
        <v>33</v>
      </c>
      <c r="L8" s="70"/>
      <c r="M8" s="88"/>
      <c r="N8" s="5" t="s">
        <v>28</v>
      </c>
      <c r="O8" s="5" t="s">
        <v>29</v>
      </c>
      <c r="P8" s="71" t="s">
        <v>31</v>
      </c>
      <c r="Q8" s="65"/>
      <c r="R8" s="66" t="s">
        <v>34</v>
      </c>
      <c r="S8" s="66"/>
      <c r="T8" s="66" t="s">
        <v>32</v>
      </c>
      <c r="U8" s="66"/>
      <c r="Y8" t="s">
        <v>57</v>
      </c>
    </row>
    <row r="9" spans="2:25" x14ac:dyDescent="0.2">
      <c r="B9" s="54">
        <v>1</v>
      </c>
      <c r="C9" s="55">
        <f>L2</f>
        <v>500000</v>
      </c>
      <c r="D9" s="55"/>
      <c r="E9" s="54">
        <v>2016</v>
      </c>
      <c r="F9" s="8">
        <v>43950</v>
      </c>
      <c r="G9" s="54" t="s">
        <v>3</v>
      </c>
      <c r="H9" s="56">
        <v>0.96189999999999998</v>
      </c>
      <c r="I9" s="56"/>
      <c r="J9" s="54">
        <v>27</v>
      </c>
      <c r="K9" s="55">
        <f>IF(J9="","",C9*0.03)</f>
        <v>15000</v>
      </c>
      <c r="L9" s="55"/>
      <c r="M9" s="6">
        <f>IF(J9="","",(K9/J9)/LOOKUP(RIGHT($D$2,3),定数!$A$6:$A$13,定数!$B$6:$B$13))</f>
        <v>5.0505050505050502</v>
      </c>
      <c r="N9" s="54">
        <v>2016</v>
      </c>
      <c r="O9" s="8">
        <v>43953</v>
      </c>
      <c r="P9" s="56">
        <v>0.95689999999999997</v>
      </c>
      <c r="Q9" s="56"/>
      <c r="R9" s="59">
        <f>IF(P9="","",T9*M9*LOOKUP(RIGHT($D$2,3),定数!$A$6:$A$13,定数!$B$6:$B$13))</f>
        <v>27777.777777777799</v>
      </c>
      <c r="S9" s="59"/>
      <c r="T9" s="60">
        <f>IF(P9="","",IF(G9="買",(P9-H9),(H9-P9))*IF(RIGHT($D$2,3)="JPY",100,10000))</f>
        <v>50.000000000000043</v>
      </c>
      <c r="U9" s="60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54">
        <v>2</v>
      </c>
      <c r="C10" s="55">
        <f t="shared" ref="C10:C73" si="0">IF(R9="","",C9+R9)</f>
        <v>527777.77777777775</v>
      </c>
      <c r="D10" s="55"/>
      <c r="E10" s="54">
        <v>2016</v>
      </c>
      <c r="F10" s="8">
        <v>43953</v>
      </c>
      <c r="G10" s="54" t="s">
        <v>3</v>
      </c>
      <c r="H10" s="56">
        <v>0.95660000000000001</v>
      </c>
      <c r="I10" s="56"/>
      <c r="J10" s="54">
        <v>25</v>
      </c>
      <c r="K10" s="57">
        <f>IF(J10="","",C10*0.03)</f>
        <v>15833.333333333332</v>
      </c>
      <c r="L10" s="58"/>
      <c r="M10" s="6">
        <f>IF(J10="","",(K10/J10)/LOOKUP(RIGHT($D$2,3),定数!$A$6:$A$13,定数!$B$6:$B$13))</f>
        <v>5.7575757575757569</v>
      </c>
      <c r="N10" s="54">
        <v>2016</v>
      </c>
      <c r="O10" s="8">
        <v>43954</v>
      </c>
      <c r="P10" s="56">
        <v>0.95209999999999995</v>
      </c>
      <c r="Q10" s="56"/>
      <c r="R10" s="59">
        <f>IF(P10="","",T10*M10*LOOKUP(RIGHT($D$2,3),定数!$A$6:$A$13,定数!$B$6:$B$13))</f>
        <v>28500.000000000371</v>
      </c>
      <c r="S10" s="59"/>
      <c r="T10" s="60">
        <f>IF(P10="","",IF(G10="買",(P10-H10),(H10-P10))*IF(RIGHT($D$2,3)="JPY",100,10000))</f>
        <v>45.000000000000597</v>
      </c>
      <c r="U10" s="60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35">
        <f>IF(C10&lt;&gt;"",MAX(C10,C9),"")</f>
        <v>527777.77777777775</v>
      </c>
    </row>
    <row r="11" spans="2:25" x14ac:dyDescent="0.2">
      <c r="B11" s="54">
        <v>3</v>
      </c>
      <c r="C11" s="55">
        <f t="shared" si="0"/>
        <v>556277.7777777781</v>
      </c>
      <c r="D11" s="55"/>
      <c r="E11" s="54">
        <v>2016</v>
      </c>
      <c r="F11" s="8">
        <v>43954</v>
      </c>
      <c r="G11" s="54" t="s">
        <v>3</v>
      </c>
      <c r="H11" s="56">
        <v>0.9536</v>
      </c>
      <c r="I11" s="56"/>
      <c r="J11" s="54">
        <v>15</v>
      </c>
      <c r="K11" s="57">
        <f t="shared" ref="K11:K74" si="3">IF(J11="","",C11*0.03)</f>
        <v>16688.333333333343</v>
      </c>
      <c r="L11" s="58"/>
      <c r="M11" s="6">
        <f>IF(J11="","",(K11/J11)/LOOKUP(RIGHT($D$2,3),定数!$A$6:$A$13,定数!$B$6:$B$13))</f>
        <v>10.11414141414142</v>
      </c>
      <c r="N11" s="54">
        <v>2016</v>
      </c>
      <c r="O11" s="8">
        <v>43954</v>
      </c>
      <c r="P11" s="56">
        <v>0.95120000000000005</v>
      </c>
      <c r="Q11" s="56"/>
      <c r="R11" s="59">
        <f>IF(P11="","",T11*M11*LOOKUP(RIGHT($D$2,3),定数!$A$6:$A$13,定数!$B$6:$B$13))</f>
        <v>26701.333333332877</v>
      </c>
      <c r="S11" s="59"/>
      <c r="T11" s="60">
        <f>IF(P11="","",IF(G11="買",(P11-H11),(H11-P11))*IF(RIGHT($D$2,3)="JPY",100,10000))</f>
        <v>23.999999999999577</v>
      </c>
      <c r="U11" s="60"/>
      <c r="V11" s="22">
        <f t="shared" si="1"/>
        <v>3</v>
      </c>
      <c r="W11">
        <f t="shared" si="2"/>
        <v>0</v>
      </c>
      <c r="X11" s="35">
        <f>IF(C11&lt;&gt;"",MAX(X10,C11),"")</f>
        <v>556277.7777777781</v>
      </c>
      <c r="Y11" s="36">
        <f>IF(X11&lt;&gt;"",1-(C11/X11),"")</f>
        <v>0</v>
      </c>
    </row>
    <row r="12" spans="2:25" x14ac:dyDescent="0.2">
      <c r="B12" s="54">
        <v>4</v>
      </c>
      <c r="C12" s="55">
        <f t="shared" si="0"/>
        <v>582979.11111111101</v>
      </c>
      <c r="D12" s="55"/>
      <c r="E12" s="54">
        <v>2016</v>
      </c>
      <c r="F12" s="8">
        <v>43961</v>
      </c>
      <c r="G12" s="54" t="s">
        <v>4</v>
      </c>
      <c r="H12" s="56">
        <v>0.97189999999999999</v>
      </c>
      <c r="I12" s="56"/>
      <c r="J12" s="54">
        <v>10</v>
      </c>
      <c r="K12" s="57">
        <f t="shared" si="3"/>
        <v>17489.373333333329</v>
      </c>
      <c r="L12" s="58"/>
      <c r="M12" s="6">
        <f>IF(J12="","",(K12/J12)/LOOKUP(RIGHT($D$2,3),定数!$A$6:$A$13,定数!$B$6:$B$13))</f>
        <v>15.899430303030298</v>
      </c>
      <c r="N12" s="54">
        <v>2016</v>
      </c>
      <c r="O12" s="8">
        <v>43961</v>
      </c>
      <c r="P12" s="56">
        <v>0.97089999999999999</v>
      </c>
      <c r="Q12" s="56"/>
      <c r="R12" s="59">
        <f>IF(P12="","",T12*M12*LOOKUP(RIGHT($D$2,3),定数!$A$6:$A$13,定数!$B$6:$B$13))</f>
        <v>-17489.373333333344</v>
      </c>
      <c r="S12" s="59"/>
      <c r="T12" s="60">
        <f t="shared" ref="T12:T75" si="4">IF(P12="","",IF(G12="買",(P12-H12),(H12-P12))*IF(RIGHT($D$2,3)="JPY",100,10000))</f>
        <v>-10.000000000000009</v>
      </c>
      <c r="U12" s="60"/>
      <c r="V12" s="22">
        <f t="shared" si="1"/>
        <v>0</v>
      </c>
      <c r="W12">
        <f t="shared" si="2"/>
        <v>1</v>
      </c>
      <c r="X12" s="35">
        <f t="shared" ref="X12:X75" si="5">IF(C12&lt;&gt;"",MAX(X11,C12),"")</f>
        <v>582979.11111111101</v>
      </c>
      <c r="Y12" s="36">
        <f t="shared" ref="Y12:Y75" si="6">IF(X12&lt;&gt;"",1-(C12/X12),"")</f>
        <v>0</v>
      </c>
    </row>
    <row r="13" spans="2:25" x14ac:dyDescent="0.2">
      <c r="B13" s="54">
        <v>5</v>
      </c>
      <c r="C13" s="55">
        <f t="shared" si="0"/>
        <v>565489.73777777771</v>
      </c>
      <c r="D13" s="55"/>
      <c r="E13" s="54">
        <v>2016</v>
      </c>
      <c r="F13" s="8">
        <v>43969</v>
      </c>
      <c r="G13" s="54" t="s">
        <v>4</v>
      </c>
      <c r="H13" s="56">
        <v>0.98309999999999997</v>
      </c>
      <c r="I13" s="56"/>
      <c r="J13" s="54">
        <v>17</v>
      </c>
      <c r="K13" s="57">
        <f t="shared" si="3"/>
        <v>16964.69213333333</v>
      </c>
      <c r="L13" s="58"/>
      <c r="M13" s="6">
        <f>IF(J13="","",(K13/J13)/LOOKUP(RIGHT($D$2,3),定数!$A$6:$A$13,定数!$B$6:$B$13))</f>
        <v>9.0720278787878765</v>
      </c>
      <c r="N13" s="54">
        <v>2016</v>
      </c>
      <c r="O13" s="8">
        <v>43969</v>
      </c>
      <c r="P13" s="56">
        <v>0.98140000000000005</v>
      </c>
      <c r="Q13" s="56"/>
      <c r="R13" s="59">
        <f>IF(P13="","",T13*M13*LOOKUP(RIGHT($D$2,3),定数!$A$6:$A$13,定数!$B$6:$B$13))</f>
        <v>-16964.69213333257</v>
      </c>
      <c r="S13" s="59"/>
      <c r="T13" s="60">
        <f t="shared" si="4"/>
        <v>-16.99999999999924</v>
      </c>
      <c r="U13" s="60"/>
      <c r="V13" s="22">
        <f t="shared" si="1"/>
        <v>0</v>
      </c>
      <c r="W13">
        <f t="shared" si="2"/>
        <v>2</v>
      </c>
      <c r="X13" s="35">
        <f t="shared" si="5"/>
        <v>582979.11111111101</v>
      </c>
      <c r="Y13" s="36">
        <f t="shared" si="6"/>
        <v>2.9999999999999916E-2</v>
      </c>
    </row>
    <row r="14" spans="2:25" x14ac:dyDescent="0.2">
      <c r="B14" s="54">
        <v>6</v>
      </c>
      <c r="C14" s="55">
        <f t="shared" si="0"/>
        <v>548525.04564444511</v>
      </c>
      <c r="D14" s="55"/>
      <c r="E14" s="54">
        <v>2016</v>
      </c>
      <c r="F14" s="8">
        <v>43970</v>
      </c>
      <c r="G14" s="54" t="s">
        <v>4</v>
      </c>
      <c r="H14" s="56">
        <v>0.98960000000000004</v>
      </c>
      <c r="I14" s="56"/>
      <c r="J14" s="54">
        <v>17</v>
      </c>
      <c r="K14" s="57">
        <f t="shared" si="3"/>
        <v>16455.751369333353</v>
      </c>
      <c r="L14" s="58"/>
      <c r="M14" s="6">
        <f>IF(J14="","",(K14/J14)/LOOKUP(RIGHT($D$2,3),定数!$A$6:$A$13,定数!$B$6:$B$13))</f>
        <v>8.7998670424242533</v>
      </c>
      <c r="N14" s="54">
        <v>2016</v>
      </c>
      <c r="O14" s="8">
        <v>43971</v>
      </c>
      <c r="P14" s="56">
        <v>0.99260000000000004</v>
      </c>
      <c r="Q14" s="56"/>
      <c r="R14" s="59">
        <f>IF(P14="","",T14*M14*LOOKUP(RIGHT($D$2,3),定数!$A$6:$A$13,定数!$B$6:$B$13))</f>
        <v>29039.561240000065</v>
      </c>
      <c r="S14" s="59"/>
      <c r="T14" s="60">
        <f t="shared" si="4"/>
        <v>30.000000000000028</v>
      </c>
      <c r="U14" s="60"/>
      <c r="V14" s="22">
        <f t="shared" si="1"/>
        <v>1</v>
      </c>
      <c r="W14">
        <f t="shared" si="2"/>
        <v>0</v>
      </c>
      <c r="X14" s="35">
        <f t="shared" si="5"/>
        <v>582979.11111111101</v>
      </c>
      <c r="Y14" s="36">
        <f t="shared" si="6"/>
        <v>5.9099999999998709E-2</v>
      </c>
    </row>
    <row r="15" spans="2:25" x14ac:dyDescent="0.2">
      <c r="B15" s="54">
        <v>7</v>
      </c>
      <c r="C15" s="55">
        <f t="shared" si="0"/>
        <v>577564.60688444518</v>
      </c>
      <c r="D15" s="55"/>
      <c r="E15" s="54">
        <v>2016</v>
      </c>
      <c r="F15" s="8">
        <v>43975</v>
      </c>
      <c r="G15" s="54" t="s">
        <v>4</v>
      </c>
      <c r="H15" s="56">
        <v>0.99309999999999998</v>
      </c>
      <c r="I15" s="56"/>
      <c r="J15" s="54">
        <v>15</v>
      </c>
      <c r="K15" s="57">
        <f t="shared" si="3"/>
        <v>17326.938206533356</v>
      </c>
      <c r="L15" s="58"/>
      <c r="M15" s="6">
        <f>IF(J15="","",(K15/J15)/LOOKUP(RIGHT($D$2,3),定数!$A$6:$A$13,定数!$B$6:$B$13))</f>
        <v>10.501174670626277</v>
      </c>
      <c r="N15" s="54">
        <v>2016</v>
      </c>
      <c r="O15" s="8">
        <v>43976</v>
      </c>
      <c r="P15" s="56">
        <v>0.99160000000000004</v>
      </c>
      <c r="Q15" s="56"/>
      <c r="R15" s="59">
        <f>IF(P15="","",T15*M15*LOOKUP(RIGHT($D$2,3),定数!$A$6:$A$13,定数!$B$6:$B$13))</f>
        <v>-17326.93820653273</v>
      </c>
      <c r="S15" s="59"/>
      <c r="T15" s="60">
        <f t="shared" si="4"/>
        <v>-14.999999999999458</v>
      </c>
      <c r="U15" s="60"/>
      <c r="V15" s="22">
        <f t="shared" si="1"/>
        <v>0</v>
      </c>
      <c r="W15">
        <f t="shared" si="2"/>
        <v>1</v>
      </c>
      <c r="X15" s="35">
        <f t="shared" si="5"/>
        <v>582979.11111111101</v>
      </c>
      <c r="Y15" s="36">
        <f t="shared" si="6"/>
        <v>9.2876470588221238E-3</v>
      </c>
    </row>
    <row r="16" spans="2:25" x14ac:dyDescent="0.2">
      <c r="B16" s="54">
        <v>8</v>
      </c>
      <c r="C16" s="55">
        <f t="shared" si="0"/>
        <v>560237.66867791244</v>
      </c>
      <c r="D16" s="55"/>
      <c r="E16" s="54">
        <v>2016</v>
      </c>
      <c r="F16" s="8">
        <v>43976</v>
      </c>
      <c r="G16" s="54" t="s">
        <v>3</v>
      </c>
      <c r="H16" s="56">
        <v>0.99039999999999995</v>
      </c>
      <c r="I16" s="56"/>
      <c r="J16" s="54">
        <v>23</v>
      </c>
      <c r="K16" s="57">
        <f t="shared" si="3"/>
        <v>16807.130060337371</v>
      </c>
      <c r="L16" s="58"/>
      <c r="M16" s="6">
        <f>IF(J16="","",(K16/J16)/LOOKUP(RIGHT($D$2,3),定数!$A$6:$A$13,定数!$B$6:$B$13))</f>
        <v>6.6431344112005419</v>
      </c>
      <c r="N16" s="54">
        <v>2016</v>
      </c>
      <c r="O16" s="8">
        <v>43978</v>
      </c>
      <c r="P16" s="56">
        <v>0.99270000000000003</v>
      </c>
      <c r="Q16" s="56"/>
      <c r="R16" s="59">
        <f>IF(P16="","",T16*M16*LOOKUP(RIGHT($D$2,3),定数!$A$6:$A$13,定数!$B$6:$B$13))</f>
        <v>-16807.130060337953</v>
      </c>
      <c r="S16" s="59"/>
      <c r="T16" s="60">
        <f t="shared" si="4"/>
        <v>-23.000000000000796</v>
      </c>
      <c r="U16" s="60"/>
      <c r="V16" s="22">
        <f t="shared" si="1"/>
        <v>0</v>
      </c>
      <c r="W16">
        <f t="shared" si="2"/>
        <v>2</v>
      </c>
      <c r="X16" s="35">
        <f t="shared" si="5"/>
        <v>582979.11111111101</v>
      </c>
      <c r="Y16" s="36">
        <f t="shared" si="6"/>
        <v>3.9009017647056332E-2</v>
      </c>
    </row>
    <row r="17" spans="2:25" x14ac:dyDescent="0.2">
      <c r="B17" s="54">
        <v>9</v>
      </c>
      <c r="C17" s="55">
        <f t="shared" si="0"/>
        <v>543430.53861757449</v>
      </c>
      <c r="D17" s="55"/>
      <c r="E17" s="54">
        <v>2016</v>
      </c>
      <c r="F17" s="8">
        <v>43984</v>
      </c>
      <c r="G17" s="54" t="s">
        <v>3</v>
      </c>
      <c r="H17" s="56">
        <v>0.98699999999999999</v>
      </c>
      <c r="I17" s="56"/>
      <c r="J17" s="54">
        <v>14</v>
      </c>
      <c r="K17" s="57">
        <f t="shared" si="3"/>
        <v>16302.916158527234</v>
      </c>
      <c r="L17" s="58"/>
      <c r="M17" s="6">
        <f>IF(J17="","",(K17/J17)/LOOKUP(RIGHT($D$2,3),定数!$A$6:$A$13,定数!$B$6:$B$13))</f>
        <v>10.586309193848853</v>
      </c>
      <c r="N17" s="54">
        <v>2016</v>
      </c>
      <c r="O17" s="8">
        <v>43984</v>
      </c>
      <c r="P17" s="56">
        <v>0.98839999999999995</v>
      </c>
      <c r="Q17" s="56"/>
      <c r="R17" s="59">
        <f>IF(P17="","",T17*M17*LOOKUP(RIGHT($D$2,3),定数!$A$6:$A$13,定数!$B$6:$B$13))</f>
        <v>-16302.916158526732</v>
      </c>
      <c r="S17" s="59"/>
      <c r="T17" s="60">
        <f t="shared" si="4"/>
        <v>-13.999999999999568</v>
      </c>
      <c r="U17" s="60"/>
      <c r="V17" s="22">
        <f t="shared" si="1"/>
        <v>0</v>
      </c>
      <c r="W17">
        <f t="shared" si="2"/>
        <v>3</v>
      </c>
      <c r="X17" s="35">
        <f t="shared" si="5"/>
        <v>582979.11111111101</v>
      </c>
      <c r="Y17" s="36">
        <f t="shared" si="6"/>
        <v>6.7838747117645704E-2</v>
      </c>
    </row>
    <row r="18" spans="2:25" x14ac:dyDescent="0.2">
      <c r="B18" s="54">
        <v>10</v>
      </c>
      <c r="C18" s="55">
        <f t="shared" si="0"/>
        <v>527127.62245904771</v>
      </c>
      <c r="D18" s="55"/>
      <c r="E18" s="54">
        <v>2016</v>
      </c>
      <c r="F18" s="8">
        <v>43988</v>
      </c>
      <c r="G18" s="54" t="s">
        <v>3</v>
      </c>
      <c r="H18" s="56">
        <v>0.96989999999999998</v>
      </c>
      <c r="I18" s="56"/>
      <c r="J18" s="54">
        <v>40</v>
      </c>
      <c r="K18" s="57">
        <f>IF(J18="","",C18*0.03)</f>
        <v>15813.82867377143</v>
      </c>
      <c r="L18" s="58"/>
      <c r="M18" s="6">
        <f>IF(J18="","",(K18/J18)/LOOKUP(RIGHT($D$2,3),定数!$A$6:$A$13,定数!$B$6:$B$13))</f>
        <v>3.5940519713116883</v>
      </c>
      <c r="N18" s="54">
        <v>2016</v>
      </c>
      <c r="O18" s="8">
        <v>43990</v>
      </c>
      <c r="P18" s="56">
        <v>0.96260000000000001</v>
      </c>
      <c r="Q18" s="56"/>
      <c r="R18" s="59">
        <f>IF(P18="","",T18*M18*LOOKUP(RIGHT($D$2,3),定数!$A$6:$A$13,定数!$B$6:$B$13))</f>
        <v>28860.237329632753</v>
      </c>
      <c r="S18" s="59"/>
      <c r="T18" s="60">
        <f t="shared" si="4"/>
        <v>72.99999999999973</v>
      </c>
      <c r="U18" s="60"/>
      <c r="V18" s="22">
        <f t="shared" si="1"/>
        <v>1</v>
      </c>
      <c r="W18">
        <f t="shared" si="2"/>
        <v>0</v>
      </c>
      <c r="X18" s="35">
        <f t="shared" si="5"/>
        <v>582979.11111111101</v>
      </c>
      <c r="Y18" s="36">
        <f t="shared" si="6"/>
        <v>9.5803584704115541E-2</v>
      </c>
    </row>
    <row r="19" spans="2:25" x14ac:dyDescent="0.2">
      <c r="B19" s="54">
        <v>11</v>
      </c>
      <c r="C19" s="55">
        <f t="shared" si="0"/>
        <v>555987.85978868045</v>
      </c>
      <c r="D19" s="55"/>
      <c r="E19" s="54">
        <v>2016</v>
      </c>
      <c r="F19" s="8">
        <v>43989</v>
      </c>
      <c r="G19" s="54" t="s">
        <v>3</v>
      </c>
      <c r="H19" s="56">
        <v>0.96699999999999997</v>
      </c>
      <c r="I19" s="56"/>
      <c r="J19" s="54">
        <v>19</v>
      </c>
      <c r="K19" s="57">
        <f t="shared" si="3"/>
        <v>16679.635793660414</v>
      </c>
      <c r="L19" s="58"/>
      <c r="M19" s="6">
        <f>IF(J19="","",(K19/J19)/LOOKUP(RIGHT($D$2,3),定数!$A$6:$A$13,定数!$B$6:$B$13))</f>
        <v>7.9806869826126379</v>
      </c>
      <c r="N19" s="54">
        <v>2016</v>
      </c>
      <c r="O19" s="8">
        <v>43990</v>
      </c>
      <c r="P19" s="56">
        <v>0.96360000000000001</v>
      </c>
      <c r="Q19" s="56"/>
      <c r="R19" s="59">
        <f>IF(P19="","",T19*M19*LOOKUP(RIGHT($D$2,3),定数!$A$6:$A$13,定数!$B$6:$B$13))</f>
        <v>29847.769314970905</v>
      </c>
      <c r="S19" s="59"/>
      <c r="T19" s="60">
        <f t="shared" si="4"/>
        <v>33.999999999999588</v>
      </c>
      <c r="U19" s="60"/>
      <c r="V19" s="22">
        <f t="shared" si="1"/>
        <v>2</v>
      </c>
      <c r="W19">
        <f t="shared" si="2"/>
        <v>0</v>
      </c>
      <c r="X19" s="35">
        <f t="shared" si="5"/>
        <v>582979.11111111101</v>
      </c>
      <c r="Y19" s="36">
        <f t="shared" si="6"/>
        <v>4.6298830966666094E-2</v>
      </c>
    </row>
    <row r="20" spans="2:25" x14ac:dyDescent="0.2">
      <c r="B20" s="54">
        <v>12</v>
      </c>
      <c r="C20" s="55">
        <f t="shared" si="0"/>
        <v>585835.62910365139</v>
      </c>
      <c r="D20" s="55"/>
      <c r="E20" s="54">
        <v>2016</v>
      </c>
      <c r="F20" s="8">
        <v>43991</v>
      </c>
      <c r="G20" s="54" t="s">
        <v>3</v>
      </c>
      <c r="H20" s="56">
        <v>0.95840000000000003</v>
      </c>
      <c r="I20" s="56"/>
      <c r="J20" s="54">
        <v>13</v>
      </c>
      <c r="K20" s="57">
        <f t="shared" si="3"/>
        <v>17575.06887310954</v>
      </c>
      <c r="L20" s="58"/>
      <c r="M20" s="6">
        <f>IF(J20="","",(K20/J20)/LOOKUP(RIGHT($D$2,3),定数!$A$6:$A$13,定数!$B$6:$B$13))</f>
        <v>12.290257953223454</v>
      </c>
      <c r="N20" s="54">
        <v>2016</v>
      </c>
      <c r="O20" s="8">
        <v>43991</v>
      </c>
      <c r="P20" s="56">
        <v>0.9597</v>
      </c>
      <c r="Q20" s="56"/>
      <c r="R20" s="59">
        <f>IF(P20="","",T20*M20*LOOKUP(RIGHT($D$2,3),定数!$A$6:$A$13,定数!$B$6:$B$13))</f>
        <v>-17575.068873109107</v>
      </c>
      <c r="S20" s="59"/>
      <c r="T20" s="60">
        <f t="shared" si="4"/>
        <v>-12.999999999999678</v>
      </c>
      <c r="U20" s="60"/>
      <c r="V20" s="22">
        <f t="shared" si="1"/>
        <v>0</v>
      </c>
      <c r="W20">
        <f t="shared" si="2"/>
        <v>1</v>
      </c>
      <c r="X20" s="35">
        <f t="shared" si="5"/>
        <v>585835.62910365139</v>
      </c>
      <c r="Y20" s="36">
        <f t="shared" si="6"/>
        <v>0</v>
      </c>
    </row>
    <row r="21" spans="2:25" x14ac:dyDescent="0.2">
      <c r="B21" s="54">
        <v>13</v>
      </c>
      <c r="C21" s="55">
        <f t="shared" si="0"/>
        <v>568260.56023054232</v>
      </c>
      <c r="D21" s="55"/>
      <c r="E21" s="54">
        <v>2016</v>
      </c>
      <c r="F21" s="8">
        <v>43999</v>
      </c>
      <c r="G21" s="54" t="s">
        <v>3</v>
      </c>
      <c r="H21" s="56">
        <v>0.96309999999999996</v>
      </c>
      <c r="I21" s="56"/>
      <c r="J21" s="54">
        <v>18</v>
      </c>
      <c r="K21" s="57">
        <f>IF(J21="","",C21*0.03)</f>
        <v>17047.816806916268</v>
      </c>
      <c r="L21" s="58"/>
      <c r="M21" s="6">
        <f>IF(J21="","",(K21/J21)/LOOKUP(RIGHT($D$2,3),定数!$A$6:$A$13,定数!$B$6:$B$13))</f>
        <v>8.6100084883415491</v>
      </c>
      <c r="N21" s="54">
        <v>2016</v>
      </c>
      <c r="O21" s="8">
        <v>43999</v>
      </c>
      <c r="P21" s="56">
        <v>0.96009999999999995</v>
      </c>
      <c r="Q21" s="56"/>
      <c r="R21" s="59">
        <f>IF(P21="","",T21*M21*LOOKUP(RIGHT($D$2,3),定数!$A$6:$A$13,定数!$B$6:$B$13))</f>
        <v>28413.028011527138</v>
      </c>
      <c r="S21" s="59"/>
      <c r="T21" s="60">
        <f t="shared" si="4"/>
        <v>30.000000000000028</v>
      </c>
      <c r="U21" s="60"/>
      <c r="V21" s="22">
        <f t="shared" si="1"/>
        <v>1</v>
      </c>
      <c r="W21">
        <f t="shared" si="2"/>
        <v>0</v>
      </c>
      <c r="X21" s="35">
        <f t="shared" si="5"/>
        <v>585835.62910365139</v>
      </c>
      <c r="Y21" s="36">
        <f t="shared" si="6"/>
        <v>2.9999999999999138E-2</v>
      </c>
    </row>
    <row r="22" spans="2:25" x14ac:dyDescent="0.2">
      <c r="B22" s="54">
        <v>14</v>
      </c>
      <c r="C22" s="55">
        <f t="shared" si="0"/>
        <v>596673.58824206947</v>
      </c>
      <c r="D22" s="55"/>
      <c r="E22" s="54">
        <v>2016</v>
      </c>
      <c r="F22" s="8">
        <v>44004</v>
      </c>
      <c r="G22" s="54" t="s">
        <v>3</v>
      </c>
      <c r="H22" s="56">
        <v>0.95809999999999995</v>
      </c>
      <c r="I22" s="56"/>
      <c r="J22" s="54">
        <v>21</v>
      </c>
      <c r="K22" s="57">
        <f t="shared" si="3"/>
        <v>17900.207647262083</v>
      </c>
      <c r="L22" s="58"/>
      <c r="M22" s="6">
        <f>IF(J22="","",(K22/J22)/LOOKUP(RIGHT($D$2,3),定数!$A$6:$A$13,定数!$B$6:$B$13))</f>
        <v>7.7490076395073952</v>
      </c>
      <c r="N22" s="54">
        <v>2016</v>
      </c>
      <c r="O22" s="8">
        <v>44005</v>
      </c>
      <c r="P22" s="56">
        <v>0.95450000000000002</v>
      </c>
      <c r="Q22" s="56"/>
      <c r="R22" s="59">
        <f>IF(P22="","",T22*M22*LOOKUP(RIGHT($D$2,3),定数!$A$6:$A$13,定数!$B$6:$B$13))</f>
        <v>30686.07025244875</v>
      </c>
      <c r="S22" s="59"/>
      <c r="T22" s="60">
        <f t="shared" si="4"/>
        <v>35.999999999999368</v>
      </c>
      <c r="U22" s="60"/>
      <c r="V22" s="22">
        <f t="shared" si="1"/>
        <v>2</v>
      </c>
      <c r="W22">
        <f t="shared" si="2"/>
        <v>0</v>
      </c>
      <c r="X22" s="35">
        <f t="shared" si="5"/>
        <v>596673.58824206947</v>
      </c>
      <c r="Y22" s="36">
        <f t="shared" si="6"/>
        <v>0</v>
      </c>
    </row>
    <row r="23" spans="2:25" x14ac:dyDescent="0.2">
      <c r="B23" s="54">
        <v>15</v>
      </c>
      <c r="C23" s="55">
        <f t="shared" si="0"/>
        <v>627359.65849451825</v>
      </c>
      <c r="D23" s="55"/>
      <c r="E23" s="54">
        <v>2016</v>
      </c>
      <c r="F23" s="8">
        <v>44009</v>
      </c>
      <c r="G23" s="54" t="s">
        <v>4</v>
      </c>
      <c r="H23" s="56">
        <v>0.97540000000000004</v>
      </c>
      <c r="I23" s="56"/>
      <c r="J23" s="54">
        <v>26</v>
      </c>
      <c r="K23" s="57">
        <f t="shared" si="3"/>
        <v>18820.789754835547</v>
      </c>
      <c r="L23" s="58"/>
      <c r="M23" s="6">
        <f>IF(J23="","",(K23/J23)/LOOKUP(RIGHT($D$2,3),定数!$A$6:$A$13,定数!$B$6:$B$13))</f>
        <v>6.5806957184739678</v>
      </c>
      <c r="N23" s="54">
        <v>2016</v>
      </c>
      <c r="O23" s="8">
        <v>44009</v>
      </c>
      <c r="P23" s="56">
        <v>0.98019999999999996</v>
      </c>
      <c r="Q23" s="56"/>
      <c r="R23" s="59">
        <f>IF(P23="","",T23*M23*LOOKUP(RIGHT($D$2,3),定数!$A$6:$A$13,定数!$B$6:$B$13))</f>
        <v>34746.073393541934</v>
      </c>
      <c r="S23" s="59"/>
      <c r="T23" s="60">
        <f t="shared" si="4"/>
        <v>47.999999999999154</v>
      </c>
      <c r="U23" s="60"/>
      <c r="V23" t="str">
        <f t="shared" ref="V23:W74" si="7">IF(S23&lt;&gt;"",IF(S23&lt;0,1+V22,0),"")</f>
        <v/>
      </c>
      <c r="W23">
        <f t="shared" si="2"/>
        <v>0</v>
      </c>
      <c r="X23" s="35">
        <f t="shared" si="5"/>
        <v>627359.65849451825</v>
      </c>
      <c r="Y23" s="36">
        <f t="shared" si="6"/>
        <v>0</v>
      </c>
    </row>
    <row r="24" spans="2:25" x14ac:dyDescent="0.2">
      <c r="B24" s="54">
        <v>16</v>
      </c>
      <c r="C24" s="55">
        <f t="shared" si="0"/>
        <v>662105.73188806023</v>
      </c>
      <c r="D24" s="55"/>
      <c r="E24" s="54">
        <v>2016</v>
      </c>
      <c r="F24" s="8">
        <v>44010</v>
      </c>
      <c r="G24" s="54" t="s">
        <v>4</v>
      </c>
      <c r="H24" s="56">
        <v>0.98019999999999996</v>
      </c>
      <c r="I24" s="56"/>
      <c r="J24" s="54">
        <v>22</v>
      </c>
      <c r="K24" s="57">
        <f t="shared" si="3"/>
        <v>19863.171956641807</v>
      </c>
      <c r="L24" s="58"/>
      <c r="M24" s="6">
        <f>IF(J24="","",(K24/J24)/LOOKUP(RIGHT($D$2,3),定数!$A$6:$A$13,定数!$B$6:$B$13))</f>
        <v>8.2079222961329776</v>
      </c>
      <c r="N24" s="54">
        <v>2016</v>
      </c>
      <c r="O24" s="8">
        <v>44011</v>
      </c>
      <c r="P24" s="56">
        <v>0.97799999999999998</v>
      </c>
      <c r="Q24" s="56"/>
      <c r="R24" s="59">
        <f>IF(P24="","",T24*M24*LOOKUP(RIGHT($D$2,3),定数!$A$6:$A$13,定数!$B$6:$B$13))</f>
        <v>-19863.171956641625</v>
      </c>
      <c r="S24" s="59"/>
      <c r="T24" s="60">
        <f t="shared" si="4"/>
        <v>-21.999999999999797</v>
      </c>
      <c r="U24" s="60"/>
      <c r="V24" t="str">
        <f t="shared" si="7"/>
        <v/>
      </c>
      <c r="W24">
        <f t="shared" si="2"/>
        <v>1</v>
      </c>
      <c r="X24" s="35">
        <f t="shared" si="5"/>
        <v>662105.73188806023</v>
      </c>
      <c r="Y24" s="36">
        <f t="shared" si="6"/>
        <v>0</v>
      </c>
    </row>
    <row r="25" spans="2:25" x14ac:dyDescent="0.2">
      <c r="B25" s="54">
        <v>17</v>
      </c>
      <c r="C25" s="55">
        <f t="shared" si="0"/>
        <v>642242.55993141863</v>
      </c>
      <c r="D25" s="55"/>
      <c r="E25" s="54">
        <v>2016</v>
      </c>
      <c r="F25" s="8">
        <v>44011</v>
      </c>
      <c r="G25" s="54" t="s">
        <v>3</v>
      </c>
      <c r="H25" s="56">
        <v>0.97960000000000003</v>
      </c>
      <c r="I25" s="56"/>
      <c r="J25" s="54">
        <v>17</v>
      </c>
      <c r="K25" s="57">
        <f t="shared" si="3"/>
        <v>19267.276797942559</v>
      </c>
      <c r="L25" s="58"/>
      <c r="M25" s="6">
        <f>IF(J25="","",(K25/J25)/LOOKUP(RIGHT($D$2,3),定数!$A$6:$A$13,定数!$B$6:$B$13))</f>
        <v>10.303356576439871</v>
      </c>
      <c r="N25" s="54">
        <v>2016</v>
      </c>
      <c r="O25" s="8">
        <v>44012</v>
      </c>
      <c r="P25" s="56">
        <v>0.98129999999999995</v>
      </c>
      <c r="Q25" s="56"/>
      <c r="R25" s="59">
        <f>IF(P25="","",T25*M25*LOOKUP(RIGHT($D$2,3),定数!$A$6:$A$13,定数!$B$6:$B$13))</f>
        <v>-19267.276797941697</v>
      </c>
      <c r="S25" s="59"/>
      <c r="T25" s="60">
        <f t="shared" si="4"/>
        <v>-16.99999999999924</v>
      </c>
      <c r="U25" s="60"/>
      <c r="V25" t="str">
        <f t="shared" si="7"/>
        <v/>
      </c>
      <c r="W25">
        <f t="shared" si="2"/>
        <v>2</v>
      </c>
      <c r="X25" s="35">
        <f t="shared" si="5"/>
        <v>662105.73188806023</v>
      </c>
      <c r="Y25" s="36">
        <f t="shared" si="6"/>
        <v>2.9999999999999694E-2</v>
      </c>
    </row>
    <row r="26" spans="2:25" x14ac:dyDescent="0.2">
      <c r="B26" s="54">
        <v>18</v>
      </c>
      <c r="C26" s="55">
        <f t="shared" si="0"/>
        <v>622975.28313347697</v>
      </c>
      <c r="D26" s="55"/>
      <c r="E26" s="54">
        <v>2016</v>
      </c>
      <c r="F26" s="8">
        <v>44018</v>
      </c>
      <c r="G26" s="54" t="s">
        <v>4</v>
      </c>
      <c r="H26" s="56">
        <v>0.97829999999999995</v>
      </c>
      <c r="I26" s="56"/>
      <c r="J26" s="54">
        <v>10</v>
      </c>
      <c r="K26" s="57">
        <f t="shared" si="3"/>
        <v>18689.258494004309</v>
      </c>
      <c r="L26" s="58"/>
      <c r="M26" s="6">
        <f>IF(J26="","",(K26/J26)/LOOKUP(RIGHT($D$2,3),定数!$A$6:$A$13,定数!$B$6:$B$13))</f>
        <v>16.990234994549372</v>
      </c>
      <c r="N26" s="54">
        <v>2016</v>
      </c>
      <c r="O26" s="8">
        <v>44018</v>
      </c>
      <c r="P26" s="56">
        <v>0.9798</v>
      </c>
      <c r="Q26" s="56"/>
      <c r="R26" s="59">
        <f>IF(P26="","",T26*M26*LOOKUP(RIGHT($D$2,3),定数!$A$6:$A$13,定数!$B$6:$B$13))</f>
        <v>28033.887741007526</v>
      </c>
      <c r="S26" s="59"/>
      <c r="T26" s="60">
        <f t="shared" si="4"/>
        <v>15.000000000000568</v>
      </c>
      <c r="U26" s="60"/>
      <c r="V26" t="str">
        <f t="shared" si="7"/>
        <v/>
      </c>
      <c r="W26">
        <f t="shared" si="2"/>
        <v>0</v>
      </c>
      <c r="X26" s="35">
        <f t="shared" si="5"/>
        <v>662105.73188806023</v>
      </c>
      <c r="Y26" s="36">
        <f t="shared" si="6"/>
        <v>5.9099999999998376E-2</v>
      </c>
    </row>
    <row r="27" spans="2:25" x14ac:dyDescent="0.2">
      <c r="B27" s="54">
        <v>19</v>
      </c>
      <c r="C27" s="55">
        <f t="shared" si="0"/>
        <v>651009.17087448447</v>
      </c>
      <c r="D27" s="55"/>
      <c r="E27" s="54">
        <v>2016</v>
      </c>
      <c r="F27" s="8">
        <v>44026</v>
      </c>
      <c r="G27" s="54" t="s">
        <v>3</v>
      </c>
      <c r="H27" s="56">
        <v>0.98280000000000001</v>
      </c>
      <c r="I27" s="56"/>
      <c r="J27" s="54">
        <v>15</v>
      </c>
      <c r="K27" s="57">
        <f t="shared" si="3"/>
        <v>19530.275126234534</v>
      </c>
      <c r="L27" s="58"/>
      <c r="M27" s="6">
        <f>IF(J27="","",(K27/J27)/LOOKUP(RIGHT($D$2,3),定数!$A$6:$A$13,定数!$B$6:$B$13))</f>
        <v>11.836530379536081</v>
      </c>
      <c r="N27" s="54">
        <v>2016</v>
      </c>
      <c r="O27" s="8">
        <v>44026</v>
      </c>
      <c r="P27" s="56">
        <v>0.98029999999999995</v>
      </c>
      <c r="Q27" s="56"/>
      <c r="R27" s="59">
        <f>IF(P27="","",T27*M27*LOOKUP(RIGHT($D$2,3),定数!$A$6:$A$13,定数!$B$6:$B$13))</f>
        <v>32550.45854372497</v>
      </c>
      <c r="S27" s="59"/>
      <c r="T27" s="60">
        <f t="shared" si="4"/>
        <v>25.000000000000576</v>
      </c>
      <c r="U27" s="60"/>
      <c r="V27" t="str">
        <f t="shared" si="7"/>
        <v/>
      </c>
      <c r="W27">
        <f t="shared" si="2"/>
        <v>0</v>
      </c>
      <c r="X27" s="35">
        <f t="shared" si="5"/>
        <v>662105.73188806023</v>
      </c>
      <c r="Y27" s="36">
        <f t="shared" si="6"/>
        <v>1.6759499999996708E-2</v>
      </c>
    </row>
    <row r="28" spans="2:25" x14ac:dyDescent="0.2">
      <c r="B28" s="54">
        <v>20</v>
      </c>
      <c r="C28" s="55">
        <f t="shared" si="0"/>
        <v>683559.62941820943</v>
      </c>
      <c r="D28" s="55"/>
      <c r="E28" s="54">
        <v>2016</v>
      </c>
      <c r="F28" s="8">
        <v>44031</v>
      </c>
      <c r="G28" s="54" t="s">
        <v>4</v>
      </c>
      <c r="H28" s="56">
        <v>0.98609999999999998</v>
      </c>
      <c r="I28" s="56"/>
      <c r="J28" s="54">
        <v>22</v>
      </c>
      <c r="K28" s="57">
        <f t="shared" si="3"/>
        <v>20506.788882546283</v>
      </c>
      <c r="L28" s="58"/>
      <c r="M28" s="6">
        <f>IF(J28="","",(K28/J28)/LOOKUP(RIGHT($D$2,3),定数!$A$6:$A$13,定数!$B$6:$B$13))</f>
        <v>8.473879703531523</v>
      </c>
      <c r="N28" s="54">
        <v>2016</v>
      </c>
      <c r="O28" s="8">
        <v>44032</v>
      </c>
      <c r="P28" s="56">
        <v>0.99</v>
      </c>
      <c r="Q28" s="56"/>
      <c r="R28" s="59">
        <f>IF(P28="","",T28*M28*LOOKUP(RIGHT($D$2,3),定数!$A$6:$A$13,定数!$B$6:$B$13))</f>
        <v>36352.943928150366</v>
      </c>
      <c r="S28" s="59"/>
      <c r="T28" s="60">
        <f t="shared" si="4"/>
        <v>39.000000000000142</v>
      </c>
      <c r="U28" s="60"/>
      <c r="V28" t="str">
        <f t="shared" si="7"/>
        <v/>
      </c>
      <c r="W28">
        <f t="shared" si="2"/>
        <v>0</v>
      </c>
      <c r="X28" s="35">
        <f t="shared" si="5"/>
        <v>683559.62941820943</v>
      </c>
      <c r="Y28" s="36">
        <f t="shared" si="6"/>
        <v>0</v>
      </c>
    </row>
    <row r="29" spans="2:25" x14ac:dyDescent="0.2">
      <c r="B29" s="54">
        <v>21</v>
      </c>
      <c r="C29" s="55">
        <f t="shared" si="0"/>
        <v>719912.57334635977</v>
      </c>
      <c r="D29" s="55"/>
      <c r="E29" s="54">
        <v>2016</v>
      </c>
      <c r="F29" s="8">
        <v>44034</v>
      </c>
      <c r="G29" s="54" t="s">
        <v>4</v>
      </c>
      <c r="H29" s="56">
        <v>0.98660000000000003</v>
      </c>
      <c r="I29" s="56"/>
      <c r="J29" s="54">
        <v>16</v>
      </c>
      <c r="K29" s="57">
        <f t="shared" si="3"/>
        <v>21597.377200390791</v>
      </c>
      <c r="L29" s="58"/>
      <c r="M29" s="6">
        <f>IF(J29="","",(K29/J29)/LOOKUP(RIGHT($D$2,3),定数!$A$6:$A$13,定数!$B$6:$B$13))</f>
        <v>12.271237045676585</v>
      </c>
      <c r="N29" s="54">
        <v>2016</v>
      </c>
      <c r="O29" s="8">
        <v>44034</v>
      </c>
      <c r="P29" s="56">
        <v>0.98919999999999997</v>
      </c>
      <c r="Q29" s="56"/>
      <c r="R29" s="59">
        <f>IF(P29="","",T29*M29*LOOKUP(RIGHT($D$2,3),定数!$A$6:$A$13,定数!$B$6:$B$13))</f>
        <v>35095.737950634168</v>
      </c>
      <c r="S29" s="59"/>
      <c r="T29" s="60">
        <f t="shared" si="4"/>
        <v>25.999999999999357</v>
      </c>
      <c r="U29" s="60"/>
      <c r="V29" t="str">
        <f t="shared" si="7"/>
        <v/>
      </c>
      <c r="W29">
        <f t="shared" si="2"/>
        <v>0</v>
      </c>
      <c r="X29" s="35">
        <f t="shared" si="5"/>
        <v>719912.57334635977</v>
      </c>
      <c r="Y29" s="36">
        <f t="shared" si="6"/>
        <v>0</v>
      </c>
    </row>
    <row r="30" spans="2:25" x14ac:dyDescent="0.2">
      <c r="B30" s="54">
        <v>22</v>
      </c>
      <c r="C30" s="55">
        <f t="shared" si="0"/>
        <v>755008.31129699398</v>
      </c>
      <c r="D30" s="55"/>
      <c r="E30" s="54">
        <v>2016</v>
      </c>
      <c r="F30" s="8">
        <v>44041</v>
      </c>
      <c r="G30" s="54" t="s">
        <v>3</v>
      </c>
      <c r="H30" s="56">
        <v>0.97970000000000002</v>
      </c>
      <c r="I30" s="56"/>
      <c r="J30" s="54">
        <v>14</v>
      </c>
      <c r="K30" s="57">
        <f t="shared" si="3"/>
        <v>22650.24933890982</v>
      </c>
      <c r="L30" s="58"/>
      <c r="M30" s="6">
        <f>IF(J30="","",(K30/J30)/LOOKUP(RIGHT($D$2,3),定数!$A$6:$A$13,定数!$B$6:$B$13))</f>
        <v>14.707954116175209</v>
      </c>
      <c r="N30" s="54">
        <v>2016</v>
      </c>
      <c r="O30" s="8">
        <v>44041</v>
      </c>
      <c r="P30" s="56">
        <v>0.97760000000000002</v>
      </c>
      <c r="Q30" s="56"/>
      <c r="R30" s="59">
        <f>IF(P30="","",T30*M30*LOOKUP(RIGHT($D$2,3),定数!$A$6:$A$13,定数!$B$6:$B$13))</f>
        <v>33975.374008364583</v>
      </c>
      <c r="S30" s="59"/>
      <c r="T30" s="60">
        <f t="shared" si="4"/>
        <v>20.999999999999908</v>
      </c>
      <c r="U30" s="60"/>
      <c r="V30" t="str">
        <f t="shared" si="7"/>
        <v/>
      </c>
      <c r="W30">
        <f t="shared" si="2"/>
        <v>0</v>
      </c>
      <c r="X30" s="35">
        <f t="shared" si="5"/>
        <v>755008.31129699398</v>
      </c>
      <c r="Y30" s="36">
        <f t="shared" si="6"/>
        <v>0</v>
      </c>
    </row>
    <row r="31" spans="2:25" x14ac:dyDescent="0.2">
      <c r="B31" s="54">
        <v>23</v>
      </c>
      <c r="C31" s="55">
        <f t="shared" si="0"/>
        <v>788983.68530535861</v>
      </c>
      <c r="D31" s="55"/>
      <c r="E31" s="54">
        <v>2016</v>
      </c>
      <c r="F31" s="8">
        <v>44045</v>
      </c>
      <c r="G31" s="54" t="s">
        <v>3</v>
      </c>
      <c r="H31" s="56">
        <v>0.96430000000000005</v>
      </c>
      <c r="I31" s="56"/>
      <c r="J31" s="54">
        <v>16</v>
      </c>
      <c r="K31" s="57">
        <f t="shared" si="3"/>
        <v>23669.510559160757</v>
      </c>
      <c r="L31" s="58"/>
      <c r="M31" s="6">
        <f>IF(J31="","",(K31/J31)/LOOKUP(RIGHT($D$2,3),定数!$A$6:$A$13,定数!$B$6:$B$13))</f>
        <v>13.448585544977703</v>
      </c>
      <c r="N31" s="54">
        <v>2016</v>
      </c>
      <c r="O31" s="8">
        <v>44046</v>
      </c>
      <c r="P31" s="56">
        <v>0.96589999999999998</v>
      </c>
      <c r="Q31" s="56"/>
      <c r="R31" s="59">
        <f>IF(P31="","",T31*M31*LOOKUP(RIGHT($D$2,3),定数!$A$6:$A$13,定数!$B$6:$B$13))</f>
        <v>-23669.510559159797</v>
      </c>
      <c r="S31" s="59"/>
      <c r="T31" s="60">
        <f t="shared" si="4"/>
        <v>-15.999999999999348</v>
      </c>
      <c r="U31" s="60"/>
      <c r="V31" t="str">
        <f t="shared" si="7"/>
        <v/>
      </c>
      <c r="W31">
        <f t="shared" si="2"/>
        <v>1</v>
      </c>
      <c r="X31" s="35">
        <f t="shared" si="5"/>
        <v>788983.68530535861</v>
      </c>
      <c r="Y31" s="36">
        <f t="shared" si="6"/>
        <v>0</v>
      </c>
    </row>
    <row r="32" spans="2:25" x14ac:dyDescent="0.2">
      <c r="B32" s="54">
        <v>24</v>
      </c>
      <c r="C32" s="55">
        <f t="shared" si="0"/>
        <v>765314.17474619881</v>
      </c>
      <c r="D32" s="55"/>
      <c r="E32" s="54">
        <v>2016</v>
      </c>
      <c r="F32" s="8">
        <v>44047</v>
      </c>
      <c r="G32" s="54" t="s">
        <v>4</v>
      </c>
      <c r="H32" s="56">
        <v>0.9738</v>
      </c>
      <c r="I32" s="56"/>
      <c r="J32" s="54">
        <v>12</v>
      </c>
      <c r="K32" s="57">
        <f t="shared" si="3"/>
        <v>22959.425242385965</v>
      </c>
      <c r="L32" s="58"/>
      <c r="M32" s="6">
        <f>IF(J32="","",(K32/J32)/LOOKUP(RIGHT($D$2,3),定数!$A$6:$A$13,定数!$B$6:$B$13))</f>
        <v>17.393503971504519</v>
      </c>
      <c r="N32" s="54">
        <v>2016</v>
      </c>
      <c r="O32" s="8">
        <v>44048</v>
      </c>
      <c r="P32" s="56">
        <v>0.97560000000000002</v>
      </c>
      <c r="Q32" s="56"/>
      <c r="R32" s="59">
        <f>IF(P32="","",T32*M32*LOOKUP(RIGHT($D$2,3),定数!$A$6:$A$13,定数!$B$6:$B$13))</f>
        <v>34439.137863579403</v>
      </c>
      <c r="S32" s="59"/>
      <c r="T32" s="60">
        <f t="shared" si="4"/>
        <v>18.000000000000238</v>
      </c>
      <c r="U32" s="60"/>
      <c r="V32" t="str">
        <f t="shared" si="7"/>
        <v/>
      </c>
      <c r="W32">
        <f t="shared" si="2"/>
        <v>0</v>
      </c>
      <c r="X32" s="35">
        <f t="shared" si="5"/>
        <v>788983.68530535861</v>
      </c>
      <c r="Y32" s="36">
        <f t="shared" si="6"/>
        <v>2.9999999999998805E-2</v>
      </c>
    </row>
    <row r="33" spans="2:25" x14ac:dyDescent="0.2">
      <c r="B33" s="54">
        <v>25</v>
      </c>
      <c r="C33" s="55">
        <f t="shared" si="0"/>
        <v>799753.31260977825</v>
      </c>
      <c r="D33" s="55"/>
      <c r="E33" s="54">
        <v>2016</v>
      </c>
      <c r="F33" s="8">
        <v>44060</v>
      </c>
      <c r="G33" s="54" t="s">
        <v>4</v>
      </c>
      <c r="H33" s="56">
        <v>0.96340000000000003</v>
      </c>
      <c r="I33" s="56"/>
      <c r="J33" s="54">
        <v>12</v>
      </c>
      <c r="K33" s="57">
        <f t="shared" si="3"/>
        <v>23992.599378293347</v>
      </c>
      <c r="L33" s="58"/>
      <c r="M33" s="6">
        <f>IF(J33="","",(K33/J33)/LOOKUP(RIGHT($D$2,3),定数!$A$6:$A$13,定数!$B$6:$B$13))</f>
        <v>18.176211650222232</v>
      </c>
      <c r="N33" s="54">
        <v>2016</v>
      </c>
      <c r="O33" s="8">
        <v>44060</v>
      </c>
      <c r="P33" s="56">
        <v>0.96220000000000006</v>
      </c>
      <c r="Q33" s="56"/>
      <c r="R33" s="59">
        <f>IF(P33="","",T33*M33*LOOKUP(RIGHT($D$2,3),定数!$A$6:$A$13,定数!$B$6:$B$13))</f>
        <v>-23992.599378292922</v>
      </c>
      <c r="S33" s="59"/>
      <c r="T33" s="60">
        <f t="shared" si="4"/>
        <v>-11.999999999999789</v>
      </c>
      <c r="U33" s="60"/>
      <c r="V33" t="str">
        <f t="shared" si="7"/>
        <v/>
      </c>
      <c r="W33">
        <f t="shared" si="2"/>
        <v>1</v>
      </c>
      <c r="X33" s="35">
        <f t="shared" si="5"/>
        <v>799753.31260977825</v>
      </c>
      <c r="Y33" s="36">
        <f t="shared" si="6"/>
        <v>0</v>
      </c>
    </row>
    <row r="34" spans="2:25" x14ac:dyDescent="0.2">
      <c r="B34" s="54">
        <v>26</v>
      </c>
      <c r="C34" s="55">
        <f t="shared" si="0"/>
        <v>775760.71323148534</v>
      </c>
      <c r="D34" s="55"/>
      <c r="E34" s="54">
        <v>2016</v>
      </c>
      <c r="F34" s="8">
        <v>44061</v>
      </c>
      <c r="G34" s="54" t="s">
        <v>3</v>
      </c>
      <c r="H34" s="56">
        <v>0.95830000000000004</v>
      </c>
      <c r="I34" s="56"/>
      <c r="J34" s="54">
        <v>19</v>
      </c>
      <c r="K34" s="57">
        <f t="shared" si="3"/>
        <v>23272.821396944561</v>
      </c>
      <c r="L34" s="58"/>
      <c r="M34" s="6">
        <f>IF(J34="","",(K34/J34)/LOOKUP(RIGHT($D$2,3),定数!$A$6:$A$13,定数!$B$6:$B$13))</f>
        <v>11.135321242557207</v>
      </c>
      <c r="N34" s="54">
        <v>2016</v>
      </c>
      <c r="O34" s="8">
        <v>44061</v>
      </c>
      <c r="P34" s="56">
        <v>0.95520000000000005</v>
      </c>
      <c r="Q34" s="56"/>
      <c r="R34" s="59">
        <f>IF(P34="","",T34*M34*LOOKUP(RIGHT($D$2,3),定数!$A$6:$A$13,定数!$B$6:$B$13))</f>
        <v>37971.445437119968</v>
      </c>
      <c r="S34" s="59"/>
      <c r="T34" s="60">
        <f t="shared" si="4"/>
        <v>30.999999999999915</v>
      </c>
      <c r="U34" s="60"/>
      <c r="V34" t="str">
        <f t="shared" si="7"/>
        <v/>
      </c>
      <c r="W34">
        <f t="shared" si="2"/>
        <v>0</v>
      </c>
      <c r="X34" s="35">
        <f t="shared" si="5"/>
        <v>799753.31260977825</v>
      </c>
      <c r="Y34" s="36">
        <f t="shared" si="6"/>
        <v>2.9999999999999472E-2</v>
      </c>
    </row>
    <row r="35" spans="2:25" x14ac:dyDescent="0.2">
      <c r="B35" s="54">
        <v>27</v>
      </c>
      <c r="C35" s="55">
        <f t="shared" si="0"/>
        <v>813732.15866860526</v>
      </c>
      <c r="D35" s="55"/>
      <c r="E35" s="54">
        <v>2016</v>
      </c>
      <c r="F35" s="8">
        <v>44065</v>
      </c>
      <c r="G35" s="54" t="s">
        <v>4</v>
      </c>
      <c r="H35" s="56">
        <v>0.96140000000000003</v>
      </c>
      <c r="I35" s="56"/>
      <c r="J35" s="54">
        <v>21</v>
      </c>
      <c r="K35" s="57">
        <f t="shared" si="3"/>
        <v>24411.964760058156</v>
      </c>
      <c r="L35" s="58"/>
      <c r="M35" s="6">
        <f>IF(J35="","",(K35/J35)/LOOKUP(RIGHT($D$2,3),定数!$A$6:$A$13,定数!$B$6:$B$13))</f>
        <v>10.567950112579288</v>
      </c>
      <c r="N35" s="54">
        <v>2016</v>
      </c>
      <c r="O35" s="8">
        <v>44067</v>
      </c>
      <c r="P35" s="56">
        <v>0.96530000000000005</v>
      </c>
      <c r="Q35" s="56"/>
      <c r="R35" s="59">
        <f>IF(P35="","",T35*M35*LOOKUP(RIGHT($D$2,3),定数!$A$6:$A$13,定数!$B$6:$B$13))</f>
        <v>45336.505982965311</v>
      </c>
      <c r="S35" s="59"/>
      <c r="T35" s="60">
        <f t="shared" si="4"/>
        <v>39.000000000000142</v>
      </c>
      <c r="U35" s="60"/>
      <c r="V35" t="str">
        <f t="shared" si="7"/>
        <v/>
      </c>
      <c r="W35">
        <f t="shared" si="2"/>
        <v>0</v>
      </c>
      <c r="X35" s="35">
        <f t="shared" si="5"/>
        <v>813732.15866860526</v>
      </c>
      <c r="Y35" s="36">
        <f t="shared" si="6"/>
        <v>0</v>
      </c>
    </row>
    <row r="36" spans="2:25" x14ac:dyDescent="0.2">
      <c r="B36" s="54">
        <v>28</v>
      </c>
      <c r="C36" s="55">
        <f t="shared" si="0"/>
        <v>859068.66465157061</v>
      </c>
      <c r="D36" s="55"/>
      <c r="E36" s="54">
        <v>2016</v>
      </c>
      <c r="F36" s="8">
        <v>44067</v>
      </c>
      <c r="G36" s="54" t="s">
        <v>4</v>
      </c>
      <c r="H36" s="56">
        <v>0.96389999999999998</v>
      </c>
      <c r="I36" s="56"/>
      <c r="J36" s="54">
        <v>13</v>
      </c>
      <c r="K36" s="57">
        <f t="shared" si="3"/>
        <v>25772.059939547118</v>
      </c>
      <c r="L36" s="58"/>
      <c r="M36" s="6">
        <f>IF(J36="","",(K36/J36)/LOOKUP(RIGHT($D$2,3),定数!$A$6:$A$13,定数!$B$6:$B$13))</f>
        <v>18.022419538144838</v>
      </c>
      <c r="N36" s="54">
        <v>2016</v>
      </c>
      <c r="O36" s="8">
        <v>44067</v>
      </c>
      <c r="P36" s="56">
        <v>0.96260000000000001</v>
      </c>
      <c r="Q36" s="56"/>
      <c r="R36" s="59">
        <f>IF(P36="","",T36*M36*LOOKUP(RIGHT($D$2,3),定数!$A$6:$A$13,定数!$B$6:$B$13))</f>
        <v>-25772.059939546481</v>
      </c>
      <c r="S36" s="59"/>
      <c r="T36" s="60">
        <f t="shared" si="4"/>
        <v>-12.999999999999678</v>
      </c>
      <c r="U36" s="60"/>
      <c r="V36" t="str">
        <f t="shared" si="7"/>
        <v/>
      </c>
      <c r="W36">
        <f t="shared" si="2"/>
        <v>1</v>
      </c>
      <c r="X36" s="35">
        <f t="shared" si="5"/>
        <v>859068.66465157061</v>
      </c>
      <c r="Y36" s="36">
        <f t="shared" si="6"/>
        <v>0</v>
      </c>
    </row>
    <row r="37" spans="2:25" x14ac:dyDescent="0.2">
      <c r="B37" s="54">
        <v>29</v>
      </c>
      <c r="C37" s="55">
        <f t="shared" si="0"/>
        <v>833296.6047120241</v>
      </c>
      <c r="D37" s="55"/>
      <c r="E37" s="54">
        <v>2017</v>
      </c>
      <c r="F37" s="8">
        <v>43953</v>
      </c>
      <c r="G37" s="54" t="s">
        <v>3</v>
      </c>
      <c r="H37" s="56">
        <v>0.99299999999999999</v>
      </c>
      <c r="I37" s="56"/>
      <c r="J37" s="54">
        <v>14</v>
      </c>
      <c r="K37" s="57">
        <f>IF(J37="","",C37*0.03)</f>
        <v>24998.898141360722</v>
      </c>
      <c r="L37" s="58"/>
      <c r="M37" s="6">
        <f>IF(J37="","",(K37/J37)/LOOKUP(RIGHT($D$2,3),定数!$A$6:$A$13,定数!$B$6:$B$13))</f>
        <v>16.233050741143327</v>
      </c>
      <c r="N37" s="54">
        <v>2017</v>
      </c>
      <c r="O37" s="8">
        <v>43954</v>
      </c>
      <c r="P37" s="56">
        <v>0.9909</v>
      </c>
      <c r="Q37" s="56"/>
      <c r="R37" s="59">
        <f>IF(P37="","",T37*M37*LOOKUP(RIGHT($D$2,3),定数!$A$6:$A$13,定数!$B$6:$B$13))</f>
        <v>37498.347212040921</v>
      </c>
      <c r="S37" s="59"/>
      <c r="T37" s="60">
        <f t="shared" si="4"/>
        <v>20.999999999999908</v>
      </c>
      <c r="U37" s="60"/>
      <c r="V37" t="str">
        <f t="shared" si="7"/>
        <v/>
      </c>
      <c r="W37">
        <f t="shared" si="2"/>
        <v>0</v>
      </c>
      <c r="X37" s="35">
        <f t="shared" si="5"/>
        <v>859068.66465157061</v>
      </c>
      <c r="Y37" s="36">
        <f t="shared" si="6"/>
        <v>2.9999999999999249E-2</v>
      </c>
    </row>
    <row r="38" spans="2:25" x14ac:dyDescent="0.2">
      <c r="B38" s="54">
        <v>30</v>
      </c>
      <c r="C38" s="55">
        <f t="shared" si="0"/>
        <v>870794.95192406501</v>
      </c>
      <c r="D38" s="55"/>
      <c r="E38" s="54">
        <v>2017</v>
      </c>
      <c r="F38" s="8">
        <v>43959</v>
      </c>
      <c r="G38" s="54" t="s">
        <v>4</v>
      </c>
      <c r="H38" s="56">
        <v>0.99150000000000005</v>
      </c>
      <c r="I38" s="56"/>
      <c r="J38" s="54">
        <v>19</v>
      </c>
      <c r="K38" s="57">
        <f>IF(J38="","",C38*0.03)</f>
        <v>26123.848557721951</v>
      </c>
      <c r="L38" s="58"/>
      <c r="M38" s="6">
        <f>IF(J38="","",(K38/J38)/LOOKUP(RIGHT($D$2,3),定数!$A$6:$A$13,定数!$B$6:$B$13))</f>
        <v>12.49944907068036</v>
      </c>
      <c r="N38" s="54">
        <v>2017</v>
      </c>
      <c r="O38" s="8">
        <v>43959</v>
      </c>
      <c r="P38" s="56">
        <v>0.99470000000000003</v>
      </c>
      <c r="Q38" s="56"/>
      <c r="R38" s="59">
        <f>IF(P38="","",T38*M38*LOOKUP(RIGHT($D$2,3),定数!$A$6:$A$13,定数!$B$6:$B$13))</f>
        <v>43998.060728794604</v>
      </c>
      <c r="S38" s="59"/>
      <c r="T38" s="61">
        <f t="shared" si="4"/>
        <v>31.999999999999808</v>
      </c>
      <c r="U38" s="62"/>
      <c r="V38" t="str">
        <f t="shared" si="7"/>
        <v/>
      </c>
      <c r="W38">
        <f t="shared" si="2"/>
        <v>0</v>
      </c>
      <c r="X38" s="35">
        <f t="shared" si="5"/>
        <v>870794.95192406501</v>
      </c>
      <c r="Y38" s="36">
        <f t="shared" si="6"/>
        <v>0</v>
      </c>
    </row>
    <row r="39" spans="2:25" x14ac:dyDescent="0.2">
      <c r="B39" s="54">
        <v>31</v>
      </c>
      <c r="C39" s="55">
        <f t="shared" si="0"/>
        <v>914793.01265285956</v>
      </c>
      <c r="D39" s="55"/>
      <c r="E39" s="54">
        <v>2017</v>
      </c>
      <c r="F39" s="8">
        <v>43962</v>
      </c>
      <c r="G39" s="54" t="s">
        <v>4</v>
      </c>
      <c r="H39" s="56">
        <v>1.0092000000000001</v>
      </c>
      <c r="I39" s="56"/>
      <c r="J39" s="54">
        <v>14</v>
      </c>
      <c r="K39" s="57">
        <f t="shared" si="3"/>
        <v>27443.790379585786</v>
      </c>
      <c r="L39" s="58"/>
      <c r="M39" s="6">
        <f>IF(J39="","",(K39/J39)/LOOKUP(RIGHT($D$2,3),定数!$A$6:$A$13,定数!$B$6:$B$13))</f>
        <v>17.820643103627134</v>
      </c>
      <c r="N39" s="54">
        <v>2017</v>
      </c>
      <c r="O39" s="8">
        <v>43962</v>
      </c>
      <c r="P39" s="56">
        <v>1.0078</v>
      </c>
      <c r="Q39" s="56"/>
      <c r="R39" s="59">
        <f>IF(P39="","",T39*M39*LOOKUP(RIGHT($D$2,3),定数!$A$6:$A$13,定数!$B$6:$B$13))</f>
        <v>-27443.790379587113</v>
      </c>
      <c r="S39" s="59"/>
      <c r="T39" s="61">
        <f t="shared" si="4"/>
        <v>-14.000000000000679</v>
      </c>
      <c r="U39" s="62"/>
      <c r="V39" t="str">
        <f t="shared" si="7"/>
        <v/>
      </c>
      <c r="W39">
        <f t="shared" si="2"/>
        <v>1</v>
      </c>
      <c r="X39" s="35">
        <f t="shared" si="5"/>
        <v>914793.01265285956</v>
      </c>
      <c r="Y39" s="36">
        <f t="shared" si="6"/>
        <v>0</v>
      </c>
    </row>
    <row r="40" spans="2:25" x14ac:dyDescent="0.2">
      <c r="B40" s="54">
        <v>32</v>
      </c>
      <c r="C40" s="55">
        <f t="shared" si="0"/>
        <v>887349.22227327246</v>
      </c>
      <c r="D40" s="55"/>
      <c r="E40" s="54">
        <v>2017</v>
      </c>
      <c r="F40" s="8">
        <v>43966</v>
      </c>
      <c r="G40" s="54" t="s">
        <v>3</v>
      </c>
      <c r="H40" s="56">
        <v>0.99990000000000001</v>
      </c>
      <c r="I40" s="56"/>
      <c r="J40" s="54">
        <v>20</v>
      </c>
      <c r="K40" s="57">
        <f t="shared" si="3"/>
        <v>26620.476668198175</v>
      </c>
      <c r="L40" s="58"/>
      <c r="M40" s="6">
        <f>IF(J40="","",(K40/J40)/LOOKUP(RIGHT($D$2,3),定数!$A$6:$A$13,定数!$B$6:$B$13))</f>
        <v>12.100216667362806</v>
      </c>
      <c r="N40" s="54">
        <v>2017</v>
      </c>
      <c r="O40" s="8">
        <v>43966</v>
      </c>
      <c r="P40" s="56">
        <v>0.99650000000000005</v>
      </c>
      <c r="Q40" s="56"/>
      <c r="R40" s="59">
        <f>IF(P40="","",T40*M40*LOOKUP(RIGHT($D$2,3),定数!$A$6:$A$13,定数!$B$6:$B$13))</f>
        <v>45254.810335936345</v>
      </c>
      <c r="S40" s="59"/>
      <c r="T40" s="61">
        <f t="shared" si="4"/>
        <v>33.999999999999588</v>
      </c>
      <c r="U40" s="62"/>
      <c r="V40" t="str">
        <f t="shared" si="7"/>
        <v/>
      </c>
      <c r="W40">
        <f t="shared" si="2"/>
        <v>0</v>
      </c>
      <c r="X40" s="35">
        <f t="shared" si="5"/>
        <v>914793.01265285956</v>
      </c>
      <c r="Y40" s="36">
        <f t="shared" si="6"/>
        <v>3.000000000000147E-2</v>
      </c>
    </row>
    <row r="41" spans="2:25" x14ac:dyDescent="0.2">
      <c r="B41" s="54">
        <v>33</v>
      </c>
      <c r="C41" s="55">
        <f t="shared" si="0"/>
        <v>932604.03260920884</v>
      </c>
      <c r="D41" s="55"/>
      <c r="E41" s="54">
        <v>2017</v>
      </c>
      <c r="F41" s="8">
        <v>43967</v>
      </c>
      <c r="G41" s="54" t="s">
        <v>3</v>
      </c>
      <c r="H41" s="56">
        <v>0.99580000000000002</v>
      </c>
      <c r="I41" s="56"/>
      <c r="J41" s="54">
        <v>11</v>
      </c>
      <c r="K41" s="57">
        <f t="shared" si="3"/>
        <v>27978.120978276263</v>
      </c>
      <c r="L41" s="58"/>
      <c r="M41" s="6">
        <f>IF(J41="","",(K41/J41)/LOOKUP(RIGHT($D$2,3),定数!$A$6:$A$13,定数!$B$6:$B$13))</f>
        <v>23.122414031633276</v>
      </c>
      <c r="N41" s="54">
        <v>2017</v>
      </c>
      <c r="O41" s="8">
        <v>43967</v>
      </c>
      <c r="P41" s="56">
        <v>0.99409999999999998</v>
      </c>
      <c r="Q41" s="56"/>
      <c r="R41" s="59">
        <f>IF(P41="","",T41*M41*LOOKUP(RIGHT($D$2,3),定数!$A$6:$A$13,定数!$B$6:$B$13))</f>
        <v>43238.914239155114</v>
      </c>
      <c r="S41" s="59"/>
      <c r="T41" s="61">
        <f t="shared" si="4"/>
        <v>17.000000000000348</v>
      </c>
      <c r="U41" s="62"/>
      <c r="V41" t="str">
        <f t="shared" si="7"/>
        <v/>
      </c>
      <c r="W41">
        <f t="shared" si="2"/>
        <v>0</v>
      </c>
      <c r="X41" s="35">
        <f t="shared" si="5"/>
        <v>932604.03260920884</v>
      </c>
      <c r="Y41" s="36">
        <f t="shared" si="6"/>
        <v>0</v>
      </c>
    </row>
    <row r="42" spans="2:25" x14ac:dyDescent="0.2">
      <c r="B42" s="54">
        <v>34</v>
      </c>
      <c r="C42" s="55">
        <f t="shared" si="0"/>
        <v>975842.94684836396</v>
      </c>
      <c r="D42" s="55"/>
      <c r="E42" s="54">
        <v>2017</v>
      </c>
      <c r="F42" s="8">
        <v>43990</v>
      </c>
      <c r="G42" s="54" t="s">
        <v>4</v>
      </c>
      <c r="H42" s="56">
        <v>0.96530000000000005</v>
      </c>
      <c r="I42" s="56"/>
      <c r="J42" s="54">
        <v>13</v>
      </c>
      <c r="K42" s="57">
        <f t="shared" si="3"/>
        <v>29275.28840545092</v>
      </c>
      <c r="L42" s="58"/>
      <c r="M42" s="6">
        <f>IF(J42="","",(K42/J42)/LOOKUP(RIGHT($D$2,3),定数!$A$6:$A$13,定数!$B$6:$B$13))</f>
        <v>20.472229654161485</v>
      </c>
      <c r="N42" s="54">
        <v>2017</v>
      </c>
      <c r="O42" s="8">
        <v>43990</v>
      </c>
      <c r="P42" s="56">
        <v>0.96730000000000005</v>
      </c>
      <c r="Q42" s="56"/>
      <c r="R42" s="59">
        <f>IF(P42="","",T42*M42*LOOKUP(RIGHT($D$2,3),定数!$A$6:$A$13,定数!$B$6:$B$13))</f>
        <v>45038.905239155305</v>
      </c>
      <c r="S42" s="59"/>
      <c r="T42" s="61">
        <f t="shared" si="4"/>
        <v>20.000000000000018</v>
      </c>
      <c r="U42" s="62"/>
      <c r="V42" t="str">
        <f t="shared" si="7"/>
        <v/>
      </c>
      <c r="W42">
        <f t="shared" si="2"/>
        <v>0</v>
      </c>
      <c r="X42" s="35">
        <f t="shared" si="5"/>
        <v>975842.94684836396</v>
      </c>
      <c r="Y42" s="36">
        <f t="shared" si="6"/>
        <v>0</v>
      </c>
    </row>
    <row r="43" spans="2:25" x14ac:dyDescent="0.2">
      <c r="B43" s="54">
        <v>35</v>
      </c>
      <c r="C43" s="55">
        <f t="shared" si="0"/>
        <v>1020881.8520875192</v>
      </c>
      <c r="D43" s="55"/>
      <c r="E43" s="54">
        <v>2017</v>
      </c>
      <c r="F43" s="8">
        <v>43997</v>
      </c>
      <c r="G43" s="54" t="s">
        <v>4</v>
      </c>
      <c r="H43" s="56">
        <v>0.97150000000000003</v>
      </c>
      <c r="I43" s="56"/>
      <c r="J43" s="54">
        <v>13</v>
      </c>
      <c r="K43" s="57">
        <f t="shared" si="3"/>
        <v>30626.455562625575</v>
      </c>
      <c r="L43" s="58"/>
      <c r="M43" s="6">
        <f>IF(J43="","",(K43/J43)/LOOKUP(RIGHT($D$2,3),定数!$A$6:$A$13,定数!$B$6:$B$13))</f>
        <v>21.417101792045859</v>
      </c>
      <c r="N43" s="54">
        <v>2017</v>
      </c>
      <c r="O43" s="8">
        <v>43997</v>
      </c>
      <c r="P43" s="56">
        <v>0.97360000000000002</v>
      </c>
      <c r="Q43" s="56"/>
      <c r="R43" s="59">
        <f>IF(P43="","",T43*M43*LOOKUP(RIGHT($D$2,3),定数!$A$6:$A$13,定数!$B$6:$B$13))</f>
        <v>49473.505139625719</v>
      </c>
      <c r="S43" s="59"/>
      <c r="T43" s="61">
        <f t="shared" si="4"/>
        <v>20.999999999999908</v>
      </c>
      <c r="U43" s="62"/>
      <c r="V43" t="str">
        <f t="shared" si="7"/>
        <v/>
      </c>
      <c r="W43">
        <f t="shared" si="2"/>
        <v>0</v>
      </c>
      <c r="X43" s="35">
        <f t="shared" si="5"/>
        <v>1020881.8520875192</v>
      </c>
      <c r="Y43" s="36">
        <f t="shared" si="6"/>
        <v>0</v>
      </c>
    </row>
    <row r="44" spans="2:25" x14ac:dyDescent="0.2">
      <c r="B44" s="54">
        <v>36</v>
      </c>
      <c r="C44" s="55">
        <f t="shared" si="0"/>
        <v>1070355.357227145</v>
      </c>
      <c r="D44" s="55"/>
      <c r="E44" s="54">
        <v>2017</v>
      </c>
      <c r="F44" s="8">
        <v>43997</v>
      </c>
      <c r="G44" s="54" t="s">
        <v>4</v>
      </c>
      <c r="H44" s="56">
        <v>0.97519999999999996</v>
      </c>
      <c r="I44" s="56"/>
      <c r="J44" s="54">
        <v>14</v>
      </c>
      <c r="K44" s="57">
        <f t="shared" si="3"/>
        <v>32110.660716814349</v>
      </c>
      <c r="L44" s="58"/>
      <c r="M44" s="6">
        <f>IF(J44="","",(K44/J44)/LOOKUP(RIGHT($D$2,3),定数!$A$6:$A$13,定数!$B$6:$B$13))</f>
        <v>20.851078387541783</v>
      </c>
      <c r="N44" s="54">
        <v>2017</v>
      </c>
      <c r="O44" s="8">
        <v>43998</v>
      </c>
      <c r="P44" s="56">
        <v>0.9738</v>
      </c>
      <c r="Q44" s="56"/>
      <c r="R44" s="59">
        <f>IF(P44="","",T44*M44*LOOKUP(RIGHT($D$2,3),定数!$A$6:$A$13,定数!$B$6:$B$13))</f>
        <v>-32110.660716813352</v>
      </c>
      <c r="S44" s="59"/>
      <c r="T44" s="61">
        <f t="shared" si="4"/>
        <v>-13.999999999999568</v>
      </c>
      <c r="U44" s="62"/>
      <c r="V44" t="str">
        <f t="shared" si="7"/>
        <v/>
      </c>
      <c r="W44">
        <f t="shared" si="2"/>
        <v>1</v>
      </c>
      <c r="X44" s="35">
        <f t="shared" si="5"/>
        <v>1070355.357227145</v>
      </c>
      <c r="Y44" s="36">
        <f t="shared" si="6"/>
        <v>0</v>
      </c>
    </row>
    <row r="45" spans="2:25" x14ac:dyDescent="0.2">
      <c r="B45" s="54">
        <v>37</v>
      </c>
      <c r="C45" s="55">
        <f t="shared" si="0"/>
        <v>1038244.6965103316</v>
      </c>
      <c r="D45" s="55"/>
      <c r="E45" s="54">
        <v>2017</v>
      </c>
      <c r="F45" s="8">
        <v>44003</v>
      </c>
      <c r="G45" s="54" t="s">
        <v>3</v>
      </c>
      <c r="H45" s="56">
        <v>0.97319999999999995</v>
      </c>
      <c r="I45" s="56"/>
      <c r="J45" s="54">
        <v>12</v>
      </c>
      <c r="K45" s="57">
        <f t="shared" si="3"/>
        <v>31147.340895309946</v>
      </c>
      <c r="L45" s="58"/>
      <c r="M45" s="6">
        <f>IF(J45="","",(K45/J45)/LOOKUP(RIGHT($D$2,3),定数!$A$6:$A$13,定数!$B$6:$B$13))</f>
        <v>23.596470375234809</v>
      </c>
      <c r="N45" s="54">
        <v>2017</v>
      </c>
      <c r="O45" s="8">
        <v>44004</v>
      </c>
      <c r="P45" s="56">
        <v>0.97119999999999995</v>
      </c>
      <c r="Q45" s="56"/>
      <c r="R45" s="59">
        <f>IF(P45="","",T45*M45*LOOKUP(RIGHT($D$2,3),定数!$A$6:$A$13,定数!$B$6:$B$13))</f>
        <v>51912.234825516629</v>
      </c>
      <c r="S45" s="59"/>
      <c r="T45" s="61">
        <f t="shared" si="4"/>
        <v>20.000000000000018</v>
      </c>
      <c r="U45" s="62"/>
      <c r="V45" t="str">
        <f t="shared" si="7"/>
        <v/>
      </c>
      <c r="W45">
        <f t="shared" si="2"/>
        <v>0</v>
      </c>
      <c r="X45" s="35">
        <f t="shared" si="5"/>
        <v>1070355.357227145</v>
      </c>
      <c r="Y45" s="36">
        <f t="shared" si="6"/>
        <v>2.9999999999999138E-2</v>
      </c>
    </row>
    <row r="46" spans="2:25" x14ac:dyDescent="0.2">
      <c r="B46" s="54">
        <v>38</v>
      </c>
      <c r="C46" s="55">
        <f t="shared" si="0"/>
        <v>1090156.9313358483</v>
      </c>
      <c r="D46" s="55"/>
      <c r="E46" s="54">
        <v>2017</v>
      </c>
      <c r="F46" s="8">
        <v>44005</v>
      </c>
      <c r="G46" s="54" t="s">
        <v>3</v>
      </c>
      <c r="H46" s="56">
        <v>0.97089999999999999</v>
      </c>
      <c r="I46" s="56"/>
      <c r="J46" s="54">
        <v>17</v>
      </c>
      <c r="K46" s="57">
        <f t="shared" si="3"/>
        <v>32704.707940075448</v>
      </c>
      <c r="L46" s="58"/>
      <c r="M46" s="6">
        <f>IF(J46="","",(K46/J46)/LOOKUP(RIGHT($D$2,3),定数!$A$6:$A$13,定数!$B$6:$B$13))</f>
        <v>17.489148631056391</v>
      </c>
      <c r="N46" s="54">
        <v>2017</v>
      </c>
      <c r="O46" s="8">
        <v>44005</v>
      </c>
      <c r="P46" s="56">
        <v>0.96809999999999996</v>
      </c>
      <c r="Q46" s="56"/>
      <c r="R46" s="59">
        <f>IF(P46="","",T46*M46*LOOKUP(RIGHT($D$2,3),定数!$A$6:$A$13,定数!$B$6:$B$13))</f>
        <v>53866.577783654167</v>
      </c>
      <c r="S46" s="59"/>
      <c r="T46" s="61">
        <f t="shared" si="4"/>
        <v>28.000000000000249</v>
      </c>
      <c r="U46" s="62"/>
      <c r="V46" t="str">
        <f t="shared" si="7"/>
        <v/>
      </c>
      <c r="W46">
        <f t="shared" si="2"/>
        <v>0</v>
      </c>
      <c r="X46" s="35">
        <f t="shared" si="5"/>
        <v>1090156.9313358483</v>
      </c>
      <c r="Y46" s="36">
        <f t="shared" si="6"/>
        <v>0</v>
      </c>
    </row>
    <row r="47" spans="2:25" x14ac:dyDescent="0.2">
      <c r="B47" s="54">
        <v>39</v>
      </c>
      <c r="C47" s="55">
        <f t="shared" si="0"/>
        <v>1144023.5091195025</v>
      </c>
      <c r="D47" s="55"/>
      <c r="E47" s="54">
        <v>2017</v>
      </c>
      <c r="F47" s="8">
        <v>44019</v>
      </c>
      <c r="G47" s="54" t="s">
        <v>4</v>
      </c>
      <c r="H47" s="56">
        <v>0.96440000000000003</v>
      </c>
      <c r="I47" s="56"/>
      <c r="J47" s="54">
        <v>39</v>
      </c>
      <c r="K47" s="57">
        <f t="shared" si="3"/>
        <v>34320.705273585074</v>
      </c>
      <c r="L47" s="58"/>
      <c r="M47" s="6">
        <f>IF(J47="","",(K47/J47)/LOOKUP(RIGHT($D$2,3),定数!$A$6:$A$13,定数!$B$6:$B$13))</f>
        <v>8.0001643994370806</v>
      </c>
      <c r="N47" s="54">
        <v>2017</v>
      </c>
      <c r="O47" s="8">
        <v>44024</v>
      </c>
      <c r="P47" s="56">
        <v>0.96050000000000002</v>
      </c>
      <c r="Q47" s="56"/>
      <c r="R47" s="59">
        <f>IF(P47="","",T47*M47*LOOKUP(RIGHT($D$2,3),定数!$A$6:$A$13,定数!$B$6:$B$13))</f>
        <v>-34320.705273585198</v>
      </c>
      <c r="S47" s="59"/>
      <c r="T47" s="61">
        <f t="shared" si="4"/>
        <v>-39.000000000000142</v>
      </c>
      <c r="U47" s="62"/>
      <c r="V47" t="str">
        <f t="shared" si="7"/>
        <v/>
      </c>
      <c r="W47">
        <f t="shared" si="2"/>
        <v>1</v>
      </c>
      <c r="X47" s="35">
        <f t="shared" si="5"/>
        <v>1144023.5091195025</v>
      </c>
      <c r="Y47" s="36">
        <f t="shared" si="6"/>
        <v>0</v>
      </c>
    </row>
    <row r="48" spans="2:25" x14ac:dyDescent="0.2">
      <c r="B48" s="54">
        <v>40</v>
      </c>
      <c r="C48" s="55">
        <f t="shared" si="0"/>
        <v>1109702.8038459173</v>
      </c>
      <c r="D48" s="55"/>
      <c r="E48" s="54">
        <v>2017</v>
      </c>
      <c r="F48" s="8">
        <v>44044</v>
      </c>
      <c r="G48" s="54" t="s">
        <v>3</v>
      </c>
      <c r="H48" s="56">
        <v>0.96640000000000004</v>
      </c>
      <c r="I48" s="56"/>
      <c r="J48" s="54">
        <v>16</v>
      </c>
      <c r="K48" s="57">
        <f t="shared" si="3"/>
        <v>33291.084115377518</v>
      </c>
      <c r="L48" s="58"/>
      <c r="M48" s="6">
        <f>IF(J48="","",(K48/J48)/LOOKUP(RIGHT($D$2,3),定数!$A$6:$A$13,定数!$B$6:$B$13))</f>
        <v>18.915388701919046</v>
      </c>
      <c r="N48" s="54">
        <v>2017</v>
      </c>
      <c r="O48" s="8">
        <v>44044</v>
      </c>
      <c r="P48" s="56">
        <v>0.96799999999999997</v>
      </c>
      <c r="Q48" s="56"/>
      <c r="R48" s="59">
        <f>IF(P48="","",T48*M48*LOOKUP(RIGHT($D$2,3),定数!$A$6:$A$13,定数!$B$6:$B$13))</f>
        <v>-33291.084115376165</v>
      </c>
      <c r="S48" s="59"/>
      <c r="T48" s="61">
        <f t="shared" si="4"/>
        <v>-15.999999999999348</v>
      </c>
      <c r="U48" s="62"/>
      <c r="V48" t="str">
        <f t="shared" si="7"/>
        <v/>
      </c>
      <c r="W48">
        <f t="shared" si="2"/>
        <v>2</v>
      </c>
      <c r="X48" s="35">
        <f t="shared" si="5"/>
        <v>1144023.5091195025</v>
      </c>
      <c r="Y48" s="36">
        <f t="shared" si="6"/>
        <v>3.0000000000000027E-2</v>
      </c>
    </row>
    <row r="49" spans="2:25" x14ac:dyDescent="0.2">
      <c r="B49" s="54">
        <v>41</v>
      </c>
      <c r="C49" s="55">
        <f t="shared" si="0"/>
        <v>1076411.7197305411</v>
      </c>
      <c r="D49" s="55"/>
      <c r="E49" s="54">
        <v>2017</v>
      </c>
      <c r="F49" s="8">
        <v>44044</v>
      </c>
      <c r="G49" s="54" t="s">
        <v>3</v>
      </c>
      <c r="H49" s="56">
        <v>0.9647</v>
      </c>
      <c r="I49" s="56"/>
      <c r="J49" s="54">
        <v>16</v>
      </c>
      <c r="K49" s="57">
        <f t="shared" si="3"/>
        <v>32292.351591916231</v>
      </c>
      <c r="L49" s="58"/>
      <c r="M49" s="6">
        <f>IF(J49="","",(K49/J49)/LOOKUP(RIGHT($D$2,3),定数!$A$6:$A$13,定数!$B$6:$B$13))</f>
        <v>18.347927040861496</v>
      </c>
      <c r="N49" s="54">
        <v>2017</v>
      </c>
      <c r="O49" s="8">
        <v>44044</v>
      </c>
      <c r="P49" s="56">
        <v>0.96630000000000005</v>
      </c>
      <c r="Q49" s="56"/>
      <c r="R49" s="59">
        <f>IF(P49="","",T49*M49*LOOKUP(RIGHT($D$2,3),定数!$A$6:$A$13,定数!$B$6:$B$13))</f>
        <v>-32292.351591917159</v>
      </c>
      <c r="S49" s="59"/>
      <c r="T49" s="61">
        <f t="shared" si="4"/>
        <v>-16.000000000000458</v>
      </c>
      <c r="U49" s="62"/>
      <c r="V49" t="str">
        <f t="shared" si="7"/>
        <v/>
      </c>
      <c r="W49">
        <f t="shared" si="2"/>
        <v>3</v>
      </c>
      <c r="X49" s="35">
        <f t="shared" si="5"/>
        <v>1144023.5091195025</v>
      </c>
      <c r="Y49" s="36">
        <f t="shared" si="6"/>
        <v>5.9099999999998931E-2</v>
      </c>
    </row>
    <row r="50" spans="2:25" x14ac:dyDescent="0.2">
      <c r="B50" s="54">
        <v>42</v>
      </c>
      <c r="C50" s="55">
        <f t="shared" si="0"/>
        <v>1044119.368138624</v>
      </c>
      <c r="D50" s="55"/>
      <c r="E50" s="54">
        <v>2017</v>
      </c>
      <c r="F50" s="8">
        <v>44045</v>
      </c>
      <c r="G50" s="54" t="s">
        <v>4</v>
      </c>
      <c r="H50" s="56">
        <v>0.9698</v>
      </c>
      <c r="I50" s="56"/>
      <c r="J50" s="54">
        <v>32</v>
      </c>
      <c r="K50" s="57">
        <f t="shared" si="3"/>
        <v>31323.58104415872</v>
      </c>
      <c r="L50" s="58"/>
      <c r="M50" s="6">
        <f>IF(J50="","",(K50/J50)/LOOKUP(RIGHT($D$2,3),定数!$A$6:$A$13,定数!$B$6:$B$13))</f>
        <v>8.8987446148178186</v>
      </c>
      <c r="N50" s="54">
        <v>2017</v>
      </c>
      <c r="O50" s="8">
        <v>44047</v>
      </c>
      <c r="P50" s="56">
        <v>0.97560000000000002</v>
      </c>
      <c r="Q50" s="56"/>
      <c r="R50" s="59">
        <f>IF(P50="","",T50*M50*LOOKUP(RIGHT($D$2,3),定数!$A$6:$A$13,定数!$B$6:$B$13))</f>
        <v>56773.990642537945</v>
      </c>
      <c r="S50" s="59"/>
      <c r="T50" s="61">
        <f t="shared" si="4"/>
        <v>58.00000000000027</v>
      </c>
      <c r="U50" s="62"/>
      <c r="V50" t="str">
        <f t="shared" si="7"/>
        <v/>
      </c>
      <c r="W50">
        <f t="shared" si="2"/>
        <v>0</v>
      </c>
      <c r="X50" s="35">
        <f t="shared" si="5"/>
        <v>1144023.5091195025</v>
      </c>
      <c r="Y50" s="36">
        <f t="shared" si="6"/>
        <v>8.732699999999971E-2</v>
      </c>
    </row>
    <row r="51" spans="2:25" x14ac:dyDescent="0.2">
      <c r="B51" s="54">
        <v>43</v>
      </c>
      <c r="C51" s="55">
        <f t="shared" si="0"/>
        <v>1100893.358781162</v>
      </c>
      <c r="D51" s="55"/>
      <c r="E51" s="54">
        <v>2017</v>
      </c>
      <c r="F51" s="8">
        <v>44054</v>
      </c>
      <c r="G51" s="54" t="s">
        <v>3</v>
      </c>
      <c r="H51" s="56">
        <v>0.96140000000000003</v>
      </c>
      <c r="I51" s="56"/>
      <c r="J51" s="54">
        <v>23</v>
      </c>
      <c r="K51" s="57">
        <f t="shared" si="3"/>
        <v>33026.800763434854</v>
      </c>
      <c r="L51" s="58"/>
      <c r="M51" s="6">
        <f>IF(J51="","",(K51/J51)/LOOKUP(RIGHT($D$2,3),定数!$A$6:$A$13,定数!$B$6:$B$13))</f>
        <v>13.054071447997966</v>
      </c>
      <c r="N51" s="54">
        <v>2017</v>
      </c>
      <c r="O51" s="8">
        <v>44054</v>
      </c>
      <c r="P51" s="56">
        <v>0.9637</v>
      </c>
      <c r="Q51" s="56"/>
      <c r="R51" s="59">
        <f>IF(P51="","",T51*M51*LOOKUP(RIGHT($D$2,3),定数!$A$6:$A$13,定数!$B$6:$B$13))</f>
        <v>-33026.80076343441</v>
      </c>
      <c r="S51" s="59"/>
      <c r="T51" s="61">
        <f t="shared" si="4"/>
        <v>-22.999999999999687</v>
      </c>
      <c r="U51" s="62"/>
      <c r="V51" t="str">
        <f t="shared" si="7"/>
        <v/>
      </c>
      <c r="W51">
        <f t="shared" si="2"/>
        <v>1</v>
      </c>
      <c r="X51" s="35">
        <f t="shared" si="5"/>
        <v>1144023.5091195025</v>
      </c>
      <c r="Y51" s="36">
        <f t="shared" si="6"/>
        <v>3.7700405624999545E-2</v>
      </c>
    </row>
    <row r="52" spans="2:25" x14ac:dyDescent="0.2">
      <c r="B52" s="54">
        <v>44</v>
      </c>
      <c r="C52" s="55">
        <f t="shared" si="0"/>
        <v>1067866.5580177275</v>
      </c>
      <c r="D52" s="55"/>
      <c r="E52" s="54">
        <v>2017</v>
      </c>
      <c r="F52" s="8">
        <v>44057</v>
      </c>
      <c r="G52" s="54" t="s">
        <v>4</v>
      </c>
      <c r="H52" s="56">
        <v>0.96250000000000002</v>
      </c>
      <c r="I52" s="56"/>
      <c r="J52" s="54">
        <v>11</v>
      </c>
      <c r="K52" s="57">
        <f t="shared" si="3"/>
        <v>32035.996740531824</v>
      </c>
      <c r="L52" s="58"/>
      <c r="M52" s="6">
        <f>IF(J52="","",(K52/J52)/LOOKUP(RIGHT($D$2,3),定数!$A$6:$A$13,定数!$B$6:$B$13))</f>
        <v>26.476030364075889</v>
      </c>
      <c r="N52" s="54">
        <v>2017</v>
      </c>
      <c r="O52" s="8">
        <v>44057</v>
      </c>
      <c r="P52" s="56">
        <v>0.96399999999999997</v>
      </c>
      <c r="Q52" s="56"/>
      <c r="R52" s="59">
        <f>IF(P52="","",T52*M52*LOOKUP(RIGHT($D$2,3),定数!$A$6:$A$13,定数!$B$6:$B$13))</f>
        <v>43685.450100723639</v>
      </c>
      <c r="S52" s="59"/>
      <c r="T52" s="61">
        <f t="shared" si="4"/>
        <v>14.999999999999458</v>
      </c>
      <c r="U52" s="62"/>
      <c r="V52" t="str">
        <f t="shared" si="7"/>
        <v/>
      </c>
      <c r="W52">
        <f t="shared" si="2"/>
        <v>0</v>
      </c>
      <c r="X52" s="35">
        <f t="shared" si="5"/>
        <v>1144023.5091195025</v>
      </c>
      <c r="Y52" s="36">
        <f t="shared" si="6"/>
        <v>6.6569393456249237E-2</v>
      </c>
    </row>
    <row r="53" spans="2:25" x14ac:dyDescent="0.2">
      <c r="B53" s="54">
        <v>45</v>
      </c>
      <c r="C53" s="55">
        <f t="shared" si="0"/>
        <v>1111552.0081184511</v>
      </c>
      <c r="D53" s="55"/>
      <c r="E53" s="54">
        <v>2017</v>
      </c>
      <c r="F53" s="8">
        <v>44061</v>
      </c>
      <c r="G53" s="54" t="s">
        <v>3</v>
      </c>
      <c r="H53" s="56">
        <v>0.96120000000000005</v>
      </c>
      <c r="I53" s="56"/>
      <c r="J53" s="54">
        <v>26</v>
      </c>
      <c r="K53" s="57">
        <f t="shared" si="3"/>
        <v>33346.560243553533</v>
      </c>
      <c r="L53" s="58"/>
      <c r="M53" s="6">
        <f>IF(J53="","",(K53/J53)/LOOKUP(RIGHT($D$2,3),定数!$A$6:$A$13,定数!$B$6:$B$13))</f>
        <v>11.659636448794942</v>
      </c>
      <c r="N53" s="54">
        <v>2017</v>
      </c>
      <c r="O53" s="8">
        <v>44061</v>
      </c>
      <c r="P53" s="56">
        <v>0.96379999999999999</v>
      </c>
      <c r="Q53" s="56"/>
      <c r="R53" s="59">
        <f>IF(P53="","",T53*M53*LOOKUP(RIGHT($D$2,3),定数!$A$6:$A$13,定数!$B$6:$B$13))</f>
        <v>-33346.560243552711</v>
      </c>
      <c r="S53" s="59"/>
      <c r="T53" s="61">
        <f t="shared" si="4"/>
        <v>-25.999999999999357</v>
      </c>
      <c r="U53" s="62"/>
      <c r="V53" t="str">
        <f t="shared" si="7"/>
        <v/>
      </c>
      <c r="W53">
        <f t="shared" si="2"/>
        <v>1</v>
      </c>
      <c r="X53" s="35">
        <f t="shared" si="5"/>
        <v>1144023.5091195025</v>
      </c>
      <c r="Y53" s="36">
        <f t="shared" si="6"/>
        <v>2.83835959158244E-2</v>
      </c>
    </row>
    <row r="54" spans="2:25" x14ac:dyDescent="0.2">
      <c r="B54" s="54">
        <v>46</v>
      </c>
      <c r="C54" s="55">
        <f t="shared" si="0"/>
        <v>1078205.4478748983</v>
      </c>
      <c r="D54" s="55"/>
      <c r="E54" s="54">
        <v>2017</v>
      </c>
      <c r="F54" s="8">
        <v>44064</v>
      </c>
      <c r="G54" s="54" t="s">
        <v>4</v>
      </c>
      <c r="H54" s="56">
        <v>0.96619999999999995</v>
      </c>
      <c r="I54" s="56"/>
      <c r="J54" s="54">
        <v>17</v>
      </c>
      <c r="K54" s="57">
        <f t="shared" si="3"/>
        <v>32346.163436246949</v>
      </c>
      <c r="L54" s="58"/>
      <c r="M54" s="6">
        <f>IF(J54="","",(K54/J54)/LOOKUP(RIGHT($D$2,3),定数!$A$6:$A$13,定数!$B$6:$B$13))</f>
        <v>17.297413602271096</v>
      </c>
      <c r="N54" s="54">
        <v>2017</v>
      </c>
      <c r="O54" s="8">
        <v>44064</v>
      </c>
      <c r="P54" s="56">
        <v>0.96450000000000002</v>
      </c>
      <c r="Q54" s="56"/>
      <c r="R54" s="59">
        <f>IF(P54="","",T54*M54*LOOKUP(RIGHT($D$2,3),定数!$A$6:$A$13,定数!$B$6:$B$13))</f>
        <v>-32346.163436245504</v>
      </c>
      <c r="S54" s="59"/>
      <c r="T54" s="61">
        <f t="shared" si="4"/>
        <v>-16.99999999999924</v>
      </c>
      <c r="U54" s="62"/>
      <c r="V54" t="str">
        <f t="shared" si="7"/>
        <v/>
      </c>
      <c r="W54">
        <f t="shared" si="2"/>
        <v>2</v>
      </c>
      <c r="X54" s="35">
        <f t="shared" si="5"/>
        <v>1144023.5091195025</v>
      </c>
      <c r="Y54" s="36">
        <f t="shared" si="6"/>
        <v>5.7532088038348972E-2</v>
      </c>
    </row>
    <row r="55" spans="2:25" x14ac:dyDescent="0.2">
      <c r="B55" s="54">
        <v>47</v>
      </c>
      <c r="C55" s="55">
        <f t="shared" si="0"/>
        <v>1045859.2844386528</v>
      </c>
      <c r="D55" s="55"/>
      <c r="E55" s="54">
        <v>2017</v>
      </c>
      <c r="F55" s="8">
        <v>44065</v>
      </c>
      <c r="G55" s="54" t="s">
        <v>4</v>
      </c>
      <c r="H55" s="56">
        <v>0.96709999999999996</v>
      </c>
      <c r="I55" s="56"/>
      <c r="J55" s="54">
        <v>12</v>
      </c>
      <c r="K55" s="57">
        <f t="shared" si="3"/>
        <v>31375.778533159584</v>
      </c>
      <c r="L55" s="58"/>
      <c r="M55" s="6">
        <f>IF(J55="","",(K55/J55)/LOOKUP(RIGHT($D$2,3),定数!$A$6:$A$13,定数!$B$6:$B$13))</f>
        <v>23.769529191787566</v>
      </c>
      <c r="N55" s="54">
        <v>2017</v>
      </c>
      <c r="O55" s="8">
        <v>44066</v>
      </c>
      <c r="P55" s="56">
        <v>0.96889999999999998</v>
      </c>
      <c r="Q55" s="56"/>
      <c r="R55" s="59">
        <f>IF(P55="","",T55*M55*LOOKUP(RIGHT($D$2,3),定数!$A$6:$A$13,定数!$B$6:$B$13))</f>
        <v>47063.667799739997</v>
      </c>
      <c r="S55" s="59"/>
      <c r="T55" s="61">
        <f t="shared" si="4"/>
        <v>18.000000000000238</v>
      </c>
      <c r="U55" s="62"/>
      <c r="V55" t="str">
        <f t="shared" si="7"/>
        <v/>
      </c>
      <c r="W55">
        <f t="shared" si="2"/>
        <v>0</v>
      </c>
      <c r="X55" s="35">
        <f t="shared" si="5"/>
        <v>1144023.5091195025</v>
      </c>
      <c r="Y55" s="36">
        <f t="shared" si="6"/>
        <v>8.580612539719723E-2</v>
      </c>
    </row>
    <row r="56" spans="2:25" x14ac:dyDescent="0.2">
      <c r="B56" s="54">
        <v>48</v>
      </c>
      <c r="C56" s="55">
        <f t="shared" si="0"/>
        <v>1092922.9522383928</v>
      </c>
      <c r="D56" s="55"/>
      <c r="E56" s="54">
        <v>2017</v>
      </c>
      <c r="F56" s="8">
        <v>44067</v>
      </c>
      <c r="G56" s="54" t="s">
        <v>3</v>
      </c>
      <c r="H56" s="56">
        <v>0.96450000000000002</v>
      </c>
      <c r="I56" s="56"/>
      <c r="J56" s="54">
        <v>27</v>
      </c>
      <c r="K56" s="57">
        <f t="shared" si="3"/>
        <v>32787.688567151781</v>
      </c>
      <c r="L56" s="58"/>
      <c r="M56" s="6">
        <f>IF(J56="","",(K56/J56)/LOOKUP(RIGHT($D$2,3),定数!$A$6:$A$13,定数!$B$6:$B$13))</f>
        <v>11.039625780185785</v>
      </c>
      <c r="N56" s="54">
        <v>2017</v>
      </c>
      <c r="O56" s="8">
        <v>44068</v>
      </c>
      <c r="P56" s="56">
        <v>0.95960000000000001</v>
      </c>
      <c r="Q56" s="56"/>
      <c r="R56" s="59">
        <f>IF(P56="","",T56*M56*LOOKUP(RIGHT($D$2,3),定数!$A$6:$A$13,定数!$B$6:$B$13))</f>
        <v>59503.582955201571</v>
      </c>
      <c r="S56" s="59"/>
      <c r="T56" s="61">
        <f t="shared" si="4"/>
        <v>49.000000000000156</v>
      </c>
      <c r="U56" s="62"/>
      <c r="V56" t="str">
        <f t="shared" si="7"/>
        <v/>
      </c>
      <c r="W56">
        <f t="shared" si="2"/>
        <v>0</v>
      </c>
      <c r="X56" s="35">
        <f t="shared" si="5"/>
        <v>1144023.5091195025</v>
      </c>
      <c r="Y56" s="36">
        <f t="shared" si="6"/>
        <v>4.4667401040070609E-2</v>
      </c>
    </row>
    <row r="57" spans="2:25" x14ac:dyDescent="0.2">
      <c r="B57" s="54">
        <v>49</v>
      </c>
      <c r="C57" s="55">
        <f t="shared" si="0"/>
        <v>1152426.5351935944</v>
      </c>
      <c r="D57" s="55"/>
      <c r="E57" s="54">
        <v>2017</v>
      </c>
      <c r="F57" s="8">
        <v>44081</v>
      </c>
      <c r="G57" s="54" t="s">
        <v>3</v>
      </c>
      <c r="H57" s="56">
        <v>0.95079999999999998</v>
      </c>
      <c r="I57" s="56"/>
      <c r="J57" s="54">
        <v>44</v>
      </c>
      <c r="K57" s="57">
        <f t="shared" si="3"/>
        <v>34572.796055807834</v>
      </c>
      <c r="L57" s="58"/>
      <c r="M57" s="6">
        <f>IF(J57="","",(K57/J57)/LOOKUP(RIGHT($D$2,3),定数!$A$6:$A$13,定数!$B$6:$B$13))</f>
        <v>7.1431396809520313</v>
      </c>
      <c r="N57" s="54">
        <v>2017</v>
      </c>
      <c r="O57" s="8">
        <v>44082</v>
      </c>
      <c r="P57" s="56">
        <v>0.9425</v>
      </c>
      <c r="Q57" s="56"/>
      <c r="R57" s="59">
        <f>IF(P57="","",T57*M57*LOOKUP(RIGHT($D$2,3),定数!$A$6:$A$13,定数!$B$6:$B$13))</f>
        <v>65216.865287091845</v>
      </c>
      <c r="S57" s="59"/>
      <c r="T57" s="61">
        <f t="shared" si="4"/>
        <v>82.999999999999744</v>
      </c>
      <c r="U57" s="62"/>
      <c r="V57" t="str">
        <f t="shared" si="7"/>
        <v/>
      </c>
      <c r="W57">
        <f t="shared" si="2"/>
        <v>0</v>
      </c>
      <c r="X57" s="35">
        <f t="shared" si="5"/>
        <v>1152426.5351935944</v>
      </c>
      <c r="Y57" s="36">
        <f t="shared" si="6"/>
        <v>0</v>
      </c>
    </row>
    <row r="58" spans="2:25" x14ac:dyDescent="0.2">
      <c r="B58" s="54">
        <v>50</v>
      </c>
      <c r="C58" s="55">
        <f t="shared" si="0"/>
        <v>1217643.4004806862</v>
      </c>
      <c r="D58" s="55"/>
      <c r="E58" s="54">
        <v>2017</v>
      </c>
      <c r="F58" s="8">
        <v>44086</v>
      </c>
      <c r="G58" s="54" t="s">
        <v>4</v>
      </c>
      <c r="H58" s="56">
        <v>0.95989999999999998</v>
      </c>
      <c r="I58" s="56"/>
      <c r="J58" s="54">
        <v>25</v>
      </c>
      <c r="K58" s="57">
        <f t="shared" si="3"/>
        <v>36529.302014420588</v>
      </c>
      <c r="L58" s="58"/>
      <c r="M58" s="6">
        <f>IF(J58="","",(K58/J58)/LOOKUP(RIGHT($D$2,3),定数!$A$6:$A$13,定数!$B$6:$B$13))</f>
        <v>13.283382550698395</v>
      </c>
      <c r="N58" s="54">
        <v>2017</v>
      </c>
      <c r="O58" s="8">
        <v>44087</v>
      </c>
      <c r="P58" s="56">
        <v>0.96430000000000005</v>
      </c>
      <c r="Q58" s="56"/>
      <c r="R58" s="59">
        <f>IF(P58="","",T58*M58*LOOKUP(RIGHT($D$2,3),定数!$A$6:$A$13,定数!$B$6:$B$13))</f>
        <v>64291.571545381259</v>
      </c>
      <c r="S58" s="59"/>
      <c r="T58" s="61">
        <f t="shared" si="4"/>
        <v>44.000000000000703</v>
      </c>
      <c r="U58" s="62"/>
      <c r="V58" t="str">
        <f t="shared" si="7"/>
        <v/>
      </c>
      <c r="W58">
        <f t="shared" si="2"/>
        <v>0</v>
      </c>
      <c r="X58" s="35">
        <f t="shared" si="5"/>
        <v>1217643.4004806862</v>
      </c>
      <c r="Y58" s="36">
        <f t="shared" si="6"/>
        <v>0</v>
      </c>
    </row>
    <row r="59" spans="2:25" x14ac:dyDescent="0.2">
      <c r="B59" s="54">
        <v>51</v>
      </c>
      <c r="C59" s="55">
        <f t="shared" si="0"/>
        <v>1281934.9720260676</v>
      </c>
      <c r="D59" s="55"/>
      <c r="E59" s="54"/>
      <c r="F59" s="8"/>
      <c r="G59" s="54"/>
      <c r="H59" s="56"/>
      <c r="I59" s="56"/>
      <c r="J59" s="54"/>
      <c r="K59" s="57" t="str">
        <f t="shared" si="3"/>
        <v/>
      </c>
      <c r="L59" s="58"/>
      <c r="M59" s="6" t="str">
        <f>IF(J59="","",(K59/J59)/LOOKUP(RIGHT($D$2,3),定数!$A$6:$A$13,定数!$B$6:$B$13))</f>
        <v/>
      </c>
      <c r="N59" s="54"/>
      <c r="O59" s="8"/>
      <c r="P59" s="56"/>
      <c r="Q59" s="56"/>
      <c r="R59" s="59" t="str">
        <f>IF(P59="","",T59*M59*LOOKUP(RIGHT($D$2,3),定数!$A$6:$A$13,定数!$B$6:$B$13))</f>
        <v/>
      </c>
      <c r="S59" s="59"/>
      <c r="T59" s="61" t="str">
        <f t="shared" si="4"/>
        <v/>
      </c>
      <c r="U59" s="62"/>
      <c r="V59" t="str">
        <f t="shared" si="7"/>
        <v/>
      </c>
      <c r="W59" t="str">
        <f t="shared" si="2"/>
        <v/>
      </c>
      <c r="X59" s="35">
        <f t="shared" si="5"/>
        <v>1281934.9720260676</v>
      </c>
      <c r="Y59" s="36">
        <f t="shared" si="6"/>
        <v>0</v>
      </c>
    </row>
    <row r="60" spans="2:25" x14ac:dyDescent="0.2">
      <c r="B60" s="54">
        <v>52</v>
      </c>
      <c r="C60" s="55" t="str">
        <f t="shared" si="0"/>
        <v/>
      </c>
      <c r="D60" s="55"/>
      <c r="E60" s="54"/>
      <c r="F60" s="8"/>
      <c r="G60" s="54"/>
      <c r="H60" s="56"/>
      <c r="I60" s="56"/>
      <c r="J60" s="54"/>
      <c r="K60" s="57" t="str">
        <f t="shared" si="3"/>
        <v/>
      </c>
      <c r="L60" s="58"/>
      <c r="M60" s="6" t="str">
        <f>IF(J60="","",(K60/J60)/LOOKUP(RIGHT($D$2,3),定数!$A$6:$A$13,定数!$B$6:$B$13))</f>
        <v/>
      </c>
      <c r="N60" s="54"/>
      <c r="O60" s="8"/>
      <c r="P60" s="56"/>
      <c r="Q60" s="56"/>
      <c r="R60" s="59" t="str">
        <f>IF(P60="","",T60*M60*LOOKUP(RIGHT($D$2,3),定数!$A$6:$A$13,定数!$B$6:$B$13))</f>
        <v/>
      </c>
      <c r="S60" s="59"/>
      <c r="T60" s="61" t="str">
        <f t="shared" si="4"/>
        <v/>
      </c>
      <c r="U60" s="62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54">
        <v>53</v>
      </c>
      <c r="C61" s="55" t="str">
        <f t="shared" si="0"/>
        <v/>
      </c>
      <c r="D61" s="55"/>
      <c r="E61" s="54"/>
      <c r="F61" s="8"/>
      <c r="G61" s="54"/>
      <c r="H61" s="56"/>
      <c r="I61" s="56"/>
      <c r="J61" s="54"/>
      <c r="K61" s="57" t="str">
        <f t="shared" si="3"/>
        <v/>
      </c>
      <c r="L61" s="58"/>
      <c r="M61" s="6" t="str">
        <f>IF(J61="","",(K61/J61)/LOOKUP(RIGHT($D$2,3),定数!$A$6:$A$13,定数!$B$6:$B$13))</f>
        <v/>
      </c>
      <c r="N61" s="54"/>
      <c r="O61" s="8"/>
      <c r="P61" s="56"/>
      <c r="Q61" s="56"/>
      <c r="R61" s="59" t="str">
        <f>IF(P61="","",T61*M61*LOOKUP(RIGHT($D$2,3),定数!$A$6:$A$13,定数!$B$6:$B$13))</f>
        <v/>
      </c>
      <c r="S61" s="59"/>
      <c r="T61" s="60" t="str">
        <f t="shared" si="4"/>
        <v/>
      </c>
      <c r="U61" s="60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54">
        <v>54</v>
      </c>
      <c r="C62" s="55" t="str">
        <f t="shared" si="0"/>
        <v/>
      </c>
      <c r="D62" s="55"/>
      <c r="E62" s="54"/>
      <c r="F62" s="8"/>
      <c r="G62" s="54"/>
      <c r="H62" s="56"/>
      <c r="I62" s="56"/>
      <c r="J62" s="54"/>
      <c r="K62" s="57" t="str">
        <f t="shared" si="3"/>
        <v/>
      </c>
      <c r="L62" s="58"/>
      <c r="M62" s="6" t="str">
        <f>IF(J62="","",(K62/J62)/LOOKUP(RIGHT($D$2,3),定数!$A$6:$A$13,定数!$B$6:$B$13))</f>
        <v/>
      </c>
      <c r="N62" s="54"/>
      <c r="O62" s="8"/>
      <c r="P62" s="56"/>
      <c r="Q62" s="56"/>
      <c r="R62" s="59" t="str">
        <f>IF(P62="","",T62*M62*LOOKUP(RIGHT($D$2,3),定数!$A$6:$A$13,定数!$B$6:$B$13))</f>
        <v/>
      </c>
      <c r="S62" s="59"/>
      <c r="T62" s="60" t="str">
        <f t="shared" si="4"/>
        <v/>
      </c>
      <c r="U62" s="60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54">
        <v>55</v>
      </c>
      <c r="C63" s="55" t="str">
        <f t="shared" si="0"/>
        <v/>
      </c>
      <c r="D63" s="55"/>
      <c r="E63" s="54"/>
      <c r="F63" s="8"/>
      <c r="G63" s="54"/>
      <c r="H63" s="56"/>
      <c r="I63" s="56"/>
      <c r="J63" s="54"/>
      <c r="K63" s="57" t="str">
        <f t="shared" si="3"/>
        <v/>
      </c>
      <c r="L63" s="58"/>
      <c r="M63" s="6" t="str">
        <f>IF(J63="","",(K63/J63)/LOOKUP(RIGHT($D$2,3),定数!$A$6:$A$13,定数!$B$6:$B$13))</f>
        <v/>
      </c>
      <c r="N63" s="54"/>
      <c r="O63" s="8"/>
      <c r="P63" s="56"/>
      <c r="Q63" s="56"/>
      <c r="R63" s="59" t="str">
        <f>IF(P63="","",T63*M63*LOOKUP(RIGHT($D$2,3),定数!$A$6:$A$13,定数!$B$6:$B$13))</f>
        <v/>
      </c>
      <c r="S63" s="59"/>
      <c r="T63" s="60" t="str">
        <f t="shared" si="4"/>
        <v/>
      </c>
      <c r="U63" s="60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54">
        <v>56</v>
      </c>
      <c r="C64" s="55" t="str">
        <f t="shared" si="0"/>
        <v/>
      </c>
      <c r="D64" s="55"/>
      <c r="E64" s="54"/>
      <c r="F64" s="8"/>
      <c r="G64" s="54"/>
      <c r="H64" s="56"/>
      <c r="I64" s="56"/>
      <c r="J64" s="54"/>
      <c r="K64" s="57" t="str">
        <f t="shared" si="3"/>
        <v/>
      </c>
      <c r="L64" s="58"/>
      <c r="M64" s="6" t="str">
        <f>IF(J64="","",(K64/J64)/LOOKUP(RIGHT($D$2,3),定数!$A$6:$A$13,定数!$B$6:$B$13))</f>
        <v/>
      </c>
      <c r="N64" s="54"/>
      <c r="O64" s="8"/>
      <c r="P64" s="56"/>
      <c r="Q64" s="56"/>
      <c r="R64" s="59" t="str">
        <f>IF(P64="","",T64*M64*LOOKUP(RIGHT($D$2,3),定数!$A$6:$A$13,定数!$B$6:$B$13))</f>
        <v/>
      </c>
      <c r="S64" s="59"/>
      <c r="T64" s="60" t="str">
        <f t="shared" si="4"/>
        <v/>
      </c>
      <c r="U64" s="60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54">
        <v>57</v>
      </c>
      <c r="C65" s="55" t="str">
        <f t="shared" si="0"/>
        <v/>
      </c>
      <c r="D65" s="55"/>
      <c r="E65" s="54"/>
      <c r="F65" s="8"/>
      <c r="G65" s="54"/>
      <c r="H65" s="56"/>
      <c r="I65" s="56"/>
      <c r="J65" s="54"/>
      <c r="K65" s="57" t="str">
        <f t="shared" si="3"/>
        <v/>
      </c>
      <c r="L65" s="58"/>
      <c r="M65" s="6" t="str">
        <f>IF(J65="","",(K65/J65)/LOOKUP(RIGHT($D$2,3),定数!$A$6:$A$13,定数!$B$6:$B$13))</f>
        <v/>
      </c>
      <c r="N65" s="54"/>
      <c r="O65" s="8"/>
      <c r="P65" s="56"/>
      <c r="Q65" s="56"/>
      <c r="R65" s="59" t="str">
        <f>IF(P65="","",T65*M65*LOOKUP(RIGHT($D$2,3),定数!$A$6:$A$13,定数!$B$6:$B$13))</f>
        <v/>
      </c>
      <c r="S65" s="59"/>
      <c r="T65" s="60" t="str">
        <f t="shared" si="4"/>
        <v/>
      </c>
      <c r="U65" s="60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54">
        <v>58</v>
      </c>
      <c r="C66" s="55" t="str">
        <f t="shared" si="0"/>
        <v/>
      </c>
      <c r="D66" s="55"/>
      <c r="E66" s="54"/>
      <c r="F66" s="8"/>
      <c r="G66" s="54"/>
      <c r="H66" s="56"/>
      <c r="I66" s="56"/>
      <c r="J66" s="54"/>
      <c r="K66" s="57" t="str">
        <f t="shared" si="3"/>
        <v/>
      </c>
      <c r="L66" s="58"/>
      <c r="M66" s="6" t="str">
        <f>IF(J66="","",(K66/J66)/LOOKUP(RIGHT($D$2,3),定数!$A$6:$A$13,定数!$B$6:$B$13))</f>
        <v/>
      </c>
      <c r="N66" s="54"/>
      <c r="O66" s="8"/>
      <c r="P66" s="56"/>
      <c r="Q66" s="56"/>
      <c r="R66" s="59" t="str">
        <f>IF(P66="","",T66*M66*LOOKUP(RIGHT($D$2,3),定数!$A$6:$A$13,定数!$B$6:$B$13))</f>
        <v/>
      </c>
      <c r="S66" s="59"/>
      <c r="T66" s="60" t="str">
        <f t="shared" si="4"/>
        <v/>
      </c>
      <c r="U66" s="60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54">
        <v>59</v>
      </c>
      <c r="C67" s="55" t="str">
        <f t="shared" si="0"/>
        <v/>
      </c>
      <c r="D67" s="55"/>
      <c r="E67" s="54"/>
      <c r="F67" s="8"/>
      <c r="G67" s="54"/>
      <c r="H67" s="56"/>
      <c r="I67" s="56"/>
      <c r="J67" s="54"/>
      <c r="K67" s="57" t="str">
        <f t="shared" si="3"/>
        <v/>
      </c>
      <c r="L67" s="58"/>
      <c r="M67" s="6" t="str">
        <f>IF(J67="","",(K67/J67)/LOOKUP(RIGHT($D$2,3),定数!$A$6:$A$13,定数!$B$6:$B$13))</f>
        <v/>
      </c>
      <c r="N67" s="54"/>
      <c r="O67" s="8"/>
      <c r="P67" s="56"/>
      <c r="Q67" s="56"/>
      <c r="R67" s="59" t="str">
        <f>IF(P67="","",T67*M67*LOOKUP(RIGHT($D$2,3),定数!$A$6:$A$13,定数!$B$6:$B$13))</f>
        <v/>
      </c>
      <c r="S67" s="59"/>
      <c r="T67" s="60" t="str">
        <f t="shared" si="4"/>
        <v/>
      </c>
      <c r="U67" s="60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54">
        <v>60</v>
      </c>
      <c r="C68" s="55" t="str">
        <f t="shared" si="0"/>
        <v/>
      </c>
      <c r="D68" s="55"/>
      <c r="E68" s="54"/>
      <c r="F68" s="8"/>
      <c r="G68" s="54"/>
      <c r="H68" s="56"/>
      <c r="I68" s="56"/>
      <c r="J68" s="54"/>
      <c r="K68" s="57" t="str">
        <f t="shared" si="3"/>
        <v/>
      </c>
      <c r="L68" s="58"/>
      <c r="M68" s="6" t="str">
        <f>IF(J68="","",(K68/J68)/LOOKUP(RIGHT($D$2,3),定数!$A$6:$A$13,定数!$B$6:$B$13))</f>
        <v/>
      </c>
      <c r="N68" s="54"/>
      <c r="O68" s="8"/>
      <c r="P68" s="56"/>
      <c r="Q68" s="56"/>
      <c r="R68" s="59" t="str">
        <f>IF(P68="","",T68*M68*LOOKUP(RIGHT($D$2,3),定数!$A$6:$A$13,定数!$B$6:$B$13))</f>
        <v/>
      </c>
      <c r="S68" s="59"/>
      <c r="T68" s="60" t="str">
        <f t="shared" si="4"/>
        <v/>
      </c>
      <c r="U68" s="60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54">
        <v>61</v>
      </c>
      <c r="C69" s="55" t="str">
        <f t="shared" si="0"/>
        <v/>
      </c>
      <c r="D69" s="55"/>
      <c r="E69" s="54"/>
      <c r="F69" s="8"/>
      <c r="G69" s="54"/>
      <c r="H69" s="56"/>
      <c r="I69" s="56"/>
      <c r="J69" s="54"/>
      <c r="K69" s="57" t="str">
        <f t="shared" si="3"/>
        <v/>
      </c>
      <c r="L69" s="58"/>
      <c r="M69" s="6" t="str">
        <f>IF(J69="","",(K69/J69)/LOOKUP(RIGHT($D$2,3),定数!$A$6:$A$13,定数!$B$6:$B$13))</f>
        <v/>
      </c>
      <c r="N69" s="54"/>
      <c r="O69" s="8"/>
      <c r="P69" s="56"/>
      <c r="Q69" s="56"/>
      <c r="R69" s="59" t="str">
        <f>IF(P69="","",T69*M69*LOOKUP(RIGHT($D$2,3),定数!$A$6:$A$13,定数!$B$6:$B$13))</f>
        <v/>
      </c>
      <c r="S69" s="59"/>
      <c r="T69" s="60" t="str">
        <f t="shared" si="4"/>
        <v/>
      </c>
      <c r="U69" s="60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54">
        <v>62</v>
      </c>
      <c r="C70" s="55" t="str">
        <f t="shared" si="0"/>
        <v/>
      </c>
      <c r="D70" s="55"/>
      <c r="E70" s="54"/>
      <c r="F70" s="8"/>
      <c r="G70" s="54"/>
      <c r="H70" s="56"/>
      <c r="I70" s="56"/>
      <c r="J70" s="54"/>
      <c r="K70" s="57" t="str">
        <f t="shared" si="3"/>
        <v/>
      </c>
      <c r="L70" s="58"/>
      <c r="M70" s="6" t="str">
        <f>IF(J70="","",(K70/J70)/LOOKUP(RIGHT($D$2,3),定数!$A$6:$A$13,定数!$B$6:$B$13))</f>
        <v/>
      </c>
      <c r="N70" s="54"/>
      <c r="O70" s="8"/>
      <c r="P70" s="56"/>
      <c r="Q70" s="56"/>
      <c r="R70" s="59" t="str">
        <f>IF(P70="","",T70*M70*LOOKUP(RIGHT($D$2,3),定数!$A$6:$A$13,定数!$B$6:$B$13))</f>
        <v/>
      </c>
      <c r="S70" s="59"/>
      <c r="T70" s="60" t="str">
        <f t="shared" si="4"/>
        <v/>
      </c>
      <c r="U70" s="60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54">
        <v>63</v>
      </c>
      <c r="C71" s="55" t="str">
        <f t="shared" si="0"/>
        <v/>
      </c>
      <c r="D71" s="55"/>
      <c r="E71" s="54"/>
      <c r="F71" s="8"/>
      <c r="G71" s="54"/>
      <c r="H71" s="56"/>
      <c r="I71" s="56"/>
      <c r="J71" s="54"/>
      <c r="K71" s="57" t="str">
        <f t="shared" si="3"/>
        <v/>
      </c>
      <c r="L71" s="58"/>
      <c r="M71" s="6" t="str">
        <f>IF(J71="","",(K71/J71)/LOOKUP(RIGHT($D$2,3),定数!$A$6:$A$13,定数!$B$6:$B$13))</f>
        <v/>
      </c>
      <c r="N71" s="54"/>
      <c r="O71" s="8"/>
      <c r="P71" s="56"/>
      <c r="Q71" s="56"/>
      <c r="R71" s="59" t="str">
        <f>IF(P71="","",T71*M71*LOOKUP(RIGHT($D$2,3),定数!$A$6:$A$13,定数!$B$6:$B$13))</f>
        <v/>
      </c>
      <c r="S71" s="59"/>
      <c r="T71" s="60" t="str">
        <f t="shared" si="4"/>
        <v/>
      </c>
      <c r="U71" s="60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54">
        <v>64</v>
      </c>
      <c r="C72" s="55" t="str">
        <f t="shared" si="0"/>
        <v/>
      </c>
      <c r="D72" s="55"/>
      <c r="E72" s="54"/>
      <c r="F72" s="8"/>
      <c r="G72" s="54"/>
      <c r="H72" s="56"/>
      <c r="I72" s="56"/>
      <c r="J72" s="54"/>
      <c r="K72" s="57" t="str">
        <f t="shared" si="3"/>
        <v/>
      </c>
      <c r="L72" s="58"/>
      <c r="M72" s="6" t="str">
        <f>IF(J72="","",(K72/J72)/LOOKUP(RIGHT($D$2,3),定数!$A$6:$A$13,定数!$B$6:$B$13))</f>
        <v/>
      </c>
      <c r="N72" s="54"/>
      <c r="O72" s="8"/>
      <c r="P72" s="56"/>
      <c r="Q72" s="56"/>
      <c r="R72" s="59" t="str">
        <f>IF(P72="","",T72*M72*LOOKUP(RIGHT($D$2,3),定数!$A$6:$A$13,定数!$B$6:$B$13))</f>
        <v/>
      </c>
      <c r="S72" s="59"/>
      <c r="T72" s="60" t="str">
        <f t="shared" si="4"/>
        <v/>
      </c>
      <c r="U72" s="60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54">
        <v>65</v>
      </c>
      <c r="C73" s="55" t="str">
        <f t="shared" si="0"/>
        <v/>
      </c>
      <c r="D73" s="55"/>
      <c r="E73" s="54"/>
      <c r="F73" s="8"/>
      <c r="G73" s="54"/>
      <c r="H73" s="56"/>
      <c r="I73" s="56"/>
      <c r="J73" s="54"/>
      <c r="K73" s="57" t="str">
        <f t="shared" si="3"/>
        <v/>
      </c>
      <c r="L73" s="58"/>
      <c r="M73" s="6" t="str">
        <f>IF(J73="","",(K73/J73)/LOOKUP(RIGHT($D$2,3),定数!$A$6:$A$13,定数!$B$6:$B$13))</f>
        <v/>
      </c>
      <c r="N73" s="54"/>
      <c r="O73" s="8"/>
      <c r="P73" s="56"/>
      <c r="Q73" s="56"/>
      <c r="R73" s="59" t="str">
        <f>IF(P73="","",T73*M73*LOOKUP(RIGHT($D$2,3),定数!$A$6:$A$13,定数!$B$6:$B$13))</f>
        <v/>
      </c>
      <c r="S73" s="59"/>
      <c r="T73" s="60" t="str">
        <f t="shared" si="4"/>
        <v/>
      </c>
      <c r="U73" s="60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54">
        <v>66</v>
      </c>
      <c r="C74" s="55" t="str">
        <f t="shared" ref="C74:C108" si="8">IF(R73="","",C73+R73)</f>
        <v/>
      </c>
      <c r="D74" s="55"/>
      <c r="E74" s="54"/>
      <c r="F74" s="8"/>
      <c r="G74" s="54"/>
      <c r="H74" s="56"/>
      <c r="I74" s="56"/>
      <c r="J74" s="54"/>
      <c r="K74" s="57" t="str">
        <f t="shared" si="3"/>
        <v/>
      </c>
      <c r="L74" s="58"/>
      <c r="M74" s="6" t="str">
        <f>IF(J74="","",(K74/J74)/LOOKUP(RIGHT($D$2,3),定数!$A$6:$A$13,定数!$B$6:$B$13))</f>
        <v/>
      </c>
      <c r="N74" s="54"/>
      <c r="O74" s="8"/>
      <c r="P74" s="56"/>
      <c r="Q74" s="56"/>
      <c r="R74" s="59" t="str">
        <f>IF(P74="","",T74*M74*LOOKUP(RIGHT($D$2,3),定数!$A$6:$A$13,定数!$B$6:$B$13))</f>
        <v/>
      </c>
      <c r="S74" s="59"/>
      <c r="T74" s="60" t="str">
        <f t="shared" si="4"/>
        <v/>
      </c>
      <c r="U74" s="60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54">
        <v>67</v>
      </c>
      <c r="C75" s="55" t="str">
        <f t="shared" si="8"/>
        <v/>
      </c>
      <c r="D75" s="55"/>
      <c r="E75" s="54"/>
      <c r="F75" s="8"/>
      <c r="G75" s="54"/>
      <c r="H75" s="56"/>
      <c r="I75" s="56"/>
      <c r="J75" s="54"/>
      <c r="K75" s="57" t="str">
        <f t="shared" ref="K75:K108" si="9">IF(J75="","",C75*0.03)</f>
        <v/>
      </c>
      <c r="L75" s="58"/>
      <c r="M75" s="6" t="str">
        <f>IF(J75="","",(K75/J75)/LOOKUP(RIGHT($D$2,3),定数!$A$6:$A$13,定数!$B$6:$B$13))</f>
        <v/>
      </c>
      <c r="N75" s="54"/>
      <c r="O75" s="8"/>
      <c r="P75" s="56"/>
      <c r="Q75" s="56"/>
      <c r="R75" s="59" t="str">
        <f>IF(P75="","",T75*M75*LOOKUP(RIGHT($D$2,3),定数!$A$6:$A$13,定数!$B$6:$B$13))</f>
        <v/>
      </c>
      <c r="S75" s="59"/>
      <c r="T75" s="60" t="str">
        <f t="shared" si="4"/>
        <v/>
      </c>
      <c r="U75" s="60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54">
        <v>68</v>
      </c>
      <c r="C76" s="55" t="str">
        <f t="shared" si="8"/>
        <v/>
      </c>
      <c r="D76" s="55"/>
      <c r="E76" s="54"/>
      <c r="F76" s="8"/>
      <c r="G76" s="54"/>
      <c r="H76" s="56"/>
      <c r="I76" s="56"/>
      <c r="J76" s="54"/>
      <c r="K76" s="57" t="str">
        <f t="shared" si="9"/>
        <v/>
      </c>
      <c r="L76" s="58"/>
      <c r="M76" s="6" t="str">
        <f>IF(J76="","",(K76/J76)/LOOKUP(RIGHT($D$2,3),定数!$A$6:$A$13,定数!$B$6:$B$13))</f>
        <v/>
      </c>
      <c r="N76" s="54"/>
      <c r="O76" s="8"/>
      <c r="P76" s="56"/>
      <c r="Q76" s="56"/>
      <c r="R76" s="59" t="str">
        <f>IF(P76="","",T76*M76*LOOKUP(RIGHT($D$2,3),定数!$A$6:$A$13,定数!$B$6:$B$13))</f>
        <v/>
      </c>
      <c r="S76" s="59"/>
      <c r="T76" s="60" t="str">
        <f t="shared" ref="T76:T108" si="11">IF(P76="","",IF(G76="買",(P76-H76),(H76-P76))*IF(RIGHT($D$2,3)="JPY",100,10000))</f>
        <v/>
      </c>
      <c r="U76" s="60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54">
        <v>69</v>
      </c>
      <c r="C77" s="55" t="str">
        <f t="shared" si="8"/>
        <v/>
      </c>
      <c r="D77" s="55"/>
      <c r="E77" s="54"/>
      <c r="F77" s="8"/>
      <c r="G77" s="54"/>
      <c r="H77" s="56"/>
      <c r="I77" s="56"/>
      <c r="J77" s="54"/>
      <c r="K77" s="57" t="str">
        <f t="shared" si="9"/>
        <v/>
      </c>
      <c r="L77" s="58"/>
      <c r="M77" s="6" t="str">
        <f>IF(J77="","",(K77/J77)/LOOKUP(RIGHT($D$2,3),定数!$A$6:$A$13,定数!$B$6:$B$13))</f>
        <v/>
      </c>
      <c r="N77" s="54"/>
      <c r="O77" s="8"/>
      <c r="P77" s="56"/>
      <c r="Q77" s="56"/>
      <c r="R77" s="59" t="str">
        <f>IF(P77="","",T77*M77*LOOKUP(RIGHT($D$2,3),定数!$A$6:$A$13,定数!$B$6:$B$13))</f>
        <v/>
      </c>
      <c r="S77" s="59"/>
      <c r="T77" s="60" t="str">
        <f t="shared" si="11"/>
        <v/>
      </c>
      <c r="U77" s="60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54">
        <v>70</v>
      </c>
      <c r="C78" s="55" t="str">
        <f t="shared" si="8"/>
        <v/>
      </c>
      <c r="D78" s="55"/>
      <c r="E78" s="54"/>
      <c r="F78" s="8"/>
      <c r="G78" s="54"/>
      <c r="H78" s="56"/>
      <c r="I78" s="56"/>
      <c r="J78" s="54"/>
      <c r="K78" s="57" t="str">
        <f t="shared" si="9"/>
        <v/>
      </c>
      <c r="L78" s="58"/>
      <c r="M78" s="6" t="str">
        <f>IF(J78="","",(K78/J78)/LOOKUP(RIGHT($D$2,3),定数!$A$6:$A$13,定数!$B$6:$B$13))</f>
        <v/>
      </c>
      <c r="N78" s="54"/>
      <c r="O78" s="8"/>
      <c r="P78" s="56"/>
      <c r="Q78" s="56"/>
      <c r="R78" s="59" t="str">
        <f>IF(P78="","",T78*M78*LOOKUP(RIGHT($D$2,3),定数!$A$6:$A$13,定数!$B$6:$B$13))</f>
        <v/>
      </c>
      <c r="S78" s="59"/>
      <c r="T78" s="60" t="str">
        <f t="shared" si="11"/>
        <v/>
      </c>
      <c r="U78" s="60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54">
        <v>71</v>
      </c>
      <c r="C79" s="55" t="str">
        <f t="shared" si="8"/>
        <v/>
      </c>
      <c r="D79" s="55"/>
      <c r="E79" s="54"/>
      <c r="F79" s="8"/>
      <c r="G79" s="54"/>
      <c r="H79" s="56"/>
      <c r="I79" s="56"/>
      <c r="J79" s="54"/>
      <c r="K79" s="57" t="str">
        <f t="shared" si="9"/>
        <v/>
      </c>
      <c r="L79" s="58"/>
      <c r="M79" s="6" t="str">
        <f>IF(J79="","",(K79/J79)/LOOKUP(RIGHT($D$2,3),定数!$A$6:$A$13,定数!$B$6:$B$13))</f>
        <v/>
      </c>
      <c r="N79" s="54"/>
      <c r="O79" s="8"/>
      <c r="P79" s="56"/>
      <c r="Q79" s="56"/>
      <c r="R79" s="59" t="str">
        <f>IF(P79="","",T79*M79*LOOKUP(RIGHT($D$2,3),定数!$A$6:$A$13,定数!$B$6:$B$13))</f>
        <v/>
      </c>
      <c r="S79" s="59"/>
      <c r="T79" s="60" t="str">
        <f t="shared" si="11"/>
        <v/>
      </c>
      <c r="U79" s="60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54">
        <v>72</v>
      </c>
      <c r="C80" s="55" t="str">
        <f t="shared" si="8"/>
        <v/>
      </c>
      <c r="D80" s="55"/>
      <c r="E80" s="54"/>
      <c r="F80" s="8"/>
      <c r="G80" s="54"/>
      <c r="H80" s="56"/>
      <c r="I80" s="56"/>
      <c r="J80" s="54"/>
      <c r="K80" s="57" t="str">
        <f t="shared" si="9"/>
        <v/>
      </c>
      <c r="L80" s="58"/>
      <c r="M80" s="6" t="str">
        <f>IF(J80="","",(K80/J80)/LOOKUP(RIGHT($D$2,3),定数!$A$6:$A$13,定数!$B$6:$B$13))</f>
        <v/>
      </c>
      <c r="N80" s="54"/>
      <c r="O80" s="8"/>
      <c r="P80" s="56"/>
      <c r="Q80" s="56"/>
      <c r="R80" s="59" t="str">
        <f>IF(P80="","",T80*M80*LOOKUP(RIGHT($D$2,3),定数!$A$6:$A$13,定数!$B$6:$B$13))</f>
        <v/>
      </c>
      <c r="S80" s="59"/>
      <c r="T80" s="60" t="str">
        <f t="shared" si="11"/>
        <v/>
      </c>
      <c r="U80" s="60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54">
        <v>73</v>
      </c>
      <c r="C81" s="55" t="str">
        <f t="shared" si="8"/>
        <v/>
      </c>
      <c r="D81" s="55"/>
      <c r="E81" s="54"/>
      <c r="F81" s="8"/>
      <c r="G81" s="54"/>
      <c r="H81" s="56"/>
      <c r="I81" s="56"/>
      <c r="J81" s="54"/>
      <c r="K81" s="57" t="str">
        <f t="shared" si="9"/>
        <v/>
      </c>
      <c r="L81" s="58"/>
      <c r="M81" s="6" t="str">
        <f>IF(J81="","",(K81/J81)/LOOKUP(RIGHT($D$2,3),定数!$A$6:$A$13,定数!$B$6:$B$13))</f>
        <v/>
      </c>
      <c r="N81" s="54"/>
      <c r="O81" s="8"/>
      <c r="P81" s="56"/>
      <c r="Q81" s="56"/>
      <c r="R81" s="59" t="str">
        <f>IF(P81="","",T81*M81*LOOKUP(RIGHT($D$2,3),定数!$A$6:$A$13,定数!$B$6:$B$13))</f>
        <v/>
      </c>
      <c r="S81" s="59"/>
      <c r="T81" s="60" t="str">
        <f t="shared" si="11"/>
        <v/>
      </c>
      <c r="U81" s="60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54">
        <v>74</v>
      </c>
      <c r="C82" s="55" t="str">
        <f t="shared" si="8"/>
        <v/>
      </c>
      <c r="D82" s="55"/>
      <c r="E82" s="54"/>
      <c r="F82" s="8"/>
      <c r="G82" s="54"/>
      <c r="H82" s="56"/>
      <c r="I82" s="56"/>
      <c r="J82" s="54"/>
      <c r="K82" s="57" t="str">
        <f t="shared" si="9"/>
        <v/>
      </c>
      <c r="L82" s="58"/>
      <c r="M82" s="6" t="str">
        <f>IF(J82="","",(K82/J82)/LOOKUP(RIGHT($D$2,3),定数!$A$6:$A$13,定数!$B$6:$B$13))</f>
        <v/>
      </c>
      <c r="N82" s="54"/>
      <c r="O82" s="8"/>
      <c r="P82" s="56"/>
      <c r="Q82" s="56"/>
      <c r="R82" s="59" t="str">
        <f>IF(P82="","",T82*M82*LOOKUP(RIGHT($D$2,3),定数!$A$6:$A$13,定数!$B$6:$B$13))</f>
        <v/>
      </c>
      <c r="S82" s="59"/>
      <c r="T82" s="60" t="str">
        <f t="shared" si="11"/>
        <v/>
      </c>
      <c r="U82" s="60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54">
        <v>75</v>
      </c>
      <c r="C83" s="55" t="str">
        <f t="shared" si="8"/>
        <v/>
      </c>
      <c r="D83" s="55"/>
      <c r="E83" s="54"/>
      <c r="F83" s="8"/>
      <c r="G83" s="54"/>
      <c r="H83" s="56"/>
      <c r="I83" s="56"/>
      <c r="J83" s="54"/>
      <c r="K83" s="57" t="str">
        <f t="shared" si="9"/>
        <v/>
      </c>
      <c r="L83" s="58"/>
      <c r="M83" s="6" t="str">
        <f>IF(J83="","",(K83/J83)/LOOKUP(RIGHT($D$2,3),定数!$A$6:$A$13,定数!$B$6:$B$13))</f>
        <v/>
      </c>
      <c r="N83" s="54"/>
      <c r="O83" s="8"/>
      <c r="P83" s="56"/>
      <c r="Q83" s="56"/>
      <c r="R83" s="59" t="str">
        <f>IF(P83="","",T83*M83*LOOKUP(RIGHT($D$2,3),定数!$A$6:$A$13,定数!$B$6:$B$13))</f>
        <v/>
      </c>
      <c r="S83" s="59"/>
      <c r="T83" s="60" t="str">
        <f t="shared" si="11"/>
        <v/>
      </c>
      <c r="U83" s="60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54">
        <v>76</v>
      </c>
      <c r="C84" s="55" t="str">
        <f t="shared" si="8"/>
        <v/>
      </c>
      <c r="D84" s="55"/>
      <c r="E84" s="54"/>
      <c r="F84" s="8"/>
      <c r="G84" s="54"/>
      <c r="H84" s="56"/>
      <c r="I84" s="56"/>
      <c r="J84" s="54"/>
      <c r="K84" s="57" t="str">
        <f t="shared" si="9"/>
        <v/>
      </c>
      <c r="L84" s="58"/>
      <c r="M84" s="6" t="str">
        <f>IF(J84="","",(K84/J84)/LOOKUP(RIGHT($D$2,3),定数!$A$6:$A$13,定数!$B$6:$B$13))</f>
        <v/>
      </c>
      <c r="N84" s="54"/>
      <c r="O84" s="8"/>
      <c r="P84" s="56"/>
      <c r="Q84" s="56"/>
      <c r="R84" s="59" t="str">
        <f>IF(P84="","",T84*M84*LOOKUP(RIGHT($D$2,3),定数!$A$6:$A$13,定数!$B$6:$B$13))</f>
        <v/>
      </c>
      <c r="S84" s="59"/>
      <c r="T84" s="60" t="str">
        <f t="shared" si="11"/>
        <v/>
      </c>
      <c r="U84" s="60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54">
        <v>77</v>
      </c>
      <c r="C85" s="55" t="str">
        <f t="shared" si="8"/>
        <v/>
      </c>
      <c r="D85" s="55"/>
      <c r="E85" s="54"/>
      <c r="F85" s="8"/>
      <c r="G85" s="54"/>
      <c r="H85" s="56"/>
      <c r="I85" s="56"/>
      <c r="J85" s="54"/>
      <c r="K85" s="57" t="str">
        <f t="shared" si="9"/>
        <v/>
      </c>
      <c r="L85" s="58"/>
      <c r="M85" s="6" t="str">
        <f>IF(J85="","",(K85/J85)/LOOKUP(RIGHT($D$2,3),定数!$A$6:$A$13,定数!$B$6:$B$13))</f>
        <v/>
      </c>
      <c r="N85" s="54"/>
      <c r="O85" s="8"/>
      <c r="P85" s="56"/>
      <c r="Q85" s="56"/>
      <c r="R85" s="59" t="str">
        <f>IF(P85="","",T85*M85*LOOKUP(RIGHT($D$2,3),定数!$A$6:$A$13,定数!$B$6:$B$13))</f>
        <v/>
      </c>
      <c r="S85" s="59"/>
      <c r="T85" s="60" t="str">
        <f t="shared" si="11"/>
        <v/>
      </c>
      <c r="U85" s="60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54">
        <v>78</v>
      </c>
      <c r="C86" s="55" t="str">
        <f t="shared" si="8"/>
        <v/>
      </c>
      <c r="D86" s="55"/>
      <c r="E86" s="54"/>
      <c r="F86" s="8"/>
      <c r="G86" s="54"/>
      <c r="H86" s="56"/>
      <c r="I86" s="56"/>
      <c r="J86" s="54"/>
      <c r="K86" s="57" t="str">
        <f t="shared" si="9"/>
        <v/>
      </c>
      <c r="L86" s="58"/>
      <c r="M86" s="6" t="str">
        <f>IF(J86="","",(K86/J86)/LOOKUP(RIGHT($D$2,3),定数!$A$6:$A$13,定数!$B$6:$B$13))</f>
        <v/>
      </c>
      <c r="N86" s="54"/>
      <c r="O86" s="8"/>
      <c r="P86" s="56"/>
      <c r="Q86" s="56"/>
      <c r="R86" s="59" t="str">
        <f>IF(P86="","",T86*M86*LOOKUP(RIGHT($D$2,3),定数!$A$6:$A$13,定数!$B$6:$B$13))</f>
        <v/>
      </c>
      <c r="S86" s="59"/>
      <c r="T86" s="60" t="str">
        <f t="shared" si="11"/>
        <v/>
      </c>
      <c r="U86" s="60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54">
        <v>79</v>
      </c>
      <c r="C87" s="55" t="str">
        <f t="shared" si="8"/>
        <v/>
      </c>
      <c r="D87" s="55"/>
      <c r="E87" s="54"/>
      <c r="F87" s="8"/>
      <c r="G87" s="54"/>
      <c r="H87" s="56"/>
      <c r="I87" s="56"/>
      <c r="J87" s="54"/>
      <c r="K87" s="57" t="str">
        <f t="shared" si="9"/>
        <v/>
      </c>
      <c r="L87" s="58"/>
      <c r="M87" s="6" t="str">
        <f>IF(J87="","",(K87/J87)/LOOKUP(RIGHT($D$2,3),定数!$A$6:$A$13,定数!$B$6:$B$13))</f>
        <v/>
      </c>
      <c r="N87" s="54"/>
      <c r="O87" s="8"/>
      <c r="P87" s="56"/>
      <c r="Q87" s="56"/>
      <c r="R87" s="59" t="str">
        <f>IF(P87="","",T87*M87*LOOKUP(RIGHT($D$2,3),定数!$A$6:$A$13,定数!$B$6:$B$13))</f>
        <v/>
      </c>
      <c r="S87" s="59"/>
      <c r="T87" s="60" t="str">
        <f t="shared" si="11"/>
        <v/>
      </c>
      <c r="U87" s="60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54">
        <v>80</v>
      </c>
      <c r="C88" s="55" t="str">
        <f t="shared" si="8"/>
        <v/>
      </c>
      <c r="D88" s="55"/>
      <c r="E88" s="54"/>
      <c r="F88" s="8"/>
      <c r="G88" s="54"/>
      <c r="H88" s="56"/>
      <c r="I88" s="56"/>
      <c r="J88" s="54"/>
      <c r="K88" s="57" t="str">
        <f t="shared" si="9"/>
        <v/>
      </c>
      <c r="L88" s="58"/>
      <c r="M88" s="6" t="str">
        <f>IF(J88="","",(K88/J88)/LOOKUP(RIGHT($D$2,3),定数!$A$6:$A$13,定数!$B$6:$B$13))</f>
        <v/>
      </c>
      <c r="N88" s="54"/>
      <c r="O88" s="8"/>
      <c r="P88" s="56"/>
      <c r="Q88" s="56"/>
      <c r="R88" s="59" t="str">
        <f>IF(P88="","",T88*M88*LOOKUP(RIGHT($D$2,3),定数!$A$6:$A$13,定数!$B$6:$B$13))</f>
        <v/>
      </c>
      <c r="S88" s="59"/>
      <c r="T88" s="60" t="str">
        <f t="shared" si="11"/>
        <v/>
      </c>
      <c r="U88" s="60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54">
        <v>81</v>
      </c>
      <c r="C89" s="55" t="str">
        <f t="shared" si="8"/>
        <v/>
      </c>
      <c r="D89" s="55"/>
      <c r="E89" s="54"/>
      <c r="F89" s="8"/>
      <c r="G89" s="54"/>
      <c r="H89" s="56"/>
      <c r="I89" s="56"/>
      <c r="J89" s="54"/>
      <c r="K89" s="57" t="str">
        <f t="shared" si="9"/>
        <v/>
      </c>
      <c r="L89" s="58"/>
      <c r="M89" s="6" t="str">
        <f>IF(J89="","",(K89/J89)/LOOKUP(RIGHT($D$2,3),定数!$A$6:$A$13,定数!$B$6:$B$13))</f>
        <v/>
      </c>
      <c r="N89" s="54"/>
      <c r="O89" s="8"/>
      <c r="P89" s="56"/>
      <c r="Q89" s="56"/>
      <c r="R89" s="59" t="str">
        <f>IF(P89="","",T89*M89*LOOKUP(RIGHT($D$2,3),定数!$A$6:$A$13,定数!$B$6:$B$13))</f>
        <v/>
      </c>
      <c r="S89" s="59"/>
      <c r="T89" s="60" t="str">
        <f t="shared" si="11"/>
        <v/>
      </c>
      <c r="U89" s="60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54">
        <v>82</v>
      </c>
      <c r="C90" s="55" t="str">
        <f t="shared" si="8"/>
        <v/>
      </c>
      <c r="D90" s="55"/>
      <c r="E90" s="54"/>
      <c r="F90" s="8"/>
      <c r="G90" s="54"/>
      <c r="H90" s="56"/>
      <c r="I90" s="56"/>
      <c r="J90" s="54"/>
      <c r="K90" s="57" t="str">
        <f t="shared" si="9"/>
        <v/>
      </c>
      <c r="L90" s="58"/>
      <c r="M90" s="6" t="str">
        <f>IF(J90="","",(K90/J90)/LOOKUP(RIGHT($D$2,3),定数!$A$6:$A$13,定数!$B$6:$B$13))</f>
        <v/>
      </c>
      <c r="N90" s="54"/>
      <c r="O90" s="8"/>
      <c r="P90" s="56"/>
      <c r="Q90" s="56"/>
      <c r="R90" s="59" t="str">
        <f>IF(P90="","",T90*M90*LOOKUP(RIGHT($D$2,3),定数!$A$6:$A$13,定数!$B$6:$B$13))</f>
        <v/>
      </c>
      <c r="S90" s="59"/>
      <c r="T90" s="60" t="str">
        <f t="shared" si="11"/>
        <v/>
      </c>
      <c r="U90" s="60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54">
        <v>83</v>
      </c>
      <c r="C91" s="55" t="str">
        <f t="shared" si="8"/>
        <v/>
      </c>
      <c r="D91" s="55"/>
      <c r="E91" s="54"/>
      <c r="F91" s="8"/>
      <c r="G91" s="54"/>
      <c r="H91" s="56"/>
      <c r="I91" s="56"/>
      <c r="J91" s="54"/>
      <c r="K91" s="57" t="str">
        <f t="shared" si="9"/>
        <v/>
      </c>
      <c r="L91" s="58"/>
      <c r="M91" s="6" t="str">
        <f>IF(J91="","",(K91/J91)/LOOKUP(RIGHT($D$2,3),定数!$A$6:$A$13,定数!$B$6:$B$13))</f>
        <v/>
      </c>
      <c r="N91" s="54"/>
      <c r="O91" s="8"/>
      <c r="P91" s="56"/>
      <c r="Q91" s="56"/>
      <c r="R91" s="59" t="str">
        <f>IF(P91="","",T91*M91*LOOKUP(RIGHT($D$2,3),定数!$A$6:$A$13,定数!$B$6:$B$13))</f>
        <v/>
      </c>
      <c r="S91" s="59"/>
      <c r="T91" s="60" t="str">
        <f t="shared" si="11"/>
        <v/>
      </c>
      <c r="U91" s="60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54">
        <v>84</v>
      </c>
      <c r="C92" s="55" t="str">
        <f t="shared" si="8"/>
        <v/>
      </c>
      <c r="D92" s="55"/>
      <c r="E92" s="54"/>
      <c r="F92" s="8"/>
      <c r="G92" s="54"/>
      <c r="H92" s="56"/>
      <c r="I92" s="56"/>
      <c r="J92" s="54"/>
      <c r="K92" s="57" t="str">
        <f t="shared" si="9"/>
        <v/>
      </c>
      <c r="L92" s="58"/>
      <c r="M92" s="6" t="str">
        <f>IF(J92="","",(K92/J92)/LOOKUP(RIGHT($D$2,3),定数!$A$6:$A$13,定数!$B$6:$B$13))</f>
        <v/>
      </c>
      <c r="N92" s="54"/>
      <c r="O92" s="8"/>
      <c r="P92" s="56"/>
      <c r="Q92" s="56"/>
      <c r="R92" s="59" t="str">
        <f>IF(P92="","",T92*M92*LOOKUP(RIGHT($D$2,3),定数!$A$6:$A$13,定数!$B$6:$B$13))</f>
        <v/>
      </c>
      <c r="S92" s="59"/>
      <c r="T92" s="60" t="str">
        <f t="shared" si="11"/>
        <v/>
      </c>
      <c r="U92" s="60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54">
        <v>85</v>
      </c>
      <c r="C93" s="55" t="str">
        <f t="shared" si="8"/>
        <v/>
      </c>
      <c r="D93" s="55"/>
      <c r="E93" s="54"/>
      <c r="F93" s="8"/>
      <c r="G93" s="54"/>
      <c r="H93" s="56"/>
      <c r="I93" s="56"/>
      <c r="J93" s="54"/>
      <c r="K93" s="57" t="str">
        <f t="shared" si="9"/>
        <v/>
      </c>
      <c r="L93" s="58"/>
      <c r="M93" s="6" t="str">
        <f>IF(J93="","",(K93/J93)/LOOKUP(RIGHT($D$2,3),定数!$A$6:$A$13,定数!$B$6:$B$13))</f>
        <v/>
      </c>
      <c r="N93" s="54"/>
      <c r="O93" s="8"/>
      <c r="P93" s="56"/>
      <c r="Q93" s="56"/>
      <c r="R93" s="59" t="str">
        <f>IF(P93="","",T93*M93*LOOKUP(RIGHT($D$2,3),定数!$A$6:$A$13,定数!$B$6:$B$13))</f>
        <v/>
      </c>
      <c r="S93" s="59"/>
      <c r="T93" s="60" t="str">
        <f t="shared" si="11"/>
        <v/>
      </c>
      <c r="U93" s="60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54">
        <v>86</v>
      </c>
      <c r="C94" s="55" t="str">
        <f t="shared" si="8"/>
        <v/>
      </c>
      <c r="D94" s="55"/>
      <c r="E94" s="54"/>
      <c r="F94" s="8"/>
      <c r="G94" s="54"/>
      <c r="H94" s="56"/>
      <c r="I94" s="56"/>
      <c r="J94" s="54"/>
      <c r="K94" s="57" t="str">
        <f t="shared" si="9"/>
        <v/>
      </c>
      <c r="L94" s="58"/>
      <c r="M94" s="6" t="str">
        <f>IF(J94="","",(K94/J94)/LOOKUP(RIGHT($D$2,3),定数!$A$6:$A$13,定数!$B$6:$B$13))</f>
        <v/>
      </c>
      <c r="N94" s="54"/>
      <c r="O94" s="8"/>
      <c r="P94" s="56"/>
      <c r="Q94" s="56"/>
      <c r="R94" s="59" t="str">
        <f>IF(P94="","",T94*M94*LOOKUP(RIGHT($D$2,3),定数!$A$6:$A$13,定数!$B$6:$B$13))</f>
        <v/>
      </c>
      <c r="S94" s="59"/>
      <c r="T94" s="60" t="str">
        <f t="shared" si="11"/>
        <v/>
      </c>
      <c r="U94" s="60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54">
        <v>87</v>
      </c>
      <c r="C95" s="55" t="str">
        <f t="shared" si="8"/>
        <v/>
      </c>
      <c r="D95" s="55"/>
      <c r="E95" s="54"/>
      <c r="F95" s="8"/>
      <c r="G95" s="54"/>
      <c r="H95" s="56"/>
      <c r="I95" s="56"/>
      <c r="J95" s="54"/>
      <c r="K95" s="57" t="str">
        <f t="shared" si="9"/>
        <v/>
      </c>
      <c r="L95" s="58"/>
      <c r="M95" s="6" t="str">
        <f>IF(J95="","",(K95/J95)/LOOKUP(RIGHT($D$2,3),定数!$A$6:$A$13,定数!$B$6:$B$13))</f>
        <v/>
      </c>
      <c r="N95" s="54"/>
      <c r="O95" s="8"/>
      <c r="P95" s="56"/>
      <c r="Q95" s="56"/>
      <c r="R95" s="59" t="str">
        <f>IF(P95="","",T95*M95*LOOKUP(RIGHT($D$2,3),定数!$A$6:$A$13,定数!$B$6:$B$13))</f>
        <v/>
      </c>
      <c r="S95" s="59"/>
      <c r="T95" s="60" t="str">
        <f t="shared" si="11"/>
        <v/>
      </c>
      <c r="U95" s="60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54">
        <v>88</v>
      </c>
      <c r="C96" s="55" t="str">
        <f t="shared" si="8"/>
        <v/>
      </c>
      <c r="D96" s="55"/>
      <c r="E96" s="54"/>
      <c r="F96" s="8"/>
      <c r="G96" s="54"/>
      <c r="H96" s="56"/>
      <c r="I96" s="56"/>
      <c r="J96" s="54"/>
      <c r="K96" s="57" t="str">
        <f t="shared" si="9"/>
        <v/>
      </c>
      <c r="L96" s="58"/>
      <c r="M96" s="6" t="str">
        <f>IF(J96="","",(K96/J96)/LOOKUP(RIGHT($D$2,3),定数!$A$6:$A$13,定数!$B$6:$B$13))</f>
        <v/>
      </c>
      <c r="N96" s="54"/>
      <c r="O96" s="8"/>
      <c r="P96" s="56"/>
      <c r="Q96" s="56"/>
      <c r="R96" s="59" t="str">
        <f>IF(P96="","",T96*M96*LOOKUP(RIGHT($D$2,3),定数!$A$6:$A$13,定数!$B$6:$B$13))</f>
        <v/>
      </c>
      <c r="S96" s="59"/>
      <c r="T96" s="60" t="str">
        <f t="shared" si="11"/>
        <v/>
      </c>
      <c r="U96" s="60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54">
        <v>89</v>
      </c>
      <c r="C97" s="55" t="str">
        <f t="shared" si="8"/>
        <v/>
      </c>
      <c r="D97" s="55"/>
      <c r="E97" s="54"/>
      <c r="F97" s="8"/>
      <c r="G97" s="54"/>
      <c r="H97" s="56"/>
      <c r="I97" s="56"/>
      <c r="J97" s="54"/>
      <c r="K97" s="57" t="str">
        <f t="shared" si="9"/>
        <v/>
      </c>
      <c r="L97" s="58"/>
      <c r="M97" s="6" t="str">
        <f>IF(J97="","",(K97/J97)/LOOKUP(RIGHT($D$2,3),定数!$A$6:$A$13,定数!$B$6:$B$13))</f>
        <v/>
      </c>
      <c r="N97" s="54"/>
      <c r="O97" s="8"/>
      <c r="P97" s="56"/>
      <c r="Q97" s="56"/>
      <c r="R97" s="59" t="str">
        <f>IF(P97="","",T97*M97*LOOKUP(RIGHT($D$2,3),定数!$A$6:$A$13,定数!$B$6:$B$13))</f>
        <v/>
      </c>
      <c r="S97" s="59"/>
      <c r="T97" s="60" t="str">
        <f t="shared" si="11"/>
        <v/>
      </c>
      <c r="U97" s="60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54">
        <v>90</v>
      </c>
      <c r="C98" s="55" t="str">
        <f t="shared" si="8"/>
        <v/>
      </c>
      <c r="D98" s="55"/>
      <c r="E98" s="54"/>
      <c r="F98" s="8"/>
      <c r="G98" s="54"/>
      <c r="H98" s="56"/>
      <c r="I98" s="56"/>
      <c r="J98" s="54"/>
      <c r="K98" s="57" t="str">
        <f t="shared" si="9"/>
        <v/>
      </c>
      <c r="L98" s="58"/>
      <c r="M98" s="6" t="str">
        <f>IF(J98="","",(K98/J98)/LOOKUP(RIGHT($D$2,3),定数!$A$6:$A$13,定数!$B$6:$B$13))</f>
        <v/>
      </c>
      <c r="N98" s="54"/>
      <c r="O98" s="8"/>
      <c r="P98" s="56"/>
      <c r="Q98" s="56"/>
      <c r="R98" s="59" t="str">
        <f>IF(P98="","",T98*M98*LOOKUP(RIGHT($D$2,3),定数!$A$6:$A$13,定数!$B$6:$B$13))</f>
        <v/>
      </c>
      <c r="S98" s="59"/>
      <c r="T98" s="60" t="str">
        <f t="shared" si="11"/>
        <v/>
      </c>
      <c r="U98" s="60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54">
        <v>91</v>
      </c>
      <c r="C99" s="55" t="str">
        <f t="shared" si="8"/>
        <v/>
      </c>
      <c r="D99" s="55"/>
      <c r="E99" s="54"/>
      <c r="F99" s="8"/>
      <c r="G99" s="54"/>
      <c r="H99" s="56"/>
      <c r="I99" s="56"/>
      <c r="J99" s="54"/>
      <c r="K99" s="57" t="str">
        <f t="shared" si="9"/>
        <v/>
      </c>
      <c r="L99" s="58"/>
      <c r="M99" s="6" t="str">
        <f>IF(J99="","",(K99/J99)/LOOKUP(RIGHT($D$2,3),定数!$A$6:$A$13,定数!$B$6:$B$13))</f>
        <v/>
      </c>
      <c r="N99" s="54"/>
      <c r="O99" s="8"/>
      <c r="P99" s="56"/>
      <c r="Q99" s="56"/>
      <c r="R99" s="59" t="str">
        <f>IF(P99="","",T99*M99*LOOKUP(RIGHT($D$2,3),定数!$A$6:$A$13,定数!$B$6:$B$13))</f>
        <v/>
      </c>
      <c r="S99" s="59"/>
      <c r="T99" s="60" t="str">
        <f t="shared" si="11"/>
        <v/>
      </c>
      <c r="U99" s="60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54">
        <v>92</v>
      </c>
      <c r="C100" s="55" t="str">
        <f t="shared" si="8"/>
        <v/>
      </c>
      <c r="D100" s="55"/>
      <c r="E100" s="54"/>
      <c r="F100" s="8"/>
      <c r="G100" s="54"/>
      <c r="H100" s="56"/>
      <c r="I100" s="56"/>
      <c r="J100" s="54"/>
      <c r="K100" s="57" t="str">
        <f t="shared" si="9"/>
        <v/>
      </c>
      <c r="L100" s="58"/>
      <c r="M100" s="6" t="str">
        <f>IF(J100="","",(K100/J100)/LOOKUP(RIGHT($D$2,3),定数!$A$6:$A$13,定数!$B$6:$B$13))</f>
        <v/>
      </c>
      <c r="N100" s="54"/>
      <c r="O100" s="8"/>
      <c r="P100" s="56"/>
      <c r="Q100" s="56"/>
      <c r="R100" s="59" t="str">
        <f>IF(P100="","",T100*M100*LOOKUP(RIGHT($D$2,3),定数!$A$6:$A$13,定数!$B$6:$B$13))</f>
        <v/>
      </c>
      <c r="S100" s="59"/>
      <c r="T100" s="60" t="str">
        <f t="shared" si="11"/>
        <v/>
      </c>
      <c r="U100" s="60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54">
        <v>93</v>
      </c>
      <c r="C101" s="55" t="str">
        <f t="shared" si="8"/>
        <v/>
      </c>
      <c r="D101" s="55"/>
      <c r="E101" s="54"/>
      <c r="F101" s="8"/>
      <c r="G101" s="54"/>
      <c r="H101" s="56"/>
      <c r="I101" s="56"/>
      <c r="J101" s="54"/>
      <c r="K101" s="57" t="str">
        <f t="shared" si="9"/>
        <v/>
      </c>
      <c r="L101" s="58"/>
      <c r="M101" s="6" t="str">
        <f>IF(J101="","",(K101/J101)/LOOKUP(RIGHT($D$2,3),定数!$A$6:$A$13,定数!$B$6:$B$13))</f>
        <v/>
      </c>
      <c r="N101" s="54"/>
      <c r="O101" s="8"/>
      <c r="P101" s="56"/>
      <c r="Q101" s="56"/>
      <c r="R101" s="59" t="str">
        <f>IF(P101="","",T101*M101*LOOKUP(RIGHT($D$2,3),定数!$A$6:$A$13,定数!$B$6:$B$13))</f>
        <v/>
      </c>
      <c r="S101" s="59"/>
      <c r="T101" s="60" t="str">
        <f t="shared" si="11"/>
        <v/>
      </c>
      <c r="U101" s="60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54">
        <v>94</v>
      </c>
      <c r="C102" s="55" t="str">
        <f t="shared" si="8"/>
        <v/>
      </c>
      <c r="D102" s="55"/>
      <c r="E102" s="54"/>
      <c r="F102" s="8"/>
      <c r="G102" s="54"/>
      <c r="H102" s="56"/>
      <c r="I102" s="56"/>
      <c r="J102" s="54"/>
      <c r="K102" s="57" t="str">
        <f t="shared" si="9"/>
        <v/>
      </c>
      <c r="L102" s="58"/>
      <c r="M102" s="6" t="str">
        <f>IF(J102="","",(K102/J102)/LOOKUP(RIGHT($D$2,3),定数!$A$6:$A$13,定数!$B$6:$B$13))</f>
        <v/>
      </c>
      <c r="N102" s="54"/>
      <c r="O102" s="8"/>
      <c r="P102" s="56"/>
      <c r="Q102" s="56"/>
      <c r="R102" s="59" t="str">
        <f>IF(P102="","",T102*M102*LOOKUP(RIGHT($D$2,3),定数!$A$6:$A$13,定数!$B$6:$B$13))</f>
        <v/>
      </c>
      <c r="S102" s="59"/>
      <c r="T102" s="60" t="str">
        <f t="shared" si="11"/>
        <v/>
      </c>
      <c r="U102" s="60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54">
        <v>95</v>
      </c>
      <c r="C103" s="55" t="str">
        <f t="shared" si="8"/>
        <v/>
      </c>
      <c r="D103" s="55"/>
      <c r="E103" s="54"/>
      <c r="F103" s="8"/>
      <c r="G103" s="54"/>
      <c r="H103" s="56"/>
      <c r="I103" s="56"/>
      <c r="J103" s="54"/>
      <c r="K103" s="57" t="str">
        <f t="shared" si="9"/>
        <v/>
      </c>
      <c r="L103" s="58"/>
      <c r="M103" s="6" t="str">
        <f>IF(J103="","",(K103/J103)/LOOKUP(RIGHT($D$2,3),定数!$A$6:$A$13,定数!$B$6:$B$13))</f>
        <v/>
      </c>
      <c r="N103" s="54"/>
      <c r="O103" s="8"/>
      <c r="P103" s="56"/>
      <c r="Q103" s="56"/>
      <c r="R103" s="59" t="str">
        <f>IF(P103="","",T103*M103*LOOKUP(RIGHT($D$2,3),定数!$A$6:$A$13,定数!$B$6:$B$13))</f>
        <v/>
      </c>
      <c r="S103" s="59"/>
      <c r="T103" s="60" t="str">
        <f t="shared" si="11"/>
        <v/>
      </c>
      <c r="U103" s="60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54">
        <v>96</v>
      </c>
      <c r="C104" s="55" t="str">
        <f t="shared" si="8"/>
        <v/>
      </c>
      <c r="D104" s="55"/>
      <c r="E104" s="54"/>
      <c r="F104" s="8"/>
      <c r="G104" s="54"/>
      <c r="H104" s="56"/>
      <c r="I104" s="56"/>
      <c r="J104" s="54"/>
      <c r="K104" s="57" t="str">
        <f t="shared" si="9"/>
        <v/>
      </c>
      <c r="L104" s="58"/>
      <c r="M104" s="6" t="str">
        <f>IF(J104="","",(K104/J104)/LOOKUP(RIGHT($D$2,3),定数!$A$6:$A$13,定数!$B$6:$B$13))</f>
        <v/>
      </c>
      <c r="N104" s="54"/>
      <c r="O104" s="8"/>
      <c r="P104" s="56"/>
      <c r="Q104" s="56"/>
      <c r="R104" s="59" t="str">
        <f>IF(P104="","",T104*M104*LOOKUP(RIGHT($D$2,3),定数!$A$6:$A$13,定数!$B$6:$B$13))</f>
        <v/>
      </c>
      <c r="S104" s="59"/>
      <c r="T104" s="60" t="str">
        <f t="shared" si="11"/>
        <v/>
      </c>
      <c r="U104" s="60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54">
        <v>97</v>
      </c>
      <c r="C105" s="55" t="str">
        <f t="shared" si="8"/>
        <v/>
      </c>
      <c r="D105" s="55"/>
      <c r="E105" s="54"/>
      <c r="F105" s="8"/>
      <c r="G105" s="54"/>
      <c r="H105" s="56"/>
      <c r="I105" s="56"/>
      <c r="J105" s="54"/>
      <c r="K105" s="57" t="str">
        <f t="shared" si="9"/>
        <v/>
      </c>
      <c r="L105" s="58"/>
      <c r="M105" s="6" t="str">
        <f>IF(J105="","",(K105/J105)/LOOKUP(RIGHT($D$2,3),定数!$A$6:$A$13,定数!$B$6:$B$13))</f>
        <v/>
      </c>
      <c r="N105" s="54"/>
      <c r="O105" s="8"/>
      <c r="P105" s="56"/>
      <c r="Q105" s="56"/>
      <c r="R105" s="59" t="str">
        <f>IF(P105="","",T105*M105*LOOKUP(RIGHT($D$2,3),定数!$A$6:$A$13,定数!$B$6:$B$13))</f>
        <v/>
      </c>
      <c r="S105" s="59"/>
      <c r="T105" s="60" t="str">
        <f t="shared" si="11"/>
        <v/>
      </c>
      <c r="U105" s="60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54">
        <v>98</v>
      </c>
      <c r="C106" s="55" t="str">
        <f t="shared" si="8"/>
        <v/>
      </c>
      <c r="D106" s="55"/>
      <c r="E106" s="54"/>
      <c r="F106" s="8"/>
      <c r="G106" s="54"/>
      <c r="H106" s="56"/>
      <c r="I106" s="56"/>
      <c r="J106" s="54"/>
      <c r="K106" s="57" t="str">
        <f t="shared" si="9"/>
        <v/>
      </c>
      <c r="L106" s="58"/>
      <c r="M106" s="6" t="str">
        <f>IF(J106="","",(K106/J106)/LOOKUP(RIGHT($D$2,3),定数!$A$6:$A$13,定数!$B$6:$B$13))</f>
        <v/>
      </c>
      <c r="N106" s="54"/>
      <c r="O106" s="8"/>
      <c r="P106" s="56"/>
      <c r="Q106" s="56"/>
      <c r="R106" s="59" t="str">
        <f>IF(P106="","",T106*M106*LOOKUP(RIGHT($D$2,3),定数!$A$6:$A$13,定数!$B$6:$B$13))</f>
        <v/>
      </c>
      <c r="S106" s="59"/>
      <c r="T106" s="60" t="str">
        <f t="shared" si="11"/>
        <v/>
      </c>
      <c r="U106" s="60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54">
        <v>99</v>
      </c>
      <c r="C107" s="55" t="str">
        <f t="shared" si="8"/>
        <v/>
      </c>
      <c r="D107" s="55"/>
      <c r="E107" s="54"/>
      <c r="F107" s="8"/>
      <c r="G107" s="54"/>
      <c r="H107" s="56"/>
      <c r="I107" s="56"/>
      <c r="J107" s="54"/>
      <c r="K107" s="57" t="str">
        <f t="shared" si="9"/>
        <v/>
      </c>
      <c r="L107" s="58"/>
      <c r="M107" s="6" t="str">
        <f>IF(J107="","",(K107/J107)/LOOKUP(RIGHT($D$2,3),定数!$A$6:$A$13,定数!$B$6:$B$13))</f>
        <v/>
      </c>
      <c r="N107" s="54"/>
      <c r="O107" s="8"/>
      <c r="P107" s="56"/>
      <c r="Q107" s="56"/>
      <c r="R107" s="59" t="str">
        <f>IF(P107="","",T107*M107*LOOKUP(RIGHT($D$2,3),定数!$A$6:$A$13,定数!$B$6:$B$13))</f>
        <v/>
      </c>
      <c r="S107" s="59"/>
      <c r="T107" s="60" t="str">
        <f t="shared" si="11"/>
        <v/>
      </c>
      <c r="U107" s="60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54">
        <v>100</v>
      </c>
      <c r="C108" s="55" t="str">
        <f t="shared" si="8"/>
        <v/>
      </c>
      <c r="D108" s="55"/>
      <c r="E108" s="54"/>
      <c r="F108" s="8"/>
      <c r="G108" s="54"/>
      <c r="H108" s="56"/>
      <c r="I108" s="56"/>
      <c r="J108" s="54"/>
      <c r="K108" s="57" t="str">
        <f t="shared" si="9"/>
        <v/>
      </c>
      <c r="L108" s="58"/>
      <c r="M108" s="6" t="str">
        <f>IF(J108="","",(K108/J108)/LOOKUP(RIGHT($D$2,3),定数!$A$6:$A$13,定数!$B$6:$B$13))</f>
        <v/>
      </c>
      <c r="N108" s="54"/>
      <c r="O108" s="8"/>
      <c r="P108" s="56"/>
      <c r="Q108" s="56"/>
      <c r="R108" s="59" t="str">
        <f>IF(P108="","",T108*M108*LOOKUP(RIGHT($D$2,3),定数!$A$6:$A$13,定数!$B$6:$B$13))</f>
        <v/>
      </c>
      <c r="S108" s="59"/>
      <c r="T108" s="60" t="str">
        <f t="shared" si="11"/>
        <v/>
      </c>
      <c r="U108" s="60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</mergeCells>
  <phoneticPr fontId="2"/>
  <conditionalFormatting sqref="G46">
    <cfRule type="cellIs" dxfId="7" priority="5" stopIfTrue="1" operator="equal">
      <formula>"買"</formula>
    </cfRule>
    <cfRule type="cellIs" dxfId="6" priority="6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3" stopIfTrue="1" operator="equal">
      <formula>"買"</formula>
    </cfRule>
    <cfRule type="cellIs" dxfId="2" priority="4" stopIfTrue="1" operator="equal">
      <formula>"売"</formula>
    </cfRule>
  </conditionalFormatting>
  <conditionalFormatting sqref="G13">
    <cfRule type="cellIs" dxfId="1" priority="1" stopIfTrue="1" operator="equal">
      <formula>"買"</formula>
    </cfRule>
    <cfRule type="cellIs" dxfId="0" priority="2" stopIfTrue="1" operator="equal">
      <formula>"売"</formula>
    </cfRule>
  </conditionalFormatting>
  <dataValidations count="1">
    <dataValidation type="list" allowBlank="1" showInputMessage="1" showErrorMessage="1" sqref="G9:G108" xr:uid="{70612FD2-9E50-4FCB-AB7F-6B6D67B957B7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94" workbookViewId="0">
      <selection activeCell="A221" sqref="A221"/>
    </sheetView>
  </sheetViews>
  <sheetFormatPr defaultRowHeight="14.4" x14ac:dyDescent="0.2"/>
  <cols>
    <col min="1" max="1" width="7.33203125" style="34" customWidth="1"/>
    <col min="2" max="2" width="8.10937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zoomScale="145" zoomScaleNormal="145" zoomScaleSheetLayoutView="100" workbookViewId="0">
      <selection activeCell="A22" sqref="A22:J29"/>
    </sheetView>
  </sheetViews>
  <sheetFormatPr defaultRowHeight="13.2" x14ac:dyDescent="0.2"/>
  <sheetData>
    <row r="1" spans="1:10" x14ac:dyDescent="0.2">
      <c r="A1" t="s">
        <v>0</v>
      </c>
    </row>
    <row r="2" spans="1:10" x14ac:dyDescent="0.2">
      <c r="A2" s="97"/>
      <c r="B2" s="98"/>
      <c r="C2" s="98"/>
      <c r="D2" s="98"/>
      <c r="E2" s="98"/>
      <c r="F2" s="98"/>
      <c r="G2" s="98"/>
      <c r="H2" s="98"/>
      <c r="I2" s="98"/>
      <c r="J2" s="98"/>
    </row>
    <row r="3" spans="1:10" x14ac:dyDescent="0.2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x14ac:dyDescent="0.2">
      <c r="A4" s="98"/>
      <c r="B4" s="98"/>
      <c r="C4" s="98"/>
      <c r="D4" s="98"/>
      <c r="E4" s="98"/>
      <c r="F4" s="98"/>
      <c r="G4" s="98"/>
      <c r="H4" s="98"/>
      <c r="I4" s="98"/>
      <c r="J4" s="98"/>
    </row>
    <row r="5" spans="1:10" x14ac:dyDescent="0.2">
      <c r="A5" s="98"/>
      <c r="B5" s="98"/>
      <c r="C5" s="98"/>
      <c r="D5" s="98"/>
      <c r="E5" s="98"/>
      <c r="F5" s="98"/>
      <c r="G5" s="98"/>
      <c r="H5" s="98"/>
      <c r="I5" s="98"/>
      <c r="J5" s="98"/>
    </row>
    <row r="6" spans="1:10" x14ac:dyDescent="0.2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10" x14ac:dyDescent="0.2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10" x14ac:dyDescent="0.2">
      <c r="A8" s="98"/>
      <c r="B8" s="98"/>
      <c r="C8" s="98"/>
      <c r="D8" s="98"/>
      <c r="E8" s="98"/>
      <c r="F8" s="98"/>
      <c r="G8" s="98"/>
      <c r="H8" s="98"/>
      <c r="I8" s="98"/>
      <c r="J8" s="98"/>
    </row>
    <row r="9" spans="1:10" x14ac:dyDescent="0.2">
      <c r="A9" s="98"/>
      <c r="B9" s="98"/>
      <c r="C9" s="98"/>
      <c r="D9" s="98"/>
      <c r="E9" s="98"/>
      <c r="F9" s="98"/>
      <c r="G9" s="98"/>
      <c r="H9" s="98"/>
      <c r="I9" s="98"/>
      <c r="J9" s="98"/>
    </row>
    <row r="11" spans="1:10" x14ac:dyDescent="0.2">
      <c r="A11" t="s">
        <v>1</v>
      </c>
    </row>
    <row r="12" spans="1:10" x14ac:dyDescent="0.2">
      <c r="A12" s="99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0" x14ac:dyDescent="0.2">
      <c r="A13" s="100"/>
      <c r="B13" s="100"/>
      <c r="C13" s="100"/>
      <c r="D13" s="100"/>
      <c r="E13" s="100"/>
      <c r="F13" s="100"/>
      <c r="G13" s="100"/>
      <c r="H13" s="100"/>
      <c r="I13" s="100"/>
      <c r="J13" s="100"/>
    </row>
    <row r="14" spans="1:10" x14ac:dyDescent="0.2">
      <c r="A14" s="100"/>
      <c r="B14" s="100"/>
      <c r="C14" s="100"/>
      <c r="D14" s="100"/>
      <c r="E14" s="100"/>
      <c r="F14" s="100"/>
      <c r="G14" s="100"/>
      <c r="H14" s="100"/>
      <c r="I14" s="100"/>
      <c r="J14" s="100"/>
    </row>
    <row r="15" spans="1:10" x14ac:dyDescent="0.2">
      <c r="A15" s="100"/>
      <c r="B15" s="100"/>
      <c r="C15" s="100"/>
      <c r="D15" s="100"/>
      <c r="E15" s="100"/>
      <c r="F15" s="100"/>
      <c r="G15" s="100"/>
      <c r="H15" s="100"/>
      <c r="I15" s="100"/>
      <c r="J15" s="100"/>
    </row>
    <row r="16" spans="1:10" x14ac:dyDescent="0.2">
      <c r="A16" s="100"/>
      <c r="B16" s="100"/>
      <c r="C16" s="100"/>
      <c r="D16" s="100"/>
      <c r="E16" s="100"/>
      <c r="F16" s="100"/>
      <c r="G16" s="100"/>
      <c r="H16" s="100"/>
      <c r="I16" s="100"/>
      <c r="J16" s="100"/>
    </row>
    <row r="17" spans="1:10" x14ac:dyDescent="0.2">
      <c r="A17" s="100"/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0" x14ac:dyDescent="0.2">
      <c r="A18" s="100"/>
      <c r="B18" s="100"/>
      <c r="C18" s="100"/>
      <c r="D18" s="100"/>
      <c r="E18" s="100"/>
      <c r="F18" s="100"/>
      <c r="G18" s="100"/>
      <c r="H18" s="100"/>
      <c r="I18" s="100"/>
      <c r="J18" s="100"/>
    </row>
    <row r="19" spans="1:10" x14ac:dyDescent="0.2">
      <c r="A19" s="100"/>
      <c r="B19" s="100"/>
      <c r="C19" s="100"/>
      <c r="D19" s="100"/>
      <c r="E19" s="100"/>
      <c r="F19" s="100"/>
      <c r="G19" s="100"/>
      <c r="H19" s="100"/>
      <c r="I19" s="100"/>
      <c r="J19" s="100"/>
    </row>
    <row r="21" spans="1:10" x14ac:dyDescent="0.2">
      <c r="A21" t="s">
        <v>2</v>
      </c>
    </row>
    <row r="22" spans="1:10" x14ac:dyDescent="0.2">
      <c r="A22" s="99"/>
      <c r="B22" s="99"/>
      <c r="C22" s="99"/>
      <c r="D22" s="99"/>
      <c r="E22" s="99"/>
      <c r="F22" s="99"/>
      <c r="G22" s="99"/>
      <c r="H22" s="99"/>
      <c r="I22" s="99"/>
      <c r="J22" s="99"/>
    </row>
    <row r="23" spans="1:10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9"/>
    </row>
    <row r="24" spans="1:10" x14ac:dyDescent="0.2">
      <c r="A24" s="99"/>
      <c r="B24" s="99"/>
      <c r="C24" s="99"/>
      <c r="D24" s="99"/>
      <c r="E24" s="99"/>
      <c r="F24" s="99"/>
      <c r="G24" s="99"/>
      <c r="H24" s="99"/>
      <c r="I24" s="99"/>
      <c r="J24" s="99"/>
    </row>
    <row r="25" spans="1:10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9"/>
    </row>
    <row r="26" spans="1:10" x14ac:dyDescent="0.2">
      <c r="A26" s="99"/>
      <c r="B26" s="99"/>
      <c r="C26" s="99"/>
      <c r="D26" s="99"/>
      <c r="E26" s="99"/>
      <c r="F26" s="99"/>
      <c r="G26" s="99"/>
      <c r="H26" s="99"/>
      <c r="I26" s="99"/>
      <c r="J26" s="99"/>
    </row>
    <row r="27" spans="1:10" x14ac:dyDescent="0.2">
      <c r="A27" s="99"/>
      <c r="B27" s="99"/>
      <c r="C27" s="99"/>
      <c r="D27" s="99"/>
      <c r="E27" s="99"/>
      <c r="F27" s="99"/>
      <c r="G27" s="99"/>
      <c r="H27" s="99"/>
      <c r="I27" s="99"/>
      <c r="J27" s="99"/>
    </row>
    <row r="28" spans="1:10" x14ac:dyDescent="0.2">
      <c r="A28" s="99"/>
      <c r="B28" s="99"/>
      <c r="C28" s="99"/>
      <c r="D28" s="99"/>
      <c r="E28" s="99"/>
      <c r="F28" s="99"/>
      <c r="G28" s="99"/>
      <c r="H28" s="99"/>
      <c r="I28" s="99"/>
      <c r="J28" s="99"/>
    </row>
    <row r="29" spans="1:10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9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tabSelected="1" topLeftCell="D1" zoomScaleSheetLayoutView="100" workbookViewId="0">
      <selection activeCell="I11" sqref="I11"/>
    </sheetView>
  </sheetViews>
  <sheetFormatPr defaultColWidth="8.88671875" defaultRowHeight="16.2" x14ac:dyDescent="0.2"/>
  <cols>
    <col min="1" max="1" width="3.109375" style="26" customWidth="1"/>
    <col min="2" max="2" width="13.21875" style="23" customWidth="1"/>
    <col min="3" max="3" width="15.77734375" style="25" customWidth="1"/>
    <col min="4" max="4" width="13" style="25" customWidth="1"/>
    <col min="5" max="5" width="15.88671875" style="31" customWidth="1"/>
    <col min="6" max="6" width="15.88671875" style="25" customWidth="1"/>
    <col min="7" max="7" width="15.88671875" style="31" customWidth="1"/>
    <col min="8" max="8" width="15.88671875" style="25" customWidth="1"/>
    <col min="9" max="9" width="15.88671875" style="31" customWidth="1"/>
    <col min="10" max="16384" width="8.88671875" style="26"/>
  </cols>
  <sheetData>
    <row r="2" spans="2:9" x14ac:dyDescent="0.2">
      <c r="B2" s="24" t="s">
        <v>39</v>
      </c>
      <c r="C2" s="26"/>
    </row>
    <row r="4" spans="2:9" x14ac:dyDescent="0.2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2">
      <c r="B5" s="27" t="s">
        <v>43</v>
      </c>
      <c r="C5" s="28" t="s">
        <v>62</v>
      </c>
      <c r="D5" s="28"/>
      <c r="E5" s="32">
        <v>43811</v>
      </c>
      <c r="F5" s="28"/>
      <c r="G5" s="32">
        <v>43836</v>
      </c>
      <c r="H5" s="28"/>
      <c r="I5" s="32"/>
    </row>
    <row r="6" spans="2:9" x14ac:dyDescent="0.2">
      <c r="B6" s="27" t="s">
        <v>43</v>
      </c>
      <c r="C6" s="28" t="s">
        <v>63</v>
      </c>
      <c r="D6" s="28"/>
      <c r="E6" s="32">
        <v>43815</v>
      </c>
      <c r="F6" s="28"/>
      <c r="G6" s="32">
        <v>43837</v>
      </c>
      <c r="H6" s="28"/>
      <c r="I6" s="32"/>
    </row>
    <row r="7" spans="2:9" x14ac:dyDescent="0.2">
      <c r="B7" s="27" t="s">
        <v>43</v>
      </c>
      <c r="C7" s="28" t="s">
        <v>64</v>
      </c>
      <c r="D7" s="28"/>
      <c r="E7" s="32">
        <v>43819</v>
      </c>
      <c r="F7" s="28"/>
      <c r="G7" s="32">
        <v>43837</v>
      </c>
      <c r="H7" s="28"/>
      <c r="I7" s="32"/>
    </row>
    <row r="8" spans="2:9" x14ac:dyDescent="0.2">
      <c r="B8" s="27" t="s">
        <v>43</v>
      </c>
      <c r="C8" s="28" t="s">
        <v>65</v>
      </c>
      <c r="D8" s="28"/>
      <c r="E8" s="32">
        <v>43822</v>
      </c>
      <c r="F8" s="28"/>
      <c r="G8" s="32">
        <v>43839</v>
      </c>
      <c r="H8" s="28"/>
      <c r="I8" s="32">
        <v>43839</v>
      </c>
    </row>
    <row r="9" spans="2:9" x14ac:dyDescent="0.2">
      <c r="B9" s="27" t="s">
        <v>43</v>
      </c>
      <c r="C9" s="28" t="s">
        <v>66</v>
      </c>
      <c r="D9" s="28"/>
      <c r="E9" s="32">
        <v>43824</v>
      </c>
      <c r="F9" s="28"/>
      <c r="G9" s="32">
        <v>43838</v>
      </c>
      <c r="H9" s="28"/>
      <c r="I9" s="32"/>
    </row>
    <row r="10" spans="2:9" x14ac:dyDescent="0.2">
      <c r="B10" s="27" t="s">
        <v>43</v>
      </c>
      <c r="C10" s="28" t="s">
        <v>67</v>
      </c>
      <c r="D10" s="28"/>
      <c r="E10" s="32">
        <v>43825</v>
      </c>
      <c r="F10" s="28"/>
      <c r="G10" s="32">
        <v>43838</v>
      </c>
      <c r="H10" s="28"/>
      <c r="I10" s="32">
        <v>43840</v>
      </c>
    </row>
    <row r="11" spans="2:9" x14ac:dyDescent="0.2">
      <c r="B11" s="27" t="s">
        <v>43</v>
      </c>
      <c r="C11" s="28" t="s">
        <v>68</v>
      </c>
      <c r="D11" s="28"/>
      <c r="E11" s="32">
        <v>43827</v>
      </c>
      <c r="F11" s="28"/>
      <c r="G11" s="32">
        <v>43837</v>
      </c>
      <c r="H11" s="28"/>
      <c r="I11" s="32"/>
    </row>
    <row r="12" spans="2:9" x14ac:dyDescent="0.2">
      <c r="B12" s="27" t="s">
        <v>43</v>
      </c>
      <c r="C12" s="28"/>
      <c r="D12" s="28"/>
      <c r="E12" s="32"/>
      <c r="F12" s="28"/>
      <c r="G12" s="33"/>
      <c r="H12" s="28"/>
      <c r="I12" s="32"/>
    </row>
  </sheetData>
  <phoneticPr fontId="2"/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bestFit="1" customWidth="1"/>
  </cols>
  <sheetData>
    <row r="2" spans="2:21" x14ac:dyDescent="0.2">
      <c r="B2" s="75" t="s">
        <v>5</v>
      </c>
      <c r="C2" s="75"/>
      <c r="D2" s="91"/>
      <c r="E2" s="91"/>
      <c r="F2" s="75" t="s">
        <v>6</v>
      </c>
      <c r="G2" s="75"/>
      <c r="H2" s="91" t="s">
        <v>36</v>
      </c>
      <c r="I2" s="91"/>
      <c r="J2" s="75" t="s">
        <v>7</v>
      </c>
      <c r="K2" s="75"/>
      <c r="L2" s="92">
        <f>C9</f>
        <v>1000000</v>
      </c>
      <c r="M2" s="91"/>
      <c r="N2" s="75" t="s">
        <v>8</v>
      </c>
      <c r="O2" s="75"/>
      <c r="P2" s="92" t="e">
        <f>C108+R108</f>
        <v>#VALUE!</v>
      </c>
      <c r="Q2" s="91"/>
      <c r="R2" s="1"/>
      <c r="S2" s="1"/>
      <c r="T2" s="1"/>
    </row>
    <row r="3" spans="2:21" ht="57" customHeight="1" x14ac:dyDescent="0.2">
      <c r="B3" s="75" t="s">
        <v>9</v>
      </c>
      <c r="C3" s="75"/>
      <c r="D3" s="93" t="s">
        <v>38</v>
      </c>
      <c r="E3" s="93"/>
      <c r="F3" s="93"/>
      <c r="G3" s="93"/>
      <c r="H3" s="93"/>
      <c r="I3" s="93"/>
      <c r="J3" s="75" t="s">
        <v>10</v>
      </c>
      <c r="K3" s="75"/>
      <c r="L3" s="93" t="s">
        <v>35</v>
      </c>
      <c r="M3" s="94"/>
      <c r="N3" s="94"/>
      <c r="O3" s="94"/>
      <c r="P3" s="94"/>
      <c r="Q3" s="94"/>
      <c r="R3" s="1"/>
      <c r="S3" s="1"/>
    </row>
    <row r="4" spans="2:21" x14ac:dyDescent="0.2">
      <c r="B4" s="75" t="s">
        <v>11</v>
      </c>
      <c r="C4" s="75"/>
      <c r="D4" s="89">
        <f>SUM($R$9:$S$993)</f>
        <v>153684.21052631587</v>
      </c>
      <c r="E4" s="89"/>
      <c r="F4" s="75" t="s">
        <v>12</v>
      </c>
      <c r="G4" s="75"/>
      <c r="H4" s="90">
        <f>SUM($T$9:$U$108)</f>
        <v>292.00000000000017</v>
      </c>
      <c r="I4" s="91"/>
      <c r="J4" s="72" t="s">
        <v>13</v>
      </c>
      <c r="K4" s="72"/>
      <c r="L4" s="92">
        <f>MAX($C$9:$D$990)-C9</f>
        <v>153684.21052631596</v>
      </c>
      <c r="M4" s="92"/>
      <c r="N4" s="72" t="s">
        <v>14</v>
      </c>
      <c r="O4" s="72"/>
      <c r="P4" s="89">
        <f>MIN($C$9:$D$990)-C9</f>
        <v>0</v>
      </c>
      <c r="Q4" s="89"/>
      <c r="R4" s="1"/>
      <c r="S4" s="1"/>
      <c r="T4" s="1"/>
    </row>
    <row r="5" spans="2:21" x14ac:dyDescent="0.2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74" t="s">
        <v>19</v>
      </c>
      <c r="K5" s="75"/>
      <c r="L5" s="76"/>
      <c r="M5" s="77"/>
      <c r="N5" s="17" t="s">
        <v>20</v>
      </c>
      <c r="O5" s="9"/>
      <c r="P5" s="76"/>
      <c r="Q5" s="77"/>
      <c r="R5" s="1"/>
      <c r="S5" s="1"/>
      <c r="T5" s="1"/>
    </row>
    <row r="6" spans="2:21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2">
      <c r="B7" s="78" t="s">
        <v>21</v>
      </c>
      <c r="C7" s="80" t="s">
        <v>22</v>
      </c>
      <c r="D7" s="81"/>
      <c r="E7" s="84" t="s">
        <v>23</v>
      </c>
      <c r="F7" s="85"/>
      <c r="G7" s="85"/>
      <c r="H7" s="85"/>
      <c r="I7" s="68"/>
      <c r="J7" s="86" t="s">
        <v>24</v>
      </c>
      <c r="K7" s="87"/>
      <c r="L7" s="70"/>
      <c r="M7" s="88" t="s">
        <v>25</v>
      </c>
      <c r="N7" s="63" t="s">
        <v>26</v>
      </c>
      <c r="O7" s="64"/>
      <c r="P7" s="64"/>
      <c r="Q7" s="65"/>
      <c r="R7" s="66" t="s">
        <v>27</v>
      </c>
      <c r="S7" s="66"/>
      <c r="T7" s="66"/>
      <c r="U7" s="66"/>
    </row>
    <row r="8" spans="2:21" x14ac:dyDescent="0.2">
      <c r="B8" s="79"/>
      <c r="C8" s="82"/>
      <c r="D8" s="83"/>
      <c r="E8" s="18" t="s">
        <v>28</v>
      </c>
      <c r="F8" s="18" t="s">
        <v>29</v>
      </c>
      <c r="G8" s="18" t="s">
        <v>30</v>
      </c>
      <c r="H8" s="67" t="s">
        <v>31</v>
      </c>
      <c r="I8" s="68"/>
      <c r="J8" s="4" t="s">
        <v>32</v>
      </c>
      <c r="K8" s="69" t="s">
        <v>33</v>
      </c>
      <c r="L8" s="70"/>
      <c r="M8" s="88"/>
      <c r="N8" s="5" t="s">
        <v>28</v>
      </c>
      <c r="O8" s="5" t="s">
        <v>29</v>
      </c>
      <c r="P8" s="71" t="s">
        <v>31</v>
      </c>
      <c r="Q8" s="65"/>
      <c r="R8" s="66" t="s">
        <v>34</v>
      </c>
      <c r="S8" s="66"/>
      <c r="T8" s="66" t="s">
        <v>32</v>
      </c>
      <c r="U8" s="66"/>
    </row>
    <row r="9" spans="2:21" x14ac:dyDescent="0.2">
      <c r="B9" s="19">
        <v>1</v>
      </c>
      <c r="C9" s="55">
        <v>1000000</v>
      </c>
      <c r="D9" s="55"/>
      <c r="E9" s="19">
        <v>2001</v>
      </c>
      <c r="F9" s="8">
        <v>42111</v>
      </c>
      <c r="G9" s="19" t="s">
        <v>4</v>
      </c>
      <c r="H9" s="56">
        <v>105.33</v>
      </c>
      <c r="I9" s="56"/>
      <c r="J9" s="19">
        <v>57</v>
      </c>
      <c r="K9" s="55">
        <f t="shared" ref="K9:K72" si="0">IF(F9="","",C9*0.03)</f>
        <v>30000</v>
      </c>
      <c r="L9" s="55"/>
      <c r="M9" s="6">
        <f>IF(J9="","",(K9/J9)/1000)</f>
        <v>0.52631578947368418</v>
      </c>
      <c r="N9" s="19">
        <v>2001</v>
      </c>
      <c r="O9" s="8">
        <v>42111</v>
      </c>
      <c r="P9" s="56">
        <v>108.25</v>
      </c>
      <c r="Q9" s="56"/>
      <c r="R9" s="59">
        <f>IF(O9="","",(IF(G9="売",H9-P9,P9-H9))*M9*100000)</f>
        <v>153684.21052631587</v>
      </c>
      <c r="S9" s="59"/>
      <c r="T9" s="60">
        <f>IF(O9="","",IF(R9&lt;0,J9*(-1),IF(G9="買",(P9-H9)*100,(H9-P9)*100)))</f>
        <v>292.00000000000017</v>
      </c>
      <c r="U9" s="60"/>
    </row>
    <row r="10" spans="2:21" x14ac:dyDescent="0.2">
      <c r="B10" s="19">
        <v>2</v>
      </c>
      <c r="C10" s="55">
        <f t="shared" ref="C10:C73" si="1">IF(R9="","",C9+R9)</f>
        <v>1153684.210526316</v>
      </c>
      <c r="D10" s="55"/>
      <c r="E10" s="19"/>
      <c r="F10" s="8"/>
      <c r="G10" s="19" t="s">
        <v>4</v>
      </c>
      <c r="H10" s="56"/>
      <c r="I10" s="56"/>
      <c r="J10" s="19"/>
      <c r="K10" s="55" t="str">
        <f t="shared" si="0"/>
        <v/>
      </c>
      <c r="L10" s="55"/>
      <c r="M10" s="6" t="str">
        <f t="shared" ref="M10:M73" si="2">IF(J10="","",(K10/J10)/1000)</f>
        <v/>
      </c>
      <c r="N10" s="19"/>
      <c r="O10" s="8"/>
      <c r="P10" s="56"/>
      <c r="Q10" s="56"/>
      <c r="R10" s="59" t="str">
        <f t="shared" ref="R10:R73" si="3">IF(O10="","",(IF(G10="売",H10-P10,P10-H10))*M10*100000)</f>
        <v/>
      </c>
      <c r="S10" s="59"/>
      <c r="T10" s="60" t="str">
        <f t="shared" ref="T10:T73" si="4">IF(O10="","",IF(R10&lt;0,J10*(-1),IF(G10="買",(P10-H10)*100,(H10-P10)*100)))</f>
        <v/>
      </c>
      <c r="U10" s="60"/>
    </row>
    <row r="11" spans="2:21" x14ac:dyDescent="0.2">
      <c r="B11" s="19">
        <v>3</v>
      </c>
      <c r="C11" s="55" t="str">
        <f t="shared" si="1"/>
        <v/>
      </c>
      <c r="D11" s="55"/>
      <c r="E11" s="19"/>
      <c r="F11" s="8"/>
      <c r="G11" s="19" t="s">
        <v>4</v>
      </c>
      <c r="H11" s="56"/>
      <c r="I11" s="56"/>
      <c r="J11" s="19"/>
      <c r="K11" s="55" t="str">
        <f t="shared" si="0"/>
        <v/>
      </c>
      <c r="L11" s="55"/>
      <c r="M11" s="6" t="str">
        <f t="shared" si="2"/>
        <v/>
      </c>
      <c r="N11" s="19"/>
      <c r="O11" s="8"/>
      <c r="P11" s="56"/>
      <c r="Q11" s="56"/>
      <c r="R11" s="59" t="str">
        <f t="shared" si="3"/>
        <v/>
      </c>
      <c r="S11" s="59"/>
      <c r="T11" s="60" t="str">
        <f t="shared" si="4"/>
        <v/>
      </c>
      <c r="U11" s="60"/>
    </row>
    <row r="12" spans="2:21" x14ac:dyDescent="0.2">
      <c r="B12" s="19">
        <v>4</v>
      </c>
      <c r="C12" s="55" t="str">
        <f t="shared" si="1"/>
        <v/>
      </c>
      <c r="D12" s="55"/>
      <c r="E12" s="19"/>
      <c r="F12" s="8"/>
      <c r="G12" s="19" t="s">
        <v>3</v>
      </c>
      <c r="H12" s="56"/>
      <c r="I12" s="56"/>
      <c r="J12" s="19"/>
      <c r="K12" s="55" t="str">
        <f t="shared" si="0"/>
        <v/>
      </c>
      <c r="L12" s="55"/>
      <c r="M12" s="6" t="str">
        <f t="shared" si="2"/>
        <v/>
      </c>
      <c r="N12" s="19"/>
      <c r="O12" s="8"/>
      <c r="P12" s="56"/>
      <c r="Q12" s="56"/>
      <c r="R12" s="59" t="str">
        <f t="shared" si="3"/>
        <v/>
      </c>
      <c r="S12" s="59"/>
      <c r="T12" s="60" t="str">
        <f t="shared" si="4"/>
        <v/>
      </c>
      <c r="U12" s="60"/>
    </row>
    <row r="13" spans="2:21" x14ac:dyDescent="0.2">
      <c r="B13" s="19">
        <v>5</v>
      </c>
      <c r="C13" s="55" t="str">
        <f t="shared" si="1"/>
        <v/>
      </c>
      <c r="D13" s="55"/>
      <c r="E13" s="19"/>
      <c r="F13" s="8"/>
      <c r="G13" s="19" t="s">
        <v>3</v>
      </c>
      <c r="H13" s="56"/>
      <c r="I13" s="56"/>
      <c r="J13" s="19"/>
      <c r="K13" s="55" t="str">
        <f t="shared" si="0"/>
        <v/>
      </c>
      <c r="L13" s="55"/>
      <c r="M13" s="6" t="str">
        <f t="shared" si="2"/>
        <v/>
      </c>
      <c r="N13" s="19"/>
      <c r="O13" s="8"/>
      <c r="P13" s="56"/>
      <c r="Q13" s="56"/>
      <c r="R13" s="59" t="str">
        <f t="shared" si="3"/>
        <v/>
      </c>
      <c r="S13" s="59"/>
      <c r="T13" s="60" t="str">
        <f t="shared" si="4"/>
        <v/>
      </c>
      <c r="U13" s="60"/>
    </row>
    <row r="14" spans="2:21" x14ac:dyDescent="0.2">
      <c r="B14" s="19">
        <v>6</v>
      </c>
      <c r="C14" s="55" t="str">
        <f t="shared" si="1"/>
        <v/>
      </c>
      <c r="D14" s="55"/>
      <c r="E14" s="19"/>
      <c r="F14" s="8"/>
      <c r="G14" s="19" t="s">
        <v>4</v>
      </c>
      <c r="H14" s="56"/>
      <c r="I14" s="56"/>
      <c r="J14" s="19"/>
      <c r="K14" s="55" t="str">
        <f t="shared" si="0"/>
        <v/>
      </c>
      <c r="L14" s="55"/>
      <c r="M14" s="6" t="str">
        <f t="shared" si="2"/>
        <v/>
      </c>
      <c r="N14" s="19"/>
      <c r="O14" s="8"/>
      <c r="P14" s="56"/>
      <c r="Q14" s="56"/>
      <c r="R14" s="59" t="str">
        <f t="shared" si="3"/>
        <v/>
      </c>
      <c r="S14" s="59"/>
      <c r="T14" s="60" t="str">
        <f t="shared" si="4"/>
        <v/>
      </c>
      <c r="U14" s="60"/>
    </row>
    <row r="15" spans="2:21" x14ac:dyDescent="0.2">
      <c r="B15" s="19">
        <v>7</v>
      </c>
      <c r="C15" s="55" t="str">
        <f t="shared" si="1"/>
        <v/>
      </c>
      <c r="D15" s="55"/>
      <c r="E15" s="19"/>
      <c r="F15" s="8"/>
      <c r="G15" s="19" t="s">
        <v>4</v>
      </c>
      <c r="H15" s="56"/>
      <c r="I15" s="56"/>
      <c r="J15" s="19"/>
      <c r="K15" s="55" t="str">
        <f t="shared" si="0"/>
        <v/>
      </c>
      <c r="L15" s="55"/>
      <c r="M15" s="6" t="str">
        <f t="shared" si="2"/>
        <v/>
      </c>
      <c r="N15" s="19"/>
      <c r="O15" s="8"/>
      <c r="P15" s="56"/>
      <c r="Q15" s="56"/>
      <c r="R15" s="59" t="str">
        <f t="shared" si="3"/>
        <v/>
      </c>
      <c r="S15" s="59"/>
      <c r="T15" s="60" t="str">
        <f t="shared" si="4"/>
        <v/>
      </c>
      <c r="U15" s="60"/>
    </row>
    <row r="16" spans="2:21" x14ac:dyDescent="0.2">
      <c r="B16" s="19">
        <v>8</v>
      </c>
      <c r="C16" s="55" t="str">
        <f t="shared" si="1"/>
        <v/>
      </c>
      <c r="D16" s="55"/>
      <c r="E16" s="19"/>
      <c r="F16" s="8"/>
      <c r="G16" s="19" t="s">
        <v>4</v>
      </c>
      <c r="H16" s="56"/>
      <c r="I16" s="56"/>
      <c r="J16" s="19"/>
      <c r="K16" s="55" t="str">
        <f t="shared" si="0"/>
        <v/>
      </c>
      <c r="L16" s="55"/>
      <c r="M16" s="6" t="str">
        <f t="shared" si="2"/>
        <v/>
      </c>
      <c r="N16" s="19"/>
      <c r="O16" s="8"/>
      <c r="P16" s="56"/>
      <c r="Q16" s="56"/>
      <c r="R16" s="59" t="str">
        <f t="shared" si="3"/>
        <v/>
      </c>
      <c r="S16" s="59"/>
      <c r="T16" s="60" t="str">
        <f t="shared" si="4"/>
        <v/>
      </c>
      <c r="U16" s="60"/>
    </row>
    <row r="17" spans="2:21" x14ac:dyDescent="0.2">
      <c r="B17" s="19">
        <v>9</v>
      </c>
      <c r="C17" s="55" t="str">
        <f t="shared" si="1"/>
        <v/>
      </c>
      <c r="D17" s="55"/>
      <c r="E17" s="19"/>
      <c r="F17" s="8"/>
      <c r="G17" s="19" t="s">
        <v>4</v>
      </c>
      <c r="H17" s="56"/>
      <c r="I17" s="56"/>
      <c r="J17" s="19"/>
      <c r="K17" s="55" t="str">
        <f t="shared" si="0"/>
        <v/>
      </c>
      <c r="L17" s="55"/>
      <c r="M17" s="6" t="str">
        <f t="shared" si="2"/>
        <v/>
      </c>
      <c r="N17" s="19"/>
      <c r="O17" s="8"/>
      <c r="P17" s="56"/>
      <c r="Q17" s="56"/>
      <c r="R17" s="59" t="str">
        <f t="shared" si="3"/>
        <v/>
      </c>
      <c r="S17" s="59"/>
      <c r="T17" s="60" t="str">
        <f t="shared" si="4"/>
        <v/>
      </c>
      <c r="U17" s="60"/>
    </row>
    <row r="18" spans="2:21" x14ac:dyDescent="0.2">
      <c r="B18" s="19">
        <v>10</v>
      </c>
      <c r="C18" s="55" t="str">
        <f t="shared" si="1"/>
        <v/>
      </c>
      <c r="D18" s="55"/>
      <c r="E18" s="19"/>
      <c r="F18" s="8"/>
      <c r="G18" s="19" t="s">
        <v>4</v>
      </c>
      <c r="H18" s="56"/>
      <c r="I18" s="56"/>
      <c r="J18" s="19"/>
      <c r="K18" s="55" t="str">
        <f t="shared" si="0"/>
        <v/>
      </c>
      <c r="L18" s="55"/>
      <c r="M18" s="6" t="str">
        <f t="shared" si="2"/>
        <v/>
      </c>
      <c r="N18" s="19"/>
      <c r="O18" s="8"/>
      <c r="P18" s="56"/>
      <c r="Q18" s="56"/>
      <c r="R18" s="59" t="str">
        <f t="shared" si="3"/>
        <v/>
      </c>
      <c r="S18" s="59"/>
      <c r="T18" s="60" t="str">
        <f t="shared" si="4"/>
        <v/>
      </c>
      <c r="U18" s="60"/>
    </row>
    <row r="19" spans="2:21" x14ac:dyDescent="0.2">
      <c r="B19" s="19">
        <v>11</v>
      </c>
      <c r="C19" s="55" t="str">
        <f t="shared" si="1"/>
        <v/>
      </c>
      <c r="D19" s="55"/>
      <c r="E19" s="19"/>
      <c r="F19" s="8"/>
      <c r="G19" s="19" t="s">
        <v>4</v>
      </c>
      <c r="H19" s="56"/>
      <c r="I19" s="56"/>
      <c r="J19" s="19"/>
      <c r="K19" s="55" t="str">
        <f t="shared" si="0"/>
        <v/>
      </c>
      <c r="L19" s="55"/>
      <c r="M19" s="6" t="str">
        <f t="shared" si="2"/>
        <v/>
      </c>
      <c r="N19" s="19"/>
      <c r="O19" s="8"/>
      <c r="P19" s="56"/>
      <c r="Q19" s="56"/>
      <c r="R19" s="59" t="str">
        <f t="shared" si="3"/>
        <v/>
      </c>
      <c r="S19" s="59"/>
      <c r="T19" s="60" t="str">
        <f t="shared" si="4"/>
        <v/>
      </c>
      <c r="U19" s="60"/>
    </row>
    <row r="20" spans="2:21" x14ac:dyDescent="0.2">
      <c r="B20" s="19">
        <v>12</v>
      </c>
      <c r="C20" s="55" t="str">
        <f t="shared" si="1"/>
        <v/>
      </c>
      <c r="D20" s="55"/>
      <c r="E20" s="19"/>
      <c r="F20" s="8"/>
      <c r="G20" s="19" t="s">
        <v>4</v>
      </c>
      <c r="H20" s="56"/>
      <c r="I20" s="56"/>
      <c r="J20" s="19"/>
      <c r="K20" s="55" t="str">
        <f t="shared" si="0"/>
        <v/>
      </c>
      <c r="L20" s="55"/>
      <c r="M20" s="6" t="str">
        <f t="shared" si="2"/>
        <v/>
      </c>
      <c r="N20" s="19"/>
      <c r="O20" s="8"/>
      <c r="P20" s="56"/>
      <c r="Q20" s="56"/>
      <c r="R20" s="59" t="str">
        <f t="shared" si="3"/>
        <v/>
      </c>
      <c r="S20" s="59"/>
      <c r="T20" s="60" t="str">
        <f t="shared" si="4"/>
        <v/>
      </c>
      <c r="U20" s="60"/>
    </row>
    <row r="21" spans="2:21" x14ac:dyDescent="0.2">
      <c r="B21" s="19">
        <v>13</v>
      </c>
      <c r="C21" s="55" t="str">
        <f t="shared" si="1"/>
        <v/>
      </c>
      <c r="D21" s="55"/>
      <c r="E21" s="19"/>
      <c r="F21" s="8"/>
      <c r="G21" s="19" t="s">
        <v>4</v>
      </c>
      <c r="H21" s="56"/>
      <c r="I21" s="56"/>
      <c r="J21" s="19"/>
      <c r="K21" s="55" t="str">
        <f t="shared" si="0"/>
        <v/>
      </c>
      <c r="L21" s="55"/>
      <c r="M21" s="6" t="str">
        <f t="shared" si="2"/>
        <v/>
      </c>
      <c r="N21" s="19"/>
      <c r="O21" s="8"/>
      <c r="P21" s="56"/>
      <c r="Q21" s="56"/>
      <c r="R21" s="59" t="str">
        <f t="shared" si="3"/>
        <v/>
      </c>
      <c r="S21" s="59"/>
      <c r="T21" s="60" t="str">
        <f t="shared" si="4"/>
        <v/>
      </c>
      <c r="U21" s="60"/>
    </row>
    <row r="22" spans="2:21" x14ac:dyDescent="0.2">
      <c r="B22" s="19">
        <v>14</v>
      </c>
      <c r="C22" s="55" t="str">
        <f t="shared" si="1"/>
        <v/>
      </c>
      <c r="D22" s="55"/>
      <c r="E22" s="19"/>
      <c r="F22" s="8"/>
      <c r="G22" s="19" t="s">
        <v>3</v>
      </c>
      <c r="H22" s="56"/>
      <c r="I22" s="56"/>
      <c r="J22" s="19"/>
      <c r="K22" s="55" t="str">
        <f t="shared" si="0"/>
        <v/>
      </c>
      <c r="L22" s="55"/>
      <c r="M22" s="6" t="str">
        <f t="shared" si="2"/>
        <v/>
      </c>
      <c r="N22" s="19"/>
      <c r="O22" s="8"/>
      <c r="P22" s="56"/>
      <c r="Q22" s="56"/>
      <c r="R22" s="59" t="str">
        <f t="shared" si="3"/>
        <v/>
      </c>
      <c r="S22" s="59"/>
      <c r="T22" s="60" t="str">
        <f t="shared" si="4"/>
        <v/>
      </c>
      <c r="U22" s="60"/>
    </row>
    <row r="23" spans="2:21" x14ac:dyDescent="0.2">
      <c r="B23" s="19">
        <v>15</v>
      </c>
      <c r="C23" s="55" t="str">
        <f t="shared" si="1"/>
        <v/>
      </c>
      <c r="D23" s="55"/>
      <c r="E23" s="19"/>
      <c r="F23" s="8"/>
      <c r="G23" s="19" t="s">
        <v>4</v>
      </c>
      <c r="H23" s="56"/>
      <c r="I23" s="56"/>
      <c r="J23" s="19"/>
      <c r="K23" s="55" t="str">
        <f t="shared" si="0"/>
        <v/>
      </c>
      <c r="L23" s="55"/>
      <c r="M23" s="6" t="str">
        <f t="shared" si="2"/>
        <v/>
      </c>
      <c r="N23" s="19"/>
      <c r="O23" s="8"/>
      <c r="P23" s="56"/>
      <c r="Q23" s="56"/>
      <c r="R23" s="59" t="str">
        <f t="shared" si="3"/>
        <v/>
      </c>
      <c r="S23" s="59"/>
      <c r="T23" s="60" t="str">
        <f t="shared" si="4"/>
        <v/>
      </c>
      <c r="U23" s="60"/>
    </row>
    <row r="24" spans="2:21" x14ac:dyDescent="0.2">
      <c r="B24" s="19">
        <v>16</v>
      </c>
      <c r="C24" s="55" t="str">
        <f t="shared" si="1"/>
        <v/>
      </c>
      <c r="D24" s="55"/>
      <c r="E24" s="19"/>
      <c r="F24" s="8"/>
      <c r="G24" s="19" t="s">
        <v>4</v>
      </c>
      <c r="H24" s="56"/>
      <c r="I24" s="56"/>
      <c r="J24" s="19"/>
      <c r="K24" s="55" t="str">
        <f t="shared" si="0"/>
        <v/>
      </c>
      <c r="L24" s="55"/>
      <c r="M24" s="6" t="str">
        <f t="shared" si="2"/>
        <v/>
      </c>
      <c r="N24" s="19"/>
      <c r="O24" s="8"/>
      <c r="P24" s="56"/>
      <c r="Q24" s="56"/>
      <c r="R24" s="59" t="str">
        <f t="shared" si="3"/>
        <v/>
      </c>
      <c r="S24" s="59"/>
      <c r="T24" s="60" t="str">
        <f t="shared" si="4"/>
        <v/>
      </c>
      <c r="U24" s="60"/>
    </row>
    <row r="25" spans="2:21" x14ac:dyDescent="0.2">
      <c r="B25" s="19">
        <v>17</v>
      </c>
      <c r="C25" s="55" t="str">
        <f t="shared" si="1"/>
        <v/>
      </c>
      <c r="D25" s="55"/>
      <c r="E25" s="19"/>
      <c r="F25" s="8"/>
      <c r="G25" s="19" t="s">
        <v>4</v>
      </c>
      <c r="H25" s="56"/>
      <c r="I25" s="56"/>
      <c r="J25" s="19"/>
      <c r="K25" s="55" t="str">
        <f t="shared" si="0"/>
        <v/>
      </c>
      <c r="L25" s="55"/>
      <c r="M25" s="6" t="str">
        <f t="shared" si="2"/>
        <v/>
      </c>
      <c r="N25" s="19"/>
      <c r="O25" s="8"/>
      <c r="P25" s="56"/>
      <c r="Q25" s="56"/>
      <c r="R25" s="59" t="str">
        <f t="shared" si="3"/>
        <v/>
      </c>
      <c r="S25" s="59"/>
      <c r="T25" s="60" t="str">
        <f t="shared" si="4"/>
        <v/>
      </c>
      <c r="U25" s="60"/>
    </row>
    <row r="26" spans="2:21" x14ac:dyDescent="0.2">
      <c r="B26" s="19">
        <v>18</v>
      </c>
      <c r="C26" s="55" t="str">
        <f t="shared" si="1"/>
        <v/>
      </c>
      <c r="D26" s="55"/>
      <c r="E26" s="19"/>
      <c r="F26" s="8"/>
      <c r="G26" s="19" t="s">
        <v>4</v>
      </c>
      <c r="H26" s="56"/>
      <c r="I26" s="56"/>
      <c r="J26" s="19"/>
      <c r="K26" s="55" t="str">
        <f t="shared" si="0"/>
        <v/>
      </c>
      <c r="L26" s="55"/>
      <c r="M26" s="6" t="str">
        <f t="shared" si="2"/>
        <v/>
      </c>
      <c r="N26" s="19"/>
      <c r="O26" s="8"/>
      <c r="P26" s="56"/>
      <c r="Q26" s="56"/>
      <c r="R26" s="59" t="str">
        <f t="shared" si="3"/>
        <v/>
      </c>
      <c r="S26" s="59"/>
      <c r="T26" s="60" t="str">
        <f t="shared" si="4"/>
        <v/>
      </c>
      <c r="U26" s="60"/>
    </row>
    <row r="27" spans="2:21" x14ac:dyDescent="0.2">
      <c r="B27" s="19">
        <v>19</v>
      </c>
      <c r="C27" s="55" t="str">
        <f t="shared" si="1"/>
        <v/>
      </c>
      <c r="D27" s="55"/>
      <c r="E27" s="19"/>
      <c r="F27" s="8"/>
      <c r="G27" s="19" t="s">
        <v>3</v>
      </c>
      <c r="H27" s="56"/>
      <c r="I27" s="56"/>
      <c r="J27" s="19"/>
      <c r="K27" s="55" t="str">
        <f t="shared" si="0"/>
        <v/>
      </c>
      <c r="L27" s="55"/>
      <c r="M27" s="6" t="str">
        <f t="shared" si="2"/>
        <v/>
      </c>
      <c r="N27" s="19"/>
      <c r="O27" s="8"/>
      <c r="P27" s="56"/>
      <c r="Q27" s="56"/>
      <c r="R27" s="59" t="str">
        <f t="shared" si="3"/>
        <v/>
      </c>
      <c r="S27" s="59"/>
      <c r="T27" s="60" t="str">
        <f t="shared" si="4"/>
        <v/>
      </c>
      <c r="U27" s="60"/>
    </row>
    <row r="28" spans="2:21" x14ac:dyDescent="0.2">
      <c r="B28" s="19">
        <v>20</v>
      </c>
      <c r="C28" s="55" t="str">
        <f t="shared" si="1"/>
        <v/>
      </c>
      <c r="D28" s="55"/>
      <c r="E28" s="19"/>
      <c r="F28" s="8"/>
      <c r="G28" s="19" t="s">
        <v>4</v>
      </c>
      <c r="H28" s="56"/>
      <c r="I28" s="56"/>
      <c r="J28" s="19"/>
      <c r="K28" s="55" t="str">
        <f t="shared" si="0"/>
        <v/>
      </c>
      <c r="L28" s="55"/>
      <c r="M28" s="6" t="str">
        <f t="shared" si="2"/>
        <v/>
      </c>
      <c r="N28" s="19"/>
      <c r="O28" s="8"/>
      <c r="P28" s="56"/>
      <c r="Q28" s="56"/>
      <c r="R28" s="59" t="str">
        <f t="shared" si="3"/>
        <v/>
      </c>
      <c r="S28" s="59"/>
      <c r="T28" s="60" t="str">
        <f t="shared" si="4"/>
        <v/>
      </c>
      <c r="U28" s="60"/>
    </row>
    <row r="29" spans="2:21" x14ac:dyDescent="0.2">
      <c r="B29" s="19">
        <v>21</v>
      </c>
      <c r="C29" s="55" t="str">
        <f t="shared" si="1"/>
        <v/>
      </c>
      <c r="D29" s="55"/>
      <c r="E29" s="19"/>
      <c r="F29" s="8"/>
      <c r="G29" s="19" t="s">
        <v>3</v>
      </c>
      <c r="H29" s="56"/>
      <c r="I29" s="56"/>
      <c r="J29" s="19"/>
      <c r="K29" s="55" t="str">
        <f t="shared" si="0"/>
        <v/>
      </c>
      <c r="L29" s="55"/>
      <c r="M29" s="6" t="str">
        <f t="shared" si="2"/>
        <v/>
      </c>
      <c r="N29" s="19"/>
      <c r="O29" s="8"/>
      <c r="P29" s="56"/>
      <c r="Q29" s="56"/>
      <c r="R29" s="59" t="str">
        <f t="shared" si="3"/>
        <v/>
      </c>
      <c r="S29" s="59"/>
      <c r="T29" s="60" t="str">
        <f t="shared" si="4"/>
        <v/>
      </c>
      <c r="U29" s="60"/>
    </row>
    <row r="30" spans="2:21" x14ac:dyDescent="0.2">
      <c r="B30" s="19">
        <v>22</v>
      </c>
      <c r="C30" s="55" t="str">
        <f t="shared" si="1"/>
        <v/>
      </c>
      <c r="D30" s="55"/>
      <c r="E30" s="19"/>
      <c r="F30" s="8"/>
      <c r="G30" s="19" t="s">
        <v>3</v>
      </c>
      <c r="H30" s="56"/>
      <c r="I30" s="56"/>
      <c r="J30" s="19"/>
      <c r="K30" s="55" t="str">
        <f t="shared" si="0"/>
        <v/>
      </c>
      <c r="L30" s="55"/>
      <c r="M30" s="6" t="str">
        <f t="shared" si="2"/>
        <v/>
      </c>
      <c r="N30" s="19"/>
      <c r="O30" s="8"/>
      <c r="P30" s="56"/>
      <c r="Q30" s="56"/>
      <c r="R30" s="59" t="str">
        <f t="shared" si="3"/>
        <v/>
      </c>
      <c r="S30" s="59"/>
      <c r="T30" s="60" t="str">
        <f t="shared" si="4"/>
        <v/>
      </c>
      <c r="U30" s="60"/>
    </row>
    <row r="31" spans="2:21" x14ac:dyDescent="0.2">
      <c r="B31" s="19">
        <v>23</v>
      </c>
      <c r="C31" s="55" t="str">
        <f t="shared" si="1"/>
        <v/>
      </c>
      <c r="D31" s="55"/>
      <c r="E31" s="19"/>
      <c r="F31" s="8"/>
      <c r="G31" s="19" t="s">
        <v>3</v>
      </c>
      <c r="H31" s="56"/>
      <c r="I31" s="56"/>
      <c r="J31" s="19"/>
      <c r="K31" s="55" t="str">
        <f t="shared" si="0"/>
        <v/>
      </c>
      <c r="L31" s="55"/>
      <c r="M31" s="6" t="str">
        <f t="shared" si="2"/>
        <v/>
      </c>
      <c r="N31" s="19"/>
      <c r="O31" s="8"/>
      <c r="P31" s="56"/>
      <c r="Q31" s="56"/>
      <c r="R31" s="59" t="str">
        <f t="shared" si="3"/>
        <v/>
      </c>
      <c r="S31" s="59"/>
      <c r="T31" s="60" t="str">
        <f t="shared" si="4"/>
        <v/>
      </c>
      <c r="U31" s="60"/>
    </row>
    <row r="32" spans="2:21" x14ac:dyDescent="0.2">
      <c r="B32" s="19">
        <v>24</v>
      </c>
      <c r="C32" s="55" t="str">
        <f t="shared" si="1"/>
        <v/>
      </c>
      <c r="D32" s="55"/>
      <c r="E32" s="19"/>
      <c r="F32" s="8"/>
      <c r="G32" s="19" t="s">
        <v>3</v>
      </c>
      <c r="H32" s="56"/>
      <c r="I32" s="56"/>
      <c r="J32" s="19"/>
      <c r="K32" s="55" t="str">
        <f t="shared" si="0"/>
        <v/>
      </c>
      <c r="L32" s="55"/>
      <c r="M32" s="6" t="str">
        <f t="shared" si="2"/>
        <v/>
      </c>
      <c r="N32" s="19"/>
      <c r="O32" s="8"/>
      <c r="P32" s="56"/>
      <c r="Q32" s="56"/>
      <c r="R32" s="59" t="str">
        <f t="shared" si="3"/>
        <v/>
      </c>
      <c r="S32" s="59"/>
      <c r="T32" s="60" t="str">
        <f t="shared" si="4"/>
        <v/>
      </c>
      <c r="U32" s="60"/>
    </row>
    <row r="33" spans="2:21" x14ac:dyDescent="0.2">
      <c r="B33" s="19">
        <v>25</v>
      </c>
      <c r="C33" s="55" t="str">
        <f t="shared" si="1"/>
        <v/>
      </c>
      <c r="D33" s="55"/>
      <c r="E33" s="19"/>
      <c r="F33" s="8"/>
      <c r="G33" s="19" t="s">
        <v>4</v>
      </c>
      <c r="H33" s="56"/>
      <c r="I33" s="56"/>
      <c r="J33" s="19"/>
      <c r="K33" s="55" t="str">
        <f t="shared" si="0"/>
        <v/>
      </c>
      <c r="L33" s="55"/>
      <c r="M33" s="6" t="str">
        <f t="shared" si="2"/>
        <v/>
      </c>
      <c r="N33" s="19"/>
      <c r="O33" s="8"/>
      <c r="P33" s="56"/>
      <c r="Q33" s="56"/>
      <c r="R33" s="59" t="str">
        <f t="shared" si="3"/>
        <v/>
      </c>
      <c r="S33" s="59"/>
      <c r="T33" s="60" t="str">
        <f t="shared" si="4"/>
        <v/>
      </c>
      <c r="U33" s="60"/>
    </row>
    <row r="34" spans="2:21" x14ac:dyDescent="0.2">
      <c r="B34" s="19">
        <v>26</v>
      </c>
      <c r="C34" s="55" t="str">
        <f t="shared" si="1"/>
        <v/>
      </c>
      <c r="D34" s="55"/>
      <c r="E34" s="19"/>
      <c r="F34" s="8"/>
      <c r="G34" s="19" t="s">
        <v>3</v>
      </c>
      <c r="H34" s="56"/>
      <c r="I34" s="56"/>
      <c r="J34" s="19"/>
      <c r="K34" s="55" t="str">
        <f t="shared" si="0"/>
        <v/>
      </c>
      <c r="L34" s="55"/>
      <c r="M34" s="6" t="str">
        <f t="shared" si="2"/>
        <v/>
      </c>
      <c r="N34" s="19"/>
      <c r="O34" s="8"/>
      <c r="P34" s="56"/>
      <c r="Q34" s="56"/>
      <c r="R34" s="59" t="str">
        <f t="shared" si="3"/>
        <v/>
      </c>
      <c r="S34" s="59"/>
      <c r="T34" s="60" t="str">
        <f t="shared" si="4"/>
        <v/>
      </c>
      <c r="U34" s="60"/>
    </row>
    <row r="35" spans="2:21" x14ac:dyDescent="0.2">
      <c r="B35" s="19">
        <v>27</v>
      </c>
      <c r="C35" s="55" t="str">
        <f t="shared" si="1"/>
        <v/>
      </c>
      <c r="D35" s="55"/>
      <c r="E35" s="19"/>
      <c r="F35" s="8"/>
      <c r="G35" s="19" t="s">
        <v>3</v>
      </c>
      <c r="H35" s="56"/>
      <c r="I35" s="56"/>
      <c r="J35" s="19"/>
      <c r="K35" s="55" t="str">
        <f t="shared" si="0"/>
        <v/>
      </c>
      <c r="L35" s="55"/>
      <c r="M35" s="6" t="str">
        <f t="shared" si="2"/>
        <v/>
      </c>
      <c r="N35" s="19"/>
      <c r="O35" s="8"/>
      <c r="P35" s="56"/>
      <c r="Q35" s="56"/>
      <c r="R35" s="59" t="str">
        <f t="shared" si="3"/>
        <v/>
      </c>
      <c r="S35" s="59"/>
      <c r="T35" s="60" t="str">
        <f t="shared" si="4"/>
        <v/>
      </c>
      <c r="U35" s="60"/>
    </row>
    <row r="36" spans="2:21" x14ac:dyDescent="0.2">
      <c r="B36" s="19">
        <v>28</v>
      </c>
      <c r="C36" s="55" t="str">
        <f t="shared" si="1"/>
        <v/>
      </c>
      <c r="D36" s="55"/>
      <c r="E36" s="19"/>
      <c r="F36" s="8"/>
      <c r="G36" s="19" t="s">
        <v>3</v>
      </c>
      <c r="H36" s="56"/>
      <c r="I36" s="56"/>
      <c r="J36" s="19"/>
      <c r="K36" s="55" t="str">
        <f t="shared" si="0"/>
        <v/>
      </c>
      <c r="L36" s="55"/>
      <c r="M36" s="6" t="str">
        <f t="shared" si="2"/>
        <v/>
      </c>
      <c r="N36" s="19"/>
      <c r="O36" s="8"/>
      <c r="P36" s="56"/>
      <c r="Q36" s="56"/>
      <c r="R36" s="59" t="str">
        <f t="shared" si="3"/>
        <v/>
      </c>
      <c r="S36" s="59"/>
      <c r="T36" s="60" t="str">
        <f t="shared" si="4"/>
        <v/>
      </c>
      <c r="U36" s="60"/>
    </row>
    <row r="37" spans="2:21" x14ac:dyDescent="0.2">
      <c r="B37" s="19">
        <v>29</v>
      </c>
      <c r="C37" s="55" t="str">
        <f t="shared" si="1"/>
        <v/>
      </c>
      <c r="D37" s="55"/>
      <c r="E37" s="19"/>
      <c r="F37" s="8"/>
      <c r="G37" s="19" t="s">
        <v>3</v>
      </c>
      <c r="H37" s="56"/>
      <c r="I37" s="56"/>
      <c r="J37" s="19"/>
      <c r="K37" s="55" t="str">
        <f t="shared" si="0"/>
        <v/>
      </c>
      <c r="L37" s="55"/>
      <c r="M37" s="6" t="str">
        <f t="shared" si="2"/>
        <v/>
      </c>
      <c r="N37" s="19"/>
      <c r="O37" s="8"/>
      <c r="P37" s="56"/>
      <c r="Q37" s="56"/>
      <c r="R37" s="59" t="str">
        <f t="shared" si="3"/>
        <v/>
      </c>
      <c r="S37" s="59"/>
      <c r="T37" s="60" t="str">
        <f t="shared" si="4"/>
        <v/>
      </c>
      <c r="U37" s="60"/>
    </row>
    <row r="38" spans="2:21" x14ac:dyDescent="0.2">
      <c r="B38" s="19">
        <v>30</v>
      </c>
      <c r="C38" s="55" t="str">
        <f t="shared" si="1"/>
        <v/>
      </c>
      <c r="D38" s="55"/>
      <c r="E38" s="19"/>
      <c r="F38" s="8"/>
      <c r="G38" s="19" t="s">
        <v>4</v>
      </c>
      <c r="H38" s="56"/>
      <c r="I38" s="56"/>
      <c r="J38" s="19"/>
      <c r="K38" s="55" t="str">
        <f t="shared" si="0"/>
        <v/>
      </c>
      <c r="L38" s="55"/>
      <c r="M38" s="6" t="str">
        <f t="shared" si="2"/>
        <v/>
      </c>
      <c r="N38" s="19"/>
      <c r="O38" s="8"/>
      <c r="P38" s="56"/>
      <c r="Q38" s="56"/>
      <c r="R38" s="59" t="str">
        <f t="shared" si="3"/>
        <v/>
      </c>
      <c r="S38" s="59"/>
      <c r="T38" s="60" t="str">
        <f t="shared" si="4"/>
        <v/>
      </c>
      <c r="U38" s="60"/>
    </row>
    <row r="39" spans="2:21" x14ac:dyDescent="0.2">
      <c r="B39" s="19">
        <v>31</v>
      </c>
      <c r="C39" s="55" t="str">
        <f t="shared" si="1"/>
        <v/>
      </c>
      <c r="D39" s="55"/>
      <c r="E39" s="19"/>
      <c r="F39" s="8"/>
      <c r="G39" s="19" t="s">
        <v>4</v>
      </c>
      <c r="H39" s="56"/>
      <c r="I39" s="56"/>
      <c r="J39" s="19"/>
      <c r="K39" s="55" t="str">
        <f t="shared" si="0"/>
        <v/>
      </c>
      <c r="L39" s="55"/>
      <c r="M39" s="6" t="str">
        <f t="shared" si="2"/>
        <v/>
      </c>
      <c r="N39" s="19"/>
      <c r="O39" s="8"/>
      <c r="P39" s="56"/>
      <c r="Q39" s="56"/>
      <c r="R39" s="59" t="str">
        <f t="shared" si="3"/>
        <v/>
      </c>
      <c r="S39" s="59"/>
      <c r="T39" s="60" t="str">
        <f t="shared" si="4"/>
        <v/>
      </c>
      <c r="U39" s="60"/>
    </row>
    <row r="40" spans="2:21" x14ac:dyDescent="0.2">
      <c r="B40" s="19">
        <v>32</v>
      </c>
      <c r="C40" s="55" t="str">
        <f t="shared" si="1"/>
        <v/>
      </c>
      <c r="D40" s="55"/>
      <c r="E40" s="19"/>
      <c r="F40" s="8"/>
      <c r="G40" s="19" t="s">
        <v>4</v>
      </c>
      <c r="H40" s="56"/>
      <c r="I40" s="56"/>
      <c r="J40" s="19"/>
      <c r="K40" s="55" t="str">
        <f t="shared" si="0"/>
        <v/>
      </c>
      <c r="L40" s="55"/>
      <c r="M40" s="6" t="str">
        <f t="shared" si="2"/>
        <v/>
      </c>
      <c r="N40" s="19"/>
      <c r="O40" s="8"/>
      <c r="P40" s="56"/>
      <c r="Q40" s="56"/>
      <c r="R40" s="59" t="str">
        <f t="shared" si="3"/>
        <v/>
      </c>
      <c r="S40" s="59"/>
      <c r="T40" s="60" t="str">
        <f t="shared" si="4"/>
        <v/>
      </c>
      <c r="U40" s="60"/>
    </row>
    <row r="41" spans="2:21" x14ac:dyDescent="0.2">
      <c r="B41" s="19">
        <v>33</v>
      </c>
      <c r="C41" s="55" t="str">
        <f t="shared" si="1"/>
        <v/>
      </c>
      <c r="D41" s="55"/>
      <c r="E41" s="19"/>
      <c r="F41" s="8"/>
      <c r="G41" s="19" t="s">
        <v>3</v>
      </c>
      <c r="H41" s="56"/>
      <c r="I41" s="56"/>
      <c r="J41" s="19"/>
      <c r="K41" s="55" t="str">
        <f t="shared" si="0"/>
        <v/>
      </c>
      <c r="L41" s="55"/>
      <c r="M41" s="6" t="str">
        <f t="shared" si="2"/>
        <v/>
      </c>
      <c r="N41" s="19"/>
      <c r="O41" s="8"/>
      <c r="P41" s="56"/>
      <c r="Q41" s="56"/>
      <c r="R41" s="59" t="str">
        <f t="shared" si="3"/>
        <v/>
      </c>
      <c r="S41" s="59"/>
      <c r="T41" s="60" t="str">
        <f t="shared" si="4"/>
        <v/>
      </c>
      <c r="U41" s="60"/>
    </row>
    <row r="42" spans="2:21" x14ac:dyDescent="0.2">
      <c r="B42" s="19">
        <v>34</v>
      </c>
      <c r="C42" s="55" t="str">
        <f t="shared" si="1"/>
        <v/>
      </c>
      <c r="D42" s="55"/>
      <c r="E42" s="19"/>
      <c r="F42" s="8"/>
      <c r="G42" s="19" t="s">
        <v>4</v>
      </c>
      <c r="H42" s="56"/>
      <c r="I42" s="56"/>
      <c r="J42" s="19"/>
      <c r="K42" s="55" t="str">
        <f t="shared" si="0"/>
        <v/>
      </c>
      <c r="L42" s="55"/>
      <c r="M42" s="6" t="str">
        <f t="shared" si="2"/>
        <v/>
      </c>
      <c r="N42" s="19"/>
      <c r="O42" s="8"/>
      <c r="P42" s="56"/>
      <c r="Q42" s="56"/>
      <c r="R42" s="59" t="str">
        <f t="shared" si="3"/>
        <v/>
      </c>
      <c r="S42" s="59"/>
      <c r="T42" s="60" t="str">
        <f t="shared" si="4"/>
        <v/>
      </c>
      <c r="U42" s="60"/>
    </row>
    <row r="43" spans="2:21" x14ac:dyDescent="0.2">
      <c r="B43" s="19">
        <v>35</v>
      </c>
      <c r="C43" s="55" t="str">
        <f t="shared" si="1"/>
        <v/>
      </c>
      <c r="D43" s="55"/>
      <c r="E43" s="19"/>
      <c r="F43" s="8"/>
      <c r="G43" s="19" t="s">
        <v>3</v>
      </c>
      <c r="H43" s="56"/>
      <c r="I43" s="56"/>
      <c r="J43" s="19"/>
      <c r="K43" s="55" t="str">
        <f t="shared" si="0"/>
        <v/>
      </c>
      <c r="L43" s="55"/>
      <c r="M43" s="6" t="str">
        <f t="shared" si="2"/>
        <v/>
      </c>
      <c r="N43" s="19"/>
      <c r="O43" s="8"/>
      <c r="P43" s="56"/>
      <c r="Q43" s="56"/>
      <c r="R43" s="59" t="str">
        <f t="shared" si="3"/>
        <v/>
      </c>
      <c r="S43" s="59"/>
      <c r="T43" s="60" t="str">
        <f t="shared" si="4"/>
        <v/>
      </c>
      <c r="U43" s="60"/>
    </row>
    <row r="44" spans="2:21" x14ac:dyDescent="0.2">
      <c r="B44" s="19">
        <v>36</v>
      </c>
      <c r="C44" s="55" t="str">
        <f t="shared" si="1"/>
        <v/>
      </c>
      <c r="D44" s="55"/>
      <c r="E44" s="19"/>
      <c r="F44" s="8"/>
      <c r="G44" s="19" t="s">
        <v>4</v>
      </c>
      <c r="H44" s="56"/>
      <c r="I44" s="56"/>
      <c r="J44" s="19"/>
      <c r="K44" s="55" t="str">
        <f t="shared" si="0"/>
        <v/>
      </c>
      <c r="L44" s="55"/>
      <c r="M44" s="6" t="str">
        <f t="shared" si="2"/>
        <v/>
      </c>
      <c r="N44" s="19"/>
      <c r="O44" s="8"/>
      <c r="P44" s="56"/>
      <c r="Q44" s="56"/>
      <c r="R44" s="59" t="str">
        <f t="shared" si="3"/>
        <v/>
      </c>
      <c r="S44" s="59"/>
      <c r="T44" s="60" t="str">
        <f t="shared" si="4"/>
        <v/>
      </c>
      <c r="U44" s="60"/>
    </row>
    <row r="45" spans="2:21" x14ac:dyDescent="0.2">
      <c r="B45" s="19">
        <v>37</v>
      </c>
      <c r="C45" s="55" t="str">
        <f t="shared" si="1"/>
        <v/>
      </c>
      <c r="D45" s="55"/>
      <c r="E45" s="19"/>
      <c r="F45" s="8"/>
      <c r="G45" s="19" t="s">
        <v>3</v>
      </c>
      <c r="H45" s="56"/>
      <c r="I45" s="56"/>
      <c r="J45" s="19"/>
      <c r="K45" s="55" t="str">
        <f t="shared" si="0"/>
        <v/>
      </c>
      <c r="L45" s="55"/>
      <c r="M45" s="6" t="str">
        <f t="shared" si="2"/>
        <v/>
      </c>
      <c r="N45" s="19"/>
      <c r="O45" s="8"/>
      <c r="P45" s="56"/>
      <c r="Q45" s="56"/>
      <c r="R45" s="59" t="str">
        <f t="shared" si="3"/>
        <v/>
      </c>
      <c r="S45" s="59"/>
      <c r="T45" s="60" t="str">
        <f t="shared" si="4"/>
        <v/>
      </c>
      <c r="U45" s="60"/>
    </row>
    <row r="46" spans="2:21" x14ac:dyDescent="0.2">
      <c r="B46" s="19">
        <v>38</v>
      </c>
      <c r="C46" s="55" t="str">
        <f t="shared" si="1"/>
        <v/>
      </c>
      <c r="D46" s="55"/>
      <c r="E46" s="19"/>
      <c r="F46" s="8"/>
      <c r="G46" s="19" t="s">
        <v>4</v>
      </c>
      <c r="H46" s="56"/>
      <c r="I46" s="56"/>
      <c r="J46" s="19"/>
      <c r="K46" s="55" t="str">
        <f t="shared" si="0"/>
        <v/>
      </c>
      <c r="L46" s="55"/>
      <c r="M46" s="6" t="str">
        <f t="shared" si="2"/>
        <v/>
      </c>
      <c r="N46" s="19"/>
      <c r="O46" s="8"/>
      <c r="P46" s="56"/>
      <c r="Q46" s="56"/>
      <c r="R46" s="59" t="str">
        <f t="shared" si="3"/>
        <v/>
      </c>
      <c r="S46" s="59"/>
      <c r="T46" s="60" t="str">
        <f t="shared" si="4"/>
        <v/>
      </c>
      <c r="U46" s="60"/>
    </row>
    <row r="47" spans="2:21" x14ac:dyDescent="0.2">
      <c r="B47" s="19">
        <v>39</v>
      </c>
      <c r="C47" s="55" t="str">
        <f t="shared" si="1"/>
        <v/>
      </c>
      <c r="D47" s="55"/>
      <c r="E47" s="19"/>
      <c r="F47" s="8"/>
      <c r="G47" s="19" t="s">
        <v>4</v>
      </c>
      <c r="H47" s="56"/>
      <c r="I47" s="56"/>
      <c r="J47" s="19"/>
      <c r="K47" s="55" t="str">
        <f t="shared" si="0"/>
        <v/>
      </c>
      <c r="L47" s="55"/>
      <c r="M47" s="6" t="str">
        <f t="shared" si="2"/>
        <v/>
      </c>
      <c r="N47" s="19"/>
      <c r="O47" s="8"/>
      <c r="P47" s="56"/>
      <c r="Q47" s="56"/>
      <c r="R47" s="59" t="str">
        <f t="shared" si="3"/>
        <v/>
      </c>
      <c r="S47" s="59"/>
      <c r="T47" s="60" t="str">
        <f t="shared" si="4"/>
        <v/>
      </c>
      <c r="U47" s="60"/>
    </row>
    <row r="48" spans="2:21" x14ac:dyDescent="0.2">
      <c r="B48" s="19">
        <v>40</v>
      </c>
      <c r="C48" s="55" t="str">
        <f t="shared" si="1"/>
        <v/>
      </c>
      <c r="D48" s="55"/>
      <c r="E48" s="19"/>
      <c r="F48" s="8"/>
      <c r="G48" s="19" t="s">
        <v>37</v>
      </c>
      <c r="H48" s="56"/>
      <c r="I48" s="56"/>
      <c r="J48" s="19"/>
      <c r="K48" s="55" t="str">
        <f t="shared" si="0"/>
        <v/>
      </c>
      <c r="L48" s="55"/>
      <c r="M48" s="6" t="str">
        <f t="shared" si="2"/>
        <v/>
      </c>
      <c r="N48" s="19"/>
      <c r="O48" s="8"/>
      <c r="P48" s="56"/>
      <c r="Q48" s="56"/>
      <c r="R48" s="59" t="str">
        <f t="shared" si="3"/>
        <v/>
      </c>
      <c r="S48" s="59"/>
      <c r="T48" s="60" t="str">
        <f t="shared" si="4"/>
        <v/>
      </c>
      <c r="U48" s="60"/>
    </row>
    <row r="49" spans="2:21" x14ac:dyDescent="0.2">
      <c r="B49" s="19">
        <v>41</v>
      </c>
      <c r="C49" s="55" t="str">
        <f t="shared" si="1"/>
        <v/>
      </c>
      <c r="D49" s="55"/>
      <c r="E49" s="19"/>
      <c r="F49" s="8"/>
      <c r="G49" s="19" t="s">
        <v>4</v>
      </c>
      <c r="H49" s="56"/>
      <c r="I49" s="56"/>
      <c r="J49" s="19"/>
      <c r="K49" s="55" t="str">
        <f t="shared" si="0"/>
        <v/>
      </c>
      <c r="L49" s="55"/>
      <c r="M49" s="6" t="str">
        <f t="shared" si="2"/>
        <v/>
      </c>
      <c r="N49" s="19"/>
      <c r="O49" s="8"/>
      <c r="P49" s="56"/>
      <c r="Q49" s="56"/>
      <c r="R49" s="59" t="str">
        <f t="shared" si="3"/>
        <v/>
      </c>
      <c r="S49" s="59"/>
      <c r="T49" s="60" t="str">
        <f t="shared" si="4"/>
        <v/>
      </c>
      <c r="U49" s="60"/>
    </row>
    <row r="50" spans="2:21" x14ac:dyDescent="0.2">
      <c r="B50" s="19">
        <v>42</v>
      </c>
      <c r="C50" s="55" t="str">
        <f t="shared" si="1"/>
        <v/>
      </c>
      <c r="D50" s="55"/>
      <c r="E50" s="19"/>
      <c r="F50" s="8"/>
      <c r="G50" s="19" t="s">
        <v>4</v>
      </c>
      <c r="H50" s="56"/>
      <c r="I50" s="56"/>
      <c r="J50" s="19"/>
      <c r="K50" s="55" t="str">
        <f t="shared" si="0"/>
        <v/>
      </c>
      <c r="L50" s="55"/>
      <c r="M50" s="6" t="str">
        <f t="shared" si="2"/>
        <v/>
      </c>
      <c r="N50" s="19"/>
      <c r="O50" s="8"/>
      <c r="P50" s="56"/>
      <c r="Q50" s="56"/>
      <c r="R50" s="59" t="str">
        <f t="shared" si="3"/>
        <v/>
      </c>
      <c r="S50" s="59"/>
      <c r="T50" s="60" t="str">
        <f t="shared" si="4"/>
        <v/>
      </c>
      <c r="U50" s="60"/>
    </row>
    <row r="51" spans="2:21" x14ac:dyDescent="0.2">
      <c r="B51" s="19">
        <v>43</v>
      </c>
      <c r="C51" s="55" t="str">
        <f t="shared" si="1"/>
        <v/>
      </c>
      <c r="D51" s="55"/>
      <c r="E51" s="19"/>
      <c r="F51" s="8"/>
      <c r="G51" s="19" t="s">
        <v>3</v>
      </c>
      <c r="H51" s="56"/>
      <c r="I51" s="56"/>
      <c r="J51" s="19"/>
      <c r="K51" s="55" t="str">
        <f t="shared" si="0"/>
        <v/>
      </c>
      <c r="L51" s="55"/>
      <c r="M51" s="6" t="str">
        <f t="shared" si="2"/>
        <v/>
      </c>
      <c r="N51" s="19"/>
      <c r="O51" s="8"/>
      <c r="P51" s="56"/>
      <c r="Q51" s="56"/>
      <c r="R51" s="59" t="str">
        <f t="shared" si="3"/>
        <v/>
      </c>
      <c r="S51" s="59"/>
      <c r="T51" s="60" t="str">
        <f t="shared" si="4"/>
        <v/>
      </c>
      <c r="U51" s="60"/>
    </row>
    <row r="52" spans="2:21" x14ac:dyDescent="0.2">
      <c r="B52" s="19">
        <v>44</v>
      </c>
      <c r="C52" s="55" t="str">
        <f t="shared" si="1"/>
        <v/>
      </c>
      <c r="D52" s="55"/>
      <c r="E52" s="19"/>
      <c r="F52" s="8"/>
      <c r="G52" s="19" t="s">
        <v>3</v>
      </c>
      <c r="H52" s="56"/>
      <c r="I52" s="56"/>
      <c r="J52" s="19"/>
      <c r="K52" s="55" t="str">
        <f t="shared" si="0"/>
        <v/>
      </c>
      <c r="L52" s="55"/>
      <c r="M52" s="6" t="str">
        <f t="shared" si="2"/>
        <v/>
      </c>
      <c r="N52" s="19"/>
      <c r="O52" s="8"/>
      <c r="P52" s="56"/>
      <c r="Q52" s="56"/>
      <c r="R52" s="59" t="str">
        <f t="shared" si="3"/>
        <v/>
      </c>
      <c r="S52" s="59"/>
      <c r="T52" s="60" t="str">
        <f t="shared" si="4"/>
        <v/>
      </c>
      <c r="U52" s="60"/>
    </row>
    <row r="53" spans="2:21" x14ac:dyDescent="0.2">
      <c r="B53" s="19">
        <v>45</v>
      </c>
      <c r="C53" s="55" t="str">
        <f t="shared" si="1"/>
        <v/>
      </c>
      <c r="D53" s="55"/>
      <c r="E53" s="19"/>
      <c r="F53" s="8"/>
      <c r="G53" s="19" t="s">
        <v>4</v>
      </c>
      <c r="H53" s="56"/>
      <c r="I53" s="56"/>
      <c r="J53" s="19"/>
      <c r="K53" s="55" t="str">
        <f t="shared" si="0"/>
        <v/>
      </c>
      <c r="L53" s="55"/>
      <c r="M53" s="6" t="str">
        <f t="shared" si="2"/>
        <v/>
      </c>
      <c r="N53" s="19"/>
      <c r="O53" s="8"/>
      <c r="P53" s="56"/>
      <c r="Q53" s="56"/>
      <c r="R53" s="59" t="str">
        <f t="shared" si="3"/>
        <v/>
      </c>
      <c r="S53" s="59"/>
      <c r="T53" s="60" t="str">
        <f t="shared" si="4"/>
        <v/>
      </c>
      <c r="U53" s="60"/>
    </row>
    <row r="54" spans="2:21" x14ac:dyDescent="0.2">
      <c r="B54" s="19">
        <v>46</v>
      </c>
      <c r="C54" s="55" t="str">
        <f t="shared" si="1"/>
        <v/>
      </c>
      <c r="D54" s="55"/>
      <c r="E54" s="19"/>
      <c r="F54" s="8"/>
      <c r="G54" s="19" t="s">
        <v>4</v>
      </c>
      <c r="H54" s="56"/>
      <c r="I54" s="56"/>
      <c r="J54" s="19"/>
      <c r="K54" s="55" t="str">
        <f t="shared" si="0"/>
        <v/>
      </c>
      <c r="L54" s="55"/>
      <c r="M54" s="6" t="str">
        <f t="shared" si="2"/>
        <v/>
      </c>
      <c r="N54" s="19"/>
      <c r="O54" s="8"/>
      <c r="P54" s="56"/>
      <c r="Q54" s="56"/>
      <c r="R54" s="59" t="str">
        <f t="shared" si="3"/>
        <v/>
      </c>
      <c r="S54" s="59"/>
      <c r="T54" s="60" t="str">
        <f t="shared" si="4"/>
        <v/>
      </c>
      <c r="U54" s="60"/>
    </row>
    <row r="55" spans="2:21" x14ac:dyDescent="0.2">
      <c r="B55" s="19">
        <v>47</v>
      </c>
      <c r="C55" s="55" t="str">
        <f t="shared" si="1"/>
        <v/>
      </c>
      <c r="D55" s="55"/>
      <c r="E55" s="19"/>
      <c r="F55" s="8"/>
      <c r="G55" s="19" t="s">
        <v>3</v>
      </c>
      <c r="H55" s="56"/>
      <c r="I55" s="56"/>
      <c r="J55" s="19"/>
      <c r="K55" s="55" t="str">
        <f t="shared" si="0"/>
        <v/>
      </c>
      <c r="L55" s="55"/>
      <c r="M55" s="6" t="str">
        <f t="shared" si="2"/>
        <v/>
      </c>
      <c r="N55" s="19"/>
      <c r="O55" s="8"/>
      <c r="P55" s="56"/>
      <c r="Q55" s="56"/>
      <c r="R55" s="59" t="str">
        <f t="shared" si="3"/>
        <v/>
      </c>
      <c r="S55" s="59"/>
      <c r="T55" s="60" t="str">
        <f t="shared" si="4"/>
        <v/>
      </c>
      <c r="U55" s="60"/>
    </row>
    <row r="56" spans="2:21" x14ac:dyDescent="0.2">
      <c r="B56" s="19">
        <v>48</v>
      </c>
      <c r="C56" s="55" t="str">
        <f t="shared" si="1"/>
        <v/>
      </c>
      <c r="D56" s="55"/>
      <c r="E56" s="19"/>
      <c r="F56" s="8"/>
      <c r="G56" s="19" t="s">
        <v>3</v>
      </c>
      <c r="H56" s="56"/>
      <c r="I56" s="56"/>
      <c r="J56" s="19"/>
      <c r="K56" s="55" t="str">
        <f t="shared" si="0"/>
        <v/>
      </c>
      <c r="L56" s="55"/>
      <c r="M56" s="6" t="str">
        <f t="shared" si="2"/>
        <v/>
      </c>
      <c r="N56" s="19"/>
      <c r="O56" s="8"/>
      <c r="P56" s="56"/>
      <c r="Q56" s="56"/>
      <c r="R56" s="59" t="str">
        <f t="shared" si="3"/>
        <v/>
      </c>
      <c r="S56" s="59"/>
      <c r="T56" s="60" t="str">
        <f t="shared" si="4"/>
        <v/>
      </c>
      <c r="U56" s="60"/>
    </row>
    <row r="57" spans="2:21" x14ac:dyDescent="0.2">
      <c r="B57" s="19">
        <v>49</v>
      </c>
      <c r="C57" s="55" t="str">
        <f t="shared" si="1"/>
        <v/>
      </c>
      <c r="D57" s="55"/>
      <c r="E57" s="19"/>
      <c r="F57" s="8"/>
      <c r="G57" s="19" t="s">
        <v>3</v>
      </c>
      <c r="H57" s="56"/>
      <c r="I57" s="56"/>
      <c r="J57" s="19"/>
      <c r="K57" s="55" t="str">
        <f t="shared" si="0"/>
        <v/>
      </c>
      <c r="L57" s="55"/>
      <c r="M57" s="6" t="str">
        <f t="shared" si="2"/>
        <v/>
      </c>
      <c r="N57" s="19"/>
      <c r="O57" s="8"/>
      <c r="P57" s="56"/>
      <c r="Q57" s="56"/>
      <c r="R57" s="59" t="str">
        <f t="shared" si="3"/>
        <v/>
      </c>
      <c r="S57" s="59"/>
      <c r="T57" s="60" t="str">
        <f t="shared" si="4"/>
        <v/>
      </c>
      <c r="U57" s="60"/>
    </row>
    <row r="58" spans="2:21" x14ac:dyDescent="0.2">
      <c r="B58" s="19">
        <v>50</v>
      </c>
      <c r="C58" s="55" t="str">
        <f t="shared" si="1"/>
        <v/>
      </c>
      <c r="D58" s="55"/>
      <c r="E58" s="19"/>
      <c r="F58" s="8"/>
      <c r="G58" s="19" t="s">
        <v>3</v>
      </c>
      <c r="H58" s="56"/>
      <c r="I58" s="56"/>
      <c r="J58" s="19"/>
      <c r="K58" s="55" t="str">
        <f t="shared" si="0"/>
        <v/>
      </c>
      <c r="L58" s="55"/>
      <c r="M58" s="6" t="str">
        <f t="shared" si="2"/>
        <v/>
      </c>
      <c r="N58" s="19"/>
      <c r="O58" s="8"/>
      <c r="P58" s="56"/>
      <c r="Q58" s="56"/>
      <c r="R58" s="59" t="str">
        <f t="shared" si="3"/>
        <v/>
      </c>
      <c r="S58" s="59"/>
      <c r="T58" s="60" t="str">
        <f t="shared" si="4"/>
        <v/>
      </c>
      <c r="U58" s="60"/>
    </row>
    <row r="59" spans="2:21" x14ac:dyDescent="0.2">
      <c r="B59" s="19">
        <v>51</v>
      </c>
      <c r="C59" s="55" t="str">
        <f t="shared" si="1"/>
        <v/>
      </c>
      <c r="D59" s="55"/>
      <c r="E59" s="19"/>
      <c r="F59" s="8"/>
      <c r="G59" s="19" t="s">
        <v>3</v>
      </c>
      <c r="H59" s="56"/>
      <c r="I59" s="56"/>
      <c r="J59" s="19"/>
      <c r="K59" s="55" t="str">
        <f t="shared" si="0"/>
        <v/>
      </c>
      <c r="L59" s="55"/>
      <c r="M59" s="6" t="str">
        <f t="shared" si="2"/>
        <v/>
      </c>
      <c r="N59" s="19"/>
      <c r="O59" s="8"/>
      <c r="P59" s="56"/>
      <c r="Q59" s="56"/>
      <c r="R59" s="59" t="str">
        <f t="shared" si="3"/>
        <v/>
      </c>
      <c r="S59" s="59"/>
      <c r="T59" s="60" t="str">
        <f t="shared" si="4"/>
        <v/>
      </c>
      <c r="U59" s="60"/>
    </row>
    <row r="60" spans="2:21" x14ac:dyDescent="0.2">
      <c r="B60" s="19">
        <v>52</v>
      </c>
      <c r="C60" s="55" t="str">
        <f t="shared" si="1"/>
        <v/>
      </c>
      <c r="D60" s="55"/>
      <c r="E60" s="19"/>
      <c r="F60" s="8"/>
      <c r="G60" s="19" t="s">
        <v>3</v>
      </c>
      <c r="H60" s="56"/>
      <c r="I60" s="56"/>
      <c r="J60" s="19"/>
      <c r="K60" s="55" t="str">
        <f t="shared" si="0"/>
        <v/>
      </c>
      <c r="L60" s="55"/>
      <c r="M60" s="6" t="str">
        <f t="shared" si="2"/>
        <v/>
      </c>
      <c r="N60" s="19"/>
      <c r="O60" s="8"/>
      <c r="P60" s="56"/>
      <c r="Q60" s="56"/>
      <c r="R60" s="59" t="str">
        <f t="shared" si="3"/>
        <v/>
      </c>
      <c r="S60" s="59"/>
      <c r="T60" s="60" t="str">
        <f t="shared" si="4"/>
        <v/>
      </c>
      <c r="U60" s="60"/>
    </row>
    <row r="61" spans="2:21" x14ac:dyDescent="0.2">
      <c r="B61" s="19">
        <v>53</v>
      </c>
      <c r="C61" s="55" t="str">
        <f t="shared" si="1"/>
        <v/>
      </c>
      <c r="D61" s="55"/>
      <c r="E61" s="19"/>
      <c r="F61" s="8"/>
      <c r="G61" s="19" t="s">
        <v>3</v>
      </c>
      <c r="H61" s="56"/>
      <c r="I61" s="56"/>
      <c r="J61" s="19"/>
      <c r="K61" s="55" t="str">
        <f t="shared" si="0"/>
        <v/>
      </c>
      <c r="L61" s="55"/>
      <c r="M61" s="6" t="str">
        <f t="shared" si="2"/>
        <v/>
      </c>
      <c r="N61" s="19"/>
      <c r="O61" s="8"/>
      <c r="P61" s="56"/>
      <c r="Q61" s="56"/>
      <c r="R61" s="59" t="str">
        <f t="shared" si="3"/>
        <v/>
      </c>
      <c r="S61" s="59"/>
      <c r="T61" s="60" t="str">
        <f t="shared" si="4"/>
        <v/>
      </c>
      <c r="U61" s="60"/>
    </row>
    <row r="62" spans="2:21" x14ac:dyDescent="0.2">
      <c r="B62" s="19">
        <v>54</v>
      </c>
      <c r="C62" s="55" t="str">
        <f t="shared" si="1"/>
        <v/>
      </c>
      <c r="D62" s="55"/>
      <c r="E62" s="19"/>
      <c r="F62" s="8"/>
      <c r="G62" s="19" t="s">
        <v>3</v>
      </c>
      <c r="H62" s="56"/>
      <c r="I62" s="56"/>
      <c r="J62" s="19"/>
      <c r="K62" s="55" t="str">
        <f t="shared" si="0"/>
        <v/>
      </c>
      <c r="L62" s="55"/>
      <c r="M62" s="6" t="str">
        <f t="shared" si="2"/>
        <v/>
      </c>
      <c r="N62" s="19"/>
      <c r="O62" s="8"/>
      <c r="P62" s="56"/>
      <c r="Q62" s="56"/>
      <c r="R62" s="59" t="str">
        <f t="shared" si="3"/>
        <v/>
      </c>
      <c r="S62" s="59"/>
      <c r="T62" s="60" t="str">
        <f t="shared" si="4"/>
        <v/>
      </c>
      <c r="U62" s="60"/>
    </row>
    <row r="63" spans="2:21" x14ac:dyDescent="0.2">
      <c r="B63" s="19">
        <v>55</v>
      </c>
      <c r="C63" s="55" t="str">
        <f t="shared" si="1"/>
        <v/>
      </c>
      <c r="D63" s="55"/>
      <c r="E63" s="19"/>
      <c r="F63" s="8"/>
      <c r="G63" s="19" t="s">
        <v>4</v>
      </c>
      <c r="H63" s="56"/>
      <c r="I63" s="56"/>
      <c r="J63" s="19"/>
      <c r="K63" s="55" t="str">
        <f t="shared" si="0"/>
        <v/>
      </c>
      <c r="L63" s="55"/>
      <c r="M63" s="6" t="str">
        <f t="shared" si="2"/>
        <v/>
      </c>
      <c r="N63" s="19"/>
      <c r="O63" s="8"/>
      <c r="P63" s="56"/>
      <c r="Q63" s="56"/>
      <c r="R63" s="59" t="str">
        <f t="shared" si="3"/>
        <v/>
      </c>
      <c r="S63" s="59"/>
      <c r="T63" s="60" t="str">
        <f t="shared" si="4"/>
        <v/>
      </c>
      <c r="U63" s="60"/>
    </row>
    <row r="64" spans="2:21" x14ac:dyDescent="0.2">
      <c r="B64" s="19">
        <v>56</v>
      </c>
      <c r="C64" s="55" t="str">
        <f t="shared" si="1"/>
        <v/>
      </c>
      <c r="D64" s="55"/>
      <c r="E64" s="19"/>
      <c r="F64" s="8"/>
      <c r="G64" s="19" t="s">
        <v>3</v>
      </c>
      <c r="H64" s="56"/>
      <c r="I64" s="56"/>
      <c r="J64" s="19"/>
      <c r="K64" s="55" t="str">
        <f t="shared" si="0"/>
        <v/>
      </c>
      <c r="L64" s="55"/>
      <c r="M64" s="6" t="str">
        <f t="shared" si="2"/>
        <v/>
      </c>
      <c r="N64" s="19"/>
      <c r="O64" s="8"/>
      <c r="P64" s="56"/>
      <c r="Q64" s="56"/>
      <c r="R64" s="59" t="str">
        <f t="shared" si="3"/>
        <v/>
      </c>
      <c r="S64" s="59"/>
      <c r="T64" s="60" t="str">
        <f t="shared" si="4"/>
        <v/>
      </c>
      <c r="U64" s="60"/>
    </row>
    <row r="65" spans="2:21" x14ac:dyDescent="0.2">
      <c r="B65" s="19">
        <v>57</v>
      </c>
      <c r="C65" s="55" t="str">
        <f t="shared" si="1"/>
        <v/>
      </c>
      <c r="D65" s="55"/>
      <c r="E65" s="19"/>
      <c r="F65" s="8"/>
      <c r="G65" s="19" t="s">
        <v>3</v>
      </c>
      <c r="H65" s="56"/>
      <c r="I65" s="56"/>
      <c r="J65" s="19"/>
      <c r="K65" s="55" t="str">
        <f t="shared" si="0"/>
        <v/>
      </c>
      <c r="L65" s="55"/>
      <c r="M65" s="6" t="str">
        <f t="shared" si="2"/>
        <v/>
      </c>
      <c r="N65" s="19"/>
      <c r="O65" s="8"/>
      <c r="P65" s="56"/>
      <c r="Q65" s="56"/>
      <c r="R65" s="59" t="str">
        <f t="shared" si="3"/>
        <v/>
      </c>
      <c r="S65" s="59"/>
      <c r="T65" s="60" t="str">
        <f t="shared" si="4"/>
        <v/>
      </c>
      <c r="U65" s="60"/>
    </row>
    <row r="66" spans="2:21" x14ac:dyDescent="0.2">
      <c r="B66" s="19">
        <v>58</v>
      </c>
      <c r="C66" s="55" t="str">
        <f t="shared" si="1"/>
        <v/>
      </c>
      <c r="D66" s="55"/>
      <c r="E66" s="19"/>
      <c r="F66" s="8"/>
      <c r="G66" s="19" t="s">
        <v>3</v>
      </c>
      <c r="H66" s="56"/>
      <c r="I66" s="56"/>
      <c r="J66" s="19"/>
      <c r="K66" s="55" t="str">
        <f t="shared" si="0"/>
        <v/>
      </c>
      <c r="L66" s="55"/>
      <c r="M66" s="6" t="str">
        <f t="shared" si="2"/>
        <v/>
      </c>
      <c r="N66" s="19"/>
      <c r="O66" s="8"/>
      <c r="P66" s="56"/>
      <c r="Q66" s="56"/>
      <c r="R66" s="59" t="str">
        <f t="shared" si="3"/>
        <v/>
      </c>
      <c r="S66" s="59"/>
      <c r="T66" s="60" t="str">
        <f t="shared" si="4"/>
        <v/>
      </c>
      <c r="U66" s="60"/>
    </row>
    <row r="67" spans="2:21" x14ac:dyDescent="0.2">
      <c r="B67" s="19">
        <v>59</v>
      </c>
      <c r="C67" s="55" t="str">
        <f t="shared" si="1"/>
        <v/>
      </c>
      <c r="D67" s="55"/>
      <c r="E67" s="19"/>
      <c r="F67" s="8"/>
      <c r="G67" s="19" t="s">
        <v>3</v>
      </c>
      <c r="H67" s="56"/>
      <c r="I67" s="56"/>
      <c r="J67" s="19"/>
      <c r="K67" s="55" t="str">
        <f t="shared" si="0"/>
        <v/>
      </c>
      <c r="L67" s="55"/>
      <c r="M67" s="6" t="str">
        <f t="shared" si="2"/>
        <v/>
      </c>
      <c r="N67" s="19"/>
      <c r="O67" s="8"/>
      <c r="P67" s="56"/>
      <c r="Q67" s="56"/>
      <c r="R67" s="59" t="str">
        <f t="shared" si="3"/>
        <v/>
      </c>
      <c r="S67" s="59"/>
      <c r="T67" s="60" t="str">
        <f t="shared" si="4"/>
        <v/>
      </c>
      <c r="U67" s="60"/>
    </row>
    <row r="68" spans="2:21" x14ac:dyDescent="0.2">
      <c r="B68" s="19">
        <v>60</v>
      </c>
      <c r="C68" s="55" t="str">
        <f t="shared" si="1"/>
        <v/>
      </c>
      <c r="D68" s="55"/>
      <c r="E68" s="19"/>
      <c r="F68" s="8"/>
      <c r="G68" s="19" t="s">
        <v>4</v>
      </c>
      <c r="H68" s="56"/>
      <c r="I68" s="56"/>
      <c r="J68" s="19"/>
      <c r="K68" s="55" t="str">
        <f t="shared" si="0"/>
        <v/>
      </c>
      <c r="L68" s="55"/>
      <c r="M68" s="6" t="str">
        <f t="shared" si="2"/>
        <v/>
      </c>
      <c r="N68" s="19"/>
      <c r="O68" s="8"/>
      <c r="P68" s="56"/>
      <c r="Q68" s="56"/>
      <c r="R68" s="59" t="str">
        <f t="shared" si="3"/>
        <v/>
      </c>
      <c r="S68" s="59"/>
      <c r="T68" s="60" t="str">
        <f t="shared" si="4"/>
        <v/>
      </c>
      <c r="U68" s="60"/>
    </row>
    <row r="69" spans="2:21" x14ac:dyDescent="0.2">
      <c r="B69" s="19">
        <v>61</v>
      </c>
      <c r="C69" s="55" t="str">
        <f t="shared" si="1"/>
        <v/>
      </c>
      <c r="D69" s="55"/>
      <c r="E69" s="19"/>
      <c r="F69" s="8"/>
      <c r="G69" s="19" t="s">
        <v>4</v>
      </c>
      <c r="H69" s="56"/>
      <c r="I69" s="56"/>
      <c r="J69" s="19"/>
      <c r="K69" s="55" t="str">
        <f t="shared" si="0"/>
        <v/>
      </c>
      <c r="L69" s="55"/>
      <c r="M69" s="6" t="str">
        <f t="shared" si="2"/>
        <v/>
      </c>
      <c r="N69" s="19"/>
      <c r="O69" s="8"/>
      <c r="P69" s="56"/>
      <c r="Q69" s="56"/>
      <c r="R69" s="59" t="str">
        <f t="shared" si="3"/>
        <v/>
      </c>
      <c r="S69" s="59"/>
      <c r="T69" s="60" t="str">
        <f t="shared" si="4"/>
        <v/>
      </c>
      <c r="U69" s="60"/>
    </row>
    <row r="70" spans="2:21" x14ac:dyDescent="0.2">
      <c r="B70" s="19">
        <v>62</v>
      </c>
      <c r="C70" s="55" t="str">
        <f t="shared" si="1"/>
        <v/>
      </c>
      <c r="D70" s="55"/>
      <c r="E70" s="19"/>
      <c r="F70" s="8"/>
      <c r="G70" s="19" t="s">
        <v>3</v>
      </c>
      <c r="H70" s="56"/>
      <c r="I70" s="56"/>
      <c r="J70" s="19"/>
      <c r="K70" s="55" t="str">
        <f t="shared" si="0"/>
        <v/>
      </c>
      <c r="L70" s="55"/>
      <c r="M70" s="6" t="str">
        <f t="shared" si="2"/>
        <v/>
      </c>
      <c r="N70" s="19"/>
      <c r="O70" s="8"/>
      <c r="P70" s="56"/>
      <c r="Q70" s="56"/>
      <c r="R70" s="59" t="str">
        <f t="shared" si="3"/>
        <v/>
      </c>
      <c r="S70" s="59"/>
      <c r="T70" s="60" t="str">
        <f t="shared" si="4"/>
        <v/>
      </c>
      <c r="U70" s="60"/>
    </row>
    <row r="71" spans="2:21" x14ac:dyDescent="0.2">
      <c r="B71" s="19">
        <v>63</v>
      </c>
      <c r="C71" s="55" t="str">
        <f t="shared" si="1"/>
        <v/>
      </c>
      <c r="D71" s="55"/>
      <c r="E71" s="19"/>
      <c r="F71" s="8"/>
      <c r="G71" s="19" t="s">
        <v>4</v>
      </c>
      <c r="H71" s="56"/>
      <c r="I71" s="56"/>
      <c r="J71" s="19"/>
      <c r="K71" s="55" t="str">
        <f t="shared" si="0"/>
        <v/>
      </c>
      <c r="L71" s="55"/>
      <c r="M71" s="6" t="str">
        <f t="shared" si="2"/>
        <v/>
      </c>
      <c r="N71" s="19"/>
      <c r="O71" s="8"/>
      <c r="P71" s="56"/>
      <c r="Q71" s="56"/>
      <c r="R71" s="59" t="str">
        <f t="shared" si="3"/>
        <v/>
      </c>
      <c r="S71" s="59"/>
      <c r="T71" s="60" t="str">
        <f t="shared" si="4"/>
        <v/>
      </c>
      <c r="U71" s="60"/>
    </row>
    <row r="72" spans="2:21" x14ac:dyDescent="0.2">
      <c r="B72" s="19">
        <v>64</v>
      </c>
      <c r="C72" s="55" t="str">
        <f t="shared" si="1"/>
        <v/>
      </c>
      <c r="D72" s="55"/>
      <c r="E72" s="19"/>
      <c r="F72" s="8"/>
      <c r="G72" s="19" t="s">
        <v>3</v>
      </c>
      <c r="H72" s="56"/>
      <c r="I72" s="56"/>
      <c r="J72" s="19"/>
      <c r="K72" s="55" t="str">
        <f t="shared" si="0"/>
        <v/>
      </c>
      <c r="L72" s="55"/>
      <c r="M72" s="6" t="str">
        <f t="shared" si="2"/>
        <v/>
      </c>
      <c r="N72" s="19"/>
      <c r="O72" s="8"/>
      <c r="P72" s="56"/>
      <c r="Q72" s="56"/>
      <c r="R72" s="59" t="str">
        <f t="shared" si="3"/>
        <v/>
      </c>
      <c r="S72" s="59"/>
      <c r="T72" s="60" t="str">
        <f t="shared" si="4"/>
        <v/>
      </c>
      <c r="U72" s="60"/>
    </row>
    <row r="73" spans="2:21" x14ac:dyDescent="0.2">
      <c r="B73" s="19">
        <v>65</v>
      </c>
      <c r="C73" s="55" t="str">
        <f t="shared" si="1"/>
        <v/>
      </c>
      <c r="D73" s="55"/>
      <c r="E73" s="19"/>
      <c r="F73" s="8"/>
      <c r="G73" s="19" t="s">
        <v>4</v>
      </c>
      <c r="H73" s="56"/>
      <c r="I73" s="56"/>
      <c r="J73" s="19"/>
      <c r="K73" s="55" t="str">
        <f t="shared" ref="K73:K108" si="5">IF(F73="","",C73*0.03)</f>
        <v/>
      </c>
      <c r="L73" s="55"/>
      <c r="M73" s="6" t="str">
        <f t="shared" si="2"/>
        <v/>
      </c>
      <c r="N73" s="19"/>
      <c r="O73" s="8"/>
      <c r="P73" s="56"/>
      <c r="Q73" s="56"/>
      <c r="R73" s="59" t="str">
        <f t="shared" si="3"/>
        <v/>
      </c>
      <c r="S73" s="59"/>
      <c r="T73" s="60" t="str">
        <f t="shared" si="4"/>
        <v/>
      </c>
      <c r="U73" s="60"/>
    </row>
    <row r="74" spans="2:21" x14ac:dyDescent="0.2">
      <c r="B74" s="19">
        <v>66</v>
      </c>
      <c r="C74" s="55" t="str">
        <f t="shared" ref="C74:C108" si="6">IF(R73="","",C73+R73)</f>
        <v/>
      </c>
      <c r="D74" s="55"/>
      <c r="E74" s="19"/>
      <c r="F74" s="8"/>
      <c r="G74" s="19" t="s">
        <v>4</v>
      </c>
      <c r="H74" s="56"/>
      <c r="I74" s="56"/>
      <c r="J74" s="19"/>
      <c r="K74" s="55" t="str">
        <f t="shared" si="5"/>
        <v/>
      </c>
      <c r="L74" s="55"/>
      <c r="M74" s="6" t="str">
        <f t="shared" ref="M74:M108" si="7">IF(J74="","",(K74/J74)/1000)</f>
        <v/>
      </c>
      <c r="N74" s="19"/>
      <c r="O74" s="8"/>
      <c r="P74" s="56"/>
      <c r="Q74" s="56"/>
      <c r="R74" s="59" t="str">
        <f t="shared" ref="R74:R108" si="8">IF(O74="","",(IF(G74="売",H74-P74,P74-H74))*M74*100000)</f>
        <v/>
      </c>
      <c r="S74" s="59"/>
      <c r="T74" s="60" t="str">
        <f t="shared" ref="T74:T108" si="9">IF(O74="","",IF(R74&lt;0,J74*(-1),IF(G74="買",(P74-H74)*100,(H74-P74)*100)))</f>
        <v/>
      </c>
      <c r="U74" s="60"/>
    </row>
    <row r="75" spans="2:21" x14ac:dyDescent="0.2">
      <c r="B75" s="19">
        <v>67</v>
      </c>
      <c r="C75" s="55" t="str">
        <f t="shared" si="6"/>
        <v/>
      </c>
      <c r="D75" s="55"/>
      <c r="E75" s="19"/>
      <c r="F75" s="8"/>
      <c r="G75" s="19" t="s">
        <v>3</v>
      </c>
      <c r="H75" s="56"/>
      <c r="I75" s="56"/>
      <c r="J75" s="19"/>
      <c r="K75" s="55" t="str">
        <f t="shared" si="5"/>
        <v/>
      </c>
      <c r="L75" s="55"/>
      <c r="M75" s="6" t="str">
        <f t="shared" si="7"/>
        <v/>
      </c>
      <c r="N75" s="19"/>
      <c r="O75" s="8"/>
      <c r="P75" s="56"/>
      <c r="Q75" s="56"/>
      <c r="R75" s="59" t="str">
        <f t="shared" si="8"/>
        <v/>
      </c>
      <c r="S75" s="59"/>
      <c r="T75" s="60" t="str">
        <f t="shared" si="9"/>
        <v/>
      </c>
      <c r="U75" s="60"/>
    </row>
    <row r="76" spans="2:21" x14ac:dyDescent="0.2">
      <c r="B76" s="19">
        <v>68</v>
      </c>
      <c r="C76" s="55" t="str">
        <f t="shared" si="6"/>
        <v/>
      </c>
      <c r="D76" s="55"/>
      <c r="E76" s="19"/>
      <c r="F76" s="8"/>
      <c r="G76" s="19" t="s">
        <v>3</v>
      </c>
      <c r="H76" s="56"/>
      <c r="I76" s="56"/>
      <c r="J76" s="19"/>
      <c r="K76" s="55" t="str">
        <f t="shared" si="5"/>
        <v/>
      </c>
      <c r="L76" s="55"/>
      <c r="M76" s="6" t="str">
        <f t="shared" si="7"/>
        <v/>
      </c>
      <c r="N76" s="19"/>
      <c r="O76" s="8"/>
      <c r="P76" s="56"/>
      <c r="Q76" s="56"/>
      <c r="R76" s="59" t="str">
        <f t="shared" si="8"/>
        <v/>
      </c>
      <c r="S76" s="59"/>
      <c r="T76" s="60" t="str">
        <f t="shared" si="9"/>
        <v/>
      </c>
      <c r="U76" s="60"/>
    </row>
    <row r="77" spans="2:21" x14ac:dyDescent="0.2">
      <c r="B77" s="19">
        <v>69</v>
      </c>
      <c r="C77" s="55" t="str">
        <f t="shared" si="6"/>
        <v/>
      </c>
      <c r="D77" s="55"/>
      <c r="E77" s="19"/>
      <c r="F77" s="8"/>
      <c r="G77" s="19" t="s">
        <v>3</v>
      </c>
      <c r="H77" s="56"/>
      <c r="I77" s="56"/>
      <c r="J77" s="19"/>
      <c r="K77" s="55" t="str">
        <f t="shared" si="5"/>
        <v/>
      </c>
      <c r="L77" s="55"/>
      <c r="M77" s="6" t="str">
        <f t="shared" si="7"/>
        <v/>
      </c>
      <c r="N77" s="19"/>
      <c r="O77" s="8"/>
      <c r="P77" s="56"/>
      <c r="Q77" s="56"/>
      <c r="R77" s="59" t="str">
        <f t="shared" si="8"/>
        <v/>
      </c>
      <c r="S77" s="59"/>
      <c r="T77" s="60" t="str">
        <f t="shared" si="9"/>
        <v/>
      </c>
      <c r="U77" s="60"/>
    </row>
    <row r="78" spans="2:21" x14ac:dyDescent="0.2">
      <c r="B78" s="19">
        <v>70</v>
      </c>
      <c r="C78" s="55" t="str">
        <f t="shared" si="6"/>
        <v/>
      </c>
      <c r="D78" s="55"/>
      <c r="E78" s="19"/>
      <c r="F78" s="8"/>
      <c r="G78" s="19" t="s">
        <v>4</v>
      </c>
      <c r="H78" s="56"/>
      <c r="I78" s="56"/>
      <c r="J78" s="19"/>
      <c r="K78" s="55" t="str">
        <f t="shared" si="5"/>
        <v/>
      </c>
      <c r="L78" s="55"/>
      <c r="M78" s="6" t="str">
        <f t="shared" si="7"/>
        <v/>
      </c>
      <c r="N78" s="19"/>
      <c r="O78" s="8"/>
      <c r="P78" s="56"/>
      <c r="Q78" s="56"/>
      <c r="R78" s="59" t="str">
        <f t="shared" si="8"/>
        <v/>
      </c>
      <c r="S78" s="59"/>
      <c r="T78" s="60" t="str">
        <f t="shared" si="9"/>
        <v/>
      </c>
      <c r="U78" s="60"/>
    </row>
    <row r="79" spans="2:21" x14ac:dyDescent="0.2">
      <c r="B79" s="19">
        <v>71</v>
      </c>
      <c r="C79" s="55" t="str">
        <f t="shared" si="6"/>
        <v/>
      </c>
      <c r="D79" s="55"/>
      <c r="E79" s="19"/>
      <c r="F79" s="8"/>
      <c r="G79" s="19" t="s">
        <v>3</v>
      </c>
      <c r="H79" s="56"/>
      <c r="I79" s="56"/>
      <c r="J79" s="19"/>
      <c r="K79" s="55" t="str">
        <f t="shared" si="5"/>
        <v/>
      </c>
      <c r="L79" s="55"/>
      <c r="M79" s="6" t="str">
        <f t="shared" si="7"/>
        <v/>
      </c>
      <c r="N79" s="19"/>
      <c r="O79" s="8"/>
      <c r="P79" s="56"/>
      <c r="Q79" s="56"/>
      <c r="R79" s="59" t="str">
        <f t="shared" si="8"/>
        <v/>
      </c>
      <c r="S79" s="59"/>
      <c r="T79" s="60" t="str">
        <f t="shared" si="9"/>
        <v/>
      </c>
      <c r="U79" s="60"/>
    </row>
    <row r="80" spans="2:21" x14ac:dyDescent="0.2">
      <c r="B80" s="19">
        <v>72</v>
      </c>
      <c r="C80" s="55" t="str">
        <f t="shared" si="6"/>
        <v/>
      </c>
      <c r="D80" s="55"/>
      <c r="E80" s="19"/>
      <c r="F80" s="8"/>
      <c r="G80" s="19" t="s">
        <v>4</v>
      </c>
      <c r="H80" s="56"/>
      <c r="I80" s="56"/>
      <c r="J80" s="19"/>
      <c r="K80" s="55" t="str">
        <f t="shared" si="5"/>
        <v/>
      </c>
      <c r="L80" s="55"/>
      <c r="M80" s="6" t="str">
        <f t="shared" si="7"/>
        <v/>
      </c>
      <c r="N80" s="19"/>
      <c r="O80" s="8"/>
      <c r="P80" s="56"/>
      <c r="Q80" s="56"/>
      <c r="R80" s="59" t="str">
        <f t="shared" si="8"/>
        <v/>
      </c>
      <c r="S80" s="59"/>
      <c r="T80" s="60" t="str">
        <f t="shared" si="9"/>
        <v/>
      </c>
      <c r="U80" s="60"/>
    </row>
    <row r="81" spans="2:21" x14ac:dyDescent="0.2">
      <c r="B81" s="19">
        <v>73</v>
      </c>
      <c r="C81" s="55" t="str">
        <f t="shared" si="6"/>
        <v/>
      </c>
      <c r="D81" s="55"/>
      <c r="E81" s="19"/>
      <c r="F81" s="8"/>
      <c r="G81" s="19" t="s">
        <v>3</v>
      </c>
      <c r="H81" s="56"/>
      <c r="I81" s="56"/>
      <c r="J81" s="19"/>
      <c r="K81" s="55" t="str">
        <f t="shared" si="5"/>
        <v/>
      </c>
      <c r="L81" s="55"/>
      <c r="M81" s="6" t="str">
        <f t="shared" si="7"/>
        <v/>
      </c>
      <c r="N81" s="19"/>
      <c r="O81" s="8"/>
      <c r="P81" s="56"/>
      <c r="Q81" s="56"/>
      <c r="R81" s="59" t="str">
        <f t="shared" si="8"/>
        <v/>
      </c>
      <c r="S81" s="59"/>
      <c r="T81" s="60" t="str">
        <f t="shared" si="9"/>
        <v/>
      </c>
      <c r="U81" s="60"/>
    </row>
    <row r="82" spans="2:21" x14ac:dyDescent="0.2">
      <c r="B82" s="19">
        <v>74</v>
      </c>
      <c r="C82" s="55" t="str">
        <f t="shared" si="6"/>
        <v/>
      </c>
      <c r="D82" s="55"/>
      <c r="E82" s="19"/>
      <c r="F82" s="8"/>
      <c r="G82" s="19" t="s">
        <v>3</v>
      </c>
      <c r="H82" s="56"/>
      <c r="I82" s="56"/>
      <c r="J82" s="19"/>
      <c r="K82" s="55" t="str">
        <f t="shared" si="5"/>
        <v/>
      </c>
      <c r="L82" s="55"/>
      <c r="M82" s="6" t="str">
        <f t="shared" si="7"/>
        <v/>
      </c>
      <c r="N82" s="19"/>
      <c r="O82" s="8"/>
      <c r="P82" s="56"/>
      <c r="Q82" s="56"/>
      <c r="R82" s="59" t="str">
        <f t="shared" si="8"/>
        <v/>
      </c>
      <c r="S82" s="59"/>
      <c r="T82" s="60" t="str">
        <f t="shared" si="9"/>
        <v/>
      </c>
      <c r="U82" s="60"/>
    </row>
    <row r="83" spans="2:21" x14ac:dyDescent="0.2">
      <c r="B83" s="19">
        <v>75</v>
      </c>
      <c r="C83" s="55" t="str">
        <f t="shared" si="6"/>
        <v/>
      </c>
      <c r="D83" s="55"/>
      <c r="E83" s="19"/>
      <c r="F83" s="8"/>
      <c r="G83" s="19" t="s">
        <v>3</v>
      </c>
      <c r="H83" s="56"/>
      <c r="I83" s="56"/>
      <c r="J83" s="19"/>
      <c r="K83" s="55" t="str">
        <f t="shared" si="5"/>
        <v/>
      </c>
      <c r="L83" s="55"/>
      <c r="M83" s="6" t="str">
        <f t="shared" si="7"/>
        <v/>
      </c>
      <c r="N83" s="19"/>
      <c r="O83" s="8"/>
      <c r="P83" s="56"/>
      <c r="Q83" s="56"/>
      <c r="R83" s="59" t="str">
        <f t="shared" si="8"/>
        <v/>
      </c>
      <c r="S83" s="59"/>
      <c r="T83" s="60" t="str">
        <f t="shared" si="9"/>
        <v/>
      </c>
      <c r="U83" s="60"/>
    </row>
    <row r="84" spans="2:21" x14ac:dyDescent="0.2">
      <c r="B84" s="19">
        <v>76</v>
      </c>
      <c r="C84" s="55" t="str">
        <f t="shared" si="6"/>
        <v/>
      </c>
      <c r="D84" s="55"/>
      <c r="E84" s="19"/>
      <c r="F84" s="8"/>
      <c r="G84" s="19" t="s">
        <v>3</v>
      </c>
      <c r="H84" s="56"/>
      <c r="I84" s="56"/>
      <c r="J84" s="19"/>
      <c r="K84" s="55" t="str">
        <f t="shared" si="5"/>
        <v/>
      </c>
      <c r="L84" s="55"/>
      <c r="M84" s="6" t="str">
        <f t="shared" si="7"/>
        <v/>
      </c>
      <c r="N84" s="19"/>
      <c r="O84" s="8"/>
      <c r="P84" s="56"/>
      <c r="Q84" s="56"/>
      <c r="R84" s="59" t="str">
        <f t="shared" si="8"/>
        <v/>
      </c>
      <c r="S84" s="59"/>
      <c r="T84" s="60" t="str">
        <f t="shared" si="9"/>
        <v/>
      </c>
      <c r="U84" s="60"/>
    </row>
    <row r="85" spans="2:21" x14ac:dyDescent="0.2">
      <c r="B85" s="19">
        <v>77</v>
      </c>
      <c r="C85" s="55" t="str">
        <f t="shared" si="6"/>
        <v/>
      </c>
      <c r="D85" s="55"/>
      <c r="E85" s="19"/>
      <c r="F85" s="8"/>
      <c r="G85" s="19" t="s">
        <v>4</v>
      </c>
      <c r="H85" s="56"/>
      <c r="I85" s="56"/>
      <c r="J85" s="19"/>
      <c r="K85" s="55" t="str">
        <f t="shared" si="5"/>
        <v/>
      </c>
      <c r="L85" s="55"/>
      <c r="M85" s="6" t="str">
        <f t="shared" si="7"/>
        <v/>
      </c>
      <c r="N85" s="19"/>
      <c r="O85" s="8"/>
      <c r="P85" s="56"/>
      <c r="Q85" s="56"/>
      <c r="R85" s="59" t="str">
        <f t="shared" si="8"/>
        <v/>
      </c>
      <c r="S85" s="59"/>
      <c r="T85" s="60" t="str">
        <f t="shared" si="9"/>
        <v/>
      </c>
      <c r="U85" s="60"/>
    </row>
    <row r="86" spans="2:21" x14ac:dyDescent="0.2">
      <c r="B86" s="19">
        <v>78</v>
      </c>
      <c r="C86" s="55" t="str">
        <f t="shared" si="6"/>
        <v/>
      </c>
      <c r="D86" s="55"/>
      <c r="E86" s="19"/>
      <c r="F86" s="8"/>
      <c r="G86" s="19" t="s">
        <v>3</v>
      </c>
      <c r="H86" s="56"/>
      <c r="I86" s="56"/>
      <c r="J86" s="19"/>
      <c r="K86" s="55" t="str">
        <f t="shared" si="5"/>
        <v/>
      </c>
      <c r="L86" s="55"/>
      <c r="M86" s="6" t="str">
        <f t="shared" si="7"/>
        <v/>
      </c>
      <c r="N86" s="19"/>
      <c r="O86" s="8"/>
      <c r="P86" s="56"/>
      <c r="Q86" s="56"/>
      <c r="R86" s="59" t="str">
        <f t="shared" si="8"/>
        <v/>
      </c>
      <c r="S86" s="59"/>
      <c r="T86" s="60" t="str">
        <f t="shared" si="9"/>
        <v/>
      </c>
      <c r="U86" s="60"/>
    </row>
    <row r="87" spans="2:21" x14ac:dyDescent="0.2">
      <c r="B87" s="19">
        <v>79</v>
      </c>
      <c r="C87" s="55" t="str">
        <f t="shared" si="6"/>
        <v/>
      </c>
      <c r="D87" s="55"/>
      <c r="E87" s="19"/>
      <c r="F87" s="8"/>
      <c r="G87" s="19" t="s">
        <v>4</v>
      </c>
      <c r="H87" s="56"/>
      <c r="I87" s="56"/>
      <c r="J87" s="19"/>
      <c r="K87" s="55" t="str">
        <f t="shared" si="5"/>
        <v/>
      </c>
      <c r="L87" s="55"/>
      <c r="M87" s="6" t="str">
        <f t="shared" si="7"/>
        <v/>
      </c>
      <c r="N87" s="19"/>
      <c r="O87" s="8"/>
      <c r="P87" s="56"/>
      <c r="Q87" s="56"/>
      <c r="R87" s="59" t="str">
        <f t="shared" si="8"/>
        <v/>
      </c>
      <c r="S87" s="59"/>
      <c r="T87" s="60" t="str">
        <f t="shared" si="9"/>
        <v/>
      </c>
      <c r="U87" s="60"/>
    </row>
    <row r="88" spans="2:21" x14ac:dyDescent="0.2">
      <c r="B88" s="19">
        <v>80</v>
      </c>
      <c r="C88" s="55" t="str">
        <f t="shared" si="6"/>
        <v/>
      </c>
      <c r="D88" s="55"/>
      <c r="E88" s="19"/>
      <c r="F88" s="8"/>
      <c r="G88" s="19" t="s">
        <v>4</v>
      </c>
      <c r="H88" s="56"/>
      <c r="I88" s="56"/>
      <c r="J88" s="19"/>
      <c r="K88" s="55" t="str">
        <f t="shared" si="5"/>
        <v/>
      </c>
      <c r="L88" s="55"/>
      <c r="M88" s="6" t="str">
        <f t="shared" si="7"/>
        <v/>
      </c>
      <c r="N88" s="19"/>
      <c r="O88" s="8"/>
      <c r="P88" s="56"/>
      <c r="Q88" s="56"/>
      <c r="R88" s="59" t="str">
        <f t="shared" si="8"/>
        <v/>
      </c>
      <c r="S88" s="59"/>
      <c r="T88" s="60" t="str">
        <f t="shared" si="9"/>
        <v/>
      </c>
      <c r="U88" s="60"/>
    </row>
    <row r="89" spans="2:21" x14ac:dyDescent="0.2">
      <c r="B89" s="19">
        <v>81</v>
      </c>
      <c r="C89" s="55" t="str">
        <f t="shared" si="6"/>
        <v/>
      </c>
      <c r="D89" s="55"/>
      <c r="E89" s="19"/>
      <c r="F89" s="8"/>
      <c r="G89" s="19" t="s">
        <v>4</v>
      </c>
      <c r="H89" s="56"/>
      <c r="I89" s="56"/>
      <c r="J89" s="19"/>
      <c r="K89" s="55" t="str">
        <f t="shared" si="5"/>
        <v/>
      </c>
      <c r="L89" s="55"/>
      <c r="M89" s="6" t="str">
        <f t="shared" si="7"/>
        <v/>
      </c>
      <c r="N89" s="19"/>
      <c r="O89" s="8"/>
      <c r="P89" s="56"/>
      <c r="Q89" s="56"/>
      <c r="R89" s="59" t="str">
        <f t="shared" si="8"/>
        <v/>
      </c>
      <c r="S89" s="59"/>
      <c r="T89" s="60" t="str">
        <f t="shared" si="9"/>
        <v/>
      </c>
      <c r="U89" s="60"/>
    </row>
    <row r="90" spans="2:21" x14ac:dyDescent="0.2">
      <c r="B90" s="19">
        <v>82</v>
      </c>
      <c r="C90" s="55" t="str">
        <f t="shared" si="6"/>
        <v/>
      </c>
      <c r="D90" s="55"/>
      <c r="E90" s="19"/>
      <c r="F90" s="8"/>
      <c r="G90" s="19" t="s">
        <v>4</v>
      </c>
      <c r="H90" s="56"/>
      <c r="I90" s="56"/>
      <c r="J90" s="19"/>
      <c r="K90" s="55" t="str">
        <f t="shared" si="5"/>
        <v/>
      </c>
      <c r="L90" s="55"/>
      <c r="M90" s="6" t="str">
        <f t="shared" si="7"/>
        <v/>
      </c>
      <c r="N90" s="19"/>
      <c r="O90" s="8"/>
      <c r="P90" s="56"/>
      <c r="Q90" s="56"/>
      <c r="R90" s="59" t="str">
        <f t="shared" si="8"/>
        <v/>
      </c>
      <c r="S90" s="59"/>
      <c r="T90" s="60" t="str">
        <f t="shared" si="9"/>
        <v/>
      </c>
      <c r="U90" s="60"/>
    </row>
    <row r="91" spans="2:21" x14ac:dyDescent="0.2">
      <c r="B91" s="19">
        <v>83</v>
      </c>
      <c r="C91" s="55" t="str">
        <f t="shared" si="6"/>
        <v/>
      </c>
      <c r="D91" s="55"/>
      <c r="E91" s="19"/>
      <c r="F91" s="8"/>
      <c r="G91" s="19" t="s">
        <v>4</v>
      </c>
      <c r="H91" s="56"/>
      <c r="I91" s="56"/>
      <c r="J91" s="19"/>
      <c r="K91" s="55" t="str">
        <f t="shared" si="5"/>
        <v/>
      </c>
      <c r="L91" s="55"/>
      <c r="M91" s="6" t="str">
        <f t="shared" si="7"/>
        <v/>
      </c>
      <c r="N91" s="19"/>
      <c r="O91" s="8"/>
      <c r="P91" s="56"/>
      <c r="Q91" s="56"/>
      <c r="R91" s="59" t="str">
        <f t="shared" si="8"/>
        <v/>
      </c>
      <c r="S91" s="59"/>
      <c r="T91" s="60" t="str">
        <f t="shared" si="9"/>
        <v/>
      </c>
      <c r="U91" s="60"/>
    </row>
    <row r="92" spans="2:21" x14ac:dyDescent="0.2">
      <c r="B92" s="19">
        <v>84</v>
      </c>
      <c r="C92" s="55" t="str">
        <f t="shared" si="6"/>
        <v/>
      </c>
      <c r="D92" s="55"/>
      <c r="E92" s="19"/>
      <c r="F92" s="8"/>
      <c r="G92" s="19" t="s">
        <v>3</v>
      </c>
      <c r="H92" s="56"/>
      <c r="I92" s="56"/>
      <c r="J92" s="19"/>
      <c r="K92" s="55" t="str">
        <f t="shared" si="5"/>
        <v/>
      </c>
      <c r="L92" s="55"/>
      <c r="M92" s="6" t="str">
        <f t="shared" si="7"/>
        <v/>
      </c>
      <c r="N92" s="19"/>
      <c r="O92" s="8"/>
      <c r="P92" s="56"/>
      <c r="Q92" s="56"/>
      <c r="R92" s="59" t="str">
        <f t="shared" si="8"/>
        <v/>
      </c>
      <c r="S92" s="59"/>
      <c r="T92" s="60" t="str">
        <f t="shared" si="9"/>
        <v/>
      </c>
      <c r="U92" s="60"/>
    </row>
    <row r="93" spans="2:21" x14ac:dyDescent="0.2">
      <c r="B93" s="19">
        <v>85</v>
      </c>
      <c r="C93" s="55" t="str">
        <f t="shared" si="6"/>
        <v/>
      </c>
      <c r="D93" s="55"/>
      <c r="E93" s="19"/>
      <c r="F93" s="8"/>
      <c r="G93" s="19" t="s">
        <v>4</v>
      </c>
      <c r="H93" s="56"/>
      <c r="I93" s="56"/>
      <c r="J93" s="19"/>
      <c r="K93" s="55" t="str">
        <f t="shared" si="5"/>
        <v/>
      </c>
      <c r="L93" s="55"/>
      <c r="M93" s="6" t="str">
        <f t="shared" si="7"/>
        <v/>
      </c>
      <c r="N93" s="19"/>
      <c r="O93" s="8"/>
      <c r="P93" s="56"/>
      <c r="Q93" s="56"/>
      <c r="R93" s="59" t="str">
        <f t="shared" si="8"/>
        <v/>
      </c>
      <c r="S93" s="59"/>
      <c r="T93" s="60" t="str">
        <f t="shared" si="9"/>
        <v/>
      </c>
      <c r="U93" s="60"/>
    </row>
    <row r="94" spans="2:21" x14ac:dyDescent="0.2">
      <c r="B94" s="19">
        <v>86</v>
      </c>
      <c r="C94" s="55" t="str">
        <f t="shared" si="6"/>
        <v/>
      </c>
      <c r="D94" s="55"/>
      <c r="E94" s="19"/>
      <c r="F94" s="8"/>
      <c r="G94" s="19" t="s">
        <v>3</v>
      </c>
      <c r="H94" s="56"/>
      <c r="I94" s="56"/>
      <c r="J94" s="19"/>
      <c r="K94" s="55" t="str">
        <f t="shared" si="5"/>
        <v/>
      </c>
      <c r="L94" s="55"/>
      <c r="M94" s="6" t="str">
        <f t="shared" si="7"/>
        <v/>
      </c>
      <c r="N94" s="19"/>
      <c r="O94" s="8"/>
      <c r="P94" s="56"/>
      <c r="Q94" s="56"/>
      <c r="R94" s="59" t="str">
        <f t="shared" si="8"/>
        <v/>
      </c>
      <c r="S94" s="59"/>
      <c r="T94" s="60" t="str">
        <f t="shared" si="9"/>
        <v/>
      </c>
      <c r="U94" s="60"/>
    </row>
    <row r="95" spans="2:21" x14ac:dyDescent="0.2">
      <c r="B95" s="19">
        <v>87</v>
      </c>
      <c r="C95" s="55" t="str">
        <f t="shared" si="6"/>
        <v/>
      </c>
      <c r="D95" s="55"/>
      <c r="E95" s="19"/>
      <c r="F95" s="8"/>
      <c r="G95" s="19" t="s">
        <v>4</v>
      </c>
      <c r="H95" s="56"/>
      <c r="I95" s="56"/>
      <c r="J95" s="19"/>
      <c r="K95" s="55" t="str">
        <f t="shared" si="5"/>
        <v/>
      </c>
      <c r="L95" s="55"/>
      <c r="M95" s="6" t="str">
        <f t="shared" si="7"/>
        <v/>
      </c>
      <c r="N95" s="19"/>
      <c r="O95" s="8"/>
      <c r="P95" s="56"/>
      <c r="Q95" s="56"/>
      <c r="R95" s="59" t="str">
        <f t="shared" si="8"/>
        <v/>
      </c>
      <c r="S95" s="59"/>
      <c r="T95" s="60" t="str">
        <f t="shared" si="9"/>
        <v/>
      </c>
      <c r="U95" s="60"/>
    </row>
    <row r="96" spans="2:21" x14ac:dyDescent="0.2">
      <c r="B96" s="19">
        <v>88</v>
      </c>
      <c r="C96" s="55" t="str">
        <f t="shared" si="6"/>
        <v/>
      </c>
      <c r="D96" s="55"/>
      <c r="E96" s="19"/>
      <c r="F96" s="8"/>
      <c r="G96" s="19" t="s">
        <v>3</v>
      </c>
      <c r="H96" s="56"/>
      <c r="I96" s="56"/>
      <c r="J96" s="19"/>
      <c r="K96" s="55" t="str">
        <f t="shared" si="5"/>
        <v/>
      </c>
      <c r="L96" s="55"/>
      <c r="M96" s="6" t="str">
        <f t="shared" si="7"/>
        <v/>
      </c>
      <c r="N96" s="19"/>
      <c r="O96" s="8"/>
      <c r="P96" s="56"/>
      <c r="Q96" s="56"/>
      <c r="R96" s="59" t="str">
        <f t="shared" si="8"/>
        <v/>
      </c>
      <c r="S96" s="59"/>
      <c r="T96" s="60" t="str">
        <f t="shared" si="9"/>
        <v/>
      </c>
      <c r="U96" s="60"/>
    </row>
    <row r="97" spans="2:21" x14ac:dyDescent="0.2">
      <c r="B97" s="19">
        <v>89</v>
      </c>
      <c r="C97" s="55" t="str">
        <f t="shared" si="6"/>
        <v/>
      </c>
      <c r="D97" s="55"/>
      <c r="E97" s="19"/>
      <c r="F97" s="8"/>
      <c r="G97" s="19" t="s">
        <v>4</v>
      </c>
      <c r="H97" s="56"/>
      <c r="I97" s="56"/>
      <c r="J97" s="19"/>
      <c r="K97" s="55" t="str">
        <f t="shared" si="5"/>
        <v/>
      </c>
      <c r="L97" s="55"/>
      <c r="M97" s="6" t="str">
        <f t="shared" si="7"/>
        <v/>
      </c>
      <c r="N97" s="19"/>
      <c r="O97" s="8"/>
      <c r="P97" s="56"/>
      <c r="Q97" s="56"/>
      <c r="R97" s="59" t="str">
        <f t="shared" si="8"/>
        <v/>
      </c>
      <c r="S97" s="59"/>
      <c r="T97" s="60" t="str">
        <f t="shared" si="9"/>
        <v/>
      </c>
      <c r="U97" s="60"/>
    </row>
    <row r="98" spans="2:21" x14ac:dyDescent="0.2">
      <c r="B98" s="19">
        <v>90</v>
      </c>
      <c r="C98" s="55" t="str">
        <f t="shared" si="6"/>
        <v/>
      </c>
      <c r="D98" s="55"/>
      <c r="E98" s="19"/>
      <c r="F98" s="8"/>
      <c r="G98" s="19" t="s">
        <v>3</v>
      </c>
      <c r="H98" s="56"/>
      <c r="I98" s="56"/>
      <c r="J98" s="19"/>
      <c r="K98" s="55" t="str">
        <f t="shared" si="5"/>
        <v/>
      </c>
      <c r="L98" s="55"/>
      <c r="M98" s="6" t="str">
        <f t="shared" si="7"/>
        <v/>
      </c>
      <c r="N98" s="19"/>
      <c r="O98" s="8"/>
      <c r="P98" s="56"/>
      <c r="Q98" s="56"/>
      <c r="R98" s="59" t="str">
        <f t="shared" si="8"/>
        <v/>
      </c>
      <c r="S98" s="59"/>
      <c r="T98" s="60" t="str">
        <f t="shared" si="9"/>
        <v/>
      </c>
      <c r="U98" s="60"/>
    </row>
    <row r="99" spans="2:21" x14ac:dyDescent="0.2">
      <c r="B99" s="19">
        <v>91</v>
      </c>
      <c r="C99" s="55" t="str">
        <f t="shared" si="6"/>
        <v/>
      </c>
      <c r="D99" s="55"/>
      <c r="E99" s="19"/>
      <c r="F99" s="8"/>
      <c r="G99" s="19" t="s">
        <v>4</v>
      </c>
      <c r="H99" s="56"/>
      <c r="I99" s="56"/>
      <c r="J99" s="19"/>
      <c r="K99" s="55" t="str">
        <f t="shared" si="5"/>
        <v/>
      </c>
      <c r="L99" s="55"/>
      <c r="M99" s="6" t="str">
        <f t="shared" si="7"/>
        <v/>
      </c>
      <c r="N99" s="19"/>
      <c r="O99" s="8"/>
      <c r="P99" s="56"/>
      <c r="Q99" s="56"/>
      <c r="R99" s="59" t="str">
        <f t="shared" si="8"/>
        <v/>
      </c>
      <c r="S99" s="59"/>
      <c r="T99" s="60" t="str">
        <f t="shared" si="9"/>
        <v/>
      </c>
      <c r="U99" s="60"/>
    </row>
    <row r="100" spans="2:21" x14ac:dyDescent="0.2">
      <c r="B100" s="19">
        <v>92</v>
      </c>
      <c r="C100" s="55" t="str">
        <f t="shared" si="6"/>
        <v/>
      </c>
      <c r="D100" s="55"/>
      <c r="E100" s="19"/>
      <c r="F100" s="8"/>
      <c r="G100" s="19" t="s">
        <v>4</v>
      </c>
      <c r="H100" s="56"/>
      <c r="I100" s="56"/>
      <c r="J100" s="19"/>
      <c r="K100" s="55" t="str">
        <f t="shared" si="5"/>
        <v/>
      </c>
      <c r="L100" s="55"/>
      <c r="M100" s="6" t="str">
        <f t="shared" si="7"/>
        <v/>
      </c>
      <c r="N100" s="19"/>
      <c r="O100" s="8"/>
      <c r="P100" s="56"/>
      <c r="Q100" s="56"/>
      <c r="R100" s="59" t="str">
        <f t="shared" si="8"/>
        <v/>
      </c>
      <c r="S100" s="59"/>
      <c r="T100" s="60" t="str">
        <f t="shared" si="9"/>
        <v/>
      </c>
      <c r="U100" s="60"/>
    </row>
    <row r="101" spans="2:21" x14ac:dyDescent="0.2">
      <c r="B101" s="19">
        <v>93</v>
      </c>
      <c r="C101" s="55" t="str">
        <f t="shared" si="6"/>
        <v/>
      </c>
      <c r="D101" s="55"/>
      <c r="E101" s="19"/>
      <c r="F101" s="8"/>
      <c r="G101" s="19" t="s">
        <v>3</v>
      </c>
      <c r="H101" s="56"/>
      <c r="I101" s="56"/>
      <c r="J101" s="19"/>
      <c r="K101" s="55" t="str">
        <f t="shared" si="5"/>
        <v/>
      </c>
      <c r="L101" s="55"/>
      <c r="M101" s="6" t="str">
        <f t="shared" si="7"/>
        <v/>
      </c>
      <c r="N101" s="19"/>
      <c r="O101" s="8"/>
      <c r="P101" s="56"/>
      <c r="Q101" s="56"/>
      <c r="R101" s="59" t="str">
        <f t="shared" si="8"/>
        <v/>
      </c>
      <c r="S101" s="59"/>
      <c r="T101" s="60" t="str">
        <f t="shared" si="9"/>
        <v/>
      </c>
      <c r="U101" s="60"/>
    </row>
    <row r="102" spans="2:21" x14ac:dyDescent="0.2">
      <c r="B102" s="19">
        <v>94</v>
      </c>
      <c r="C102" s="55" t="str">
        <f t="shared" si="6"/>
        <v/>
      </c>
      <c r="D102" s="55"/>
      <c r="E102" s="19"/>
      <c r="F102" s="8"/>
      <c r="G102" s="19" t="s">
        <v>3</v>
      </c>
      <c r="H102" s="56"/>
      <c r="I102" s="56"/>
      <c r="J102" s="19"/>
      <c r="K102" s="55" t="str">
        <f t="shared" si="5"/>
        <v/>
      </c>
      <c r="L102" s="55"/>
      <c r="M102" s="6" t="str">
        <f t="shared" si="7"/>
        <v/>
      </c>
      <c r="N102" s="19"/>
      <c r="O102" s="8"/>
      <c r="P102" s="56"/>
      <c r="Q102" s="56"/>
      <c r="R102" s="59" t="str">
        <f t="shared" si="8"/>
        <v/>
      </c>
      <c r="S102" s="59"/>
      <c r="T102" s="60" t="str">
        <f t="shared" si="9"/>
        <v/>
      </c>
      <c r="U102" s="60"/>
    </row>
    <row r="103" spans="2:21" x14ac:dyDescent="0.2">
      <c r="B103" s="19">
        <v>95</v>
      </c>
      <c r="C103" s="55" t="str">
        <f t="shared" si="6"/>
        <v/>
      </c>
      <c r="D103" s="55"/>
      <c r="E103" s="19"/>
      <c r="F103" s="8"/>
      <c r="G103" s="19" t="s">
        <v>3</v>
      </c>
      <c r="H103" s="56"/>
      <c r="I103" s="56"/>
      <c r="J103" s="19"/>
      <c r="K103" s="55" t="str">
        <f t="shared" si="5"/>
        <v/>
      </c>
      <c r="L103" s="55"/>
      <c r="M103" s="6" t="str">
        <f t="shared" si="7"/>
        <v/>
      </c>
      <c r="N103" s="19"/>
      <c r="O103" s="8"/>
      <c r="P103" s="56"/>
      <c r="Q103" s="56"/>
      <c r="R103" s="59" t="str">
        <f t="shared" si="8"/>
        <v/>
      </c>
      <c r="S103" s="59"/>
      <c r="T103" s="60" t="str">
        <f t="shared" si="9"/>
        <v/>
      </c>
      <c r="U103" s="60"/>
    </row>
    <row r="104" spans="2:21" x14ac:dyDescent="0.2">
      <c r="B104" s="19">
        <v>96</v>
      </c>
      <c r="C104" s="55" t="str">
        <f t="shared" si="6"/>
        <v/>
      </c>
      <c r="D104" s="55"/>
      <c r="E104" s="19"/>
      <c r="F104" s="8"/>
      <c r="G104" s="19" t="s">
        <v>4</v>
      </c>
      <c r="H104" s="56"/>
      <c r="I104" s="56"/>
      <c r="J104" s="19"/>
      <c r="K104" s="55" t="str">
        <f t="shared" si="5"/>
        <v/>
      </c>
      <c r="L104" s="55"/>
      <c r="M104" s="6" t="str">
        <f t="shared" si="7"/>
        <v/>
      </c>
      <c r="N104" s="19"/>
      <c r="O104" s="8"/>
      <c r="P104" s="56"/>
      <c r="Q104" s="56"/>
      <c r="R104" s="59" t="str">
        <f t="shared" si="8"/>
        <v/>
      </c>
      <c r="S104" s="59"/>
      <c r="T104" s="60" t="str">
        <f t="shared" si="9"/>
        <v/>
      </c>
      <c r="U104" s="60"/>
    </row>
    <row r="105" spans="2:21" x14ac:dyDescent="0.2">
      <c r="B105" s="19">
        <v>97</v>
      </c>
      <c r="C105" s="55" t="str">
        <f t="shared" si="6"/>
        <v/>
      </c>
      <c r="D105" s="55"/>
      <c r="E105" s="19"/>
      <c r="F105" s="8"/>
      <c r="G105" s="19" t="s">
        <v>3</v>
      </c>
      <c r="H105" s="56"/>
      <c r="I105" s="56"/>
      <c r="J105" s="19"/>
      <c r="K105" s="55" t="str">
        <f t="shared" si="5"/>
        <v/>
      </c>
      <c r="L105" s="55"/>
      <c r="M105" s="6" t="str">
        <f t="shared" si="7"/>
        <v/>
      </c>
      <c r="N105" s="19"/>
      <c r="O105" s="8"/>
      <c r="P105" s="56"/>
      <c r="Q105" s="56"/>
      <c r="R105" s="59" t="str">
        <f t="shared" si="8"/>
        <v/>
      </c>
      <c r="S105" s="59"/>
      <c r="T105" s="60" t="str">
        <f t="shared" si="9"/>
        <v/>
      </c>
      <c r="U105" s="60"/>
    </row>
    <row r="106" spans="2:21" x14ac:dyDescent="0.2">
      <c r="B106" s="19">
        <v>98</v>
      </c>
      <c r="C106" s="55" t="str">
        <f t="shared" si="6"/>
        <v/>
      </c>
      <c r="D106" s="55"/>
      <c r="E106" s="19"/>
      <c r="F106" s="8"/>
      <c r="G106" s="19" t="s">
        <v>4</v>
      </c>
      <c r="H106" s="56"/>
      <c r="I106" s="56"/>
      <c r="J106" s="19"/>
      <c r="K106" s="55" t="str">
        <f t="shared" si="5"/>
        <v/>
      </c>
      <c r="L106" s="55"/>
      <c r="M106" s="6" t="str">
        <f t="shared" si="7"/>
        <v/>
      </c>
      <c r="N106" s="19"/>
      <c r="O106" s="8"/>
      <c r="P106" s="56"/>
      <c r="Q106" s="56"/>
      <c r="R106" s="59" t="str">
        <f t="shared" si="8"/>
        <v/>
      </c>
      <c r="S106" s="59"/>
      <c r="T106" s="60" t="str">
        <f t="shared" si="9"/>
        <v/>
      </c>
      <c r="U106" s="60"/>
    </row>
    <row r="107" spans="2:21" x14ac:dyDescent="0.2">
      <c r="B107" s="19">
        <v>99</v>
      </c>
      <c r="C107" s="55" t="str">
        <f t="shared" si="6"/>
        <v/>
      </c>
      <c r="D107" s="55"/>
      <c r="E107" s="19"/>
      <c r="F107" s="8"/>
      <c r="G107" s="19" t="s">
        <v>4</v>
      </c>
      <c r="H107" s="56"/>
      <c r="I107" s="56"/>
      <c r="J107" s="19"/>
      <c r="K107" s="55" t="str">
        <f t="shared" si="5"/>
        <v/>
      </c>
      <c r="L107" s="55"/>
      <c r="M107" s="6" t="str">
        <f t="shared" si="7"/>
        <v/>
      </c>
      <c r="N107" s="19"/>
      <c r="O107" s="8"/>
      <c r="P107" s="56"/>
      <c r="Q107" s="56"/>
      <c r="R107" s="59" t="str">
        <f t="shared" si="8"/>
        <v/>
      </c>
      <c r="S107" s="59"/>
      <c r="T107" s="60" t="str">
        <f t="shared" si="9"/>
        <v/>
      </c>
      <c r="U107" s="60"/>
    </row>
    <row r="108" spans="2:21" x14ac:dyDescent="0.2">
      <c r="B108" s="19">
        <v>100</v>
      </c>
      <c r="C108" s="55" t="str">
        <f t="shared" si="6"/>
        <v/>
      </c>
      <c r="D108" s="55"/>
      <c r="E108" s="19"/>
      <c r="F108" s="8"/>
      <c r="G108" s="19" t="s">
        <v>3</v>
      </c>
      <c r="H108" s="56"/>
      <c r="I108" s="56"/>
      <c r="J108" s="19"/>
      <c r="K108" s="55" t="str">
        <f t="shared" si="5"/>
        <v/>
      </c>
      <c r="L108" s="55"/>
      <c r="M108" s="6" t="str">
        <f t="shared" si="7"/>
        <v/>
      </c>
      <c r="N108" s="19"/>
      <c r="O108" s="8"/>
      <c r="P108" s="56"/>
      <c r="Q108" s="56"/>
      <c r="R108" s="59" t="str">
        <f t="shared" si="8"/>
        <v/>
      </c>
      <c r="S108" s="59"/>
      <c r="T108" s="60" t="str">
        <f t="shared" si="9"/>
        <v/>
      </c>
      <c r="U108" s="60"/>
    </row>
    <row r="109" spans="2:2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23" priority="1" stopIfTrue="1" operator="equal">
      <formula>"買"</formula>
    </cfRule>
    <cfRule type="cellIs" dxfId="22" priority="2" stopIfTrue="1" operator="equal">
      <formula>"売"</formula>
    </cfRule>
  </conditionalFormatting>
  <conditionalFormatting sqref="G9:G11 G14:G45 G47:G108">
    <cfRule type="cellIs" dxfId="21" priority="7" stopIfTrue="1" operator="equal">
      <formula>"買"</formula>
    </cfRule>
    <cfRule type="cellIs" dxfId="20" priority="8" stopIfTrue="1" operator="equal">
      <formula>"売"</formula>
    </cfRule>
  </conditionalFormatting>
  <conditionalFormatting sqref="G12">
    <cfRule type="cellIs" dxfId="19" priority="5" stopIfTrue="1" operator="equal">
      <formula>"買"</formula>
    </cfRule>
    <cfRule type="cellIs" dxfId="18" priority="6" stopIfTrue="1" operator="equal">
      <formula>"売"</formula>
    </cfRule>
  </conditionalFormatting>
  <conditionalFormatting sqref="G13">
    <cfRule type="cellIs" dxfId="17" priority="3" stopIfTrue="1" operator="equal">
      <formula>"買"</formula>
    </cfRule>
    <cfRule type="cellIs" dxfId="16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片山 修一</cp:lastModifiedBy>
  <cp:revision/>
  <cp:lastPrinted>2015-07-15T10:17:15Z</cp:lastPrinted>
  <dcterms:created xsi:type="dcterms:W3CDTF">2013-10-09T23:04:08Z</dcterms:created>
  <dcterms:modified xsi:type="dcterms:W3CDTF">2020-01-10T02:17:09Z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