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合同会社リリーコンサルタント\OneDrive\トレード管理シート2\"/>
    </mc:Choice>
  </mc:AlternateContent>
  <xr:revisionPtr revIDLastSave="22" documentId="8_{131DBC93-9153-45CE-B2EA-2CB76CD78CEA}" xr6:coauthVersionLast="45" xr6:coauthVersionMax="45" xr10:uidLastSave="{C6D84F24-5DDC-4AFD-AF21-202C72EECD90}"/>
  <bookViews>
    <workbookView xWindow="9984" yWindow="1416" windowWidth="11556" windowHeight="12360" firstSheet="2" activeTab="4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W24" i="37" s="1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 l="1"/>
  <c r="M23" i="37" s="1"/>
  <c r="R23" i="37" s="1"/>
  <c r="C24" i="37" s="1"/>
  <c r="X24" i="37" s="1"/>
  <c r="Y24" i="37" s="1"/>
  <c r="K24" i="37" l="1"/>
  <c r="M24" i="37" s="1"/>
  <c r="R24" i="37" s="1"/>
  <c r="C25" i="37" s="1"/>
  <c r="X25" i="37" s="1"/>
  <c r="Y25" i="37" s="1"/>
  <c r="K25" i="37" l="1"/>
  <c r="M25" i="37" s="1"/>
  <c r="R25" i="37" s="1"/>
  <c r="C26" i="37" s="1"/>
  <c r="X26" i="37" s="1"/>
  <c r="Y26" i="37" s="1"/>
  <c r="K26" i="37" l="1"/>
  <c r="M26" i="37" s="1"/>
  <c r="R26" i="37" s="1"/>
  <c r="C27" i="37" s="1"/>
  <c r="X27" i="37" s="1"/>
  <c r="Y27" i="37" s="1"/>
  <c r="K27" i="37" l="1"/>
  <c r="M27" i="37" s="1"/>
  <c r="R27" i="37" s="1"/>
  <c r="C28" i="37" s="1"/>
  <c r="X28" i="37" s="1"/>
  <c r="Y28" i="37" s="1"/>
  <c r="K28" i="37" l="1"/>
  <c r="M28" i="37" s="1"/>
  <c r="R28" i="37" s="1"/>
  <c r="C29" i="37" s="1"/>
  <c r="X29" i="37" s="1"/>
  <c r="Y29" i="37" s="1"/>
  <c r="K29" i="37" l="1"/>
  <c r="M29" i="37" s="1"/>
  <c r="R29" i="37" s="1"/>
  <c r="C30" i="37" s="1"/>
  <c r="X30" i="37" s="1"/>
  <c r="Y30" i="37" s="1"/>
  <c r="K30" i="37" l="1"/>
  <c r="M30" i="37" s="1"/>
  <c r="R30" i="37" s="1"/>
  <c r="C31" i="37" s="1"/>
  <c r="X31" i="37" s="1"/>
  <c r="Y31" i="37" s="1"/>
  <c r="K31" i="37" l="1"/>
  <c r="M31" i="37" s="1"/>
  <c r="R31" i="37" s="1"/>
  <c r="C32" i="37" s="1"/>
  <c r="X32" i="37" s="1"/>
  <c r="Y32" i="37" s="1"/>
  <c r="K32" i="37" l="1"/>
  <c r="M32" i="37" s="1"/>
  <c r="R32" i="37" s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<sst xmlns="http://schemas.openxmlformats.org/spreadsheetml/2006/main" count="258" uniqueCount="67">
  <si>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</si>
  <si>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</si>
  <si>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</si>
  <si>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</si>
  <si>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</si>
  <si>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</si>
  <si>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</si>
  <si>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</si>
  <si>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</si>
  <si>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</si>
  <si>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</si>
  <si>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</si>
  <si>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</si>
  <si>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</si>
  <si>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</si>
  <si>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</si>
  <si>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</si>
  <si>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</si>
  <si>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</si>
  <si>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</si>
  <si>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</si>
  <si>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</si>
  <si>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</si>
  <si>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</si>
  <si>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</si>
  <si>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</si>
  <si>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</si>
  <si>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</si>
  <si>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</si>
  <si>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</si>
  <si>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</si>
  <si>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</si>
  <si>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</si>
  <si>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</si>
  <si>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</si>
  <si>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</si>
  <si>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</si>
  <si>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</si>
  <si>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</si>
  <si>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</si>
  <si>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</si>
  <si>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</si>
  <si>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</si>
  <si>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</si>
  <si>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</si>
  <si>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</si>
  <si>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</si>
  <si>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</si>
  <si>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</si>
  <si>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</si>
  <si>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</si>
  <si>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</si>
  <si>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</si>
  <si>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</si>
  <si>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</si>
  <si>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</si>
  <si>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</si>
  <si>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</si>
  <si>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USDCHF</t>
    <phoneticPr fontId="2"/>
  </si>
  <si>
    <t>30M</t>
    <phoneticPr fontId="3"/>
  </si>
  <si>
    <t>TRB</t>
    <phoneticPr fontId="2"/>
  </si>
  <si>
    <t>AUDUSD</t>
    <phoneticPr fontId="2"/>
  </si>
  <si>
    <t>1H</t>
    <phoneticPr fontId="2"/>
  </si>
  <si>
    <t>15M</t>
    <phoneticPr fontId="2"/>
  </si>
  <si>
    <t>30M</t>
    <phoneticPr fontId="2"/>
  </si>
  <si>
    <t>EURUSD</t>
    <phoneticPr fontId="2"/>
  </si>
  <si>
    <t>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</si>
</sst>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56" fontId="10" fillId="0" borderId="1" xfId="0" applyNumberFormat="1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29" Type="http://schemas.openxmlformats.org/officeDocument/2006/relationships/image" Target="../media/image29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24" Type="http://schemas.openxmlformats.org/officeDocument/2006/relationships/image" Target="../media/image24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191137</xdr:colOff>
      <xdr:row>43</xdr:row>
      <xdr:rowOff>122612</xdr:rowOff>
    </xdr:to>
    <xdr:pic>
      <xdr:nvPicPr>
        <xdr:cNvPr id="4" name="図 3" descr="1055263: RakutenSecurities-Demo - デモ口座 - [USDCHF,M30]">
          <a:extLst>
            <a:ext uri="{FF2B5EF4-FFF2-40B4-BE49-F238E27FC236}">
              <a16:creationId xmlns:a16="http://schemas.microsoft.com/office/drawing/2014/main" id="{2C9829F7-47DB-4D28-8777-AC5D8BA5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191137</xdr:colOff>
      <xdr:row>87</xdr:row>
      <xdr:rowOff>122612</xdr:rowOff>
    </xdr:to>
    <xdr:pic>
      <xdr:nvPicPr>
        <xdr:cNvPr id="8" name="図 7" descr="1055263: RakutenSecurities-Demo - デモ口座 - [USDCHF,M30]">
          <a:extLst>
            <a:ext uri="{FF2B5EF4-FFF2-40B4-BE49-F238E27FC236}">
              <a16:creationId xmlns:a16="http://schemas.microsoft.com/office/drawing/2014/main" id="{EFAAE9AC-834E-44FC-998C-CE00B07F3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191137</xdr:colOff>
      <xdr:row>131</xdr:row>
      <xdr:rowOff>122612</xdr:rowOff>
    </xdr:to>
    <xdr:pic>
      <xdr:nvPicPr>
        <xdr:cNvPr id="12" name="図 11" descr="1055263: RakutenSecurities-Demo - デモ口座 - [USDCHF,M30]">
          <a:extLst>
            <a:ext uri="{FF2B5EF4-FFF2-40B4-BE49-F238E27FC236}">
              <a16:creationId xmlns:a16="http://schemas.microsoft.com/office/drawing/2014/main" id="{269D1557-6B68-4D33-8F60-53DDFB38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191137</xdr:colOff>
      <xdr:row>175</xdr:row>
      <xdr:rowOff>122612</xdr:rowOff>
    </xdr:to>
    <xdr:pic>
      <xdr:nvPicPr>
        <xdr:cNvPr id="16" name="図 15" descr="1055263: RakutenSecurities-Demo - デモ口座 - [USDCHF,M30]">
          <a:extLst>
            <a:ext uri="{FF2B5EF4-FFF2-40B4-BE49-F238E27FC236}">
              <a16:creationId xmlns:a16="http://schemas.microsoft.com/office/drawing/2014/main" id="{D5B07148-E45E-466C-8871-F9A6C322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191137</xdr:colOff>
      <xdr:row>219</xdr:row>
      <xdr:rowOff>122612</xdr:rowOff>
    </xdr:to>
    <xdr:pic>
      <xdr:nvPicPr>
        <xdr:cNvPr id="20" name="図 19" descr="1055263: RakutenSecurities-Demo - デモ口座 - [USDCHF,M30]">
          <a:extLst>
            <a:ext uri="{FF2B5EF4-FFF2-40B4-BE49-F238E27FC236}">
              <a16:creationId xmlns:a16="http://schemas.microsoft.com/office/drawing/2014/main" id="{0D358857-18D0-4CEB-8500-4A0F128B1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191137</xdr:colOff>
      <xdr:row>263</xdr:row>
      <xdr:rowOff>122612</xdr:rowOff>
    </xdr:to>
    <xdr:pic>
      <xdr:nvPicPr>
        <xdr:cNvPr id="24" name="図 23" descr="1055263: RakutenSecurities-Demo - デモ口座 - [USDCHF,M30]">
          <a:extLst>
            <a:ext uri="{FF2B5EF4-FFF2-40B4-BE49-F238E27FC236}">
              <a16:creationId xmlns:a16="http://schemas.microsoft.com/office/drawing/2014/main" id="{DDC7DC0B-4CA9-42AA-A729-B431A9F8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191137</xdr:colOff>
      <xdr:row>307</xdr:row>
      <xdr:rowOff>122612</xdr:rowOff>
    </xdr:to>
    <xdr:pic>
      <xdr:nvPicPr>
        <xdr:cNvPr id="28" name="図 27" descr="1055263: RakutenSecurities-Demo - デモ口座 - [USDCHF,M30]">
          <a:extLst>
            <a:ext uri="{FF2B5EF4-FFF2-40B4-BE49-F238E27FC236}">
              <a16:creationId xmlns:a16="http://schemas.microsoft.com/office/drawing/2014/main" id="{83836C39-1A13-489E-97C4-A8FB7BF1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191137</xdr:colOff>
      <xdr:row>351</xdr:row>
      <xdr:rowOff>122612</xdr:rowOff>
    </xdr:to>
    <xdr:pic>
      <xdr:nvPicPr>
        <xdr:cNvPr id="32" name="図 31" descr="1055263: RakutenSecurities-Demo - デモ口座 - [USDCHF,M30]">
          <a:extLst>
            <a:ext uri="{FF2B5EF4-FFF2-40B4-BE49-F238E27FC236}">
              <a16:creationId xmlns:a16="http://schemas.microsoft.com/office/drawing/2014/main" id="{72704E49-9E44-4747-A1A4-362166FC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191137</xdr:colOff>
      <xdr:row>395</xdr:row>
      <xdr:rowOff>122612</xdr:rowOff>
    </xdr:to>
    <xdr:pic>
      <xdr:nvPicPr>
        <xdr:cNvPr id="37" name="図 36" descr="1055263: RakutenSecurities-Demo - デモ口座 - [USDCHF,M30]">
          <a:extLst>
            <a:ext uri="{FF2B5EF4-FFF2-40B4-BE49-F238E27FC236}">
              <a16:creationId xmlns:a16="http://schemas.microsoft.com/office/drawing/2014/main" id="{EDC14F76-9804-4223-8E3F-0EA690BF5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191137</xdr:colOff>
      <xdr:row>439</xdr:row>
      <xdr:rowOff>122612</xdr:rowOff>
    </xdr:to>
    <xdr:pic>
      <xdr:nvPicPr>
        <xdr:cNvPr id="41" name="図 40" descr="1055263: RakutenSecurities-Demo - デモ口座 - [USDCHF,M30]">
          <a:extLst>
            <a:ext uri="{FF2B5EF4-FFF2-40B4-BE49-F238E27FC236}">
              <a16:creationId xmlns:a16="http://schemas.microsoft.com/office/drawing/2014/main" id="{3CB84D74-7080-414A-9EAE-4DF62856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191137</xdr:colOff>
      <xdr:row>483</xdr:row>
      <xdr:rowOff>122612</xdr:rowOff>
    </xdr:to>
    <xdr:pic>
      <xdr:nvPicPr>
        <xdr:cNvPr id="3" name="図 2" descr="1055263: RakutenSecurities-Demo - デモ口座 - [USDCHF,M30]">
          <a:extLst>
            <a:ext uri="{FF2B5EF4-FFF2-40B4-BE49-F238E27FC236}">
              <a16:creationId xmlns:a16="http://schemas.microsoft.com/office/drawing/2014/main" id="{A6AA6844-0B26-45BC-AD37-99139B1D8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191137</xdr:colOff>
      <xdr:row>527</xdr:row>
      <xdr:rowOff>122612</xdr:rowOff>
    </xdr:to>
    <xdr:pic>
      <xdr:nvPicPr>
        <xdr:cNvPr id="6" name="図 5" descr="1055263: RakutenSecurities-Demo - デモ口座 - [USDCHF,M30]">
          <a:extLst>
            <a:ext uri="{FF2B5EF4-FFF2-40B4-BE49-F238E27FC236}">
              <a16:creationId xmlns:a16="http://schemas.microsoft.com/office/drawing/2014/main" id="{0CCC7ABC-641F-4606-B702-3591E06F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191137</xdr:colOff>
      <xdr:row>571</xdr:row>
      <xdr:rowOff>122612</xdr:rowOff>
    </xdr:to>
    <xdr:pic>
      <xdr:nvPicPr>
        <xdr:cNvPr id="9" name="図 8" descr="1055263: RakutenSecurities-Demo - デモ口座 - [USDCHF,M30]">
          <a:extLst>
            <a:ext uri="{FF2B5EF4-FFF2-40B4-BE49-F238E27FC236}">
              <a16:creationId xmlns:a16="http://schemas.microsoft.com/office/drawing/2014/main" id="{ADF0968E-8446-47D9-8816-9EAB08C2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191137</xdr:colOff>
      <xdr:row>615</xdr:row>
      <xdr:rowOff>122612</xdr:rowOff>
    </xdr:to>
    <xdr:pic>
      <xdr:nvPicPr>
        <xdr:cNvPr id="11" name="図 10" descr="1055263: RakutenSecurities-Demo - デモ口座 - [USDCHF,M30]">
          <a:extLst>
            <a:ext uri="{FF2B5EF4-FFF2-40B4-BE49-F238E27FC236}">
              <a16:creationId xmlns:a16="http://schemas.microsoft.com/office/drawing/2014/main" id="{9498EF98-E589-477F-8ED5-46F13A47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191137</xdr:colOff>
      <xdr:row>659</xdr:row>
      <xdr:rowOff>122612</xdr:rowOff>
    </xdr:to>
    <xdr:pic>
      <xdr:nvPicPr>
        <xdr:cNvPr id="14" name="図 13" descr="1055263: RakutenSecurities-Demo - デモ口座 - [USDCHF,M30]">
          <a:extLst>
            <a:ext uri="{FF2B5EF4-FFF2-40B4-BE49-F238E27FC236}">
              <a16:creationId xmlns:a16="http://schemas.microsoft.com/office/drawing/2014/main" id="{AD4DFE2A-5A09-43DD-B675-D23F9EF4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191137</xdr:colOff>
      <xdr:row>703</xdr:row>
      <xdr:rowOff>122612</xdr:rowOff>
    </xdr:to>
    <xdr:pic>
      <xdr:nvPicPr>
        <xdr:cNvPr id="17" name="図 16" descr="1055263: RakutenSecurities-Demo - デモ口座 - [USDCHF,M30]">
          <a:extLst>
            <a:ext uri="{FF2B5EF4-FFF2-40B4-BE49-F238E27FC236}">
              <a16:creationId xmlns:a16="http://schemas.microsoft.com/office/drawing/2014/main" id="{449DEAE7-C217-4932-8A6E-51A0F987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12</xdr:col>
      <xdr:colOff>191137</xdr:colOff>
      <xdr:row>747</xdr:row>
      <xdr:rowOff>122612</xdr:rowOff>
    </xdr:to>
    <xdr:pic>
      <xdr:nvPicPr>
        <xdr:cNvPr id="19" name="図 18" descr="1055263: RakutenSecurities-Demo - デモ口座 - [USDCHF,M30]">
          <a:extLst>
            <a:ext uri="{FF2B5EF4-FFF2-40B4-BE49-F238E27FC236}">
              <a16:creationId xmlns:a16="http://schemas.microsoft.com/office/drawing/2014/main" id="{119CCED4-CAEA-496D-B3AE-CC21A079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475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12</xdr:col>
      <xdr:colOff>191137</xdr:colOff>
      <xdr:row>791</xdr:row>
      <xdr:rowOff>122612</xdr:rowOff>
    </xdr:to>
    <xdr:pic>
      <xdr:nvPicPr>
        <xdr:cNvPr id="22" name="図 21" descr="1055263: RakutenSecurities-Demo - デモ口座 - [USDCHF,M30]">
          <a:extLst>
            <a:ext uri="{FF2B5EF4-FFF2-40B4-BE49-F238E27FC236}">
              <a16:creationId xmlns:a16="http://schemas.microsoft.com/office/drawing/2014/main" id="{935846F3-FE23-4F31-9A5C-1677BBA1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942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12</xdr:col>
      <xdr:colOff>191137</xdr:colOff>
      <xdr:row>835</xdr:row>
      <xdr:rowOff>122612</xdr:rowOff>
    </xdr:to>
    <xdr:pic>
      <xdr:nvPicPr>
        <xdr:cNvPr id="27" name="図 26" descr="1055263: RakutenSecurities-Demo - デモ口座 - [USDCHF,M30]">
          <a:extLst>
            <a:ext uri="{FF2B5EF4-FFF2-40B4-BE49-F238E27FC236}">
              <a16:creationId xmlns:a16="http://schemas.microsoft.com/office/drawing/2014/main" id="{E92AE1AD-E58A-470C-9389-2858B898F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409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12</xdr:col>
      <xdr:colOff>191137</xdr:colOff>
      <xdr:row>879</xdr:row>
      <xdr:rowOff>122612</xdr:rowOff>
    </xdr:to>
    <xdr:pic>
      <xdr:nvPicPr>
        <xdr:cNvPr id="30" name="図 29" descr="1055263: RakutenSecurities-Demo - デモ口座 - [USDCHF,M30]">
          <a:extLst>
            <a:ext uri="{FF2B5EF4-FFF2-40B4-BE49-F238E27FC236}">
              <a16:creationId xmlns:a16="http://schemas.microsoft.com/office/drawing/2014/main" id="{C0C0B015-7C57-4F3F-8316-A372E90F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876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12</xdr:col>
      <xdr:colOff>191137</xdr:colOff>
      <xdr:row>923</xdr:row>
      <xdr:rowOff>122612</xdr:rowOff>
    </xdr:to>
    <xdr:pic>
      <xdr:nvPicPr>
        <xdr:cNvPr id="33" name="図 32" descr="1055263: RakutenSecurities-Demo - デモ口座 - [USDCHF,M30]">
          <a:extLst>
            <a:ext uri="{FF2B5EF4-FFF2-40B4-BE49-F238E27FC236}">
              <a16:creationId xmlns:a16="http://schemas.microsoft.com/office/drawing/2014/main" id="{DC721D23-C778-48F5-9BED-18D5A306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12</xdr:col>
      <xdr:colOff>191137</xdr:colOff>
      <xdr:row>967</xdr:row>
      <xdr:rowOff>122612</xdr:rowOff>
    </xdr:to>
    <xdr:pic>
      <xdr:nvPicPr>
        <xdr:cNvPr id="35" name="図 34" descr="1055263: RakutenSecurities-Demo - デモ口座 - [USDCHF,M30]">
          <a:extLst>
            <a:ext uri="{FF2B5EF4-FFF2-40B4-BE49-F238E27FC236}">
              <a16:creationId xmlns:a16="http://schemas.microsoft.com/office/drawing/2014/main" id="{F3AA0169-25EF-41AC-9174-BCF084AF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11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12</xdr:col>
      <xdr:colOff>191137</xdr:colOff>
      <xdr:row>1011</xdr:row>
      <xdr:rowOff>122612</xdr:rowOff>
    </xdr:to>
    <xdr:pic>
      <xdr:nvPicPr>
        <xdr:cNvPr id="38" name="図 37" descr="1055263: RakutenSecurities-Demo - デモ口座 - [USDCHF,M30]">
          <a:extLst>
            <a:ext uri="{FF2B5EF4-FFF2-40B4-BE49-F238E27FC236}">
              <a16:creationId xmlns:a16="http://schemas.microsoft.com/office/drawing/2014/main" id="{72BDA97E-8A68-4DE4-8099-1FB783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12</xdr:col>
      <xdr:colOff>191137</xdr:colOff>
      <xdr:row>1055</xdr:row>
      <xdr:rowOff>122612</xdr:rowOff>
    </xdr:to>
    <xdr:pic>
      <xdr:nvPicPr>
        <xdr:cNvPr id="40" name="図 39" descr="1055263: RakutenSecurities-Demo - デモ口座 - [USDCHF,M30]">
          <a:extLst>
            <a:ext uri="{FF2B5EF4-FFF2-40B4-BE49-F238E27FC236}">
              <a16:creationId xmlns:a16="http://schemas.microsoft.com/office/drawing/2014/main" id="{ACD793CD-E708-41FF-B001-DE6D175F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45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12</xdr:col>
      <xdr:colOff>191137</xdr:colOff>
      <xdr:row>1099</xdr:row>
      <xdr:rowOff>122612</xdr:rowOff>
    </xdr:to>
    <xdr:pic>
      <xdr:nvPicPr>
        <xdr:cNvPr id="43" name="図 42" descr="1055263: RakutenSecurities-Demo - デモ口座 - [USDCHF,M30]">
          <a:extLst>
            <a:ext uri="{FF2B5EF4-FFF2-40B4-BE49-F238E27FC236}">
              <a16:creationId xmlns:a16="http://schemas.microsoft.com/office/drawing/2014/main" id="{4D485A2E-B16A-4B7C-88E2-A3B9A70F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212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12</xdr:col>
      <xdr:colOff>191137</xdr:colOff>
      <xdr:row>1143</xdr:row>
      <xdr:rowOff>122612</xdr:rowOff>
    </xdr:to>
    <xdr:pic>
      <xdr:nvPicPr>
        <xdr:cNvPr id="45" name="図 44" descr="1055263: RakutenSecurities-Demo - デモ口座 - [USDCHF,M30]">
          <a:extLst>
            <a:ext uri="{FF2B5EF4-FFF2-40B4-BE49-F238E27FC236}">
              <a16:creationId xmlns:a16="http://schemas.microsoft.com/office/drawing/2014/main" id="{0B904BB0-A2D7-441D-8BBD-39FD8A91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12</xdr:col>
      <xdr:colOff>191137</xdr:colOff>
      <xdr:row>1187</xdr:row>
      <xdr:rowOff>122612</xdr:rowOff>
    </xdr:to>
    <xdr:pic>
      <xdr:nvPicPr>
        <xdr:cNvPr id="47" name="図 46" descr="1055263: RakutenSecurities-Demo - デモ口座 - [USDCHF,M30]">
          <a:extLst>
            <a:ext uri="{FF2B5EF4-FFF2-40B4-BE49-F238E27FC236}">
              <a16:creationId xmlns:a16="http://schemas.microsoft.com/office/drawing/2014/main" id="{16E25497-1FE6-4B43-AC76-0ACD948A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14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12</xdr:col>
      <xdr:colOff>191137</xdr:colOff>
      <xdr:row>1231</xdr:row>
      <xdr:rowOff>122612</xdr:rowOff>
    </xdr:to>
    <xdr:pic>
      <xdr:nvPicPr>
        <xdr:cNvPr id="49" name="図 48" descr="1055263: RakutenSecurities-Demo - デモ口座 - [USDCHF,M30]">
          <a:extLst>
            <a:ext uri="{FF2B5EF4-FFF2-40B4-BE49-F238E27FC236}">
              <a16:creationId xmlns:a16="http://schemas.microsoft.com/office/drawing/2014/main" id="{B9E88076-6EF5-4A57-BBD0-F4B8DDDAA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61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12</xdr:col>
      <xdr:colOff>191137</xdr:colOff>
      <xdr:row>1275</xdr:row>
      <xdr:rowOff>122612</xdr:rowOff>
    </xdr:to>
    <xdr:pic>
      <xdr:nvPicPr>
        <xdr:cNvPr id="51" name="図 50" descr="1055263: RakutenSecurities-Demo - デモ口座 - [USDCHF,M30]">
          <a:extLst>
            <a:ext uri="{FF2B5EF4-FFF2-40B4-BE49-F238E27FC236}">
              <a16:creationId xmlns:a16="http://schemas.microsoft.com/office/drawing/2014/main" id="{4F3608DE-3DF2-4435-8BA6-88F5AA7F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08160"/>
          <a:ext cx="734631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43</v>
      </c>
    </row>
    <row r="3" spans="1:2" x14ac:dyDescent="0.2">
      <c r="A3">
        <v>100000</v>
      </c>
    </row>
    <row r="5" spans="1:2" x14ac:dyDescent="0.2">
      <c r="A5" t="s">
        <v>44</v>
      </c>
    </row>
    <row r="6" spans="1:2" x14ac:dyDescent="0.2">
      <c r="A6" t="s">
        <v>51</v>
      </c>
      <c r="B6">
        <v>90</v>
      </c>
    </row>
    <row r="7" spans="1:2" x14ac:dyDescent="0.2">
      <c r="A7" t="s">
        <v>50</v>
      </c>
      <c r="B7">
        <v>90</v>
      </c>
    </row>
    <row r="8" spans="1:2" x14ac:dyDescent="0.2">
      <c r="A8" t="s">
        <v>48</v>
      </c>
      <c r="B8">
        <v>110</v>
      </c>
    </row>
    <row r="9" spans="1:2" x14ac:dyDescent="0.2">
      <c r="A9" t="s">
        <v>46</v>
      </c>
      <c r="B9">
        <v>120</v>
      </c>
    </row>
    <row r="10" spans="1:2" x14ac:dyDescent="0.2">
      <c r="A10" t="s">
        <v>47</v>
      </c>
      <c r="B10">
        <v>150</v>
      </c>
    </row>
    <row r="11" spans="1:2" x14ac:dyDescent="0.2">
      <c r="A11" t="s">
        <v>52</v>
      </c>
      <c r="B11">
        <v>100</v>
      </c>
    </row>
    <row r="12" spans="1:2" x14ac:dyDescent="0.2">
      <c r="A12" t="s">
        <v>49</v>
      </c>
      <c r="B12">
        <v>80</v>
      </c>
    </row>
    <row r="13" spans="1:2" x14ac:dyDescent="0.2">
      <c r="A13" t="s">
        <v>45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opLeftCell="E1" zoomScale="94" zoomScaleNormal="94" workbookViewId="0">
      <pane ySplit="8" topLeftCell="A13" activePane="bottomLeft" state="frozen"/>
      <selection pane="bottomLeft" activeCell="P39" sqref="P39:Q39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67" t="s">
        <v>5</v>
      </c>
      <c r="C2" s="67"/>
      <c r="D2" s="87" t="s">
        <v>58</v>
      </c>
      <c r="E2" s="87"/>
      <c r="F2" s="67" t="s">
        <v>56</v>
      </c>
      <c r="G2" s="67"/>
      <c r="H2" s="83" t="s">
        <v>59</v>
      </c>
      <c r="I2" s="83"/>
      <c r="J2" s="67" t="s">
        <v>7</v>
      </c>
      <c r="K2" s="67"/>
      <c r="L2" s="88">
        <v>500000</v>
      </c>
      <c r="M2" s="87"/>
      <c r="N2" s="67" t="s">
        <v>8</v>
      </c>
      <c r="O2" s="67"/>
      <c r="P2" s="84">
        <f>SUM(L2,D4)</f>
        <v>749087.28676881688</v>
      </c>
      <c r="Q2" s="83"/>
      <c r="R2" s="1"/>
      <c r="S2" s="1"/>
      <c r="T2" s="1"/>
    </row>
    <row r="3" spans="2:25" ht="57" customHeight="1" x14ac:dyDescent="0.2">
      <c r="B3" s="67" t="s">
        <v>9</v>
      </c>
      <c r="C3" s="67"/>
      <c r="D3" s="85"/>
      <c r="E3" s="85"/>
      <c r="F3" s="85"/>
      <c r="G3" s="85"/>
      <c r="H3" s="85"/>
      <c r="I3" s="85"/>
      <c r="J3" s="67" t="s">
        <v>10</v>
      </c>
      <c r="K3" s="67"/>
      <c r="L3" s="85" t="s">
        <v>57</v>
      </c>
      <c r="M3" s="86"/>
      <c r="N3" s="86"/>
      <c r="O3" s="86"/>
      <c r="P3" s="86"/>
      <c r="Q3" s="86"/>
      <c r="R3" s="1"/>
      <c r="S3" s="1"/>
    </row>
    <row r="4" spans="2:25" x14ac:dyDescent="0.2">
      <c r="B4" s="67" t="s">
        <v>11</v>
      </c>
      <c r="C4" s="67"/>
      <c r="D4" s="81">
        <f>SUM($R$9:$S$993)</f>
        <v>249087.28676881688</v>
      </c>
      <c r="E4" s="81"/>
      <c r="F4" s="67" t="s">
        <v>12</v>
      </c>
      <c r="G4" s="67"/>
      <c r="H4" s="82">
        <f>SUM($T$9:$U$108)</f>
        <v>554.99999999999659</v>
      </c>
      <c r="I4" s="83"/>
      <c r="J4" s="64"/>
      <c r="K4" s="64"/>
      <c r="L4" s="84"/>
      <c r="M4" s="84"/>
      <c r="N4" s="64" t="s">
        <v>54</v>
      </c>
      <c r="O4" s="64"/>
      <c r="P4" s="65">
        <f>MAX(Y:Y)</f>
        <v>5.9100000000002151E-2</v>
      </c>
      <c r="Q4" s="65"/>
      <c r="R4" s="1"/>
      <c r="S4" s="1"/>
      <c r="T4" s="1"/>
    </row>
    <row r="5" spans="2:25" x14ac:dyDescent="0.2">
      <c r="B5" s="41" t="s">
        <v>15</v>
      </c>
      <c r="C5" s="39">
        <f>COUNTIF($R$9:$R$990,"&gt;0")</f>
        <v>27</v>
      </c>
      <c r="D5" s="38" t="s">
        <v>16</v>
      </c>
      <c r="E5" s="15">
        <f>COUNTIF($R$9:$R$990,"&lt;0")</f>
        <v>3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0.9</v>
      </c>
      <c r="J5" s="66" t="s">
        <v>19</v>
      </c>
      <c r="K5" s="67"/>
      <c r="L5" s="68">
        <f>MAX(V9:V993)</f>
        <v>14</v>
      </c>
      <c r="M5" s="69"/>
      <c r="N5" s="17" t="s">
        <v>20</v>
      </c>
      <c r="O5" s="9"/>
      <c r="P5" s="68">
        <f>MAX(W9:W993)</f>
        <v>2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55</v>
      </c>
      <c r="N6" s="12"/>
      <c r="O6" s="12"/>
      <c r="P6" s="10"/>
      <c r="Q6" s="42"/>
      <c r="R6" s="1"/>
      <c r="S6" s="1"/>
      <c r="T6" s="1"/>
    </row>
    <row r="7" spans="2:25" x14ac:dyDescent="0.2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 x14ac:dyDescent="0.2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53</v>
      </c>
    </row>
    <row r="9" spans="2:25" x14ac:dyDescent="0.2">
      <c r="B9" s="43">
        <v>1</v>
      </c>
      <c r="C9" s="49">
        <f>L2</f>
        <v>500000</v>
      </c>
      <c r="D9" s="49"/>
      <c r="E9" s="43">
        <v>2016</v>
      </c>
      <c r="F9" s="8">
        <v>44061</v>
      </c>
      <c r="G9" s="43" t="s">
        <v>3</v>
      </c>
      <c r="H9" s="50">
        <v>0.95930000000000004</v>
      </c>
      <c r="I9" s="50"/>
      <c r="J9" s="43">
        <v>63</v>
      </c>
      <c r="K9" s="49">
        <f>IF(J9="","",C9*0.03)</f>
        <v>15000</v>
      </c>
      <c r="L9" s="49"/>
      <c r="M9" s="6">
        <f>IF(J9="","",(K9/J9)/LOOKUP(RIGHT($D$2,3),定数!$A$6:$A$13,定数!$B$6:$B$13))</f>
        <v>2.1645021645021645</v>
      </c>
      <c r="N9" s="43">
        <v>2016</v>
      </c>
      <c r="O9" s="8">
        <v>44061</v>
      </c>
      <c r="P9" s="50">
        <v>0.95550000000000002</v>
      </c>
      <c r="Q9" s="50"/>
      <c r="R9" s="53">
        <f>IF(P9="","",T9*M9*LOOKUP(RIGHT($D$2,3),定数!$A$6:$A$13,定数!$B$6:$B$13))</f>
        <v>9047.6190476191096</v>
      </c>
      <c r="S9" s="53"/>
      <c r="T9" s="54">
        <f>IF(P9="","",IF(G9="買",(P9-H9),(H9-P9))*IF(RIGHT($D$2,3)="JPY",100,10000))</f>
        <v>38.000000000000256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49">
        <f t="shared" ref="C10:C73" si="0">IF(R9="","",C9+R9)</f>
        <v>509047.61904761911</v>
      </c>
      <c r="D10" s="49"/>
      <c r="E10" s="47">
        <v>2016</v>
      </c>
      <c r="F10" s="8">
        <v>44066</v>
      </c>
      <c r="G10" s="43" t="s">
        <v>4</v>
      </c>
      <c r="H10" s="50">
        <v>0.9627</v>
      </c>
      <c r="I10" s="50"/>
      <c r="J10" s="47">
        <v>37</v>
      </c>
      <c r="K10" s="51">
        <f>IF(J10="","",C10*0.03)</f>
        <v>15271.428571428572</v>
      </c>
      <c r="L10" s="52"/>
      <c r="M10" s="6">
        <f>IF(J10="","",(K10/J10)/LOOKUP(RIGHT($D$2,3),定数!$A$6:$A$13,定数!$B$6:$B$13))</f>
        <v>3.7521937521937523</v>
      </c>
      <c r="N10" s="47">
        <v>2016</v>
      </c>
      <c r="O10" s="8">
        <v>44067</v>
      </c>
      <c r="P10" s="50">
        <v>0.96489999999999998</v>
      </c>
      <c r="Q10" s="50"/>
      <c r="R10" s="53">
        <f>IF(P10="","",T10*M10*LOOKUP(RIGHT($D$2,3),定数!$A$6:$A$13,定数!$B$6:$B$13))</f>
        <v>9080.3088803087976</v>
      </c>
      <c r="S10" s="53"/>
      <c r="T10" s="54">
        <f>IF(P10="","",IF(G10="買",(P10-H10),(H10-P10))*IF(RIGHT($D$2,3)="JPY",100,10000))</f>
        <v>21.999999999999797</v>
      </c>
      <c r="U10" s="5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509047.61904761911</v>
      </c>
    </row>
    <row r="11" spans="2:25" x14ac:dyDescent="0.2">
      <c r="B11" s="43">
        <v>3</v>
      </c>
      <c r="C11" s="49">
        <f t="shared" si="0"/>
        <v>518127.92792792793</v>
      </c>
      <c r="D11" s="49"/>
      <c r="E11" s="47">
        <v>2016</v>
      </c>
      <c r="F11" s="8">
        <v>44097</v>
      </c>
      <c r="G11" s="43" t="s">
        <v>3</v>
      </c>
      <c r="H11" s="50">
        <v>0.96940000000000004</v>
      </c>
      <c r="I11" s="50"/>
      <c r="J11" s="47">
        <v>49</v>
      </c>
      <c r="K11" s="51">
        <f t="shared" ref="K11:K74" si="3">IF(J11="","",C11*0.03)</f>
        <v>15543.837837837837</v>
      </c>
      <c r="L11" s="52"/>
      <c r="M11" s="6">
        <f>IF(J11="","",(K11/J11)/LOOKUP(RIGHT($D$2,3),定数!$A$6:$A$13,定数!$B$6:$B$13))</f>
        <v>2.8838289124003409</v>
      </c>
      <c r="N11" s="47">
        <v>2016</v>
      </c>
      <c r="O11" s="8">
        <v>44100</v>
      </c>
      <c r="P11" s="50">
        <v>0.96630000000000005</v>
      </c>
      <c r="Q11" s="50"/>
      <c r="R11" s="53">
        <f>IF(P11="","",T11*M11*LOOKUP(RIGHT($D$2,3),定数!$A$6:$A$13,定数!$B$6:$B$13))</f>
        <v>9833.8565912851354</v>
      </c>
      <c r="S11" s="53"/>
      <c r="T11" s="54">
        <f>IF(P11="","",IF(G11="買",(P11-H11),(H11-P11))*IF(RIGHT($D$2,3)="JPY",100,10000))</f>
        <v>30.999999999999915</v>
      </c>
      <c r="U11" s="54"/>
      <c r="V11" s="22">
        <f t="shared" si="1"/>
        <v>3</v>
      </c>
      <c r="W11">
        <f t="shared" si="2"/>
        <v>0</v>
      </c>
      <c r="X11" s="35">
        <f>IF(C11&lt;&gt;"",MAX(X10,C11),"")</f>
        <v>518127.92792792793</v>
      </c>
      <c r="Y11" s="36">
        <f>IF(X11&lt;&gt;"",1-(C11/X11),"")</f>
        <v>0</v>
      </c>
    </row>
    <row r="12" spans="2:25" x14ac:dyDescent="0.2">
      <c r="B12" s="43">
        <v>4</v>
      </c>
      <c r="C12" s="49">
        <f t="shared" si="0"/>
        <v>527961.78451921302</v>
      </c>
      <c r="D12" s="49"/>
      <c r="E12" s="47">
        <v>2016</v>
      </c>
      <c r="F12" s="8">
        <v>44110</v>
      </c>
      <c r="G12" s="43" t="s">
        <v>4</v>
      </c>
      <c r="H12" s="50">
        <v>0.97809999999999997</v>
      </c>
      <c r="I12" s="50"/>
      <c r="J12" s="47">
        <v>49</v>
      </c>
      <c r="K12" s="51">
        <f t="shared" si="3"/>
        <v>15838.853535576391</v>
      </c>
      <c r="L12" s="52"/>
      <c r="M12" s="6">
        <f>IF(J12="","",(K12/J12)/LOOKUP(RIGHT($D$2,3),定数!$A$6:$A$13,定数!$B$6:$B$13))</f>
        <v>2.938562808084674</v>
      </c>
      <c r="N12" s="47">
        <v>2016</v>
      </c>
      <c r="O12" s="8">
        <v>44110</v>
      </c>
      <c r="P12" s="50">
        <v>0.98089999999999999</v>
      </c>
      <c r="Q12" s="50"/>
      <c r="R12" s="53">
        <f>IF(P12="","",T12*M12*LOOKUP(RIGHT($D$2,3),定数!$A$6:$A$13,定数!$B$6:$B$13))</f>
        <v>9050.7734489008762</v>
      </c>
      <c r="S12" s="53"/>
      <c r="T12" s="54">
        <f t="shared" ref="T12:T75" si="4">IF(P12="","",IF(G12="買",(P12-H12),(H12-P12))*IF(RIGHT($D$2,3)="JPY",100,10000))</f>
        <v>28.000000000000249</v>
      </c>
      <c r="U12" s="54"/>
      <c r="V12" s="22">
        <f t="shared" si="1"/>
        <v>4</v>
      </c>
      <c r="W12">
        <f t="shared" si="2"/>
        <v>0</v>
      </c>
      <c r="X12" s="35">
        <f t="shared" ref="X12:X75" si="5">IF(C12&lt;&gt;"",MAX(X11,C12),"")</f>
        <v>527961.78451921302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49">
        <f t="shared" si="0"/>
        <v>537012.55796811392</v>
      </c>
      <c r="D13" s="49"/>
      <c r="E13" s="47">
        <v>2016</v>
      </c>
      <c r="F13" s="8">
        <v>44149</v>
      </c>
      <c r="G13" s="43" t="s">
        <v>4</v>
      </c>
      <c r="H13" s="50">
        <v>0.98919999999999997</v>
      </c>
      <c r="I13" s="50"/>
      <c r="J13" s="47">
        <v>61</v>
      </c>
      <c r="K13" s="51">
        <f t="shared" si="3"/>
        <v>16110.376739043417</v>
      </c>
      <c r="L13" s="52"/>
      <c r="M13" s="6">
        <f>IF(J13="","",(K13/J13)/LOOKUP(RIGHT($D$2,3),定数!$A$6:$A$13,定数!$B$6:$B$13))</f>
        <v>2.4009503336875437</v>
      </c>
      <c r="N13" s="47">
        <v>2016</v>
      </c>
      <c r="O13" s="8">
        <v>44149</v>
      </c>
      <c r="P13" s="50">
        <v>0.99280000000000002</v>
      </c>
      <c r="Q13" s="50"/>
      <c r="R13" s="53">
        <f>IF(P13="","",T13*M13*LOOKUP(RIGHT($D$2,3),定数!$A$6:$A$13,定数!$B$6:$B$13))</f>
        <v>9507.7633214027992</v>
      </c>
      <c r="S13" s="53"/>
      <c r="T13" s="54">
        <f t="shared" si="4"/>
        <v>36.000000000000476</v>
      </c>
      <c r="U13" s="54"/>
      <c r="V13" s="22">
        <f t="shared" si="1"/>
        <v>5</v>
      </c>
      <c r="W13">
        <f t="shared" si="2"/>
        <v>0</v>
      </c>
      <c r="X13" s="35">
        <f t="shared" si="5"/>
        <v>537012.55796811392</v>
      </c>
      <c r="Y13" s="36">
        <f t="shared" si="6"/>
        <v>0</v>
      </c>
    </row>
    <row r="14" spans="2:25" x14ac:dyDescent="0.2">
      <c r="B14" s="43">
        <v>6</v>
      </c>
      <c r="C14" s="49">
        <f t="shared" si="0"/>
        <v>546520.32128951675</v>
      </c>
      <c r="D14" s="49"/>
      <c r="E14" s="47">
        <v>2016</v>
      </c>
      <c r="F14" s="8">
        <v>44150</v>
      </c>
      <c r="G14" s="43" t="s">
        <v>4</v>
      </c>
      <c r="H14" s="50">
        <v>0.99839999999999995</v>
      </c>
      <c r="I14" s="50"/>
      <c r="J14" s="47">
        <v>57</v>
      </c>
      <c r="K14" s="51">
        <f t="shared" si="3"/>
        <v>16395.609638685502</v>
      </c>
      <c r="L14" s="52"/>
      <c r="M14" s="6">
        <f>IF(J14="","",(K14/J14)/LOOKUP(RIGHT($D$2,3),定数!$A$6:$A$13,定数!$B$6:$B$13))</f>
        <v>2.6149297669354867</v>
      </c>
      <c r="N14" s="47">
        <v>2016</v>
      </c>
      <c r="O14" s="8">
        <v>44150</v>
      </c>
      <c r="P14" s="50">
        <v>1.0018</v>
      </c>
      <c r="Q14" s="50"/>
      <c r="R14" s="53">
        <f>IF(P14="","",T14*M14*LOOKUP(RIGHT($D$2,3),定数!$A$6:$A$13,定数!$B$6:$B$13))</f>
        <v>9779.837328338921</v>
      </c>
      <c r="S14" s="53"/>
      <c r="T14" s="54">
        <f t="shared" si="4"/>
        <v>34.000000000000696</v>
      </c>
      <c r="U14" s="54"/>
      <c r="V14" s="22">
        <f t="shared" si="1"/>
        <v>6</v>
      </c>
      <c r="W14">
        <f t="shared" si="2"/>
        <v>0</v>
      </c>
      <c r="X14" s="35">
        <f t="shared" si="5"/>
        <v>546520.32128951675</v>
      </c>
      <c r="Y14" s="36">
        <f t="shared" si="6"/>
        <v>0</v>
      </c>
    </row>
    <row r="15" spans="2:25" x14ac:dyDescent="0.2">
      <c r="B15" s="43">
        <v>7</v>
      </c>
      <c r="C15" s="49">
        <f t="shared" si="0"/>
        <v>556300.15861785563</v>
      </c>
      <c r="D15" s="49"/>
      <c r="E15" s="47">
        <v>2016</v>
      </c>
      <c r="F15" s="8">
        <v>44152</v>
      </c>
      <c r="G15" s="43" t="s">
        <v>4</v>
      </c>
      <c r="H15" s="50">
        <v>1.0034000000000001</v>
      </c>
      <c r="I15" s="50"/>
      <c r="J15" s="47">
        <v>41</v>
      </c>
      <c r="K15" s="51">
        <f t="shared" si="3"/>
        <v>16689.00475853567</v>
      </c>
      <c r="L15" s="52"/>
      <c r="M15" s="6">
        <f>IF(J15="","",(K15/J15)/LOOKUP(RIGHT($D$2,3),定数!$A$6:$A$13,定数!$B$6:$B$13))</f>
        <v>3.7004445140877316</v>
      </c>
      <c r="N15" s="47">
        <v>2016</v>
      </c>
      <c r="O15" s="8">
        <v>44152</v>
      </c>
      <c r="P15" s="50">
        <v>1.0059</v>
      </c>
      <c r="Q15" s="50"/>
      <c r="R15" s="53">
        <f>IF(P15="","",T15*M15*LOOKUP(RIGHT($D$2,3),定数!$A$6:$A$13,定数!$B$6:$B$13))</f>
        <v>10176.222413741045</v>
      </c>
      <c r="S15" s="53"/>
      <c r="T15" s="54">
        <f t="shared" si="4"/>
        <v>24.999999999999467</v>
      </c>
      <c r="U15" s="54"/>
      <c r="V15" s="22">
        <f t="shared" si="1"/>
        <v>7</v>
      </c>
      <c r="W15">
        <f t="shared" si="2"/>
        <v>0</v>
      </c>
      <c r="X15" s="35">
        <f t="shared" si="5"/>
        <v>556300.15861785563</v>
      </c>
      <c r="Y15" s="36">
        <f t="shared" si="6"/>
        <v>0</v>
      </c>
    </row>
    <row r="16" spans="2:25" x14ac:dyDescent="0.2">
      <c r="B16" s="43">
        <v>8</v>
      </c>
      <c r="C16" s="49">
        <f t="shared" si="0"/>
        <v>566476.38103159668</v>
      </c>
      <c r="D16" s="49"/>
      <c r="E16" s="47">
        <v>2017</v>
      </c>
      <c r="F16" s="8">
        <v>43883</v>
      </c>
      <c r="G16" s="43" t="s">
        <v>4</v>
      </c>
      <c r="H16" s="50">
        <v>1.0113000000000001</v>
      </c>
      <c r="I16" s="50"/>
      <c r="J16" s="47">
        <v>37</v>
      </c>
      <c r="K16" s="51">
        <f t="shared" si="3"/>
        <v>16994.291430947898</v>
      </c>
      <c r="L16" s="52"/>
      <c r="M16" s="6">
        <f>IF(J16="","",(K16/J16)/LOOKUP(RIGHT($D$2,3),定数!$A$6:$A$13,定数!$B$6:$B$13))</f>
        <v>4.1755015800854789</v>
      </c>
      <c r="N16" s="47">
        <v>2017</v>
      </c>
      <c r="O16" s="8">
        <v>43883</v>
      </c>
      <c r="P16" s="50">
        <v>1.0134000000000001</v>
      </c>
      <c r="Q16" s="50"/>
      <c r="R16" s="53">
        <f>IF(P16="","",T16*M16*LOOKUP(RIGHT($D$2,3),定数!$A$6:$A$13,定数!$B$6:$B$13))</f>
        <v>9645.4086499974128</v>
      </c>
      <c r="S16" s="53"/>
      <c r="T16" s="54">
        <f t="shared" si="4"/>
        <v>20.999999999999908</v>
      </c>
      <c r="U16" s="54"/>
      <c r="V16" s="22">
        <f t="shared" si="1"/>
        <v>8</v>
      </c>
      <c r="W16">
        <f t="shared" si="2"/>
        <v>0</v>
      </c>
      <c r="X16" s="35">
        <f t="shared" si="5"/>
        <v>566476.38103159668</v>
      </c>
      <c r="Y16" s="36">
        <f t="shared" si="6"/>
        <v>0</v>
      </c>
    </row>
    <row r="17" spans="2:25" x14ac:dyDescent="0.2">
      <c r="B17" s="43">
        <v>9</v>
      </c>
      <c r="C17" s="49">
        <f t="shared" si="0"/>
        <v>576121.78968159412</v>
      </c>
      <c r="D17" s="49"/>
      <c r="E17" s="47">
        <v>2017</v>
      </c>
      <c r="F17" s="8">
        <v>44016</v>
      </c>
      <c r="G17" s="43" t="s">
        <v>66</v>
      </c>
      <c r="H17" s="50">
        <v>0.96479999999999999</v>
      </c>
      <c r="I17" s="50"/>
      <c r="J17" s="47">
        <v>28</v>
      </c>
      <c r="K17" s="51">
        <f t="shared" si="3"/>
        <v>17283.653690447823</v>
      </c>
      <c r="L17" s="52"/>
      <c r="M17" s="6">
        <f>IF(J17="","",(K17/J17)/LOOKUP(RIGHT($D$2,3),定数!$A$6:$A$13,定数!$B$6:$B$13))</f>
        <v>5.6115758735220211</v>
      </c>
      <c r="N17" s="47">
        <v>2017</v>
      </c>
      <c r="O17" s="8">
        <v>44017</v>
      </c>
      <c r="P17" s="50">
        <v>0.96640000000000004</v>
      </c>
      <c r="Q17" s="50"/>
      <c r="R17" s="53">
        <f>IF(P17="","",T17*M17*LOOKUP(RIGHT($D$2,3),定数!$A$6:$A$13,定数!$B$6:$B$13))</f>
        <v>9876.3735373990403</v>
      </c>
      <c r="S17" s="53"/>
      <c r="T17" s="54">
        <f t="shared" si="4"/>
        <v>16.000000000000458</v>
      </c>
      <c r="U17" s="54"/>
      <c r="V17" s="22">
        <f t="shared" si="1"/>
        <v>9</v>
      </c>
      <c r="W17">
        <f t="shared" si="2"/>
        <v>0</v>
      </c>
      <c r="X17" s="35">
        <f t="shared" si="5"/>
        <v>576121.78968159412</v>
      </c>
      <c r="Y17" s="36">
        <f t="shared" si="6"/>
        <v>0</v>
      </c>
    </row>
    <row r="18" spans="2:25" x14ac:dyDescent="0.2">
      <c r="B18" s="43">
        <v>10</v>
      </c>
      <c r="C18" s="49">
        <f t="shared" si="0"/>
        <v>585998.16321899311</v>
      </c>
      <c r="D18" s="49"/>
      <c r="E18" s="47">
        <v>2017</v>
      </c>
      <c r="F18" s="8">
        <v>44022</v>
      </c>
      <c r="G18" s="43" t="s">
        <v>4</v>
      </c>
      <c r="H18" s="50">
        <v>0.96579999999999999</v>
      </c>
      <c r="I18" s="50"/>
      <c r="J18" s="47">
        <v>29</v>
      </c>
      <c r="K18" s="51">
        <f t="shared" si="3"/>
        <v>17579.944896569792</v>
      </c>
      <c r="L18" s="52"/>
      <c r="M18" s="6">
        <f>IF(J18="","",(K18/J18)/LOOKUP(RIGHT($D$2,3),定数!$A$6:$A$13,定数!$B$6:$B$13))</f>
        <v>5.5109545130312831</v>
      </c>
      <c r="N18" s="47">
        <v>2017</v>
      </c>
      <c r="O18" s="8">
        <v>44022</v>
      </c>
      <c r="P18" s="50">
        <v>0.96750000000000003</v>
      </c>
      <c r="Q18" s="50"/>
      <c r="R18" s="53">
        <f>IF(P18="","",T18*M18*LOOKUP(RIGHT($D$2,3),定数!$A$6:$A$13,定数!$B$6:$B$13))</f>
        <v>10305.484939368711</v>
      </c>
      <c r="S18" s="53"/>
      <c r="T18" s="54">
        <f t="shared" si="4"/>
        <v>17.000000000000348</v>
      </c>
      <c r="U18" s="54"/>
      <c r="V18" s="22">
        <f t="shared" si="1"/>
        <v>10</v>
      </c>
      <c r="W18">
        <f t="shared" si="2"/>
        <v>0</v>
      </c>
      <c r="X18" s="35">
        <f t="shared" si="5"/>
        <v>585998.16321899311</v>
      </c>
      <c r="Y18" s="36">
        <f t="shared" si="6"/>
        <v>0</v>
      </c>
    </row>
    <row r="19" spans="2:25" x14ac:dyDescent="0.2">
      <c r="B19" s="43">
        <v>11</v>
      </c>
      <c r="C19" s="49">
        <f t="shared" si="0"/>
        <v>596303.64815836179</v>
      </c>
      <c r="D19" s="49"/>
      <c r="E19" s="47">
        <v>2017</v>
      </c>
      <c r="F19" s="8">
        <v>44109</v>
      </c>
      <c r="G19" s="43" t="s">
        <v>4</v>
      </c>
      <c r="H19" s="50">
        <v>0.97650000000000003</v>
      </c>
      <c r="I19" s="50"/>
      <c r="J19" s="47">
        <v>24</v>
      </c>
      <c r="K19" s="51">
        <f t="shared" si="3"/>
        <v>17889.109444750851</v>
      </c>
      <c r="L19" s="52"/>
      <c r="M19" s="6">
        <f>IF(J19="","",(K19/J19)/LOOKUP(RIGHT($D$2,3),定数!$A$6:$A$13,定数!$B$6:$B$13))</f>
        <v>6.7761778199813838</v>
      </c>
      <c r="N19" s="47">
        <v>2017</v>
      </c>
      <c r="O19" s="8">
        <v>44109</v>
      </c>
      <c r="P19" s="50">
        <v>0.97789999999999999</v>
      </c>
      <c r="Q19" s="50"/>
      <c r="R19" s="53">
        <f>IF(P19="","",T19*M19*LOOKUP(RIGHT($D$2,3),定数!$A$6:$A$13,定数!$B$6:$B$13))</f>
        <v>10435.313842771009</v>
      </c>
      <c r="S19" s="53"/>
      <c r="T19" s="54">
        <f t="shared" si="4"/>
        <v>13.999999999999568</v>
      </c>
      <c r="U19" s="54"/>
      <c r="V19" s="22">
        <f t="shared" si="1"/>
        <v>11</v>
      </c>
      <c r="W19">
        <f t="shared" si="2"/>
        <v>0</v>
      </c>
      <c r="X19" s="35">
        <f t="shared" si="5"/>
        <v>596303.64815836179</v>
      </c>
      <c r="Y19" s="36">
        <f t="shared" si="6"/>
        <v>0</v>
      </c>
    </row>
    <row r="20" spans="2:25" x14ac:dyDescent="0.2">
      <c r="B20" s="43">
        <v>12</v>
      </c>
      <c r="C20" s="49">
        <f t="shared" si="0"/>
        <v>606738.96200113278</v>
      </c>
      <c r="D20" s="49"/>
      <c r="E20" s="47">
        <v>2017</v>
      </c>
      <c r="F20" s="8">
        <v>44128</v>
      </c>
      <c r="G20" s="43" t="s">
        <v>4</v>
      </c>
      <c r="H20" s="50">
        <v>0.98599999999999999</v>
      </c>
      <c r="I20" s="50"/>
      <c r="J20" s="47">
        <v>24</v>
      </c>
      <c r="K20" s="51">
        <f t="shared" si="3"/>
        <v>18202.168860033984</v>
      </c>
      <c r="L20" s="52"/>
      <c r="M20" s="6">
        <f>IF(J20="","",(K20/J20)/LOOKUP(RIGHT($D$2,3),定数!$A$6:$A$13,定数!$B$6:$B$13))</f>
        <v>6.8947609318310539</v>
      </c>
      <c r="N20" s="47">
        <v>2017</v>
      </c>
      <c r="O20" s="8">
        <v>44128</v>
      </c>
      <c r="P20" s="50">
        <v>0.98729999999999996</v>
      </c>
      <c r="Q20" s="50"/>
      <c r="R20" s="53">
        <f>IF(P20="","",T20*M20*LOOKUP(RIGHT($D$2,3),定数!$A$6:$A$13,定数!$B$6:$B$13))</f>
        <v>9859.5081325181636</v>
      </c>
      <c r="S20" s="53"/>
      <c r="T20" s="54">
        <f t="shared" si="4"/>
        <v>12.999999999999678</v>
      </c>
      <c r="U20" s="54"/>
      <c r="V20" s="22">
        <f t="shared" si="1"/>
        <v>12</v>
      </c>
      <c r="W20">
        <f t="shared" si="2"/>
        <v>0</v>
      </c>
      <c r="X20" s="35">
        <f t="shared" si="5"/>
        <v>606738.96200113278</v>
      </c>
      <c r="Y20" s="36">
        <f t="shared" si="6"/>
        <v>0</v>
      </c>
    </row>
    <row r="21" spans="2:25" x14ac:dyDescent="0.2">
      <c r="B21" s="43">
        <v>13</v>
      </c>
      <c r="C21" s="49">
        <f t="shared" si="0"/>
        <v>616598.47013365093</v>
      </c>
      <c r="D21" s="49"/>
      <c r="E21" s="47">
        <v>2017</v>
      </c>
      <c r="F21" s="8">
        <v>44171</v>
      </c>
      <c r="G21" s="43" t="s">
        <v>4</v>
      </c>
      <c r="H21" s="50">
        <v>0.98850000000000005</v>
      </c>
      <c r="I21" s="50"/>
      <c r="J21" s="47">
        <v>32</v>
      </c>
      <c r="K21" s="51">
        <f t="shared" si="3"/>
        <v>18497.954104009528</v>
      </c>
      <c r="L21" s="52"/>
      <c r="M21" s="6">
        <f>IF(J21="","",(K21/J21)/LOOKUP(RIGHT($D$2,3),定数!$A$6:$A$13,定数!$B$6:$B$13))</f>
        <v>5.2551005977299798</v>
      </c>
      <c r="N21" s="47">
        <v>2017</v>
      </c>
      <c r="O21" s="8">
        <v>44171</v>
      </c>
      <c r="P21" s="50">
        <v>0.99039999999999995</v>
      </c>
      <c r="Q21" s="50"/>
      <c r="R21" s="53">
        <f>IF(P21="","",T21*M21*LOOKUP(RIGHT($D$2,3),定数!$A$6:$A$13,定数!$B$6:$B$13))</f>
        <v>10983.160249255092</v>
      </c>
      <c r="S21" s="53"/>
      <c r="T21" s="54">
        <f t="shared" si="4"/>
        <v>18.999999999999019</v>
      </c>
      <c r="U21" s="54"/>
      <c r="V21" s="22">
        <f t="shared" si="1"/>
        <v>13</v>
      </c>
      <c r="W21">
        <f t="shared" si="2"/>
        <v>0</v>
      </c>
      <c r="X21" s="35">
        <f t="shared" si="5"/>
        <v>616598.47013365093</v>
      </c>
      <c r="Y21" s="36">
        <f t="shared" si="6"/>
        <v>0</v>
      </c>
    </row>
    <row r="22" spans="2:25" x14ac:dyDescent="0.2">
      <c r="B22" s="43">
        <v>14</v>
      </c>
      <c r="C22" s="49">
        <f t="shared" si="0"/>
        <v>627581.63038290606</v>
      </c>
      <c r="D22" s="49"/>
      <c r="E22" s="47">
        <v>2018</v>
      </c>
      <c r="F22" s="8">
        <v>43841</v>
      </c>
      <c r="G22" s="43" t="s">
        <v>3</v>
      </c>
      <c r="H22" s="50">
        <v>0.98170000000000002</v>
      </c>
      <c r="I22" s="50"/>
      <c r="J22" s="47">
        <v>57</v>
      </c>
      <c r="K22" s="51">
        <f t="shared" si="3"/>
        <v>18827.448911487179</v>
      </c>
      <c r="L22" s="52"/>
      <c r="M22" s="6">
        <f>IF(J22="","",(K22/J22)/LOOKUP(RIGHT($D$2,3),定数!$A$6:$A$13,定数!$B$6:$B$13))</f>
        <v>3.0027829204923733</v>
      </c>
      <c r="N22" s="47">
        <v>2018</v>
      </c>
      <c r="O22" s="8">
        <v>43842</v>
      </c>
      <c r="P22" s="50">
        <v>0.97260000000000002</v>
      </c>
      <c r="Q22" s="50"/>
      <c r="R22" s="53">
        <f>IF(P22="","",T22*M22*LOOKUP(RIGHT($D$2,3),定数!$A$6:$A$13,定数!$B$6:$B$13))</f>
        <v>30057.85703412865</v>
      </c>
      <c r="S22" s="53"/>
      <c r="T22" s="54">
        <f t="shared" si="4"/>
        <v>90.999999999999972</v>
      </c>
      <c r="U22" s="54"/>
      <c r="V22" s="22">
        <f t="shared" si="1"/>
        <v>14</v>
      </c>
      <c r="W22">
        <f t="shared" si="2"/>
        <v>0</v>
      </c>
      <c r="X22" s="35">
        <f t="shared" si="5"/>
        <v>627581.63038290606</v>
      </c>
      <c r="Y22" s="36">
        <f t="shared" si="6"/>
        <v>0</v>
      </c>
    </row>
    <row r="23" spans="2:25" x14ac:dyDescent="0.2">
      <c r="B23" s="43">
        <v>15</v>
      </c>
      <c r="C23" s="49">
        <f t="shared" si="0"/>
        <v>657639.48741703469</v>
      </c>
      <c r="D23" s="49"/>
      <c r="E23" s="47">
        <v>2018</v>
      </c>
      <c r="F23" s="8">
        <v>43846</v>
      </c>
      <c r="G23" s="43" t="s">
        <v>3</v>
      </c>
      <c r="H23" s="50">
        <v>0.96179999999999999</v>
      </c>
      <c r="I23" s="50"/>
      <c r="J23" s="47">
        <v>48</v>
      </c>
      <c r="K23" s="51">
        <f t="shared" si="3"/>
        <v>19729.184622511038</v>
      </c>
      <c r="L23" s="52"/>
      <c r="M23" s="6">
        <f>IF(J23="","",(K23/J23)/LOOKUP(RIGHT($D$2,3),定数!$A$6:$A$13,定数!$B$6:$B$13))</f>
        <v>3.7365879966876965</v>
      </c>
      <c r="N23" s="47">
        <v>2018</v>
      </c>
      <c r="O23" s="8">
        <v>43846</v>
      </c>
      <c r="P23" s="50">
        <v>0.95909999999999995</v>
      </c>
      <c r="Q23" s="50"/>
      <c r="R23" s="53">
        <f>IF(P23="","",T23*M23*LOOKUP(RIGHT($D$2,3),定数!$A$6:$A$13,定数!$B$6:$B$13))</f>
        <v>11097.666350162604</v>
      </c>
      <c r="S23" s="53"/>
      <c r="T23" s="54">
        <f t="shared" si="4"/>
        <v>27.000000000000355</v>
      </c>
      <c r="U23" s="54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657639.48741703469</v>
      </c>
      <c r="Y23" s="36">
        <f t="shared" si="6"/>
        <v>0</v>
      </c>
    </row>
    <row r="24" spans="2:25" x14ac:dyDescent="0.2">
      <c r="B24" s="43">
        <v>16</v>
      </c>
      <c r="C24" s="49">
        <f t="shared" si="0"/>
        <v>668737.15376719728</v>
      </c>
      <c r="D24" s="49"/>
      <c r="E24" s="47">
        <v>2018</v>
      </c>
      <c r="F24" s="8">
        <v>43862</v>
      </c>
      <c r="G24" s="43" t="s">
        <v>3</v>
      </c>
      <c r="H24" s="50">
        <v>0.92910000000000004</v>
      </c>
      <c r="I24" s="50"/>
      <c r="J24" s="47">
        <v>51</v>
      </c>
      <c r="K24" s="51">
        <f t="shared" si="3"/>
        <v>20062.114613015918</v>
      </c>
      <c r="L24" s="52"/>
      <c r="M24" s="6">
        <f>IF(J24="","",(K24/J24)/LOOKUP(RIGHT($D$2,3),定数!$A$6:$A$13,定数!$B$6:$B$13))</f>
        <v>3.5761345121240495</v>
      </c>
      <c r="N24" s="47">
        <v>2018</v>
      </c>
      <c r="O24" s="8">
        <v>43862</v>
      </c>
      <c r="P24" s="50">
        <v>0.92610000000000003</v>
      </c>
      <c r="Q24" s="50"/>
      <c r="R24" s="53">
        <f>IF(P24="","",T24*M24*LOOKUP(RIGHT($D$2,3),定数!$A$6:$A$13,定数!$B$6:$B$13))</f>
        <v>11801.243890009375</v>
      </c>
      <c r="S24" s="53"/>
      <c r="T24" s="54">
        <f t="shared" si="4"/>
        <v>30.000000000000028</v>
      </c>
      <c r="U24" s="54"/>
      <c r="V24" t="str">
        <f t="shared" si="7"/>
        <v/>
      </c>
      <c r="W24">
        <f t="shared" si="2"/>
        <v>0</v>
      </c>
      <c r="X24" s="35">
        <f t="shared" si="5"/>
        <v>668737.15376719728</v>
      </c>
      <c r="Y24" s="36">
        <f t="shared" si="6"/>
        <v>0</v>
      </c>
    </row>
    <row r="25" spans="2:25" x14ac:dyDescent="0.2">
      <c r="B25" s="43">
        <v>17</v>
      </c>
      <c r="C25" s="49">
        <f t="shared" si="0"/>
        <v>680538.39765720663</v>
      </c>
      <c r="D25" s="49"/>
      <c r="E25" s="47">
        <v>2018</v>
      </c>
      <c r="F25" s="8">
        <v>43873</v>
      </c>
      <c r="G25" s="43" t="s">
        <v>3</v>
      </c>
      <c r="H25" s="50">
        <v>0.93769999999999998</v>
      </c>
      <c r="I25" s="50"/>
      <c r="J25" s="47">
        <v>32</v>
      </c>
      <c r="K25" s="51">
        <f t="shared" si="3"/>
        <v>20416.151929716198</v>
      </c>
      <c r="L25" s="52"/>
      <c r="M25" s="6">
        <f>IF(J25="","",(K25/J25)/LOOKUP(RIGHT($D$2,3),定数!$A$6:$A$13,定数!$B$6:$B$13))</f>
        <v>5.8000431618511925</v>
      </c>
      <c r="N25" s="47">
        <v>2018</v>
      </c>
      <c r="O25" s="8">
        <v>43874</v>
      </c>
      <c r="P25" s="50">
        <v>0.93589999999999995</v>
      </c>
      <c r="Q25" s="50"/>
      <c r="R25" s="53">
        <f>IF(P25="","",T25*M25*LOOKUP(RIGHT($D$2,3),定数!$A$6:$A$13,定数!$B$6:$B$13))</f>
        <v>11484.085460465512</v>
      </c>
      <c r="S25" s="53"/>
      <c r="T25" s="54">
        <f t="shared" si="4"/>
        <v>18.000000000000238</v>
      </c>
      <c r="U25" s="54"/>
      <c r="V25" t="str">
        <f t="shared" si="7"/>
        <v/>
      </c>
      <c r="W25">
        <f t="shared" si="2"/>
        <v>0</v>
      </c>
      <c r="X25" s="35">
        <f t="shared" si="5"/>
        <v>680538.39765720663</v>
      </c>
      <c r="Y25" s="36">
        <f t="shared" si="6"/>
        <v>0</v>
      </c>
    </row>
    <row r="26" spans="2:25" x14ac:dyDescent="0.2">
      <c r="B26" s="43">
        <v>18</v>
      </c>
      <c r="C26" s="49">
        <f t="shared" si="0"/>
        <v>692022.48311767215</v>
      </c>
      <c r="D26" s="49"/>
      <c r="E26" s="47">
        <v>2018</v>
      </c>
      <c r="F26" s="8">
        <v>43887</v>
      </c>
      <c r="G26" s="43" t="s">
        <v>3</v>
      </c>
      <c r="H26" s="50">
        <v>0.93379999999999996</v>
      </c>
      <c r="I26" s="50"/>
      <c r="J26" s="47">
        <v>37</v>
      </c>
      <c r="K26" s="51">
        <f t="shared" si="3"/>
        <v>20760.674493530165</v>
      </c>
      <c r="L26" s="52"/>
      <c r="M26" s="6">
        <f>IF(J26="","",(K26/J26)/LOOKUP(RIGHT($D$2,3),定数!$A$6:$A$13,定数!$B$6:$B$13))</f>
        <v>5.1009028239631853</v>
      </c>
      <c r="N26" s="47">
        <v>2018</v>
      </c>
      <c r="O26" s="8">
        <v>43887</v>
      </c>
      <c r="P26" s="50">
        <v>0.9375</v>
      </c>
      <c r="Q26" s="50"/>
      <c r="R26" s="53">
        <f>IF(P26="","",T26*M26*LOOKUP(RIGHT($D$2,3),定数!$A$6:$A$13,定数!$B$6:$B$13))</f>
        <v>-20760.674493530369</v>
      </c>
      <c r="S26" s="53"/>
      <c r="T26" s="54">
        <f t="shared" si="4"/>
        <v>-37.000000000000369</v>
      </c>
      <c r="U26" s="54"/>
      <c r="V26" t="str">
        <f t="shared" si="7"/>
        <v/>
      </c>
      <c r="W26">
        <f t="shared" si="2"/>
        <v>1</v>
      </c>
      <c r="X26" s="35">
        <f t="shared" si="5"/>
        <v>692022.48311767215</v>
      </c>
      <c r="Y26" s="36">
        <f t="shared" si="6"/>
        <v>0</v>
      </c>
    </row>
    <row r="27" spans="2:25" x14ac:dyDescent="0.2">
      <c r="B27" s="43">
        <v>19</v>
      </c>
      <c r="C27" s="49">
        <f t="shared" si="0"/>
        <v>671261.80862414173</v>
      </c>
      <c r="D27" s="49"/>
      <c r="E27" s="47">
        <v>2018</v>
      </c>
      <c r="F27" s="8">
        <v>43898</v>
      </c>
      <c r="G27" s="43" t="s">
        <v>4</v>
      </c>
      <c r="H27" s="50">
        <v>0.94520000000000004</v>
      </c>
      <c r="I27" s="50"/>
      <c r="J27" s="47">
        <v>32</v>
      </c>
      <c r="K27" s="51">
        <f t="shared" si="3"/>
        <v>20137.854258724252</v>
      </c>
      <c r="L27" s="52"/>
      <c r="M27" s="6">
        <f>IF(J27="","",(K27/J27)/LOOKUP(RIGHT($D$2,3),定数!$A$6:$A$13,定数!$B$6:$B$13))</f>
        <v>5.7209813235012081</v>
      </c>
      <c r="N27" s="47">
        <v>2018</v>
      </c>
      <c r="O27" s="8">
        <v>43898</v>
      </c>
      <c r="P27" s="50">
        <v>0.94699999999999995</v>
      </c>
      <c r="Q27" s="50"/>
      <c r="R27" s="53">
        <f>IF(P27="","",T27*M27*LOOKUP(RIGHT($D$2,3),定数!$A$6:$A$13,定数!$B$6:$B$13))</f>
        <v>11327.543020531841</v>
      </c>
      <c r="S27" s="53"/>
      <c r="T27" s="54">
        <f t="shared" si="4"/>
        <v>17.999999999999126</v>
      </c>
      <c r="U27" s="54"/>
      <c r="V27" t="str">
        <f t="shared" si="7"/>
        <v/>
      </c>
      <c r="W27">
        <f t="shared" si="2"/>
        <v>0</v>
      </c>
      <c r="X27" s="35">
        <f t="shared" si="5"/>
        <v>692022.48311767215</v>
      </c>
      <c r="Y27" s="36">
        <f t="shared" si="6"/>
        <v>3.000000000000036E-2</v>
      </c>
    </row>
    <row r="28" spans="2:25" x14ac:dyDescent="0.2">
      <c r="B28" s="43">
        <v>20</v>
      </c>
      <c r="C28" s="49">
        <f t="shared" si="0"/>
        <v>682589.35164467362</v>
      </c>
      <c r="D28" s="49"/>
      <c r="E28" s="47">
        <v>2018</v>
      </c>
      <c r="F28" s="8">
        <v>44009</v>
      </c>
      <c r="G28" s="43" t="s">
        <v>4</v>
      </c>
      <c r="H28" s="50">
        <v>0.99180000000000001</v>
      </c>
      <c r="I28" s="50"/>
      <c r="J28" s="47">
        <v>28</v>
      </c>
      <c r="K28" s="51">
        <f t="shared" si="3"/>
        <v>20477.680549340206</v>
      </c>
      <c r="L28" s="52"/>
      <c r="M28" s="6">
        <f>IF(J28="","",(K28/J28)/LOOKUP(RIGHT($D$2,3),定数!$A$6:$A$13,定数!$B$6:$B$13))</f>
        <v>6.6485975809546121</v>
      </c>
      <c r="N28" s="47">
        <v>2018</v>
      </c>
      <c r="O28" s="8">
        <v>44009</v>
      </c>
      <c r="P28" s="50">
        <v>0.99339999999999995</v>
      </c>
      <c r="Q28" s="50"/>
      <c r="R28" s="53">
        <f>IF(P28="","",T28*M28*LOOKUP(RIGHT($D$2,3),定数!$A$6:$A$13,定数!$B$6:$B$13))</f>
        <v>11701.531742479641</v>
      </c>
      <c r="S28" s="53"/>
      <c r="T28" s="54">
        <f t="shared" si="4"/>
        <v>15.999999999999348</v>
      </c>
      <c r="U28" s="54"/>
      <c r="V28" t="str">
        <f t="shared" si="7"/>
        <v/>
      </c>
      <c r="W28">
        <f t="shared" si="2"/>
        <v>0</v>
      </c>
      <c r="X28" s="35">
        <f t="shared" si="5"/>
        <v>692022.48311767215</v>
      </c>
      <c r="Y28" s="36">
        <f t="shared" si="6"/>
        <v>1.3631250000001094E-2</v>
      </c>
    </row>
    <row r="29" spans="2:25" x14ac:dyDescent="0.2">
      <c r="B29" s="43">
        <v>21</v>
      </c>
      <c r="C29" s="49">
        <f t="shared" si="0"/>
        <v>694290.88338715327</v>
      </c>
      <c r="D29" s="49"/>
      <c r="E29" s="47">
        <v>2018</v>
      </c>
      <c r="F29" s="8">
        <v>44093</v>
      </c>
      <c r="G29" s="43" t="s">
        <v>4</v>
      </c>
      <c r="H29" s="50">
        <v>0.96640000000000004</v>
      </c>
      <c r="I29" s="50"/>
      <c r="J29" s="47">
        <v>31</v>
      </c>
      <c r="K29" s="51">
        <f t="shared" si="3"/>
        <v>20828.726501614598</v>
      </c>
      <c r="L29" s="52"/>
      <c r="M29" s="6">
        <f>IF(J29="","",(K29/J29)/LOOKUP(RIGHT($D$2,3),定数!$A$6:$A$13,定数!$B$6:$B$13))</f>
        <v>6.1081309388899108</v>
      </c>
      <c r="N29" s="47">
        <v>2018</v>
      </c>
      <c r="O29" s="8">
        <v>44093</v>
      </c>
      <c r="P29" s="50">
        <v>0.96819999999999995</v>
      </c>
      <c r="Q29" s="50"/>
      <c r="R29" s="53">
        <f>IF(P29="","",T29*M29*LOOKUP(RIGHT($D$2,3),定数!$A$6:$A$13,定数!$B$6:$B$13))</f>
        <v>12094.099259001436</v>
      </c>
      <c r="S29" s="53"/>
      <c r="T29" s="54">
        <f t="shared" si="4"/>
        <v>17.999999999999126</v>
      </c>
      <c r="U29" s="54"/>
      <c r="V29" t="str">
        <f t="shared" si="7"/>
        <v/>
      </c>
      <c r="W29">
        <f t="shared" si="2"/>
        <v>0</v>
      </c>
      <c r="X29" s="35">
        <f t="shared" si="5"/>
        <v>694290.88338715327</v>
      </c>
      <c r="Y29" s="36">
        <f t="shared" si="6"/>
        <v>0</v>
      </c>
    </row>
    <row r="30" spans="2:25" x14ac:dyDescent="0.2">
      <c r="B30" s="43">
        <v>22</v>
      </c>
      <c r="C30" s="49">
        <f t="shared" si="0"/>
        <v>706384.98264615471</v>
      </c>
      <c r="D30" s="49"/>
      <c r="E30" s="47">
        <v>2018</v>
      </c>
      <c r="F30" s="8">
        <v>44147</v>
      </c>
      <c r="G30" s="43" t="s">
        <v>4</v>
      </c>
      <c r="H30" s="50">
        <v>1.0103</v>
      </c>
      <c r="I30" s="50"/>
      <c r="J30" s="47">
        <v>25</v>
      </c>
      <c r="K30" s="51">
        <f t="shared" si="3"/>
        <v>21191.549479384641</v>
      </c>
      <c r="L30" s="52"/>
      <c r="M30" s="6">
        <f>IF(J30="","",(K30/J30)/LOOKUP(RIGHT($D$2,3),定数!$A$6:$A$13,定数!$B$6:$B$13))</f>
        <v>7.7060179925035062</v>
      </c>
      <c r="N30" s="47">
        <v>2018</v>
      </c>
      <c r="O30" s="8">
        <v>44148</v>
      </c>
      <c r="P30" s="50">
        <v>1.0117</v>
      </c>
      <c r="Q30" s="50"/>
      <c r="R30" s="53">
        <f>IF(P30="","",T30*M30*LOOKUP(RIGHT($D$2,3),定数!$A$6:$A$13,定数!$B$6:$B$13))</f>
        <v>11867.267708455975</v>
      </c>
      <c r="S30" s="53"/>
      <c r="T30" s="54">
        <f t="shared" si="4"/>
        <v>14.000000000000679</v>
      </c>
      <c r="U30" s="54"/>
      <c r="V30" t="str">
        <f t="shared" si="7"/>
        <v/>
      </c>
      <c r="W30">
        <f t="shared" si="2"/>
        <v>0</v>
      </c>
      <c r="X30" s="35">
        <f t="shared" si="5"/>
        <v>706384.98264615471</v>
      </c>
      <c r="Y30" s="36">
        <f t="shared" si="6"/>
        <v>0</v>
      </c>
    </row>
    <row r="31" spans="2:25" x14ac:dyDescent="0.2">
      <c r="B31" s="43">
        <v>23</v>
      </c>
      <c r="C31" s="49">
        <f t="shared" si="0"/>
        <v>718252.25035461073</v>
      </c>
      <c r="D31" s="49"/>
      <c r="E31" s="47">
        <v>2018</v>
      </c>
      <c r="F31" s="8">
        <v>44158</v>
      </c>
      <c r="G31" s="43" t="s">
        <v>4</v>
      </c>
      <c r="H31" s="50">
        <v>0.99629999999999996</v>
      </c>
      <c r="I31" s="50"/>
      <c r="J31" s="47">
        <v>30</v>
      </c>
      <c r="K31" s="51">
        <f t="shared" si="3"/>
        <v>21547.567510638321</v>
      </c>
      <c r="L31" s="52"/>
      <c r="M31" s="6">
        <f>IF(J31="","",(K31/J31)/LOOKUP(RIGHT($D$2,3),定数!$A$6:$A$13,定数!$B$6:$B$13))</f>
        <v>6.5295659123146432</v>
      </c>
      <c r="N31" s="47">
        <v>2018</v>
      </c>
      <c r="O31" s="8">
        <v>44161</v>
      </c>
      <c r="P31" s="50">
        <v>0.99809999999999999</v>
      </c>
      <c r="Q31" s="50"/>
      <c r="R31" s="53">
        <f>IF(P31="","",T31*M31*LOOKUP(RIGHT($D$2,3),定数!$A$6:$A$13,定数!$B$6:$B$13))</f>
        <v>12928.540506383164</v>
      </c>
      <c r="S31" s="53"/>
      <c r="T31" s="54">
        <f t="shared" si="4"/>
        <v>18.000000000000238</v>
      </c>
      <c r="U31" s="54"/>
      <c r="V31" t="str">
        <f t="shared" si="7"/>
        <v/>
      </c>
      <c r="W31">
        <f t="shared" si="2"/>
        <v>0</v>
      </c>
      <c r="X31" s="35">
        <f t="shared" si="5"/>
        <v>718252.25035461073</v>
      </c>
      <c r="Y31" s="36">
        <f t="shared" si="6"/>
        <v>0</v>
      </c>
    </row>
    <row r="32" spans="2:25" x14ac:dyDescent="0.2">
      <c r="B32" s="43">
        <v>24</v>
      </c>
      <c r="C32" s="49">
        <f t="shared" si="0"/>
        <v>731180.7908609939</v>
      </c>
      <c r="D32" s="49"/>
      <c r="E32" s="47">
        <v>2019</v>
      </c>
      <c r="F32" s="8">
        <v>43867</v>
      </c>
      <c r="G32" s="43" t="s">
        <v>4</v>
      </c>
      <c r="H32" s="50">
        <v>1.0008999999999999</v>
      </c>
      <c r="I32" s="50"/>
      <c r="J32" s="47">
        <v>25</v>
      </c>
      <c r="K32" s="51">
        <f t="shared" si="3"/>
        <v>21935.423725829816</v>
      </c>
      <c r="L32" s="52"/>
      <c r="M32" s="6">
        <f>IF(J32="","",(K32/J32)/LOOKUP(RIGHT($D$2,3),定数!$A$6:$A$13,定数!$B$6:$B$13))</f>
        <v>7.9765177184835689</v>
      </c>
      <c r="N32" s="47">
        <v>2019</v>
      </c>
      <c r="O32" s="8">
        <v>43867</v>
      </c>
      <c r="P32" s="50">
        <v>1.0024</v>
      </c>
      <c r="Q32" s="50"/>
      <c r="R32" s="53">
        <f>IF(P32="","",T32*M32*LOOKUP(RIGHT($D$2,3),定数!$A$6:$A$13,定数!$B$6:$B$13))</f>
        <v>13161.254235498389</v>
      </c>
      <c r="S32" s="53"/>
      <c r="T32" s="54">
        <f t="shared" si="4"/>
        <v>15.000000000000568</v>
      </c>
      <c r="U32" s="54"/>
      <c r="V32" t="str">
        <f t="shared" si="7"/>
        <v/>
      </c>
      <c r="W32">
        <f t="shared" si="2"/>
        <v>0</v>
      </c>
      <c r="X32" s="35">
        <f t="shared" si="5"/>
        <v>731180.7908609939</v>
      </c>
      <c r="Y32" s="36">
        <f t="shared" si="6"/>
        <v>0</v>
      </c>
    </row>
    <row r="33" spans="2:25" x14ac:dyDescent="0.2">
      <c r="B33" s="43">
        <v>25</v>
      </c>
      <c r="C33" s="49">
        <f t="shared" si="0"/>
        <v>744342.04509649228</v>
      </c>
      <c r="D33" s="49"/>
      <c r="E33" s="47">
        <v>2019</v>
      </c>
      <c r="F33" s="8">
        <v>43880</v>
      </c>
      <c r="G33" s="43" t="s">
        <v>3</v>
      </c>
      <c r="H33" s="50">
        <v>1.0027999999999999</v>
      </c>
      <c r="I33" s="50"/>
      <c r="J33" s="47">
        <v>33</v>
      </c>
      <c r="K33" s="51">
        <f t="shared" si="3"/>
        <v>22330.261352894766</v>
      </c>
      <c r="L33" s="52"/>
      <c r="M33" s="6">
        <f>IF(J33="","",(K33/J33)/LOOKUP(RIGHT($D$2,3),定数!$A$6:$A$13,定数!$B$6:$B$13))</f>
        <v>6.1515871495577867</v>
      </c>
      <c r="N33" s="47">
        <v>2019</v>
      </c>
      <c r="O33" s="8">
        <v>43880</v>
      </c>
      <c r="P33" s="50">
        <v>1.0008999999999999</v>
      </c>
      <c r="Q33" s="50"/>
      <c r="R33" s="53">
        <f>IF(P33="","",T33*M33*LOOKUP(RIGHT($D$2,3),定数!$A$6:$A$13,定数!$B$6:$B$13))</f>
        <v>12856.817142575861</v>
      </c>
      <c r="S33" s="53"/>
      <c r="T33" s="54">
        <f t="shared" si="4"/>
        <v>19.000000000000128</v>
      </c>
      <c r="U33" s="54"/>
      <c r="V33" t="str">
        <f t="shared" si="7"/>
        <v/>
      </c>
      <c r="W33">
        <f t="shared" si="2"/>
        <v>0</v>
      </c>
      <c r="X33" s="35">
        <f t="shared" si="5"/>
        <v>744342.04509649228</v>
      </c>
      <c r="Y33" s="36">
        <f t="shared" si="6"/>
        <v>0</v>
      </c>
    </row>
    <row r="34" spans="2:25" x14ac:dyDescent="0.2">
      <c r="B34" s="43">
        <v>26</v>
      </c>
      <c r="C34" s="49">
        <f t="shared" si="0"/>
        <v>757198.86223906814</v>
      </c>
      <c r="D34" s="49"/>
      <c r="E34" s="47">
        <v>2019</v>
      </c>
      <c r="F34" s="8">
        <v>43895</v>
      </c>
      <c r="G34" s="43" t="s">
        <v>4</v>
      </c>
      <c r="H34" s="50">
        <v>0.99939999999999996</v>
      </c>
      <c r="I34" s="50"/>
      <c r="J34" s="47">
        <v>21</v>
      </c>
      <c r="K34" s="51">
        <f t="shared" si="3"/>
        <v>22715.965867172043</v>
      </c>
      <c r="L34" s="52"/>
      <c r="M34" s="6">
        <f>IF(J34="","",(K34/J34)/LOOKUP(RIGHT($D$2,3),定数!$A$6:$A$13,定数!$B$6:$B$13))</f>
        <v>9.8337514576502354</v>
      </c>
      <c r="N34" s="47">
        <v>2019</v>
      </c>
      <c r="O34" s="8">
        <v>43895</v>
      </c>
      <c r="P34" s="50">
        <v>1.0005999999999999</v>
      </c>
      <c r="Q34" s="50"/>
      <c r="R34" s="53">
        <f>IF(P34="","",T34*M34*LOOKUP(RIGHT($D$2,3),定数!$A$6:$A$13,定数!$B$6:$B$13))</f>
        <v>12980.551924098081</v>
      </c>
      <c r="S34" s="53"/>
      <c r="T34" s="54">
        <f t="shared" si="4"/>
        <v>11.999999999999789</v>
      </c>
      <c r="U34" s="54"/>
      <c r="V34" t="str">
        <f t="shared" si="7"/>
        <v/>
      </c>
      <c r="W34">
        <f t="shared" si="2"/>
        <v>0</v>
      </c>
      <c r="X34" s="35">
        <f t="shared" si="5"/>
        <v>757198.86223906814</v>
      </c>
      <c r="Y34" s="36">
        <f t="shared" si="6"/>
        <v>0</v>
      </c>
    </row>
    <row r="35" spans="2:25" x14ac:dyDescent="0.2">
      <c r="B35" s="43">
        <v>27</v>
      </c>
      <c r="C35" s="49">
        <f t="shared" si="0"/>
        <v>770179.41416316619</v>
      </c>
      <c r="D35" s="49"/>
      <c r="E35" s="47">
        <v>2019</v>
      </c>
      <c r="F35" s="8">
        <v>43897</v>
      </c>
      <c r="G35" s="43" t="s">
        <v>4</v>
      </c>
      <c r="H35" s="50">
        <v>1.0081</v>
      </c>
      <c r="I35" s="50"/>
      <c r="J35" s="47">
        <v>48</v>
      </c>
      <c r="K35" s="51">
        <f t="shared" si="3"/>
        <v>23105.382424894986</v>
      </c>
      <c r="L35" s="52"/>
      <c r="M35" s="6">
        <f>IF(J35="","",(K35/J35)/LOOKUP(RIGHT($D$2,3),定数!$A$6:$A$13,定数!$B$6:$B$13))</f>
        <v>4.3760193986543534</v>
      </c>
      <c r="N35" s="47">
        <v>2019</v>
      </c>
      <c r="O35" s="8">
        <v>43897</v>
      </c>
      <c r="P35" s="50">
        <v>1.0107999999999999</v>
      </c>
      <c r="Q35" s="50"/>
      <c r="R35" s="53">
        <f>IF(P35="","",T35*M35*LOOKUP(RIGHT($D$2,3),定数!$A$6:$A$13,定数!$B$6:$B$13))</f>
        <v>12996.777614003067</v>
      </c>
      <c r="S35" s="53"/>
      <c r="T35" s="54">
        <f t="shared" si="4"/>
        <v>26.999999999999247</v>
      </c>
      <c r="U35" s="54"/>
      <c r="V35" t="str">
        <f t="shared" si="7"/>
        <v/>
      </c>
      <c r="W35">
        <f t="shared" si="2"/>
        <v>0</v>
      </c>
      <c r="X35" s="35">
        <f t="shared" si="5"/>
        <v>770179.41416316619</v>
      </c>
      <c r="Y35" s="36">
        <f t="shared" si="6"/>
        <v>0</v>
      </c>
    </row>
    <row r="36" spans="2:25" x14ac:dyDescent="0.2">
      <c r="B36" s="43">
        <v>28</v>
      </c>
      <c r="C36" s="49">
        <f t="shared" si="0"/>
        <v>783176.19177716924</v>
      </c>
      <c r="D36" s="49"/>
      <c r="E36" s="47">
        <v>2019</v>
      </c>
      <c r="F36" s="8">
        <v>43903</v>
      </c>
      <c r="G36" s="43" t="s">
        <v>3</v>
      </c>
      <c r="H36" s="50">
        <v>1.0056</v>
      </c>
      <c r="I36" s="50"/>
      <c r="J36" s="47">
        <v>29</v>
      </c>
      <c r="K36" s="51">
        <f t="shared" si="3"/>
        <v>23495.285753315075</v>
      </c>
      <c r="L36" s="52"/>
      <c r="M36" s="6">
        <f>IF(J36="","",(K36/J36)/LOOKUP(RIGHT($D$2,3),定数!$A$6:$A$13,定数!$B$6:$B$13))</f>
        <v>7.3652933395972022</v>
      </c>
      <c r="N36" s="47">
        <v>2019</v>
      </c>
      <c r="O36" s="8">
        <v>43903</v>
      </c>
      <c r="P36" s="50">
        <v>1.004</v>
      </c>
      <c r="Q36" s="50"/>
      <c r="R36" s="53">
        <f>IF(P36="","",T36*M36*LOOKUP(RIGHT($D$2,3),定数!$A$6:$A$13,定数!$B$6:$B$13))</f>
        <v>12962.916277691447</v>
      </c>
      <c r="S36" s="53"/>
      <c r="T36" s="54">
        <f t="shared" si="4"/>
        <v>16.000000000000458</v>
      </c>
      <c r="U36" s="54"/>
      <c r="V36" t="str">
        <f t="shared" si="7"/>
        <v/>
      </c>
      <c r="W36">
        <f t="shared" si="2"/>
        <v>0</v>
      </c>
      <c r="X36" s="35">
        <f t="shared" si="5"/>
        <v>783176.19177716924</v>
      </c>
      <c r="Y36" s="36">
        <f t="shared" si="6"/>
        <v>0</v>
      </c>
    </row>
    <row r="37" spans="2:25" x14ac:dyDescent="0.2">
      <c r="B37" s="43">
        <v>29</v>
      </c>
      <c r="C37" s="49">
        <f t="shared" si="0"/>
        <v>796139.10805486073</v>
      </c>
      <c r="D37" s="49"/>
      <c r="E37" s="47">
        <v>2019</v>
      </c>
      <c r="F37" s="8">
        <v>43932</v>
      </c>
      <c r="G37" s="43" t="s">
        <v>4</v>
      </c>
      <c r="H37" s="50">
        <v>1.004</v>
      </c>
      <c r="I37" s="50"/>
      <c r="J37" s="47">
        <v>32</v>
      </c>
      <c r="K37" s="51">
        <f t="shared" si="3"/>
        <v>23884.173241645822</v>
      </c>
      <c r="L37" s="52"/>
      <c r="M37" s="6">
        <f>IF(J37="","",(K37/J37)/LOOKUP(RIGHT($D$2,3),定数!$A$6:$A$13,定数!$B$6:$B$13))</f>
        <v>6.7852764891039268</v>
      </c>
      <c r="N37" s="47">
        <v>2019</v>
      </c>
      <c r="O37" s="8">
        <v>43933</v>
      </c>
      <c r="P37" s="50">
        <v>1.0007999999999999</v>
      </c>
      <c r="Q37" s="50"/>
      <c r="R37" s="53">
        <f>IF(P37="","",T37*M37*LOOKUP(RIGHT($D$2,3),定数!$A$6:$A$13,定数!$B$6:$B$13))</f>
        <v>-23884.173241646506</v>
      </c>
      <c r="S37" s="53"/>
      <c r="T37" s="54">
        <f t="shared" si="4"/>
        <v>-32.000000000000917</v>
      </c>
      <c r="U37" s="54"/>
      <c r="V37" t="str">
        <f t="shared" si="7"/>
        <v/>
      </c>
      <c r="W37">
        <f t="shared" si="2"/>
        <v>1</v>
      </c>
      <c r="X37" s="35">
        <f t="shared" si="5"/>
        <v>796139.10805486073</v>
      </c>
      <c r="Y37" s="36">
        <f t="shared" si="6"/>
        <v>0</v>
      </c>
    </row>
    <row r="38" spans="2:25" x14ac:dyDescent="0.2">
      <c r="B38" s="43">
        <v>30</v>
      </c>
      <c r="C38" s="49">
        <f t="shared" si="0"/>
        <v>772254.93481321423</v>
      </c>
      <c r="D38" s="49"/>
      <c r="E38" s="47">
        <v>2019</v>
      </c>
      <c r="F38" s="8">
        <v>43968</v>
      </c>
      <c r="G38" s="43" t="s">
        <v>4</v>
      </c>
      <c r="H38" s="50">
        <v>1.0113000000000001</v>
      </c>
      <c r="I38" s="50"/>
      <c r="J38" s="47">
        <v>29</v>
      </c>
      <c r="K38" s="51">
        <f t="shared" si="3"/>
        <v>23167.648044396425</v>
      </c>
      <c r="L38" s="52"/>
      <c r="M38" s="6">
        <f>IF(J38="","",(K38/J38)/LOOKUP(RIGHT($D$2,3),定数!$A$6:$A$13,定数!$B$6:$B$13))</f>
        <v>7.2625855938546788</v>
      </c>
      <c r="N38" s="47">
        <v>2019</v>
      </c>
      <c r="O38" s="8">
        <v>43971</v>
      </c>
      <c r="P38" s="50">
        <v>1.0084</v>
      </c>
      <c r="Q38" s="50"/>
      <c r="R38" s="53">
        <f>IF(P38="","",T38*M38*LOOKUP(RIGHT($D$2,3),定数!$A$6:$A$13,定数!$B$6:$B$13))</f>
        <v>-23167.648044397421</v>
      </c>
      <c r="S38" s="53"/>
      <c r="T38" s="54">
        <f t="shared" si="4"/>
        <v>-29.000000000001247</v>
      </c>
      <c r="U38" s="54"/>
      <c r="V38" t="str">
        <f t="shared" si="7"/>
        <v/>
      </c>
      <c r="W38">
        <f t="shared" si="2"/>
        <v>2</v>
      </c>
      <c r="X38" s="35">
        <f t="shared" si="5"/>
        <v>796139.10805486073</v>
      </c>
      <c r="Y38" s="36">
        <f t="shared" si="6"/>
        <v>3.0000000000000804E-2</v>
      </c>
    </row>
    <row r="39" spans="2:25" x14ac:dyDescent="0.2">
      <c r="B39" s="43">
        <v>31</v>
      </c>
      <c r="C39" s="49">
        <f t="shared" si="0"/>
        <v>749087.28676881676</v>
      </c>
      <c r="D39" s="49"/>
      <c r="E39" s="47"/>
      <c r="F39" s="8"/>
      <c r="G39" s="43" t="s">
        <v>3</v>
      </c>
      <c r="H39" s="50"/>
      <c r="I39" s="50"/>
      <c r="J39" s="47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47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2"/>
        <v/>
      </c>
      <c r="X39" s="35">
        <f t="shared" si="5"/>
        <v>796139.10805486073</v>
      </c>
      <c r="Y39" s="36">
        <f t="shared" si="6"/>
        <v>5.9100000000002151E-2</v>
      </c>
    </row>
    <row r="40" spans="2:25" x14ac:dyDescent="0.2">
      <c r="B40" s="43">
        <v>32</v>
      </c>
      <c r="C40" s="49" t="str">
        <f t="shared" si="0"/>
        <v/>
      </c>
      <c r="D40" s="49"/>
      <c r="E40" s="46"/>
      <c r="F40" s="8"/>
      <c r="G40" s="43" t="s">
        <v>4</v>
      </c>
      <c r="H40" s="50"/>
      <c r="I40" s="50"/>
      <c r="J40" s="47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46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49" t="str">
        <f t="shared" si="0"/>
        <v/>
      </c>
      <c r="D41" s="49"/>
      <c r="E41" s="46"/>
      <c r="F41" s="8"/>
      <c r="G41" s="43" t="s">
        <v>4</v>
      </c>
      <c r="H41" s="50"/>
      <c r="I41" s="50"/>
      <c r="J41" s="46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46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49" t="str">
        <f t="shared" si="0"/>
        <v/>
      </c>
      <c r="D42" s="49"/>
      <c r="E42" s="46"/>
      <c r="F42" s="8"/>
      <c r="G42" s="43" t="s">
        <v>4</v>
      </c>
      <c r="H42" s="50"/>
      <c r="I42" s="50"/>
      <c r="J42" s="46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46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49" t="str">
        <f t="shared" si="0"/>
        <v/>
      </c>
      <c r="D43" s="49"/>
      <c r="E43" s="46"/>
      <c r="F43" s="8"/>
      <c r="G43" s="43" t="s">
        <v>4</v>
      </c>
      <c r="H43" s="50"/>
      <c r="I43" s="50"/>
      <c r="J43" s="46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46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49" t="str">
        <f t="shared" si="0"/>
        <v/>
      </c>
      <c r="D44" s="49"/>
      <c r="E44" s="46"/>
      <c r="F44" s="8"/>
      <c r="G44" s="43" t="s">
        <v>3</v>
      </c>
      <c r="H44" s="50"/>
      <c r="I44" s="50"/>
      <c r="J44" s="46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46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49" t="str">
        <f t="shared" si="0"/>
        <v/>
      </c>
      <c r="D45" s="49"/>
      <c r="E45" s="45"/>
      <c r="F45" s="8"/>
      <c r="G45" s="43" t="s">
        <v>4</v>
      </c>
      <c r="H45" s="50"/>
      <c r="I45" s="50"/>
      <c r="J45" s="45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45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49" t="str">
        <f t="shared" si="0"/>
        <v/>
      </c>
      <c r="D46" s="49"/>
      <c r="E46" s="45"/>
      <c r="F46" s="8"/>
      <c r="G46" s="43" t="s">
        <v>3</v>
      </c>
      <c r="H46" s="50"/>
      <c r="I46" s="50"/>
      <c r="J46" s="45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45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49" t="str">
        <f t="shared" si="0"/>
        <v/>
      </c>
      <c r="D47" s="49"/>
      <c r="E47" s="45"/>
      <c r="F47" s="8"/>
      <c r="G47" s="43" t="s">
        <v>3</v>
      </c>
      <c r="H47" s="50"/>
      <c r="I47" s="50"/>
      <c r="J47" s="45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45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49" t="str">
        <f t="shared" si="0"/>
        <v/>
      </c>
      <c r="D48" s="49"/>
      <c r="E48" s="44"/>
      <c r="F48" s="8"/>
      <c r="G48" s="43" t="s">
        <v>3</v>
      </c>
      <c r="H48" s="50"/>
      <c r="I48" s="50"/>
      <c r="J48" s="45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45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49" t="str">
        <f t="shared" si="0"/>
        <v/>
      </c>
      <c r="D49" s="49"/>
      <c r="E49" s="44"/>
      <c r="F49" s="8"/>
      <c r="G49" s="43" t="s">
        <v>4</v>
      </c>
      <c r="H49" s="50"/>
      <c r="I49" s="50"/>
      <c r="J49" s="45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45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49" t="str">
        <f t="shared" si="0"/>
        <v/>
      </c>
      <c r="D50" s="49"/>
      <c r="E50" s="44"/>
      <c r="F50" s="8"/>
      <c r="G50" s="43" t="s">
        <v>4</v>
      </c>
      <c r="H50" s="50"/>
      <c r="I50" s="50"/>
      <c r="J50" s="45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45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49" t="str">
        <f t="shared" si="0"/>
        <v/>
      </c>
      <c r="D51" s="49"/>
      <c r="E51" s="44"/>
      <c r="F51" s="8"/>
      <c r="G51" s="43" t="s">
        <v>3</v>
      </c>
      <c r="H51" s="50"/>
      <c r="I51" s="50"/>
      <c r="J51" s="45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45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49" t="str">
        <f t="shared" si="0"/>
        <v/>
      </c>
      <c r="D52" s="49"/>
      <c r="E52" s="44"/>
      <c r="F52" s="8"/>
      <c r="G52" s="43" t="s">
        <v>4</v>
      </c>
      <c r="H52" s="50"/>
      <c r="I52" s="50"/>
      <c r="J52" s="45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45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49" t="str">
        <f t="shared" si="0"/>
        <v/>
      </c>
      <c r="D53" s="49"/>
      <c r="E53" s="44"/>
      <c r="F53" s="8"/>
      <c r="G53" s="43" t="s">
        <v>3</v>
      </c>
      <c r="H53" s="50"/>
      <c r="I53" s="50"/>
      <c r="J53" s="45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45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49" t="str">
        <f t="shared" si="0"/>
        <v/>
      </c>
      <c r="D54" s="49"/>
      <c r="E54" s="44"/>
      <c r="F54" s="8"/>
      <c r="G54" s="43" t="s">
        <v>4</v>
      </c>
      <c r="H54" s="50"/>
      <c r="I54" s="50"/>
      <c r="J54" s="45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45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49" t="str">
        <f t="shared" si="0"/>
        <v/>
      </c>
      <c r="D55" s="49"/>
      <c r="E55" s="44"/>
      <c r="F55" s="8"/>
      <c r="G55" s="43" t="s">
        <v>4</v>
      </c>
      <c r="H55" s="50"/>
      <c r="I55" s="50"/>
      <c r="J55" s="45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45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49" t="str">
        <f t="shared" si="0"/>
        <v/>
      </c>
      <c r="D56" s="49"/>
      <c r="E56" s="44"/>
      <c r="F56" s="8"/>
      <c r="G56" s="43" t="s">
        <v>4</v>
      </c>
      <c r="H56" s="50"/>
      <c r="I56" s="50"/>
      <c r="J56" s="45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45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49" t="str">
        <f t="shared" si="0"/>
        <v/>
      </c>
      <c r="D57" s="49"/>
      <c r="E57" s="44"/>
      <c r="F57" s="8"/>
      <c r="G57" s="43" t="s">
        <v>4</v>
      </c>
      <c r="H57" s="50"/>
      <c r="I57" s="50"/>
      <c r="J57" s="45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45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49" t="str">
        <f t="shared" si="0"/>
        <v/>
      </c>
      <c r="D58" s="49"/>
      <c r="E58" s="44"/>
      <c r="F58" s="8"/>
      <c r="G58" s="43" t="s">
        <v>3</v>
      </c>
      <c r="H58" s="50"/>
      <c r="I58" s="50"/>
      <c r="J58" s="45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45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49" t="str">
        <f t="shared" si="0"/>
        <v/>
      </c>
      <c r="D59" s="49"/>
      <c r="E59" s="44"/>
      <c r="F59" s="8"/>
      <c r="G59" s="43"/>
      <c r="H59" s="50"/>
      <c r="I59" s="50"/>
      <c r="J59" s="45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45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49" t="str">
        <f t="shared" si="0"/>
        <v/>
      </c>
      <c r="D60" s="49"/>
      <c r="E60" s="44"/>
      <c r="F60" s="8"/>
      <c r="G60" s="43"/>
      <c r="H60" s="50"/>
      <c r="I60" s="50"/>
      <c r="J60" s="45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45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49" t="str">
        <f t="shared" si="0"/>
        <v/>
      </c>
      <c r="D61" s="49"/>
      <c r="E61" s="44"/>
      <c r="F61" s="8"/>
      <c r="G61" s="43"/>
      <c r="H61" s="50"/>
      <c r="I61" s="50"/>
      <c r="J61" s="45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45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49" t="str">
        <f t="shared" si="0"/>
        <v/>
      </c>
      <c r="D62" s="49"/>
      <c r="E62" s="44"/>
      <c r="F62" s="8"/>
      <c r="G62" s="43"/>
      <c r="H62" s="50"/>
      <c r="I62" s="50"/>
      <c r="J62" s="45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45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49" t="str">
        <f t="shared" si="0"/>
        <v/>
      </c>
      <c r="D63" s="49"/>
      <c r="E63" s="44"/>
      <c r="F63" s="8"/>
      <c r="G63" s="43"/>
      <c r="H63" s="50"/>
      <c r="I63" s="50"/>
      <c r="J63" s="45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45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49" t="str">
        <f t="shared" si="0"/>
        <v/>
      </c>
      <c r="D64" s="49"/>
      <c r="E64" s="44"/>
      <c r="F64" s="8"/>
      <c r="G64" s="43"/>
      <c r="H64" s="50"/>
      <c r="I64" s="50"/>
      <c r="J64" s="45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44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49" t="str">
        <f t="shared" si="0"/>
        <v/>
      </c>
      <c r="D65" s="49"/>
      <c r="E65" s="44"/>
      <c r="F65" s="8"/>
      <c r="G65" s="43"/>
      <c r="H65" s="50"/>
      <c r="I65" s="50"/>
      <c r="J65" s="45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43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49" t="str">
        <f t="shared" si="0"/>
        <v/>
      </c>
      <c r="D66" s="49"/>
      <c r="E66" s="44"/>
      <c r="F66" s="8"/>
      <c r="G66" s="43"/>
      <c r="H66" s="50"/>
      <c r="I66" s="50"/>
      <c r="J66" s="45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3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49" t="str">
        <f t="shared" si="0"/>
        <v/>
      </c>
      <c r="D67" s="49"/>
      <c r="E67" s="44"/>
      <c r="F67" s="8"/>
      <c r="G67" s="43"/>
      <c r="H67" s="50"/>
      <c r="I67" s="50"/>
      <c r="J67" s="43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3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49" t="str">
        <f t="shared" si="0"/>
        <v/>
      </c>
      <c r="D68" s="49"/>
      <c r="E68" s="44"/>
      <c r="F68" s="8"/>
      <c r="G68" s="43"/>
      <c r="H68" s="50"/>
      <c r="I68" s="50"/>
      <c r="J68" s="43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3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49" t="str">
        <f t="shared" si="0"/>
        <v/>
      </c>
      <c r="D69" s="49"/>
      <c r="E69" s="43"/>
      <c r="F69" s="8"/>
      <c r="G69" s="43"/>
      <c r="H69" s="50"/>
      <c r="I69" s="50"/>
      <c r="J69" s="43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3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49" t="str">
        <f t="shared" si="0"/>
        <v/>
      </c>
      <c r="D70" s="49"/>
      <c r="E70" s="43"/>
      <c r="F70" s="8"/>
      <c r="G70" s="43"/>
      <c r="H70" s="50"/>
      <c r="I70" s="50"/>
      <c r="J70" s="43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3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49" t="str">
        <f t="shared" si="0"/>
        <v/>
      </c>
      <c r="D71" s="49"/>
      <c r="E71" s="43"/>
      <c r="F71" s="8"/>
      <c r="G71" s="43"/>
      <c r="H71" s="50"/>
      <c r="I71" s="50"/>
      <c r="J71" s="43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3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49" t="str">
        <f t="shared" si="0"/>
        <v/>
      </c>
      <c r="D72" s="49"/>
      <c r="E72" s="43"/>
      <c r="F72" s="8"/>
      <c r="G72" s="43"/>
      <c r="H72" s="50"/>
      <c r="I72" s="50"/>
      <c r="J72" s="43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3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49" t="str">
        <f t="shared" si="0"/>
        <v/>
      </c>
      <c r="D73" s="49"/>
      <c r="E73" s="43"/>
      <c r="F73" s="8"/>
      <c r="G73" s="43"/>
      <c r="H73" s="50"/>
      <c r="I73" s="50"/>
      <c r="J73" s="43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3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49" t="str">
        <f t="shared" ref="C74:C108" si="8">IF(R73="","",C73+R73)</f>
        <v/>
      </c>
      <c r="D74" s="49"/>
      <c r="E74" s="43"/>
      <c r="F74" s="8"/>
      <c r="G74" s="43"/>
      <c r="H74" s="50"/>
      <c r="I74" s="50"/>
      <c r="J74" s="43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3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49" t="str">
        <f t="shared" si="8"/>
        <v/>
      </c>
      <c r="D75" s="49"/>
      <c r="E75" s="43"/>
      <c r="F75" s="8"/>
      <c r="G75" s="43"/>
      <c r="H75" s="50"/>
      <c r="I75" s="50"/>
      <c r="J75" s="43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3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49" t="str">
        <f t="shared" si="8"/>
        <v/>
      </c>
      <c r="D76" s="49"/>
      <c r="E76" s="43"/>
      <c r="F76" s="8"/>
      <c r="G76" s="43"/>
      <c r="H76" s="50"/>
      <c r="I76" s="50"/>
      <c r="J76" s="43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3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49" t="str">
        <f t="shared" si="8"/>
        <v/>
      </c>
      <c r="D77" s="49"/>
      <c r="E77" s="43"/>
      <c r="F77" s="8"/>
      <c r="G77" s="43"/>
      <c r="H77" s="50"/>
      <c r="I77" s="50"/>
      <c r="J77" s="43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3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49" t="str">
        <f t="shared" si="8"/>
        <v/>
      </c>
      <c r="D78" s="49"/>
      <c r="E78" s="43"/>
      <c r="F78" s="8"/>
      <c r="G78" s="43"/>
      <c r="H78" s="50"/>
      <c r="I78" s="50"/>
      <c r="J78" s="43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3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49" t="str">
        <f t="shared" si="8"/>
        <v/>
      </c>
      <c r="D79" s="49"/>
      <c r="E79" s="43"/>
      <c r="F79" s="8"/>
      <c r="G79" s="43"/>
      <c r="H79" s="50"/>
      <c r="I79" s="50"/>
      <c r="J79" s="43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3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49" t="str">
        <f t="shared" si="8"/>
        <v/>
      </c>
      <c r="D80" s="49"/>
      <c r="E80" s="43"/>
      <c r="F80" s="8"/>
      <c r="G80" s="43"/>
      <c r="H80" s="50"/>
      <c r="I80" s="50"/>
      <c r="J80" s="43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3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49" t="str">
        <f t="shared" si="8"/>
        <v/>
      </c>
      <c r="D81" s="49"/>
      <c r="E81" s="43"/>
      <c r="F81" s="8"/>
      <c r="G81" s="43"/>
      <c r="H81" s="50"/>
      <c r="I81" s="50"/>
      <c r="J81" s="43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3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49" t="str">
        <f t="shared" si="8"/>
        <v/>
      </c>
      <c r="D82" s="49"/>
      <c r="E82" s="43"/>
      <c r="F82" s="8"/>
      <c r="G82" s="43"/>
      <c r="H82" s="50"/>
      <c r="I82" s="50"/>
      <c r="J82" s="43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3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49" t="str">
        <f t="shared" si="8"/>
        <v/>
      </c>
      <c r="D83" s="49"/>
      <c r="E83" s="43"/>
      <c r="F83" s="8"/>
      <c r="G83" s="43"/>
      <c r="H83" s="50"/>
      <c r="I83" s="50"/>
      <c r="J83" s="43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3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49" t="str">
        <f t="shared" si="8"/>
        <v/>
      </c>
      <c r="D84" s="49"/>
      <c r="E84" s="43"/>
      <c r="F84" s="8"/>
      <c r="G84" s="43"/>
      <c r="H84" s="50"/>
      <c r="I84" s="50"/>
      <c r="J84" s="43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3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49" t="str">
        <f t="shared" si="8"/>
        <v/>
      </c>
      <c r="D85" s="49"/>
      <c r="E85" s="43"/>
      <c r="F85" s="8"/>
      <c r="G85" s="43"/>
      <c r="H85" s="50"/>
      <c r="I85" s="50"/>
      <c r="J85" s="43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3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49" t="str">
        <f t="shared" si="8"/>
        <v/>
      </c>
      <c r="D86" s="49"/>
      <c r="E86" s="43"/>
      <c r="F86" s="8"/>
      <c r="G86" s="43"/>
      <c r="H86" s="50"/>
      <c r="I86" s="50"/>
      <c r="J86" s="43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3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49" t="str">
        <f t="shared" si="8"/>
        <v/>
      </c>
      <c r="D87" s="49"/>
      <c r="E87" s="43"/>
      <c r="F87" s="8"/>
      <c r="G87" s="43"/>
      <c r="H87" s="50"/>
      <c r="I87" s="50"/>
      <c r="J87" s="43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3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49" t="str">
        <f t="shared" si="8"/>
        <v/>
      </c>
      <c r="D88" s="49"/>
      <c r="E88" s="43"/>
      <c r="F88" s="8"/>
      <c r="G88" s="43"/>
      <c r="H88" s="50"/>
      <c r="I88" s="50"/>
      <c r="J88" s="43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3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49" t="str">
        <f t="shared" si="8"/>
        <v/>
      </c>
      <c r="D89" s="49"/>
      <c r="E89" s="43"/>
      <c r="F89" s="8"/>
      <c r="G89" s="43"/>
      <c r="H89" s="50"/>
      <c r="I89" s="50"/>
      <c r="J89" s="43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3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49" t="str">
        <f t="shared" si="8"/>
        <v/>
      </c>
      <c r="D90" s="49"/>
      <c r="E90" s="43"/>
      <c r="F90" s="8"/>
      <c r="G90" s="43"/>
      <c r="H90" s="50"/>
      <c r="I90" s="50"/>
      <c r="J90" s="43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3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49" t="str">
        <f t="shared" si="8"/>
        <v/>
      </c>
      <c r="D91" s="49"/>
      <c r="E91" s="43"/>
      <c r="F91" s="8"/>
      <c r="G91" s="43"/>
      <c r="H91" s="50"/>
      <c r="I91" s="50"/>
      <c r="J91" s="43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3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49" t="str">
        <f t="shared" si="8"/>
        <v/>
      </c>
      <c r="D92" s="49"/>
      <c r="E92" s="43"/>
      <c r="F92" s="8"/>
      <c r="G92" s="43"/>
      <c r="H92" s="50"/>
      <c r="I92" s="50"/>
      <c r="J92" s="43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3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49" t="str">
        <f t="shared" si="8"/>
        <v/>
      </c>
      <c r="D93" s="49"/>
      <c r="E93" s="43"/>
      <c r="F93" s="8"/>
      <c r="G93" s="43"/>
      <c r="H93" s="50"/>
      <c r="I93" s="50"/>
      <c r="J93" s="43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3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49" t="str">
        <f t="shared" si="8"/>
        <v/>
      </c>
      <c r="D94" s="49"/>
      <c r="E94" s="43"/>
      <c r="F94" s="8"/>
      <c r="G94" s="43"/>
      <c r="H94" s="50"/>
      <c r="I94" s="50"/>
      <c r="J94" s="43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3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49" t="str">
        <f t="shared" si="8"/>
        <v/>
      </c>
      <c r="D95" s="49"/>
      <c r="E95" s="43"/>
      <c r="F95" s="8"/>
      <c r="G95" s="43"/>
      <c r="H95" s="50"/>
      <c r="I95" s="50"/>
      <c r="J95" s="43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3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49" t="str">
        <f t="shared" si="8"/>
        <v/>
      </c>
      <c r="D96" s="49"/>
      <c r="E96" s="43"/>
      <c r="F96" s="8"/>
      <c r="G96" s="43"/>
      <c r="H96" s="50"/>
      <c r="I96" s="50"/>
      <c r="J96" s="43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3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49" t="str">
        <f t="shared" si="8"/>
        <v/>
      </c>
      <c r="D97" s="49"/>
      <c r="E97" s="43"/>
      <c r="F97" s="8"/>
      <c r="G97" s="43"/>
      <c r="H97" s="50"/>
      <c r="I97" s="50"/>
      <c r="J97" s="43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3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49" t="str">
        <f t="shared" si="8"/>
        <v/>
      </c>
      <c r="D98" s="49"/>
      <c r="E98" s="43"/>
      <c r="F98" s="8"/>
      <c r="G98" s="43"/>
      <c r="H98" s="50"/>
      <c r="I98" s="50"/>
      <c r="J98" s="43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3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49" t="str">
        <f t="shared" si="8"/>
        <v/>
      </c>
      <c r="D99" s="49"/>
      <c r="E99" s="43"/>
      <c r="F99" s="8"/>
      <c r="G99" s="43"/>
      <c r="H99" s="50"/>
      <c r="I99" s="50"/>
      <c r="J99" s="43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3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49" t="str">
        <f t="shared" si="8"/>
        <v/>
      </c>
      <c r="D100" s="49"/>
      <c r="E100" s="43"/>
      <c r="F100" s="8"/>
      <c r="G100" s="43"/>
      <c r="H100" s="50"/>
      <c r="I100" s="50"/>
      <c r="J100" s="43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3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49" t="str">
        <f t="shared" si="8"/>
        <v/>
      </c>
      <c r="D101" s="49"/>
      <c r="E101" s="43"/>
      <c r="F101" s="8"/>
      <c r="G101" s="43"/>
      <c r="H101" s="50"/>
      <c r="I101" s="50"/>
      <c r="J101" s="43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3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49" t="str">
        <f t="shared" si="8"/>
        <v/>
      </c>
      <c r="D102" s="49"/>
      <c r="E102" s="43"/>
      <c r="F102" s="8"/>
      <c r="G102" s="43"/>
      <c r="H102" s="50"/>
      <c r="I102" s="50"/>
      <c r="J102" s="43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3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49" t="str">
        <f t="shared" si="8"/>
        <v/>
      </c>
      <c r="D103" s="49"/>
      <c r="E103" s="43"/>
      <c r="F103" s="8"/>
      <c r="G103" s="43"/>
      <c r="H103" s="50"/>
      <c r="I103" s="50"/>
      <c r="J103" s="43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3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49" t="str">
        <f t="shared" si="8"/>
        <v/>
      </c>
      <c r="D104" s="49"/>
      <c r="E104" s="43"/>
      <c r="F104" s="8"/>
      <c r="G104" s="43"/>
      <c r="H104" s="50"/>
      <c r="I104" s="50"/>
      <c r="J104" s="43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3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49" t="str">
        <f t="shared" si="8"/>
        <v/>
      </c>
      <c r="D105" s="49"/>
      <c r="E105" s="43"/>
      <c r="F105" s="8"/>
      <c r="G105" s="43"/>
      <c r="H105" s="50"/>
      <c r="I105" s="50"/>
      <c r="J105" s="43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3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49" t="str">
        <f t="shared" si="8"/>
        <v/>
      </c>
      <c r="D106" s="49"/>
      <c r="E106" s="43"/>
      <c r="F106" s="8"/>
      <c r="G106" s="43"/>
      <c r="H106" s="50"/>
      <c r="I106" s="50"/>
      <c r="J106" s="43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3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49" t="str">
        <f t="shared" si="8"/>
        <v/>
      </c>
      <c r="D107" s="49"/>
      <c r="E107" s="43"/>
      <c r="F107" s="8"/>
      <c r="G107" s="43"/>
      <c r="H107" s="50"/>
      <c r="I107" s="50"/>
      <c r="J107" s="43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3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49" t="str">
        <f t="shared" si="8"/>
        <v/>
      </c>
      <c r="D108" s="49"/>
      <c r="E108" s="43"/>
      <c r="F108" s="8"/>
      <c r="G108" s="43"/>
      <c r="H108" s="50"/>
      <c r="I108" s="50"/>
      <c r="J108" s="43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3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229" workbookViewId="0">
      <selection activeCell="A1233" sqref="A1233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9"/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x14ac:dyDescent="0.2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2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 x14ac:dyDescent="0.2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 x14ac:dyDescent="0.2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 x14ac:dyDescent="0.2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 x14ac:dyDescent="0.2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 x14ac:dyDescent="0.2">
      <c r="A11" t="s">
        <v>1</v>
      </c>
    </row>
    <row r="12" spans="1:10" x14ac:dyDescent="0.2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 x14ac:dyDescent="0.2">
      <c r="A21" t="s">
        <v>2</v>
      </c>
    </row>
    <row r="22" spans="1:10" x14ac:dyDescent="0.2">
      <c r="A22" s="91"/>
      <c r="B22" s="91"/>
      <c r="C22" s="91"/>
      <c r="D22" s="91"/>
      <c r="E22" s="91"/>
      <c r="F22" s="91"/>
      <c r="G22" s="91"/>
      <c r="H22" s="91"/>
      <c r="I22" s="91"/>
      <c r="J22" s="91"/>
    </row>
    <row r="23" spans="1:10" x14ac:dyDescent="0.2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 x14ac:dyDescent="0.2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 x14ac:dyDescent="0.2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 x14ac:dyDescent="0.2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 x14ac:dyDescent="0.2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 x14ac:dyDescent="0.2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tabSelected="1" zoomScaleSheetLayoutView="100" workbookViewId="0">
      <selection activeCell="G8" sqref="G8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62</v>
      </c>
      <c r="E4" s="30" t="s">
        <v>41</v>
      </c>
      <c r="F4" s="29" t="s">
        <v>63</v>
      </c>
      <c r="G4" s="30" t="s">
        <v>41</v>
      </c>
      <c r="H4" s="29" t="s">
        <v>64</v>
      </c>
      <c r="I4" s="30" t="s">
        <v>41</v>
      </c>
    </row>
    <row r="5" spans="2:9" x14ac:dyDescent="0.2">
      <c r="B5" s="27" t="s">
        <v>60</v>
      </c>
      <c r="C5" s="28" t="s">
        <v>61</v>
      </c>
      <c r="D5" s="28"/>
      <c r="E5" s="32">
        <v>43878</v>
      </c>
      <c r="F5" s="28"/>
      <c r="G5" s="32">
        <v>43879</v>
      </c>
      <c r="H5" s="28"/>
      <c r="I5" s="32">
        <v>43874</v>
      </c>
    </row>
    <row r="6" spans="2:9" x14ac:dyDescent="0.2">
      <c r="B6" s="27" t="s">
        <v>60</v>
      </c>
      <c r="C6" s="28" t="s">
        <v>65</v>
      </c>
      <c r="D6" s="28"/>
      <c r="E6" s="32"/>
      <c r="F6" s="28"/>
      <c r="G6" s="48">
        <v>43879</v>
      </c>
      <c r="H6" s="28"/>
      <c r="I6" s="33"/>
    </row>
    <row r="7" spans="2:9" x14ac:dyDescent="0.2">
      <c r="B7" s="27" t="s">
        <v>60</v>
      </c>
      <c r="C7" s="28" t="s">
        <v>58</v>
      </c>
      <c r="D7" s="28"/>
      <c r="E7" s="33"/>
      <c r="F7" s="28"/>
      <c r="G7" s="48">
        <v>43879</v>
      </c>
      <c r="H7" s="28"/>
      <c r="I7" s="48">
        <v>43881</v>
      </c>
    </row>
    <row r="8" spans="2:9" x14ac:dyDescent="0.2">
      <c r="B8" s="27" t="s">
        <v>60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60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60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60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60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67" t="s">
        <v>5</v>
      </c>
      <c r="C2" s="67"/>
      <c r="D2" s="83"/>
      <c r="E2" s="83"/>
      <c r="F2" s="67" t="s">
        <v>6</v>
      </c>
      <c r="G2" s="67"/>
      <c r="H2" s="83" t="s">
        <v>36</v>
      </c>
      <c r="I2" s="83"/>
      <c r="J2" s="67" t="s">
        <v>7</v>
      </c>
      <c r="K2" s="67"/>
      <c r="L2" s="84">
        <f>C9</f>
        <v>1000000</v>
      </c>
      <c r="M2" s="83"/>
      <c r="N2" s="67" t="s">
        <v>8</v>
      </c>
      <c r="O2" s="67"/>
      <c r="P2" s="84" t="e">
        <f>C108+R108</f>
        <v>#VALUE!</v>
      </c>
      <c r="Q2" s="83"/>
      <c r="R2" s="1"/>
      <c r="S2" s="1"/>
      <c r="T2" s="1"/>
    </row>
    <row r="3" spans="2:21" ht="57" customHeight="1" x14ac:dyDescent="0.2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35</v>
      </c>
      <c r="M3" s="86"/>
      <c r="N3" s="86"/>
      <c r="O3" s="86"/>
      <c r="P3" s="86"/>
      <c r="Q3" s="86"/>
      <c r="R3" s="1"/>
      <c r="S3" s="1"/>
    </row>
    <row r="4" spans="2:21" x14ac:dyDescent="0.2">
      <c r="B4" s="67" t="s">
        <v>11</v>
      </c>
      <c r="C4" s="67"/>
      <c r="D4" s="81">
        <f>SUM($R$9:$S$993)</f>
        <v>153684.21052631587</v>
      </c>
      <c r="E4" s="81"/>
      <c r="F4" s="67" t="s">
        <v>12</v>
      </c>
      <c r="G4" s="67"/>
      <c r="H4" s="82">
        <f>SUM($T$9:$U$108)</f>
        <v>292.00000000000017</v>
      </c>
      <c r="I4" s="83"/>
      <c r="J4" s="64" t="s">
        <v>13</v>
      </c>
      <c r="K4" s="64"/>
      <c r="L4" s="84">
        <f>MAX($C$9:$D$990)-C9</f>
        <v>153684.21052631596</v>
      </c>
      <c r="M4" s="84"/>
      <c r="N4" s="64" t="s">
        <v>14</v>
      </c>
      <c r="O4" s="64"/>
      <c r="P4" s="81">
        <f>MIN($C$9:$D$990)-C9</f>
        <v>0</v>
      </c>
      <c r="Q4" s="8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6" t="s">
        <v>19</v>
      </c>
      <c r="K5" s="67"/>
      <c r="L5" s="68"/>
      <c r="M5" s="69"/>
      <c r="N5" s="17" t="s">
        <v>20</v>
      </c>
      <c r="O5" s="9"/>
      <c r="P5" s="68"/>
      <c r="Q5" s="6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1" x14ac:dyDescent="0.2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</row>
    <row r="9" spans="2:21" x14ac:dyDescent="0.2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4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 x14ac:dyDescent="0.2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4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 x14ac:dyDescent="0.2">
      <c r="B11" s="19">
        <v>3</v>
      </c>
      <c r="C11" s="49" t="str">
        <f t="shared" si="1"/>
        <v/>
      </c>
      <c r="D11" s="49"/>
      <c r="E11" s="19"/>
      <c r="F11" s="8"/>
      <c r="G11" s="19" t="s">
        <v>4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 x14ac:dyDescent="0.2">
      <c r="B12" s="19">
        <v>4</v>
      </c>
      <c r="C12" s="49" t="str">
        <f t="shared" si="1"/>
        <v/>
      </c>
      <c r="D12" s="49"/>
      <c r="E12" s="19"/>
      <c r="F12" s="8"/>
      <c r="G12" s="19" t="s">
        <v>3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 x14ac:dyDescent="0.2">
      <c r="B13" s="19">
        <v>5</v>
      </c>
      <c r="C13" s="49" t="str">
        <f t="shared" si="1"/>
        <v/>
      </c>
      <c r="D13" s="49"/>
      <c r="E13" s="19"/>
      <c r="F13" s="8"/>
      <c r="G13" s="19" t="s">
        <v>3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 x14ac:dyDescent="0.2">
      <c r="B14" s="19">
        <v>6</v>
      </c>
      <c r="C14" s="49" t="str">
        <f t="shared" si="1"/>
        <v/>
      </c>
      <c r="D14" s="49"/>
      <c r="E14" s="19"/>
      <c r="F14" s="8"/>
      <c r="G14" s="19" t="s">
        <v>4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 x14ac:dyDescent="0.2">
      <c r="B15" s="19">
        <v>7</v>
      </c>
      <c r="C15" s="49" t="str">
        <f t="shared" si="1"/>
        <v/>
      </c>
      <c r="D15" s="49"/>
      <c r="E15" s="19"/>
      <c r="F15" s="8"/>
      <c r="G15" s="19" t="s">
        <v>4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 x14ac:dyDescent="0.2">
      <c r="B16" s="19">
        <v>8</v>
      </c>
      <c r="C16" s="49" t="str">
        <f t="shared" si="1"/>
        <v/>
      </c>
      <c r="D16" s="49"/>
      <c r="E16" s="19"/>
      <c r="F16" s="8"/>
      <c r="G16" s="19" t="s">
        <v>4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 x14ac:dyDescent="0.2">
      <c r="B17" s="19">
        <v>9</v>
      </c>
      <c r="C17" s="49" t="str">
        <f t="shared" si="1"/>
        <v/>
      </c>
      <c r="D17" s="49"/>
      <c r="E17" s="19"/>
      <c r="F17" s="8"/>
      <c r="G17" s="19" t="s">
        <v>4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 x14ac:dyDescent="0.2">
      <c r="B18" s="19">
        <v>10</v>
      </c>
      <c r="C18" s="49" t="str">
        <f t="shared" si="1"/>
        <v/>
      </c>
      <c r="D18" s="49"/>
      <c r="E18" s="19"/>
      <c r="F18" s="8"/>
      <c r="G18" s="19" t="s">
        <v>4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 x14ac:dyDescent="0.2">
      <c r="B19" s="19">
        <v>11</v>
      </c>
      <c r="C19" s="49" t="str">
        <f t="shared" si="1"/>
        <v/>
      </c>
      <c r="D19" s="49"/>
      <c r="E19" s="19"/>
      <c r="F19" s="8"/>
      <c r="G19" s="19" t="s">
        <v>4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 x14ac:dyDescent="0.2">
      <c r="B20" s="19">
        <v>12</v>
      </c>
      <c r="C20" s="49" t="str">
        <f t="shared" si="1"/>
        <v/>
      </c>
      <c r="D20" s="49"/>
      <c r="E20" s="19"/>
      <c r="F20" s="8"/>
      <c r="G20" s="19" t="s">
        <v>4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 x14ac:dyDescent="0.2">
      <c r="B21" s="19">
        <v>13</v>
      </c>
      <c r="C21" s="49" t="str">
        <f t="shared" si="1"/>
        <v/>
      </c>
      <c r="D21" s="49"/>
      <c r="E21" s="19"/>
      <c r="F21" s="8"/>
      <c r="G21" s="19" t="s">
        <v>4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 x14ac:dyDescent="0.2">
      <c r="B22" s="19">
        <v>14</v>
      </c>
      <c r="C22" s="49" t="str">
        <f t="shared" si="1"/>
        <v/>
      </c>
      <c r="D22" s="49"/>
      <c r="E22" s="19"/>
      <c r="F22" s="8"/>
      <c r="G22" s="19" t="s">
        <v>3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 x14ac:dyDescent="0.2">
      <c r="B23" s="19">
        <v>15</v>
      </c>
      <c r="C23" s="49" t="str">
        <f t="shared" si="1"/>
        <v/>
      </c>
      <c r="D23" s="49"/>
      <c r="E23" s="19"/>
      <c r="F23" s="8"/>
      <c r="G23" s="19" t="s">
        <v>4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 x14ac:dyDescent="0.2">
      <c r="B24" s="19">
        <v>16</v>
      </c>
      <c r="C24" s="49" t="str">
        <f t="shared" si="1"/>
        <v/>
      </c>
      <c r="D24" s="49"/>
      <c r="E24" s="19"/>
      <c r="F24" s="8"/>
      <c r="G24" s="19" t="s">
        <v>4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 x14ac:dyDescent="0.2">
      <c r="B25" s="19">
        <v>17</v>
      </c>
      <c r="C25" s="49" t="str">
        <f t="shared" si="1"/>
        <v/>
      </c>
      <c r="D25" s="49"/>
      <c r="E25" s="19"/>
      <c r="F25" s="8"/>
      <c r="G25" s="19" t="s">
        <v>4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 x14ac:dyDescent="0.2">
      <c r="B26" s="19">
        <v>18</v>
      </c>
      <c r="C26" s="49" t="str">
        <f t="shared" si="1"/>
        <v/>
      </c>
      <c r="D26" s="49"/>
      <c r="E26" s="19"/>
      <c r="F26" s="8"/>
      <c r="G26" s="19" t="s">
        <v>4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 x14ac:dyDescent="0.2">
      <c r="B27" s="19">
        <v>19</v>
      </c>
      <c r="C27" s="49" t="str">
        <f t="shared" si="1"/>
        <v/>
      </c>
      <c r="D27" s="49"/>
      <c r="E27" s="19"/>
      <c r="F27" s="8"/>
      <c r="G27" s="19" t="s">
        <v>3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 x14ac:dyDescent="0.2">
      <c r="B28" s="19">
        <v>20</v>
      </c>
      <c r="C28" s="49" t="str">
        <f t="shared" si="1"/>
        <v/>
      </c>
      <c r="D28" s="49"/>
      <c r="E28" s="19"/>
      <c r="F28" s="8"/>
      <c r="G28" s="19" t="s">
        <v>4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 x14ac:dyDescent="0.2">
      <c r="B29" s="19">
        <v>21</v>
      </c>
      <c r="C29" s="49" t="str">
        <f t="shared" si="1"/>
        <v/>
      </c>
      <c r="D29" s="49"/>
      <c r="E29" s="19"/>
      <c r="F29" s="8"/>
      <c r="G29" s="19" t="s">
        <v>3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 x14ac:dyDescent="0.2">
      <c r="B30" s="19">
        <v>22</v>
      </c>
      <c r="C30" s="49" t="str">
        <f t="shared" si="1"/>
        <v/>
      </c>
      <c r="D30" s="49"/>
      <c r="E30" s="19"/>
      <c r="F30" s="8"/>
      <c r="G30" s="19" t="s">
        <v>3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 x14ac:dyDescent="0.2">
      <c r="B31" s="19">
        <v>23</v>
      </c>
      <c r="C31" s="49" t="str">
        <f t="shared" si="1"/>
        <v/>
      </c>
      <c r="D31" s="49"/>
      <c r="E31" s="19"/>
      <c r="F31" s="8"/>
      <c r="G31" s="19" t="s">
        <v>3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 x14ac:dyDescent="0.2">
      <c r="B32" s="19">
        <v>24</v>
      </c>
      <c r="C32" s="49" t="str">
        <f t="shared" si="1"/>
        <v/>
      </c>
      <c r="D32" s="49"/>
      <c r="E32" s="19"/>
      <c r="F32" s="8"/>
      <c r="G32" s="19" t="s">
        <v>3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 x14ac:dyDescent="0.2">
      <c r="B33" s="19">
        <v>25</v>
      </c>
      <c r="C33" s="49" t="str">
        <f t="shared" si="1"/>
        <v/>
      </c>
      <c r="D33" s="49"/>
      <c r="E33" s="19"/>
      <c r="F33" s="8"/>
      <c r="G33" s="19" t="s">
        <v>4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 x14ac:dyDescent="0.2">
      <c r="B34" s="19">
        <v>26</v>
      </c>
      <c r="C34" s="49" t="str">
        <f t="shared" si="1"/>
        <v/>
      </c>
      <c r="D34" s="49"/>
      <c r="E34" s="19"/>
      <c r="F34" s="8"/>
      <c r="G34" s="19" t="s">
        <v>3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 x14ac:dyDescent="0.2">
      <c r="B35" s="19">
        <v>27</v>
      </c>
      <c r="C35" s="49" t="str">
        <f t="shared" si="1"/>
        <v/>
      </c>
      <c r="D35" s="49"/>
      <c r="E35" s="19"/>
      <c r="F35" s="8"/>
      <c r="G35" s="19" t="s">
        <v>3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 x14ac:dyDescent="0.2">
      <c r="B36" s="19">
        <v>28</v>
      </c>
      <c r="C36" s="49" t="str">
        <f t="shared" si="1"/>
        <v/>
      </c>
      <c r="D36" s="49"/>
      <c r="E36" s="19"/>
      <c r="F36" s="8"/>
      <c r="G36" s="19" t="s">
        <v>3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 x14ac:dyDescent="0.2">
      <c r="B37" s="19">
        <v>29</v>
      </c>
      <c r="C37" s="49" t="str">
        <f t="shared" si="1"/>
        <v/>
      </c>
      <c r="D37" s="49"/>
      <c r="E37" s="19"/>
      <c r="F37" s="8"/>
      <c r="G37" s="19" t="s">
        <v>3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 x14ac:dyDescent="0.2">
      <c r="B38" s="19">
        <v>30</v>
      </c>
      <c r="C38" s="49" t="str">
        <f t="shared" si="1"/>
        <v/>
      </c>
      <c r="D38" s="49"/>
      <c r="E38" s="19"/>
      <c r="F38" s="8"/>
      <c r="G38" s="19" t="s">
        <v>4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 x14ac:dyDescent="0.2">
      <c r="B39" s="19">
        <v>31</v>
      </c>
      <c r="C39" s="49" t="str">
        <f t="shared" si="1"/>
        <v/>
      </c>
      <c r="D39" s="49"/>
      <c r="E39" s="19"/>
      <c r="F39" s="8"/>
      <c r="G39" s="19" t="s">
        <v>4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 x14ac:dyDescent="0.2">
      <c r="B40" s="19">
        <v>32</v>
      </c>
      <c r="C40" s="49" t="str">
        <f t="shared" si="1"/>
        <v/>
      </c>
      <c r="D40" s="49"/>
      <c r="E40" s="19"/>
      <c r="F40" s="8"/>
      <c r="G40" s="19" t="s">
        <v>4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 x14ac:dyDescent="0.2">
      <c r="B41" s="19">
        <v>33</v>
      </c>
      <c r="C41" s="49" t="str">
        <f t="shared" si="1"/>
        <v/>
      </c>
      <c r="D41" s="49"/>
      <c r="E41" s="19"/>
      <c r="F41" s="8"/>
      <c r="G41" s="19" t="s">
        <v>3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 x14ac:dyDescent="0.2">
      <c r="B42" s="19">
        <v>34</v>
      </c>
      <c r="C42" s="49" t="str">
        <f t="shared" si="1"/>
        <v/>
      </c>
      <c r="D42" s="49"/>
      <c r="E42" s="19"/>
      <c r="F42" s="8"/>
      <c r="G42" s="19" t="s">
        <v>4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 x14ac:dyDescent="0.2">
      <c r="B43" s="19">
        <v>35</v>
      </c>
      <c r="C43" s="49" t="str">
        <f t="shared" si="1"/>
        <v/>
      </c>
      <c r="D43" s="49"/>
      <c r="E43" s="19"/>
      <c r="F43" s="8"/>
      <c r="G43" s="19" t="s">
        <v>3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 x14ac:dyDescent="0.2">
      <c r="B44" s="19">
        <v>36</v>
      </c>
      <c r="C44" s="49" t="str">
        <f t="shared" si="1"/>
        <v/>
      </c>
      <c r="D44" s="49"/>
      <c r="E44" s="19"/>
      <c r="F44" s="8"/>
      <c r="G44" s="19" t="s">
        <v>4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 x14ac:dyDescent="0.2">
      <c r="B45" s="19">
        <v>37</v>
      </c>
      <c r="C45" s="49" t="str">
        <f t="shared" si="1"/>
        <v/>
      </c>
      <c r="D45" s="49"/>
      <c r="E45" s="19"/>
      <c r="F45" s="8"/>
      <c r="G45" s="19" t="s">
        <v>3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 x14ac:dyDescent="0.2">
      <c r="B46" s="19">
        <v>38</v>
      </c>
      <c r="C46" s="49" t="str">
        <f t="shared" si="1"/>
        <v/>
      </c>
      <c r="D46" s="49"/>
      <c r="E46" s="19"/>
      <c r="F46" s="8"/>
      <c r="G46" s="19" t="s">
        <v>4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 x14ac:dyDescent="0.2">
      <c r="B47" s="19">
        <v>39</v>
      </c>
      <c r="C47" s="49" t="str">
        <f t="shared" si="1"/>
        <v/>
      </c>
      <c r="D47" s="49"/>
      <c r="E47" s="19"/>
      <c r="F47" s="8"/>
      <c r="G47" s="19" t="s">
        <v>4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 x14ac:dyDescent="0.2">
      <c r="B48" s="19">
        <v>40</v>
      </c>
      <c r="C48" s="49" t="str">
        <f t="shared" si="1"/>
        <v/>
      </c>
      <c r="D48" s="49"/>
      <c r="E48" s="19"/>
      <c r="F48" s="8"/>
      <c r="G48" s="19" t="s">
        <v>37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 x14ac:dyDescent="0.2">
      <c r="B49" s="19">
        <v>41</v>
      </c>
      <c r="C49" s="49" t="str">
        <f t="shared" si="1"/>
        <v/>
      </c>
      <c r="D49" s="49"/>
      <c r="E49" s="19"/>
      <c r="F49" s="8"/>
      <c r="G49" s="19" t="s">
        <v>4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 x14ac:dyDescent="0.2">
      <c r="B50" s="19">
        <v>42</v>
      </c>
      <c r="C50" s="49" t="str">
        <f t="shared" si="1"/>
        <v/>
      </c>
      <c r="D50" s="49"/>
      <c r="E50" s="19"/>
      <c r="F50" s="8"/>
      <c r="G50" s="19" t="s">
        <v>4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 x14ac:dyDescent="0.2">
      <c r="B51" s="19">
        <v>43</v>
      </c>
      <c r="C51" s="49" t="str">
        <f t="shared" si="1"/>
        <v/>
      </c>
      <c r="D51" s="49"/>
      <c r="E51" s="19"/>
      <c r="F51" s="8"/>
      <c r="G51" s="19" t="s">
        <v>3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 x14ac:dyDescent="0.2">
      <c r="B52" s="19">
        <v>44</v>
      </c>
      <c r="C52" s="49" t="str">
        <f t="shared" si="1"/>
        <v/>
      </c>
      <c r="D52" s="49"/>
      <c r="E52" s="19"/>
      <c r="F52" s="8"/>
      <c r="G52" s="19" t="s">
        <v>3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 x14ac:dyDescent="0.2">
      <c r="B53" s="19">
        <v>45</v>
      </c>
      <c r="C53" s="49" t="str">
        <f t="shared" si="1"/>
        <v/>
      </c>
      <c r="D53" s="49"/>
      <c r="E53" s="19"/>
      <c r="F53" s="8"/>
      <c r="G53" s="19" t="s">
        <v>4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 x14ac:dyDescent="0.2">
      <c r="B54" s="19">
        <v>46</v>
      </c>
      <c r="C54" s="49" t="str">
        <f t="shared" si="1"/>
        <v/>
      </c>
      <c r="D54" s="49"/>
      <c r="E54" s="19"/>
      <c r="F54" s="8"/>
      <c r="G54" s="19" t="s">
        <v>4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 x14ac:dyDescent="0.2">
      <c r="B55" s="19">
        <v>47</v>
      </c>
      <c r="C55" s="49" t="str">
        <f t="shared" si="1"/>
        <v/>
      </c>
      <c r="D55" s="49"/>
      <c r="E55" s="19"/>
      <c r="F55" s="8"/>
      <c r="G55" s="19" t="s">
        <v>3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 x14ac:dyDescent="0.2">
      <c r="B56" s="19">
        <v>48</v>
      </c>
      <c r="C56" s="49" t="str">
        <f t="shared" si="1"/>
        <v/>
      </c>
      <c r="D56" s="49"/>
      <c r="E56" s="19"/>
      <c r="F56" s="8"/>
      <c r="G56" s="19" t="s">
        <v>3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 x14ac:dyDescent="0.2">
      <c r="B57" s="19">
        <v>49</v>
      </c>
      <c r="C57" s="49" t="str">
        <f t="shared" si="1"/>
        <v/>
      </c>
      <c r="D57" s="49"/>
      <c r="E57" s="19"/>
      <c r="F57" s="8"/>
      <c r="G57" s="19" t="s">
        <v>3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 x14ac:dyDescent="0.2">
      <c r="B58" s="19">
        <v>50</v>
      </c>
      <c r="C58" s="49" t="str">
        <f t="shared" si="1"/>
        <v/>
      </c>
      <c r="D58" s="49"/>
      <c r="E58" s="19"/>
      <c r="F58" s="8"/>
      <c r="G58" s="19" t="s">
        <v>3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 x14ac:dyDescent="0.2">
      <c r="B59" s="19">
        <v>51</v>
      </c>
      <c r="C59" s="49" t="str">
        <f t="shared" si="1"/>
        <v/>
      </c>
      <c r="D59" s="49"/>
      <c r="E59" s="19"/>
      <c r="F59" s="8"/>
      <c r="G59" s="19" t="s">
        <v>3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 x14ac:dyDescent="0.2">
      <c r="B60" s="19">
        <v>52</v>
      </c>
      <c r="C60" s="49" t="str">
        <f t="shared" si="1"/>
        <v/>
      </c>
      <c r="D60" s="49"/>
      <c r="E60" s="19"/>
      <c r="F60" s="8"/>
      <c r="G60" s="19" t="s">
        <v>3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 x14ac:dyDescent="0.2">
      <c r="B61" s="19">
        <v>53</v>
      </c>
      <c r="C61" s="49" t="str">
        <f t="shared" si="1"/>
        <v/>
      </c>
      <c r="D61" s="49"/>
      <c r="E61" s="19"/>
      <c r="F61" s="8"/>
      <c r="G61" s="19" t="s">
        <v>3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 x14ac:dyDescent="0.2">
      <c r="B62" s="19">
        <v>54</v>
      </c>
      <c r="C62" s="49" t="str">
        <f t="shared" si="1"/>
        <v/>
      </c>
      <c r="D62" s="49"/>
      <c r="E62" s="19"/>
      <c r="F62" s="8"/>
      <c r="G62" s="19" t="s">
        <v>3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 x14ac:dyDescent="0.2">
      <c r="B63" s="19">
        <v>55</v>
      </c>
      <c r="C63" s="49" t="str">
        <f t="shared" si="1"/>
        <v/>
      </c>
      <c r="D63" s="49"/>
      <c r="E63" s="19"/>
      <c r="F63" s="8"/>
      <c r="G63" s="19" t="s">
        <v>4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 x14ac:dyDescent="0.2">
      <c r="B64" s="19">
        <v>56</v>
      </c>
      <c r="C64" s="49" t="str">
        <f t="shared" si="1"/>
        <v/>
      </c>
      <c r="D64" s="49"/>
      <c r="E64" s="19"/>
      <c r="F64" s="8"/>
      <c r="G64" s="19" t="s">
        <v>3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 x14ac:dyDescent="0.2">
      <c r="B65" s="19">
        <v>57</v>
      </c>
      <c r="C65" s="49" t="str">
        <f t="shared" si="1"/>
        <v/>
      </c>
      <c r="D65" s="49"/>
      <c r="E65" s="19"/>
      <c r="F65" s="8"/>
      <c r="G65" s="19" t="s">
        <v>3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 x14ac:dyDescent="0.2">
      <c r="B66" s="19">
        <v>58</v>
      </c>
      <c r="C66" s="49" t="str">
        <f t="shared" si="1"/>
        <v/>
      </c>
      <c r="D66" s="49"/>
      <c r="E66" s="19"/>
      <c r="F66" s="8"/>
      <c r="G66" s="19" t="s">
        <v>3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 x14ac:dyDescent="0.2">
      <c r="B67" s="19">
        <v>59</v>
      </c>
      <c r="C67" s="49" t="str">
        <f t="shared" si="1"/>
        <v/>
      </c>
      <c r="D67" s="49"/>
      <c r="E67" s="19"/>
      <c r="F67" s="8"/>
      <c r="G67" s="19" t="s">
        <v>3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 x14ac:dyDescent="0.2">
      <c r="B68" s="19">
        <v>60</v>
      </c>
      <c r="C68" s="49" t="str">
        <f t="shared" si="1"/>
        <v/>
      </c>
      <c r="D68" s="49"/>
      <c r="E68" s="19"/>
      <c r="F68" s="8"/>
      <c r="G68" s="19" t="s">
        <v>4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 x14ac:dyDescent="0.2">
      <c r="B69" s="19">
        <v>61</v>
      </c>
      <c r="C69" s="49" t="str">
        <f t="shared" si="1"/>
        <v/>
      </c>
      <c r="D69" s="49"/>
      <c r="E69" s="19"/>
      <c r="F69" s="8"/>
      <c r="G69" s="19" t="s">
        <v>4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 x14ac:dyDescent="0.2">
      <c r="B70" s="19">
        <v>62</v>
      </c>
      <c r="C70" s="49" t="str">
        <f t="shared" si="1"/>
        <v/>
      </c>
      <c r="D70" s="49"/>
      <c r="E70" s="19"/>
      <c r="F70" s="8"/>
      <c r="G70" s="19" t="s">
        <v>3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 x14ac:dyDescent="0.2">
      <c r="B71" s="19">
        <v>63</v>
      </c>
      <c r="C71" s="49" t="str">
        <f t="shared" si="1"/>
        <v/>
      </c>
      <c r="D71" s="49"/>
      <c r="E71" s="19"/>
      <c r="F71" s="8"/>
      <c r="G71" s="19" t="s">
        <v>4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 x14ac:dyDescent="0.2">
      <c r="B72" s="19">
        <v>64</v>
      </c>
      <c r="C72" s="49" t="str">
        <f t="shared" si="1"/>
        <v/>
      </c>
      <c r="D72" s="49"/>
      <c r="E72" s="19"/>
      <c r="F72" s="8"/>
      <c r="G72" s="19" t="s">
        <v>3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 x14ac:dyDescent="0.2">
      <c r="B73" s="19">
        <v>65</v>
      </c>
      <c r="C73" s="49" t="str">
        <f t="shared" si="1"/>
        <v/>
      </c>
      <c r="D73" s="49"/>
      <c r="E73" s="19"/>
      <c r="F73" s="8"/>
      <c r="G73" s="19" t="s">
        <v>4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 x14ac:dyDescent="0.2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4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 x14ac:dyDescent="0.2">
      <c r="B75" s="19">
        <v>67</v>
      </c>
      <c r="C75" s="49" t="str">
        <f t="shared" si="6"/>
        <v/>
      </c>
      <c r="D75" s="49"/>
      <c r="E75" s="19"/>
      <c r="F75" s="8"/>
      <c r="G75" s="19" t="s">
        <v>3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 x14ac:dyDescent="0.2">
      <c r="B76" s="19">
        <v>68</v>
      </c>
      <c r="C76" s="49" t="str">
        <f t="shared" si="6"/>
        <v/>
      </c>
      <c r="D76" s="49"/>
      <c r="E76" s="19"/>
      <c r="F76" s="8"/>
      <c r="G76" s="19" t="s">
        <v>3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 x14ac:dyDescent="0.2">
      <c r="B77" s="19">
        <v>69</v>
      </c>
      <c r="C77" s="49" t="str">
        <f t="shared" si="6"/>
        <v/>
      </c>
      <c r="D77" s="49"/>
      <c r="E77" s="19"/>
      <c r="F77" s="8"/>
      <c r="G77" s="19" t="s">
        <v>3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 x14ac:dyDescent="0.2">
      <c r="B78" s="19">
        <v>70</v>
      </c>
      <c r="C78" s="49" t="str">
        <f t="shared" si="6"/>
        <v/>
      </c>
      <c r="D78" s="49"/>
      <c r="E78" s="19"/>
      <c r="F78" s="8"/>
      <c r="G78" s="19" t="s">
        <v>4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 x14ac:dyDescent="0.2">
      <c r="B79" s="19">
        <v>71</v>
      </c>
      <c r="C79" s="49" t="str">
        <f t="shared" si="6"/>
        <v/>
      </c>
      <c r="D79" s="49"/>
      <c r="E79" s="19"/>
      <c r="F79" s="8"/>
      <c r="G79" s="19" t="s">
        <v>3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 x14ac:dyDescent="0.2">
      <c r="B80" s="19">
        <v>72</v>
      </c>
      <c r="C80" s="49" t="str">
        <f t="shared" si="6"/>
        <v/>
      </c>
      <c r="D80" s="49"/>
      <c r="E80" s="19"/>
      <c r="F80" s="8"/>
      <c r="G80" s="19" t="s">
        <v>4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 x14ac:dyDescent="0.2">
      <c r="B81" s="19">
        <v>73</v>
      </c>
      <c r="C81" s="49" t="str">
        <f t="shared" si="6"/>
        <v/>
      </c>
      <c r="D81" s="49"/>
      <c r="E81" s="19"/>
      <c r="F81" s="8"/>
      <c r="G81" s="19" t="s">
        <v>3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 x14ac:dyDescent="0.2">
      <c r="B82" s="19">
        <v>74</v>
      </c>
      <c r="C82" s="49" t="str">
        <f t="shared" si="6"/>
        <v/>
      </c>
      <c r="D82" s="49"/>
      <c r="E82" s="19"/>
      <c r="F82" s="8"/>
      <c r="G82" s="19" t="s">
        <v>3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 x14ac:dyDescent="0.2">
      <c r="B83" s="19">
        <v>75</v>
      </c>
      <c r="C83" s="49" t="str">
        <f t="shared" si="6"/>
        <v/>
      </c>
      <c r="D83" s="49"/>
      <c r="E83" s="19"/>
      <c r="F83" s="8"/>
      <c r="G83" s="19" t="s">
        <v>3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 x14ac:dyDescent="0.2">
      <c r="B84" s="19">
        <v>76</v>
      </c>
      <c r="C84" s="49" t="str">
        <f t="shared" si="6"/>
        <v/>
      </c>
      <c r="D84" s="49"/>
      <c r="E84" s="19"/>
      <c r="F84" s="8"/>
      <c r="G84" s="19" t="s">
        <v>3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 x14ac:dyDescent="0.2">
      <c r="B85" s="19">
        <v>77</v>
      </c>
      <c r="C85" s="49" t="str">
        <f t="shared" si="6"/>
        <v/>
      </c>
      <c r="D85" s="49"/>
      <c r="E85" s="19"/>
      <c r="F85" s="8"/>
      <c r="G85" s="19" t="s">
        <v>4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 x14ac:dyDescent="0.2">
      <c r="B86" s="19">
        <v>78</v>
      </c>
      <c r="C86" s="49" t="str">
        <f t="shared" si="6"/>
        <v/>
      </c>
      <c r="D86" s="49"/>
      <c r="E86" s="19"/>
      <c r="F86" s="8"/>
      <c r="G86" s="19" t="s">
        <v>3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 x14ac:dyDescent="0.2">
      <c r="B87" s="19">
        <v>79</v>
      </c>
      <c r="C87" s="49" t="str">
        <f t="shared" si="6"/>
        <v/>
      </c>
      <c r="D87" s="49"/>
      <c r="E87" s="19"/>
      <c r="F87" s="8"/>
      <c r="G87" s="19" t="s">
        <v>4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 x14ac:dyDescent="0.2">
      <c r="B88" s="19">
        <v>80</v>
      </c>
      <c r="C88" s="49" t="str">
        <f t="shared" si="6"/>
        <v/>
      </c>
      <c r="D88" s="49"/>
      <c r="E88" s="19"/>
      <c r="F88" s="8"/>
      <c r="G88" s="19" t="s">
        <v>4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 x14ac:dyDescent="0.2">
      <c r="B89" s="19">
        <v>81</v>
      </c>
      <c r="C89" s="49" t="str">
        <f t="shared" si="6"/>
        <v/>
      </c>
      <c r="D89" s="49"/>
      <c r="E89" s="19"/>
      <c r="F89" s="8"/>
      <c r="G89" s="19" t="s">
        <v>4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 x14ac:dyDescent="0.2">
      <c r="B90" s="19">
        <v>82</v>
      </c>
      <c r="C90" s="49" t="str">
        <f t="shared" si="6"/>
        <v/>
      </c>
      <c r="D90" s="49"/>
      <c r="E90" s="19"/>
      <c r="F90" s="8"/>
      <c r="G90" s="19" t="s">
        <v>4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 x14ac:dyDescent="0.2">
      <c r="B91" s="19">
        <v>83</v>
      </c>
      <c r="C91" s="49" t="str">
        <f t="shared" si="6"/>
        <v/>
      </c>
      <c r="D91" s="49"/>
      <c r="E91" s="19"/>
      <c r="F91" s="8"/>
      <c r="G91" s="19" t="s">
        <v>4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 x14ac:dyDescent="0.2">
      <c r="B92" s="19">
        <v>84</v>
      </c>
      <c r="C92" s="49" t="str">
        <f t="shared" si="6"/>
        <v/>
      </c>
      <c r="D92" s="49"/>
      <c r="E92" s="19"/>
      <c r="F92" s="8"/>
      <c r="G92" s="19" t="s">
        <v>3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 x14ac:dyDescent="0.2">
      <c r="B93" s="19">
        <v>85</v>
      </c>
      <c r="C93" s="49" t="str">
        <f t="shared" si="6"/>
        <v/>
      </c>
      <c r="D93" s="49"/>
      <c r="E93" s="19"/>
      <c r="F93" s="8"/>
      <c r="G93" s="19" t="s">
        <v>4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 x14ac:dyDescent="0.2">
      <c r="B94" s="19">
        <v>86</v>
      </c>
      <c r="C94" s="49" t="str">
        <f t="shared" si="6"/>
        <v/>
      </c>
      <c r="D94" s="49"/>
      <c r="E94" s="19"/>
      <c r="F94" s="8"/>
      <c r="G94" s="19" t="s">
        <v>3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 x14ac:dyDescent="0.2">
      <c r="B95" s="19">
        <v>87</v>
      </c>
      <c r="C95" s="49" t="str">
        <f t="shared" si="6"/>
        <v/>
      </c>
      <c r="D95" s="49"/>
      <c r="E95" s="19"/>
      <c r="F95" s="8"/>
      <c r="G95" s="19" t="s">
        <v>4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 x14ac:dyDescent="0.2">
      <c r="B96" s="19">
        <v>88</v>
      </c>
      <c r="C96" s="49" t="str">
        <f t="shared" si="6"/>
        <v/>
      </c>
      <c r="D96" s="49"/>
      <c r="E96" s="19"/>
      <c r="F96" s="8"/>
      <c r="G96" s="19" t="s">
        <v>3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 x14ac:dyDescent="0.2">
      <c r="B97" s="19">
        <v>89</v>
      </c>
      <c r="C97" s="49" t="str">
        <f t="shared" si="6"/>
        <v/>
      </c>
      <c r="D97" s="49"/>
      <c r="E97" s="19"/>
      <c r="F97" s="8"/>
      <c r="G97" s="19" t="s">
        <v>4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 x14ac:dyDescent="0.2">
      <c r="B98" s="19">
        <v>90</v>
      </c>
      <c r="C98" s="49" t="str">
        <f t="shared" si="6"/>
        <v/>
      </c>
      <c r="D98" s="49"/>
      <c r="E98" s="19"/>
      <c r="F98" s="8"/>
      <c r="G98" s="19" t="s">
        <v>3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 x14ac:dyDescent="0.2">
      <c r="B99" s="19">
        <v>91</v>
      </c>
      <c r="C99" s="49" t="str">
        <f t="shared" si="6"/>
        <v/>
      </c>
      <c r="D99" s="49"/>
      <c r="E99" s="19"/>
      <c r="F99" s="8"/>
      <c r="G99" s="19" t="s">
        <v>4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 x14ac:dyDescent="0.2">
      <c r="B100" s="19">
        <v>92</v>
      </c>
      <c r="C100" s="49" t="str">
        <f t="shared" si="6"/>
        <v/>
      </c>
      <c r="D100" s="49"/>
      <c r="E100" s="19"/>
      <c r="F100" s="8"/>
      <c r="G100" s="19" t="s">
        <v>4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 x14ac:dyDescent="0.2">
      <c r="B101" s="19">
        <v>93</v>
      </c>
      <c r="C101" s="49" t="str">
        <f t="shared" si="6"/>
        <v/>
      </c>
      <c r="D101" s="49"/>
      <c r="E101" s="19"/>
      <c r="F101" s="8"/>
      <c r="G101" s="19" t="s">
        <v>3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 x14ac:dyDescent="0.2">
      <c r="B102" s="19">
        <v>94</v>
      </c>
      <c r="C102" s="49" t="str">
        <f t="shared" si="6"/>
        <v/>
      </c>
      <c r="D102" s="49"/>
      <c r="E102" s="19"/>
      <c r="F102" s="8"/>
      <c r="G102" s="19" t="s">
        <v>3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 x14ac:dyDescent="0.2">
      <c r="B103" s="19">
        <v>95</v>
      </c>
      <c r="C103" s="49" t="str">
        <f t="shared" si="6"/>
        <v/>
      </c>
      <c r="D103" s="49"/>
      <c r="E103" s="19"/>
      <c r="F103" s="8"/>
      <c r="G103" s="19" t="s">
        <v>3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 x14ac:dyDescent="0.2">
      <c r="B104" s="19">
        <v>96</v>
      </c>
      <c r="C104" s="49" t="str">
        <f t="shared" si="6"/>
        <v/>
      </c>
      <c r="D104" s="49"/>
      <c r="E104" s="19"/>
      <c r="F104" s="8"/>
      <c r="G104" s="19" t="s">
        <v>4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 x14ac:dyDescent="0.2">
      <c r="B105" s="19">
        <v>97</v>
      </c>
      <c r="C105" s="49" t="str">
        <f t="shared" si="6"/>
        <v/>
      </c>
      <c r="D105" s="49"/>
      <c r="E105" s="19"/>
      <c r="F105" s="8"/>
      <c r="G105" s="19" t="s">
        <v>3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 x14ac:dyDescent="0.2">
      <c r="B106" s="19">
        <v>98</v>
      </c>
      <c r="C106" s="49" t="str">
        <f t="shared" si="6"/>
        <v/>
      </c>
      <c r="D106" s="49"/>
      <c r="E106" s="19"/>
      <c r="F106" s="8"/>
      <c r="G106" s="19" t="s">
        <v>4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 x14ac:dyDescent="0.2">
      <c r="B107" s="19">
        <v>99</v>
      </c>
      <c r="C107" s="49" t="str">
        <f t="shared" si="6"/>
        <v/>
      </c>
      <c r="D107" s="49"/>
      <c r="E107" s="19"/>
      <c r="F107" s="8"/>
      <c r="G107" s="19" t="s">
        <v>4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 x14ac:dyDescent="0.2">
      <c r="B108" s="19">
        <v>100</v>
      </c>
      <c r="C108" s="49" t="str">
        <f t="shared" si="6"/>
        <v/>
      </c>
      <c r="D108" s="49"/>
      <c r="E108" s="19"/>
      <c r="F108" s="8"/>
      <c r="G108" s="19" t="s">
        <v>3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2020-02-20T06:06:58Z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