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5.xml.rels" ContentType="application/vnd.openxmlformats-package.relationships+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media/image8.png" ContentType="image/png"/>
  <Override PartName="/xl/media/image9.png" ContentType="image/png"/>
  <Override PartName="/xl/media/image10.png" ContentType="image/png"/>
  <Override PartName="/xl/media/image11.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21.png" ContentType="image/pn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media/image28.png" ContentType="image/png"/>
  <Override PartName="/xl/media/image29.png" ContentType="image/png"/>
  <Override PartName="/xl/media/image30.png" ContentType="image/png"/>
  <Override PartName="/xl/media/image31.png" ContentType="image/png"/>
  <Override PartName="/xl/media/image32.png" ContentType="image/png"/>
  <Override PartName="/xl/media/image33.png" ContentType="image/png"/>
  <Override PartName="/xl/media/image34.png" ContentType="image/png"/>
  <Override PartName="/xl/media/image35.png" ContentType="image/png"/>
  <Override PartName="/xl/media/image36.png" ContentType="image/png"/>
  <Override PartName="/xl/media/image37.png" ContentType="image/png"/>
  <Override PartName="/xl/media/image38.png" ContentType="image/png"/>
  <Override PartName="/xl/media/image39.png" ContentType="image/png"/>
  <Override PartName="/xl/drawings/drawing1.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5"/>
  </bookViews>
  <sheets>
    <sheet name="検証シート　FIB1.27" sheetId="1" state="visible" r:id="rId2"/>
    <sheet name="定数" sheetId="2" state="hidden" r:id="rId3"/>
    <sheet name="検証シート　FIB1.5" sheetId="3" state="visible" r:id="rId4"/>
    <sheet name="検証シート　FIB2.0" sheetId="4" state="visible" r:id="rId5"/>
    <sheet name="画像" sheetId="5" state="visible" r:id="rId6"/>
    <sheet name="気づき" sheetId="6" state="visible" r:id="rId7"/>
    <sheet name="検証終了通貨" sheetId="7" state="visible" r:id="rId8"/>
    <sheet name="テンプレ" sheetId="8" state="hidden" r:id="rId9"/>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<sst xmlns="http://schemas.openxmlformats.org/spreadsheetml/2006/main" count="333" uniqueCount="68">
  <si>
    <t xml:space="preserve">通貨ペア</t>
  </si>
  <si>
    <t xml:space="preserve">EURUSD</t>
  </si>
  <si>
    <t xml:space="preserve">時間足</t>
  </si>
  <si>
    <t xml:space="preserve">1時間足</t>
  </si>
  <si>
    <t xml:space="preserve">当初資金</t>
  </si>
  <si>
    <t xml:space="preserve">最終資金</t>
  </si>
  <si>
    <t xml:space="preserve">エントリー理由</t>
  </si>
  <si>
    <t xml:space="preserve">10MA・20MAの両方の上側にキャンドルがあれば買い方向、下側なら売り方向。MAに触れてPB出現でエントリー待ち、PB高値or安値ブレイクでエントリー。</t>
  </si>
  <si>
    <t xml:space="preserve">決済理由</t>
  </si>
  <si>
    <t xml:space="preserve">・フィボナッチターゲット1.27で決済</t>
  </si>
  <si>
    <t xml:space="preserve">損益金額</t>
  </si>
  <si>
    <t xml:space="preserve">損益pips</t>
  </si>
  <si>
    <t xml:space="preserve">PF</t>
  </si>
  <si>
    <t xml:space="preserve">最大ドローダウン%</t>
  </si>
  <si>
    <t xml:space="preserve">勝数</t>
  </si>
  <si>
    <t xml:space="preserve">負数</t>
  </si>
  <si>
    <t xml:space="preserve">引分</t>
  </si>
  <si>
    <t xml:space="preserve">勝率</t>
  </si>
  <si>
    <t xml:space="preserve">最大連勝</t>
  </si>
  <si>
    <t xml:space="preserve">最大連敗</t>
  </si>
  <si>
    <t xml:space="preserve">※ロットは1万通貨＝1.00で表記されます</t>
  </si>
  <si>
    <t xml:space="preserve">No.</t>
  </si>
  <si>
    <t xml:space="preserve">資金</t>
  </si>
  <si>
    <t xml:space="preserve">エントリー</t>
  </si>
  <si>
    <t xml:space="preserve">リスク（3%）</t>
  </si>
  <si>
    <t xml:space="preserve">ロット</t>
  </si>
  <si>
    <t xml:space="preserve">決済</t>
  </si>
  <si>
    <t xml:space="preserve">損益</t>
  </si>
  <si>
    <t xml:space="preserve">西暦</t>
  </si>
  <si>
    <t xml:space="preserve">日付</t>
  </si>
  <si>
    <t xml:space="preserve">売買</t>
  </si>
  <si>
    <t xml:space="preserve">レート</t>
  </si>
  <si>
    <t xml:space="preserve">pips</t>
  </si>
  <si>
    <t xml:space="preserve">損失上限</t>
  </si>
  <si>
    <t xml:space="preserve">金額</t>
  </si>
  <si>
    <t xml:space="preserve">ドローダウン％</t>
  </si>
  <si>
    <t xml:space="preserve">売</t>
  </si>
  <si>
    <t xml:space="preserve">買</t>
  </si>
  <si>
    <t xml:space="preserve">取引通貨単位</t>
  </si>
  <si>
    <t xml:space="preserve">通貨平均価格</t>
  </si>
  <si>
    <t xml:space="preserve">AUD</t>
  </si>
  <si>
    <t xml:space="preserve">CAD</t>
  </si>
  <si>
    <t xml:space="preserve">CHF</t>
  </si>
  <si>
    <t xml:space="preserve">EUR</t>
  </si>
  <si>
    <t xml:space="preserve">GBP</t>
  </si>
  <si>
    <t xml:space="preserve">JPY</t>
  </si>
  <si>
    <t xml:space="preserve">NZD</t>
  </si>
  <si>
    <t xml:space="preserve">USD</t>
  </si>
  <si>
    <t xml:space="preserve">日足</t>
  </si>
  <si>
    <t xml:space="preserve">・フィボナッチターゲット1.5で決済</t>
  </si>
  <si>
    <t xml:space="preserve">・フィボナッチターゲット2.0で決済</t>
  </si>
  <si>
    <t xml:space="preserve">気付き　質問</t>
  </si>
  <si>
    <t xml:space="preserve"> 　最初はボリンジャーバンド2シグマをサポレジとしてそこにEB,PBが出た時にエントリーしていましたが勝ったり負けたりで手ごたえがありませんでした。ふとビデオのどこかで見た10MAと20MAとの関係を見ていくと、デッドクロス、ゴールデンクロス付近にEB,PBが出た時にエントリーしたら勝率が良くなりました。</t>
  </si>
  <si>
    <t xml:space="preserve">感想</t>
  </si>
  <si>
    <t xml:space="preserve">　資金が増えていくのは気持ちいいものですね。小数点が多いEURUSDに最初からしなければよかったと思いました。調べると少数第4位が1pips、電卓で引き算をしたりしていましたが、笹田さんが十字カーソルでできると説明されていたのでやってみるとすごく便利だと思いました。エクセルの検証シートに書き込むのに時間がかかって途中うんざりしてしまいました。しかし慣れてくるとコツをつかみ素早くできるようになってきてほっとしました。</t>
  </si>
  <si>
    <t xml:space="preserve">今後</t>
  </si>
  <si>
    <t xml:space="preserve">　次回はクロス円でやっていきたいと思います。前回サポレジを引きたかったのですが、検証画像が線だらけになり見にくいと思いしませんでした。次回は線だらけになると思いますがサポレジを引いて検証してみたいと思います。</t>
  </si>
  <si>
    <t xml:space="preserve">検証終了通貨</t>
  </si>
  <si>
    <t xml:space="preserve">ルール</t>
  </si>
  <si>
    <t xml:space="preserve">終了日</t>
  </si>
  <si>
    <t xml:space="preserve">4Ｈ足</t>
  </si>
  <si>
    <t xml:space="preserve">１Ｈ足</t>
  </si>
  <si>
    <t xml:space="preserve">PB</t>
  </si>
  <si>
    <t xml:space="preserve">EUR/USD</t>
  </si>
  <si>
    <t xml:space="preserve">GBP/USD</t>
  </si>
  <si>
    <t xml:space="preserve">・トレーリングストップ（ダウ理論）</t>
  </si>
  <si>
    <t xml:space="preserve">最大ドローアップ</t>
  </si>
  <si>
    <t xml:space="preserve">最大ドローダウン</t>
  </si>
</sst>
</file>

<file path=xl/styles.xml><?xml version="1.0" encoding="utf-8"?>
<styleSheet xmlns="http://schemas.openxmlformats.org/spreadsheetml/2006/main">
  <numFmts count="10">
    <numFmt numFmtId="164" formatCode="General"/>
    <numFmt numFmtId="165" formatCode="#,##0_ "/>
    <numFmt numFmtId="166" formatCode="#,##0_ ;[RED]\-#,##0\ "/>
    <numFmt numFmtId="167" formatCode="0.0_ ;[RED]\-0.0\ "/>
    <numFmt numFmtId="168" formatCode="0%"/>
    <numFmt numFmtId="169" formatCode="0.0%"/>
    <numFmt numFmtId="170" formatCode="General"/>
    <numFmt numFmtId="171" formatCode="m/d;@"/>
    <numFmt numFmtId="172" formatCode="0.00_ "/>
    <numFmt numFmtId="173" formatCode="yyyy/mm/dd"/>
  </numFmts>
  <fonts count="11">
    <font>
      <sz val="11"/>
      <color rgb="FF000000"/>
      <name val="ＭＳ Ｐゴシック"/>
      <family val="3"/>
      <charset val="128"/>
    </font>
    <font>
      <sz val="10"/>
      <name val="Arial"/>
      <family val="0"/>
      <charset val="128"/>
    </font>
    <font>
      <sz val="10"/>
      <name val="Arial"/>
      <family val="0"/>
      <charset val="128"/>
    </font>
    <font>
      <sz val="10"/>
      <name val="Arial"/>
      <family val="0"/>
      <charset val="128"/>
    </font>
    <font>
      <b val="true"/>
      <sz val="11"/>
      <color rgb="FF000000"/>
      <name val="ＭＳ Ｐゴシック"/>
      <family val="3"/>
      <charset val="128"/>
    </font>
    <font>
      <b val="true"/>
      <sz val="11"/>
      <color rgb="FFFF0000"/>
      <name val="ＭＳ Ｐゴシック"/>
      <family val="3"/>
      <charset val="128"/>
    </font>
    <font>
      <sz val="11"/>
      <name val="ＭＳ Ｐゴシック"/>
      <family val="3"/>
      <charset val="128"/>
    </font>
    <font>
      <b val="true"/>
      <sz val="12"/>
      <color rgb="FF000000"/>
      <name val="ＭＳ Ｐゴシック"/>
      <family val="3"/>
      <charset val="128"/>
    </font>
    <font>
      <sz val="14"/>
      <color rgb="FF000000"/>
      <name val="ＭＳ Ｐゴシック"/>
      <family val="3"/>
      <charset val="128"/>
    </font>
    <font>
      <b val="true"/>
      <sz val="14"/>
      <color rgb="FF000000"/>
      <name val="ＭＳ Ｐゴシック"/>
      <family val="3"/>
      <charset val="128"/>
    </font>
    <font>
      <b val="true"/>
      <sz val="14"/>
      <color rgb="FFFF0000"/>
      <name val="ＭＳ Ｐゴシック"/>
      <family val="3"/>
      <charset val="128"/>
    </font>
  </fonts>
  <fills count="12">
    <fill>
      <patternFill patternType="none"/>
    </fill>
    <fill>
      <patternFill patternType="gray125"/>
    </fill>
    <fill>
      <patternFill patternType="solid">
        <fgColor rgb="FFDBEEF4"/>
        <bgColor rgb="FFEAEAEA"/>
      </patternFill>
    </fill>
    <fill>
      <patternFill patternType="solid">
        <fgColor rgb="FFFFFF99"/>
        <bgColor rgb="FFFFFFCC"/>
      </patternFill>
    </fill>
    <fill>
      <patternFill patternType="solid">
        <fgColor rgb="FFCCFFFF"/>
        <bgColor rgb="FFDBEEF4"/>
      </patternFill>
    </fill>
    <fill>
      <patternFill patternType="solid">
        <fgColor rgb="FFFFCCFF"/>
        <bgColor rgb="FFEAEAEA"/>
      </patternFill>
    </fill>
    <fill>
      <patternFill patternType="solid">
        <fgColor rgb="FFFFFFCC"/>
        <bgColor rgb="FFFFFF99"/>
      </patternFill>
    </fill>
    <fill>
      <patternFill patternType="solid">
        <fgColor rgb="FFFFCC99"/>
        <bgColor rgb="FFFFCCFF"/>
      </patternFill>
    </fill>
    <fill>
      <patternFill patternType="solid">
        <fgColor rgb="FFEAEAEA"/>
        <bgColor rgb="FFDBEEF4"/>
      </patternFill>
    </fill>
    <fill>
      <patternFill patternType="solid">
        <fgColor rgb="FFCCFFCC"/>
        <bgColor rgb="FFCCFFFF"/>
      </patternFill>
    </fill>
    <fill>
      <patternFill patternType="solid">
        <fgColor rgb="FFCCCCFF"/>
        <bgColor rgb="FFDBEEF4"/>
      </patternFill>
    </fill>
    <fill>
      <patternFill patternType="solid">
        <fgColor rgb="FF93CDDD"/>
        <bgColor rgb="FFCCCCFF"/>
      </patternFill>
    </fill>
  </fills>
  <borders count="8">
    <border diagonalUp="false" diagonalDown="false">
      <left/>
      <right/>
      <top/>
      <bottom/>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style="thin"/>
      <right/>
      <top style="thin"/>
      <bottom/>
      <diagonal/>
    </border>
    <border diagonalUp="false" diagonalDown="false">
      <left/>
      <right style="thin"/>
      <top style="thin"/>
      <bottom style="thin"/>
      <diagonal/>
    </border>
    <border diagonalUp="false" diagonalDown="false">
      <left/>
      <right/>
      <top style="thin"/>
      <bottom style="thin"/>
      <diagonal/>
    </border>
    <border diagonalUp="false" diagonalDown="false">
      <left/>
      <right/>
      <top style="thin"/>
      <bottom/>
      <diagonal/>
    </border>
    <border diagonalUp="false" diagonalDown="false">
      <left style="thin"/>
      <right style="thin"/>
      <top/>
      <bottom style="thin"/>
      <diagonal/>
    </border>
  </borders>
  <cellStyleXfs count="22">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8" fontId="0" fillId="0" borderId="0" applyFont="true" applyBorder="false" applyAlignment="true" applyProtection="false">
      <alignment horizontal="general" vertical="center" textRotation="0" wrapText="false" indent="0" shrinkToFit="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cellStyleXfs>
  <cellXfs count="58">
    <xf numFmtId="164" fontId="0" fillId="0" borderId="0" xfId="0" applyFont="false" applyBorder="false" applyAlignment="false" applyProtection="false">
      <alignment horizontal="general"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4" fontId="4" fillId="2" borderId="1" xfId="0" applyFont="true" applyBorder="true" applyAlignment="true" applyProtection="false">
      <alignment horizontal="center" vertical="center" textRotation="0" wrapText="false" indent="0" shrinkToFit="false"/>
      <protection locked="true" hidden="false"/>
    </xf>
    <xf numFmtId="164" fontId="0" fillId="3" borderId="1" xfId="0" applyFont="true" applyBorder="true" applyAlignment="true" applyProtection="false">
      <alignment horizontal="center" vertical="center" textRotation="0" wrapText="false" indent="0" shrinkToFit="false"/>
      <protection locked="true" hidden="false"/>
    </xf>
    <xf numFmtId="164" fontId="0" fillId="0" borderId="1" xfId="0" applyFont="true" applyBorder="true" applyAlignment="true" applyProtection="false">
      <alignment horizontal="center" vertical="center" textRotation="0" wrapText="false" indent="0" shrinkToFit="false"/>
      <protection locked="true" hidden="false"/>
    </xf>
    <xf numFmtId="165" fontId="0" fillId="3" borderId="1" xfId="0" applyFont="false" applyBorder="true" applyAlignment="true" applyProtection="false">
      <alignment horizontal="center" vertical="center" textRotation="0" wrapText="false" indent="0" shrinkToFit="false"/>
      <protection locked="true" hidden="false"/>
    </xf>
    <xf numFmtId="165" fontId="0" fillId="0" borderId="1" xfId="0" applyFont="fals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0" fillId="0" borderId="1" xfId="0" applyFont="true" applyBorder="true" applyAlignment="true" applyProtection="false">
      <alignment horizontal="general" vertical="center" textRotation="0" wrapText="true" indent="0" shrinkToFit="false"/>
      <protection locked="true" hidden="false"/>
    </xf>
    <xf numFmtId="166" fontId="0" fillId="0" borderId="1" xfId="0" applyFont="false" applyBorder="true" applyAlignment="true" applyProtection="false">
      <alignment horizontal="center" vertical="center" textRotation="0" wrapText="false" indent="0" shrinkToFit="false"/>
      <protection locked="true" hidden="false"/>
    </xf>
    <xf numFmtId="167" fontId="0" fillId="0" borderId="1" xfId="0" applyFont="false" applyBorder="true" applyAlignment="true" applyProtection="false">
      <alignment horizontal="center" vertical="center" textRotation="0" wrapText="false" indent="0" shrinkToFit="false"/>
      <protection locked="true" hidden="false"/>
    </xf>
    <xf numFmtId="164" fontId="4" fillId="2" borderId="1" xfId="0" applyFont="true" applyBorder="true" applyAlignment="true" applyProtection="false">
      <alignment horizontal="center" vertical="center" textRotation="0" wrapText="false" indent="0" shrinkToFit="true"/>
      <protection locked="true" hidden="false"/>
    </xf>
    <xf numFmtId="169" fontId="0" fillId="0" borderId="1" xfId="19" applyFont="true" applyBorder="true" applyAlignment="true" applyProtection="true">
      <alignment horizontal="center" vertical="center" textRotation="0" wrapText="false" indent="0" shrinkToFit="false"/>
      <protection locked="true" hidden="false"/>
    </xf>
    <xf numFmtId="164" fontId="4" fillId="2" borderId="2" xfId="0" applyFont="true" applyBorder="true" applyAlignment="true" applyProtection="false">
      <alignment horizontal="center" vertical="center" textRotation="0" wrapText="false" indent="0" shrinkToFit="false"/>
      <protection locked="true" hidden="false"/>
    </xf>
    <xf numFmtId="170" fontId="0" fillId="0" borderId="1" xfId="0" applyFont="false" applyBorder="true" applyAlignment="true" applyProtection="false">
      <alignment horizontal="center" vertical="center" textRotation="0" wrapText="false" indent="0" shrinkToFit="false"/>
      <protection locked="true" hidden="false"/>
    </xf>
    <xf numFmtId="170" fontId="0" fillId="0" borderId="2" xfId="0" applyFont="false" applyBorder="true" applyAlignment="true" applyProtection="false">
      <alignment horizontal="center" vertical="center" textRotation="0" wrapText="false" indent="0" shrinkToFit="false"/>
      <protection locked="true" hidden="false"/>
    </xf>
    <xf numFmtId="164" fontId="4" fillId="2" borderId="3" xfId="0" applyFont="true" applyBorder="true" applyAlignment="false" applyProtection="false">
      <alignment horizontal="general" vertical="center" textRotation="0" wrapText="false" indent="0" shrinkToFit="false"/>
      <protection locked="true" hidden="false"/>
    </xf>
    <xf numFmtId="164" fontId="4" fillId="2" borderId="4" xfId="0" applyFont="true" applyBorder="true" applyAlignment="false" applyProtection="false">
      <alignment horizontal="general" vertical="center" textRotation="0" wrapText="false" indent="0" shrinkToFit="false"/>
      <protection locked="true" hidden="false"/>
    </xf>
    <xf numFmtId="164" fontId="4" fillId="0" borderId="5" xfId="0" applyFont="true" applyBorder="true" applyAlignment="true" applyProtection="false">
      <alignment horizontal="center" vertical="center" textRotation="0" wrapText="false" indent="0" shrinkToFit="false"/>
      <protection locked="true" hidden="false"/>
    </xf>
    <xf numFmtId="164" fontId="0" fillId="0" borderId="6" xfId="0" applyFont="false" applyBorder="true" applyAlignment="true" applyProtection="false">
      <alignment horizontal="center" vertical="center" textRotation="0" wrapText="false" indent="0" shrinkToFit="false"/>
      <protection locked="true" hidden="false"/>
    </xf>
    <xf numFmtId="164" fontId="4" fillId="0" borderId="6" xfId="0" applyFont="true" applyBorder="true" applyAlignment="true" applyProtection="false">
      <alignment horizontal="center" vertical="center" textRotation="0" wrapText="false" indent="0" shrinkToFit="false"/>
      <protection locked="true" hidden="false"/>
    </xf>
    <xf numFmtId="164" fontId="0" fillId="0" borderId="5" xfId="0" applyFont="false" applyBorder="true" applyAlignment="true" applyProtection="false">
      <alignment horizontal="center" vertical="center" textRotation="0" wrapText="false" indent="0" shrinkToFit="false"/>
      <protection locked="true" hidden="false"/>
    </xf>
    <xf numFmtId="169" fontId="0" fillId="0" borderId="5" xfId="19" applyFont="true" applyBorder="true" applyAlignment="true" applyProtection="true">
      <alignment horizontal="center" vertical="center" textRotation="0" wrapText="false" indent="0" shrinkToFit="false"/>
      <protection locked="true" hidden="false"/>
    </xf>
    <xf numFmtId="164" fontId="5" fillId="0" borderId="5" xfId="0" applyFont="true" applyBorder="true" applyAlignment="true" applyProtection="false">
      <alignment horizontal="center" vertical="center" textRotation="0" wrapText="false" indent="0" shrinkToFit="false"/>
      <protection locked="true" hidden="false"/>
    </xf>
    <xf numFmtId="164" fontId="4" fillId="0" borderId="5" xfId="0" applyFont="true" applyBorder="true" applyAlignment="false" applyProtection="false">
      <alignment horizontal="general" vertical="center" textRotation="0" wrapText="false" indent="0" shrinkToFit="false"/>
      <protection locked="true" hidden="false"/>
    </xf>
    <xf numFmtId="164" fontId="0" fillId="0" borderId="4" xfId="0" applyFont="false" applyBorder="true" applyAlignment="true" applyProtection="false">
      <alignment horizontal="center" vertical="center" textRotation="0" wrapText="false" indent="0" shrinkToFit="false"/>
      <protection locked="true" hidden="false"/>
    </xf>
    <xf numFmtId="164" fontId="4" fillId="4" borderId="7" xfId="0" applyFont="true" applyBorder="true" applyAlignment="true" applyProtection="false">
      <alignment horizontal="center" vertical="center" textRotation="0" wrapText="false" indent="0" shrinkToFit="true"/>
      <protection locked="true" hidden="false"/>
    </xf>
    <xf numFmtId="164" fontId="4" fillId="5" borderId="1" xfId="0" applyFont="true" applyBorder="true" applyAlignment="true" applyProtection="false">
      <alignment horizontal="center" vertical="center" textRotation="0" wrapText="false" indent="0" shrinkToFit="true"/>
      <protection locked="true" hidden="false"/>
    </xf>
    <xf numFmtId="164" fontId="4" fillId="6" borderId="7" xfId="0" applyFont="true" applyBorder="true" applyAlignment="true" applyProtection="false">
      <alignment horizontal="center" vertical="center" textRotation="0" wrapText="false" indent="0" shrinkToFit="true"/>
      <protection locked="true" hidden="false"/>
    </xf>
    <xf numFmtId="164" fontId="4" fillId="7" borderId="7" xfId="0" applyFont="true" applyBorder="true" applyAlignment="true" applyProtection="false">
      <alignment horizontal="center" vertical="center" textRotation="0" wrapText="false" indent="0" shrinkToFit="true"/>
      <protection locked="true" hidden="false"/>
    </xf>
    <xf numFmtId="164" fontId="4" fillId="8" borderId="1" xfId="0" applyFont="true" applyBorder="true" applyAlignment="true" applyProtection="false">
      <alignment horizontal="center" vertical="center" textRotation="0" wrapText="false" indent="0" shrinkToFit="true"/>
      <protection locked="true" hidden="false"/>
    </xf>
    <xf numFmtId="164" fontId="4" fillId="9" borderId="7" xfId="0" applyFont="true" applyBorder="true" applyAlignment="true" applyProtection="false">
      <alignment horizontal="center" vertical="center" textRotation="0" wrapText="false" indent="0" shrinkToFit="true"/>
      <protection locked="true" hidden="false"/>
    </xf>
    <xf numFmtId="164" fontId="4" fillId="10" borderId="1" xfId="0" applyFont="true" applyBorder="true" applyAlignment="true" applyProtection="false">
      <alignment horizontal="center" vertical="center" textRotation="0" wrapText="false" indent="0" shrinkToFit="true"/>
      <protection locked="true" hidden="false"/>
    </xf>
    <xf numFmtId="164" fontId="4" fillId="6" borderId="1" xfId="0" applyFont="true" applyBorder="true" applyAlignment="true" applyProtection="false">
      <alignment horizontal="center" vertical="center" textRotation="0" wrapText="false" indent="0" shrinkToFit="true"/>
      <protection locked="true" hidden="false"/>
    </xf>
    <xf numFmtId="164" fontId="4" fillId="7" borderId="1" xfId="0" applyFont="true" applyBorder="true" applyAlignment="true" applyProtection="false">
      <alignment horizontal="center" vertical="center" textRotation="0" wrapText="false" indent="0" shrinkToFit="true"/>
      <protection locked="true" hidden="false"/>
    </xf>
    <xf numFmtId="164" fontId="4" fillId="9" borderId="1" xfId="0" applyFont="true" applyBorder="true" applyAlignment="true" applyProtection="false">
      <alignment horizontal="center" vertical="center" textRotation="0" wrapText="false" indent="0" shrinkToFit="tru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5" fontId="6" fillId="0" borderId="1" xfId="0" applyFont="true" applyBorder="true" applyAlignment="true" applyProtection="false">
      <alignment horizontal="center" vertical="center" textRotation="0" wrapText="false" indent="0" shrinkToFit="false"/>
      <protection locked="true" hidden="false"/>
    </xf>
    <xf numFmtId="171" fontId="6" fillId="0" borderId="1" xfId="0" applyFont="true" applyBorder="true" applyAlignment="true" applyProtection="false">
      <alignment horizontal="center" vertical="center" textRotation="0" wrapText="false" indent="0" shrinkToFit="false"/>
      <protection locked="true" hidden="false"/>
    </xf>
    <xf numFmtId="172" fontId="6" fillId="0" borderId="1" xfId="0" applyFont="true" applyBorder="true" applyAlignment="true" applyProtection="false">
      <alignment horizontal="center" vertical="center" textRotation="0" wrapText="false" indent="0" shrinkToFit="false"/>
      <protection locked="true" hidden="false"/>
    </xf>
    <xf numFmtId="166" fontId="6" fillId="0" borderId="1" xfId="0" applyFont="true" applyBorder="true" applyAlignment="true" applyProtection="false">
      <alignment horizontal="center" vertical="center" textRotation="0" wrapText="false" indent="0" shrinkToFit="false"/>
      <protection locked="true" hidden="false"/>
    </xf>
    <xf numFmtId="167" fontId="6" fillId="0" borderId="1" xfId="0" applyFont="true" applyBorder="true" applyAlignment="true" applyProtection="false">
      <alignment horizontal="center" vertical="center" textRotation="0" wrapText="false" indent="0" shrinkToFit="false"/>
      <protection locked="true" hidden="false"/>
    </xf>
    <xf numFmtId="165" fontId="0" fillId="0" borderId="0" xfId="0" applyFont="false" applyBorder="false" applyAlignment="false" applyProtection="false">
      <alignment horizontal="general" vertical="center" textRotation="0" wrapText="false" indent="0" shrinkToFit="false"/>
      <protection locked="true" hidden="false"/>
    </xf>
    <xf numFmtId="169" fontId="0" fillId="0" borderId="0" xfId="19" applyFont="true" applyBorder="tru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0" fillId="0" borderId="0" xfId="0" applyFont="true" applyBorder="true" applyAlignment="true" applyProtection="false">
      <alignment horizontal="general" vertical="top" textRotation="0" wrapText="true" indent="0" shrinkToFit="false"/>
      <protection locked="true" hidden="false"/>
    </xf>
    <xf numFmtId="164" fontId="8" fillId="0" borderId="0" xfId="0" applyFont="true" applyBorder="false" applyAlignment="fals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64" fontId="8" fillId="0" borderId="0" xfId="0" applyFont="tru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left" vertical="center" textRotation="0" wrapText="false" indent="0" shrinkToFit="false"/>
      <protection locked="true" hidden="false"/>
    </xf>
    <xf numFmtId="164" fontId="9" fillId="11" borderId="1" xfId="0" applyFont="true" applyBorder="true" applyAlignment="true" applyProtection="false">
      <alignment horizontal="center" vertical="center" textRotation="0" wrapText="false" indent="0" shrinkToFit="false"/>
      <protection locked="true" hidden="false"/>
    </xf>
    <xf numFmtId="164" fontId="10" fillId="11" borderId="1" xfId="0" applyFont="true" applyBorder="true" applyAlignment="true" applyProtection="false">
      <alignment horizontal="center" vertical="center" textRotation="0" wrapText="false" indent="0" shrinkToFit="false"/>
      <protection locked="true" hidden="false"/>
    </xf>
    <xf numFmtId="164" fontId="9" fillId="0" borderId="1" xfId="0" applyFont="true" applyBorder="true" applyAlignment="true" applyProtection="false">
      <alignment horizontal="center" vertical="center" textRotation="0" wrapText="false" indent="0" shrinkToFit="false"/>
      <protection locked="true" hidden="false"/>
    </xf>
    <xf numFmtId="164" fontId="8" fillId="0" borderId="1" xfId="0" applyFont="true" applyBorder="true" applyAlignment="true" applyProtection="false">
      <alignment horizontal="center" vertical="center" textRotation="0" wrapText="false" indent="0" shrinkToFit="false"/>
      <protection locked="true" hidden="false"/>
    </xf>
    <xf numFmtId="173" fontId="10" fillId="0" borderId="1" xfId="0" applyFont="true" applyBorder="true" applyAlignment="true" applyProtection="false">
      <alignment horizontal="center" vertical="center" textRotation="0" wrapText="false" indent="0" shrinkToFit="false"/>
      <protection locked="true" hidden="false"/>
    </xf>
    <xf numFmtId="164" fontId="10" fillId="0" borderId="1" xfId="0" applyFont="true" applyBorder="true" applyAlignment="true" applyProtection="false">
      <alignment horizontal="center" vertical="center"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標準 2" xfId="20"/>
    <cellStyle name="標準 3" xfId="21"/>
  </cellStyles>
  <dxfs count="32">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
      <font>
        <b val="1"/>
        <i val="0"/>
        <color rgb="FFFF0000"/>
      </font>
    </dxf>
    <dxf>
      <font>
        <b val="1"/>
        <i val="0"/>
        <color rgb="FF0000FF"/>
      </font>
    </dxf>
  </dxfs>
  <colors>
    <indexedColors>
      <rgbColor rgb="FF000000"/>
      <rgbColor rgb="FFEAEAEA"/>
      <rgbColor rgb="FFFF0000"/>
      <rgbColor rgb="FF00FF00"/>
      <rgbColor rgb="FF0000FF"/>
      <rgbColor rgb="FFFFFF00"/>
      <rgbColor rgb="FFFF00FF"/>
      <rgbColor rgb="FF00FFFF"/>
      <rgbColor rgb="FF800000"/>
      <rgbColor rgb="FF008000"/>
      <rgbColor rgb="FF000080"/>
      <rgbColor rgb="FF808000"/>
      <rgbColor rgb="FF800080"/>
      <rgbColor rgb="FF008080"/>
      <rgbColor rgb="FFFFCCFF"/>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DBEEF4"/>
      <rgbColor rgb="FFCCFFCC"/>
      <rgbColor rgb="FFFFFF99"/>
      <rgbColor rgb="FF93CDDD"/>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 Id="rId20" Type="http://schemas.openxmlformats.org/officeDocument/2006/relationships/image" Target="../media/image20.png"/><Relationship Id="rId21" Type="http://schemas.openxmlformats.org/officeDocument/2006/relationships/image" Target="../media/image21.png"/><Relationship Id="rId22" Type="http://schemas.openxmlformats.org/officeDocument/2006/relationships/image" Target="../media/image22.png"/><Relationship Id="rId23" Type="http://schemas.openxmlformats.org/officeDocument/2006/relationships/image" Target="../media/image23.png"/><Relationship Id="rId24" Type="http://schemas.openxmlformats.org/officeDocument/2006/relationships/image" Target="../media/image24.png"/><Relationship Id="rId25" Type="http://schemas.openxmlformats.org/officeDocument/2006/relationships/image" Target="../media/image25.png"/><Relationship Id="rId26" Type="http://schemas.openxmlformats.org/officeDocument/2006/relationships/image" Target="../media/image26.png"/><Relationship Id="rId27" Type="http://schemas.openxmlformats.org/officeDocument/2006/relationships/image" Target="../media/image27.png"/><Relationship Id="rId28" Type="http://schemas.openxmlformats.org/officeDocument/2006/relationships/image" Target="../media/image28.png"/><Relationship Id="rId29" Type="http://schemas.openxmlformats.org/officeDocument/2006/relationships/image" Target="../media/image29.png"/><Relationship Id="rId30" Type="http://schemas.openxmlformats.org/officeDocument/2006/relationships/image" Target="../media/image30.png"/><Relationship Id="rId31" Type="http://schemas.openxmlformats.org/officeDocument/2006/relationships/image" Target="../media/image31.png"/><Relationship Id="rId32" Type="http://schemas.openxmlformats.org/officeDocument/2006/relationships/image" Target="../media/image32.png"/><Relationship Id="rId33" Type="http://schemas.openxmlformats.org/officeDocument/2006/relationships/image" Target="../media/image33.png"/><Relationship Id="rId34" Type="http://schemas.openxmlformats.org/officeDocument/2006/relationships/image" Target="../media/image34.png"/><Relationship Id="rId35" Type="http://schemas.openxmlformats.org/officeDocument/2006/relationships/image" Target="../media/image35.png"/><Relationship Id="rId36" Type="http://schemas.openxmlformats.org/officeDocument/2006/relationships/image" Target="../media/image36.png"/><Relationship Id="rId37" Type="http://schemas.openxmlformats.org/officeDocument/2006/relationships/image" Target="../media/image37.png"/><Relationship Id="rId38" Type="http://schemas.openxmlformats.org/officeDocument/2006/relationships/image" Target="../media/image38.png"/><Relationship Id="rId39" Type="http://schemas.openxmlformats.org/officeDocument/2006/relationships/image" Target="../media/image39.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4</xdr:col>
      <xdr:colOff>1800</xdr:colOff>
      <xdr:row>0</xdr:row>
      <xdr:rowOff>360</xdr:rowOff>
    </xdr:from>
    <xdr:to>
      <xdr:col>25</xdr:col>
      <xdr:colOff>281520</xdr:colOff>
      <xdr:row>40</xdr:row>
      <xdr:rowOff>78120</xdr:rowOff>
    </xdr:to>
    <xdr:pic>
      <xdr:nvPicPr>
        <xdr:cNvPr id="0" name="画像 1" descr=""/>
        <xdr:cNvPicPr/>
      </xdr:nvPicPr>
      <xdr:blipFill>
        <a:blip r:embed="rId1"/>
        <a:stretch/>
      </xdr:blipFill>
      <xdr:spPr>
        <a:xfrm>
          <a:off x="2297160" y="360"/>
          <a:ext cx="13014720" cy="7316640"/>
        </a:xfrm>
        <a:prstGeom prst="rect">
          <a:avLst/>
        </a:prstGeom>
        <a:ln w="0">
          <a:noFill/>
        </a:ln>
      </xdr:spPr>
    </xdr:pic>
    <xdr:clientData/>
  </xdr:twoCellAnchor>
  <xdr:twoCellAnchor editAs="absolute">
    <xdr:from>
      <xdr:col>4</xdr:col>
      <xdr:colOff>0</xdr:colOff>
      <xdr:row>43</xdr:row>
      <xdr:rowOff>0</xdr:rowOff>
    </xdr:from>
    <xdr:to>
      <xdr:col>25</xdr:col>
      <xdr:colOff>279720</xdr:colOff>
      <xdr:row>83</xdr:row>
      <xdr:rowOff>77760</xdr:rowOff>
    </xdr:to>
    <xdr:pic>
      <xdr:nvPicPr>
        <xdr:cNvPr id="1" name="画像 2" descr=""/>
        <xdr:cNvPicPr/>
      </xdr:nvPicPr>
      <xdr:blipFill>
        <a:blip r:embed="rId2"/>
        <a:stretch/>
      </xdr:blipFill>
      <xdr:spPr>
        <a:xfrm>
          <a:off x="2295360" y="7781760"/>
          <a:ext cx="13014720" cy="7316640"/>
        </a:xfrm>
        <a:prstGeom prst="rect">
          <a:avLst/>
        </a:prstGeom>
        <a:ln w="0">
          <a:noFill/>
        </a:ln>
      </xdr:spPr>
    </xdr:pic>
    <xdr:clientData/>
  </xdr:twoCellAnchor>
  <xdr:twoCellAnchor editAs="absolute">
    <xdr:from>
      <xdr:col>4</xdr:col>
      <xdr:colOff>0</xdr:colOff>
      <xdr:row>85</xdr:row>
      <xdr:rowOff>0</xdr:rowOff>
    </xdr:from>
    <xdr:to>
      <xdr:col>25</xdr:col>
      <xdr:colOff>279720</xdr:colOff>
      <xdr:row>123</xdr:row>
      <xdr:rowOff>48600</xdr:rowOff>
    </xdr:to>
    <xdr:pic>
      <xdr:nvPicPr>
        <xdr:cNvPr id="2" name="画像 3" descr=""/>
        <xdr:cNvPicPr/>
      </xdr:nvPicPr>
      <xdr:blipFill>
        <a:blip r:embed="rId3"/>
        <a:stretch/>
      </xdr:blipFill>
      <xdr:spPr>
        <a:xfrm>
          <a:off x="2295360" y="15382800"/>
          <a:ext cx="13014720" cy="6925680"/>
        </a:xfrm>
        <a:prstGeom prst="rect">
          <a:avLst/>
        </a:prstGeom>
        <a:ln w="0">
          <a:noFill/>
        </a:ln>
      </xdr:spPr>
    </xdr:pic>
    <xdr:clientData/>
  </xdr:twoCellAnchor>
  <xdr:twoCellAnchor editAs="absolute">
    <xdr:from>
      <xdr:col>4</xdr:col>
      <xdr:colOff>0</xdr:colOff>
      <xdr:row>125</xdr:row>
      <xdr:rowOff>0</xdr:rowOff>
    </xdr:from>
    <xdr:to>
      <xdr:col>25</xdr:col>
      <xdr:colOff>279720</xdr:colOff>
      <xdr:row>165</xdr:row>
      <xdr:rowOff>77760</xdr:rowOff>
    </xdr:to>
    <xdr:pic>
      <xdr:nvPicPr>
        <xdr:cNvPr id="3" name="画像 4" descr=""/>
        <xdr:cNvPicPr/>
      </xdr:nvPicPr>
      <xdr:blipFill>
        <a:blip r:embed="rId4"/>
        <a:stretch/>
      </xdr:blipFill>
      <xdr:spPr>
        <a:xfrm>
          <a:off x="2295360" y="22621680"/>
          <a:ext cx="13014720" cy="7316640"/>
        </a:xfrm>
        <a:prstGeom prst="rect">
          <a:avLst/>
        </a:prstGeom>
        <a:ln w="0">
          <a:noFill/>
        </a:ln>
      </xdr:spPr>
    </xdr:pic>
    <xdr:clientData/>
  </xdr:twoCellAnchor>
  <xdr:twoCellAnchor editAs="absolute">
    <xdr:from>
      <xdr:col>4</xdr:col>
      <xdr:colOff>0</xdr:colOff>
      <xdr:row>168</xdr:row>
      <xdr:rowOff>0</xdr:rowOff>
    </xdr:from>
    <xdr:to>
      <xdr:col>25</xdr:col>
      <xdr:colOff>279720</xdr:colOff>
      <xdr:row>208</xdr:row>
      <xdr:rowOff>77760</xdr:rowOff>
    </xdr:to>
    <xdr:pic>
      <xdr:nvPicPr>
        <xdr:cNvPr id="4" name="画像 5" descr=""/>
        <xdr:cNvPicPr/>
      </xdr:nvPicPr>
      <xdr:blipFill>
        <a:blip r:embed="rId5"/>
        <a:stretch/>
      </xdr:blipFill>
      <xdr:spPr>
        <a:xfrm>
          <a:off x="2295360" y="30403800"/>
          <a:ext cx="13014720" cy="7316640"/>
        </a:xfrm>
        <a:prstGeom prst="rect">
          <a:avLst/>
        </a:prstGeom>
        <a:ln w="0">
          <a:noFill/>
        </a:ln>
      </xdr:spPr>
    </xdr:pic>
    <xdr:clientData/>
  </xdr:twoCellAnchor>
  <xdr:twoCellAnchor editAs="absolute">
    <xdr:from>
      <xdr:col>4</xdr:col>
      <xdr:colOff>0</xdr:colOff>
      <xdr:row>211</xdr:row>
      <xdr:rowOff>0</xdr:rowOff>
    </xdr:from>
    <xdr:to>
      <xdr:col>25</xdr:col>
      <xdr:colOff>279720</xdr:colOff>
      <xdr:row>251</xdr:row>
      <xdr:rowOff>77760</xdr:rowOff>
    </xdr:to>
    <xdr:pic>
      <xdr:nvPicPr>
        <xdr:cNvPr id="5" name="画像 6" descr=""/>
        <xdr:cNvPicPr/>
      </xdr:nvPicPr>
      <xdr:blipFill>
        <a:blip r:embed="rId6"/>
        <a:stretch/>
      </xdr:blipFill>
      <xdr:spPr>
        <a:xfrm>
          <a:off x="2295360" y="38185560"/>
          <a:ext cx="13014720" cy="7316640"/>
        </a:xfrm>
        <a:prstGeom prst="rect">
          <a:avLst/>
        </a:prstGeom>
        <a:ln w="0">
          <a:noFill/>
        </a:ln>
      </xdr:spPr>
    </xdr:pic>
    <xdr:clientData/>
  </xdr:twoCellAnchor>
  <xdr:twoCellAnchor editAs="absolute">
    <xdr:from>
      <xdr:col>4</xdr:col>
      <xdr:colOff>0</xdr:colOff>
      <xdr:row>253</xdr:row>
      <xdr:rowOff>0</xdr:rowOff>
    </xdr:from>
    <xdr:to>
      <xdr:col>25</xdr:col>
      <xdr:colOff>279720</xdr:colOff>
      <xdr:row>293</xdr:row>
      <xdr:rowOff>77760</xdr:rowOff>
    </xdr:to>
    <xdr:pic>
      <xdr:nvPicPr>
        <xdr:cNvPr id="6" name="画像 7" descr=""/>
        <xdr:cNvPicPr/>
      </xdr:nvPicPr>
      <xdr:blipFill>
        <a:blip r:embed="rId7"/>
        <a:stretch/>
      </xdr:blipFill>
      <xdr:spPr>
        <a:xfrm>
          <a:off x="2295360" y="45786600"/>
          <a:ext cx="13014720" cy="7316640"/>
        </a:xfrm>
        <a:prstGeom prst="rect">
          <a:avLst/>
        </a:prstGeom>
        <a:ln w="0">
          <a:noFill/>
        </a:ln>
      </xdr:spPr>
    </xdr:pic>
    <xdr:clientData/>
  </xdr:twoCellAnchor>
  <xdr:twoCellAnchor editAs="absolute">
    <xdr:from>
      <xdr:col>4</xdr:col>
      <xdr:colOff>0</xdr:colOff>
      <xdr:row>296</xdr:row>
      <xdr:rowOff>0</xdr:rowOff>
    </xdr:from>
    <xdr:to>
      <xdr:col>25</xdr:col>
      <xdr:colOff>280080</xdr:colOff>
      <xdr:row>336</xdr:row>
      <xdr:rowOff>77760</xdr:rowOff>
    </xdr:to>
    <xdr:pic>
      <xdr:nvPicPr>
        <xdr:cNvPr id="7" name="画像 8" descr=""/>
        <xdr:cNvPicPr/>
      </xdr:nvPicPr>
      <xdr:blipFill>
        <a:blip r:embed="rId8"/>
        <a:stretch/>
      </xdr:blipFill>
      <xdr:spPr>
        <a:xfrm>
          <a:off x="2295360" y="53568360"/>
          <a:ext cx="13015080" cy="7317000"/>
        </a:xfrm>
        <a:prstGeom prst="rect">
          <a:avLst/>
        </a:prstGeom>
        <a:ln w="0">
          <a:noFill/>
        </a:ln>
      </xdr:spPr>
    </xdr:pic>
    <xdr:clientData/>
  </xdr:twoCellAnchor>
  <xdr:twoCellAnchor editAs="absolute">
    <xdr:from>
      <xdr:col>0</xdr:col>
      <xdr:colOff>0</xdr:colOff>
      <xdr:row>338</xdr:row>
      <xdr:rowOff>0</xdr:rowOff>
    </xdr:from>
    <xdr:to>
      <xdr:col>21</xdr:col>
      <xdr:colOff>410400</xdr:colOff>
      <xdr:row>378</xdr:row>
      <xdr:rowOff>78120</xdr:rowOff>
    </xdr:to>
    <xdr:pic>
      <xdr:nvPicPr>
        <xdr:cNvPr id="8" name="画像 9" descr=""/>
        <xdr:cNvPicPr/>
      </xdr:nvPicPr>
      <xdr:blipFill>
        <a:blip r:embed="rId9"/>
        <a:stretch/>
      </xdr:blipFill>
      <xdr:spPr>
        <a:xfrm>
          <a:off x="0" y="61169400"/>
          <a:ext cx="13015080" cy="7317000"/>
        </a:xfrm>
        <a:prstGeom prst="rect">
          <a:avLst/>
        </a:prstGeom>
        <a:ln w="0">
          <a:noFill/>
        </a:ln>
      </xdr:spPr>
    </xdr:pic>
    <xdr:clientData/>
  </xdr:twoCellAnchor>
  <xdr:twoCellAnchor editAs="absolute">
    <xdr:from>
      <xdr:col>0</xdr:col>
      <xdr:colOff>0</xdr:colOff>
      <xdr:row>381</xdr:row>
      <xdr:rowOff>0</xdr:rowOff>
    </xdr:from>
    <xdr:to>
      <xdr:col>21</xdr:col>
      <xdr:colOff>410400</xdr:colOff>
      <xdr:row>421</xdr:row>
      <xdr:rowOff>77760</xdr:rowOff>
    </xdr:to>
    <xdr:pic>
      <xdr:nvPicPr>
        <xdr:cNvPr id="9" name="画像 10" descr=""/>
        <xdr:cNvPicPr/>
      </xdr:nvPicPr>
      <xdr:blipFill>
        <a:blip r:embed="rId10"/>
        <a:stretch/>
      </xdr:blipFill>
      <xdr:spPr>
        <a:xfrm>
          <a:off x="0" y="68951160"/>
          <a:ext cx="13015080" cy="7317000"/>
        </a:xfrm>
        <a:prstGeom prst="rect">
          <a:avLst/>
        </a:prstGeom>
        <a:ln w="0">
          <a:noFill/>
        </a:ln>
      </xdr:spPr>
    </xdr:pic>
    <xdr:clientData/>
  </xdr:twoCellAnchor>
  <xdr:twoCellAnchor editAs="absolute">
    <xdr:from>
      <xdr:col>0</xdr:col>
      <xdr:colOff>0</xdr:colOff>
      <xdr:row>423</xdr:row>
      <xdr:rowOff>0</xdr:rowOff>
    </xdr:from>
    <xdr:to>
      <xdr:col>21</xdr:col>
      <xdr:colOff>410400</xdr:colOff>
      <xdr:row>463</xdr:row>
      <xdr:rowOff>78120</xdr:rowOff>
    </xdr:to>
    <xdr:pic>
      <xdr:nvPicPr>
        <xdr:cNvPr id="10" name="画像 11" descr=""/>
        <xdr:cNvPicPr/>
      </xdr:nvPicPr>
      <xdr:blipFill>
        <a:blip r:embed="rId11"/>
        <a:stretch/>
      </xdr:blipFill>
      <xdr:spPr>
        <a:xfrm>
          <a:off x="0" y="76552200"/>
          <a:ext cx="13015080" cy="7317000"/>
        </a:xfrm>
        <a:prstGeom prst="rect">
          <a:avLst/>
        </a:prstGeom>
        <a:ln w="0">
          <a:noFill/>
        </a:ln>
      </xdr:spPr>
    </xdr:pic>
    <xdr:clientData/>
  </xdr:twoCellAnchor>
  <xdr:twoCellAnchor editAs="absolute">
    <xdr:from>
      <xdr:col>0</xdr:col>
      <xdr:colOff>0</xdr:colOff>
      <xdr:row>466</xdr:row>
      <xdr:rowOff>0</xdr:rowOff>
    </xdr:from>
    <xdr:to>
      <xdr:col>21</xdr:col>
      <xdr:colOff>410760</xdr:colOff>
      <xdr:row>506</xdr:row>
      <xdr:rowOff>78480</xdr:rowOff>
    </xdr:to>
    <xdr:pic>
      <xdr:nvPicPr>
        <xdr:cNvPr id="11" name="画像 12" descr=""/>
        <xdr:cNvPicPr/>
      </xdr:nvPicPr>
      <xdr:blipFill>
        <a:blip r:embed="rId12"/>
        <a:stretch/>
      </xdr:blipFill>
      <xdr:spPr>
        <a:xfrm>
          <a:off x="0" y="84334320"/>
          <a:ext cx="13015440" cy="7317360"/>
        </a:xfrm>
        <a:prstGeom prst="rect">
          <a:avLst/>
        </a:prstGeom>
        <a:ln w="0">
          <a:noFill/>
        </a:ln>
      </xdr:spPr>
    </xdr:pic>
    <xdr:clientData/>
  </xdr:twoCellAnchor>
  <xdr:twoCellAnchor editAs="absolute">
    <xdr:from>
      <xdr:col>0</xdr:col>
      <xdr:colOff>0</xdr:colOff>
      <xdr:row>510</xdr:row>
      <xdr:rowOff>0</xdr:rowOff>
    </xdr:from>
    <xdr:to>
      <xdr:col>21</xdr:col>
      <xdr:colOff>410760</xdr:colOff>
      <xdr:row>550</xdr:row>
      <xdr:rowOff>78480</xdr:rowOff>
    </xdr:to>
    <xdr:pic>
      <xdr:nvPicPr>
        <xdr:cNvPr id="12" name="画像 13" descr=""/>
        <xdr:cNvPicPr/>
      </xdr:nvPicPr>
      <xdr:blipFill>
        <a:blip r:embed="rId13"/>
        <a:stretch/>
      </xdr:blipFill>
      <xdr:spPr>
        <a:xfrm>
          <a:off x="0" y="92297160"/>
          <a:ext cx="13015440" cy="7317360"/>
        </a:xfrm>
        <a:prstGeom prst="rect">
          <a:avLst/>
        </a:prstGeom>
        <a:ln w="0">
          <a:noFill/>
        </a:ln>
      </xdr:spPr>
    </xdr:pic>
    <xdr:clientData/>
  </xdr:twoCellAnchor>
  <xdr:twoCellAnchor editAs="absolute">
    <xdr:from>
      <xdr:col>0</xdr:col>
      <xdr:colOff>0</xdr:colOff>
      <xdr:row>554</xdr:row>
      <xdr:rowOff>0</xdr:rowOff>
    </xdr:from>
    <xdr:to>
      <xdr:col>21</xdr:col>
      <xdr:colOff>410760</xdr:colOff>
      <xdr:row>594</xdr:row>
      <xdr:rowOff>78480</xdr:rowOff>
    </xdr:to>
    <xdr:pic>
      <xdr:nvPicPr>
        <xdr:cNvPr id="13" name="画像 14" descr=""/>
        <xdr:cNvPicPr/>
      </xdr:nvPicPr>
      <xdr:blipFill>
        <a:blip r:embed="rId14"/>
        <a:stretch/>
      </xdr:blipFill>
      <xdr:spPr>
        <a:xfrm>
          <a:off x="0" y="100260000"/>
          <a:ext cx="13015440" cy="7317360"/>
        </a:xfrm>
        <a:prstGeom prst="rect">
          <a:avLst/>
        </a:prstGeom>
        <a:ln w="0">
          <a:noFill/>
        </a:ln>
      </xdr:spPr>
    </xdr:pic>
    <xdr:clientData/>
  </xdr:twoCellAnchor>
  <xdr:twoCellAnchor editAs="absolute">
    <xdr:from>
      <xdr:col>0</xdr:col>
      <xdr:colOff>0</xdr:colOff>
      <xdr:row>597</xdr:row>
      <xdr:rowOff>0</xdr:rowOff>
    </xdr:from>
    <xdr:to>
      <xdr:col>21</xdr:col>
      <xdr:colOff>410760</xdr:colOff>
      <xdr:row>637</xdr:row>
      <xdr:rowOff>78120</xdr:rowOff>
    </xdr:to>
    <xdr:pic>
      <xdr:nvPicPr>
        <xdr:cNvPr id="14" name="画像 15" descr=""/>
        <xdr:cNvPicPr/>
      </xdr:nvPicPr>
      <xdr:blipFill>
        <a:blip r:embed="rId15"/>
        <a:stretch/>
      </xdr:blipFill>
      <xdr:spPr>
        <a:xfrm>
          <a:off x="0" y="108041760"/>
          <a:ext cx="13015440" cy="7317360"/>
        </a:xfrm>
        <a:prstGeom prst="rect">
          <a:avLst/>
        </a:prstGeom>
        <a:ln w="0">
          <a:noFill/>
        </a:ln>
      </xdr:spPr>
    </xdr:pic>
    <xdr:clientData/>
  </xdr:twoCellAnchor>
  <xdr:twoCellAnchor editAs="absolute">
    <xdr:from>
      <xdr:col>0</xdr:col>
      <xdr:colOff>0</xdr:colOff>
      <xdr:row>641</xdr:row>
      <xdr:rowOff>0</xdr:rowOff>
    </xdr:from>
    <xdr:to>
      <xdr:col>21</xdr:col>
      <xdr:colOff>410760</xdr:colOff>
      <xdr:row>681</xdr:row>
      <xdr:rowOff>78480</xdr:rowOff>
    </xdr:to>
    <xdr:pic>
      <xdr:nvPicPr>
        <xdr:cNvPr id="15" name="画像 16" descr=""/>
        <xdr:cNvPicPr/>
      </xdr:nvPicPr>
      <xdr:blipFill>
        <a:blip r:embed="rId16"/>
        <a:stretch/>
      </xdr:blipFill>
      <xdr:spPr>
        <a:xfrm>
          <a:off x="0" y="116004960"/>
          <a:ext cx="13015440" cy="7317360"/>
        </a:xfrm>
        <a:prstGeom prst="rect">
          <a:avLst/>
        </a:prstGeom>
        <a:ln w="0">
          <a:noFill/>
        </a:ln>
      </xdr:spPr>
    </xdr:pic>
    <xdr:clientData/>
  </xdr:twoCellAnchor>
  <xdr:twoCellAnchor editAs="absolute">
    <xdr:from>
      <xdr:col>0</xdr:col>
      <xdr:colOff>0</xdr:colOff>
      <xdr:row>684</xdr:row>
      <xdr:rowOff>0</xdr:rowOff>
    </xdr:from>
    <xdr:to>
      <xdr:col>21</xdr:col>
      <xdr:colOff>410760</xdr:colOff>
      <xdr:row>724</xdr:row>
      <xdr:rowOff>78480</xdr:rowOff>
    </xdr:to>
    <xdr:pic>
      <xdr:nvPicPr>
        <xdr:cNvPr id="16" name="画像 17" descr=""/>
        <xdr:cNvPicPr/>
      </xdr:nvPicPr>
      <xdr:blipFill>
        <a:blip r:embed="rId17"/>
        <a:stretch/>
      </xdr:blipFill>
      <xdr:spPr>
        <a:xfrm>
          <a:off x="0" y="123786720"/>
          <a:ext cx="13015440" cy="7317360"/>
        </a:xfrm>
        <a:prstGeom prst="rect">
          <a:avLst/>
        </a:prstGeom>
        <a:ln w="0">
          <a:noFill/>
        </a:ln>
      </xdr:spPr>
    </xdr:pic>
    <xdr:clientData/>
  </xdr:twoCellAnchor>
  <xdr:twoCellAnchor editAs="absolute">
    <xdr:from>
      <xdr:col>0</xdr:col>
      <xdr:colOff>0</xdr:colOff>
      <xdr:row>727</xdr:row>
      <xdr:rowOff>0</xdr:rowOff>
    </xdr:from>
    <xdr:to>
      <xdr:col>21</xdr:col>
      <xdr:colOff>410760</xdr:colOff>
      <xdr:row>767</xdr:row>
      <xdr:rowOff>78120</xdr:rowOff>
    </xdr:to>
    <xdr:pic>
      <xdr:nvPicPr>
        <xdr:cNvPr id="17" name="画像 18" descr=""/>
        <xdr:cNvPicPr/>
      </xdr:nvPicPr>
      <xdr:blipFill>
        <a:blip r:embed="rId18"/>
        <a:stretch/>
      </xdr:blipFill>
      <xdr:spPr>
        <a:xfrm>
          <a:off x="0" y="131568480"/>
          <a:ext cx="13015440" cy="7317360"/>
        </a:xfrm>
        <a:prstGeom prst="rect">
          <a:avLst/>
        </a:prstGeom>
        <a:ln w="0">
          <a:noFill/>
        </a:ln>
      </xdr:spPr>
    </xdr:pic>
    <xdr:clientData/>
  </xdr:twoCellAnchor>
  <xdr:twoCellAnchor editAs="absolute">
    <xdr:from>
      <xdr:col>0</xdr:col>
      <xdr:colOff>0</xdr:colOff>
      <xdr:row>770</xdr:row>
      <xdr:rowOff>0</xdr:rowOff>
    </xdr:from>
    <xdr:to>
      <xdr:col>21</xdr:col>
      <xdr:colOff>410760</xdr:colOff>
      <xdr:row>810</xdr:row>
      <xdr:rowOff>78480</xdr:rowOff>
    </xdr:to>
    <xdr:pic>
      <xdr:nvPicPr>
        <xdr:cNvPr id="18" name="画像 19" descr=""/>
        <xdr:cNvPicPr/>
      </xdr:nvPicPr>
      <xdr:blipFill>
        <a:blip r:embed="rId19"/>
        <a:stretch/>
      </xdr:blipFill>
      <xdr:spPr>
        <a:xfrm>
          <a:off x="0" y="139350600"/>
          <a:ext cx="13015440" cy="7317360"/>
        </a:xfrm>
        <a:prstGeom prst="rect">
          <a:avLst/>
        </a:prstGeom>
        <a:ln w="0">
          <a:noFill/>
        </a:ln>
      </xdr:spPr>
    </xdr:pic>
    <xdr:clientData/>
  </xdr:twoCellAnchor>
  <xdr:twoCellAnchor editAs="absolute">
    <xdr:from>
      <xdr:col>0</xdr:col>
      <xdr:colOff>0</xdr:colOff>
      <xdr:row>813</xdr:row>
      <xdr:rowOff>0</xdr:rowOff>
    </xdr:from>
    <xdr:to>
      <xdr:col>21</xdr:col>
      <xdr:colOff>410760</xdr:colOff>
      <xdr:row>853</xdr:row>
      <xdr:rowOff>78120</xdr:rowOff>
    </xdr:to>
    <xdr:pic>
      <xdr:nvPicPr>
        <xdr:cNvPr id="19" name="画像 20" descr=""/>
        <xdr:cNvPicPr/>
      </xdr:nvPicPr>
      <xdr:blipFill>
        <a:blip r:embed="rId20"/>
        <a:stretch/>
      </xdr:blipFill>
      <xdr:spPr>
        <a:xfrm>
          <a:off x="0" y="147132360"/>
          <a:ext cx="13015440" cy="7317360"/>
        </a:xfrm>
        <a:prstGeom prst="rect">
          <a:avLst/>
        </a:prstGeom>
        <a:ln w="0">
          <a:noFill/>
        </a:ln>
      </xdr:spPr>
    </xdr:pic>
    <xdr:clientData/>
  </xdr:twoCellAnchor>
  <xdr:twoCellAnchor editAs="absolute">
    <xdr:from>
      <xdr:col>0</xdr:col>
      <xdr:colOff>0</xdr:colOff>
      <xdr:row>856</xdr:row>
      <xdr:rowOff>0</xdr:rowOff>
    </xdr:from>
    <xdr:to>
      <xdr:col>21</xdr:col>
      <xdr:colOff>410760</xdr:colOff>
      <xdr:row>896</xdr:row>
      <xdr:rowOff>78480</xdr:rowOff>
    </xdr:to>
    <xdr:pic>
      <xdr:nvPicPr>
        <xdr:cNvPr id="20" name="画像 21" descr=""/>
        <xdr:cNvPicPr/>
      </xdr:nvPicPr>
      <xdr:blipFill>
        <a:blip r:embed="rId21"/>
        <a:stretch/>
      </xdr:blipFill>
      <xdr:spPr>
        <a:xfrm>
          <a:off x="0" y="154914480"/>
          <a:ext cx="13015440" cy="7317360"/>
        </a:xfrm>
        <a:prstGeom prst="rect">
          <a:avLst/>
        </a:prstGeom>
        <a:ln w="0">
          <a:noFill/>
        </a:ln>
      </xdr:spPr>
    </xdr:pic>
    <xdr:clientData/>
  </xdr:twoCellAnchor>
  <xdr:twoCellAnchor editAs="absolute">
    <xdr:from>
      <xdr:col>0</xdr:col>
      <xdr:colOff>0</xdr:colOff>
      <xdr:row>900</xdr:row>
      <xdr:rowOff>0</xdr:rowOff>
    </xdr:from>
    <xdr:to>
      <xdr:col>21</xdr:col>
      <xdr:colOff>410760</xdr:colOff>
      <xdr:row>940</xdr:row>
      <xdr:rowOff>78480</xdr:rowOff>
    </xdr:to>
    <xdr:pic>
      <xdr:nvPicPr>
        <xdr:cNvPr id="21" name="画像 22" descr=""/>
        <xdr:cNvPicPr/>
      </xdr:nvPicPr>
      <xdr:blipFill>
        <a:blip r:embed="rId22"/>
        <a:stretch/>
      </xdr:blipFill>
      <xdr:spPr>
        <a:xfrm>
          <a:off x="0" y="162877320"/>
          <a:ext cx="13015440" cy="7317360"/>
        </a:xfrm>
        <a:prstGeom prst="rect">
          <a:avLst/>
        </a:prstGeom>
        <a:ln w="0">
          <a:noFill/>
        </a:ln>
      </xdr:spPr>
    </xdr:pic>
    <xdr:clientData/>
  </xdr:twoCellAnchor>
  <xdr:twoCellAnchor editAs="absolute">
    <xdr:from>
      <xdr:col>0</xdr:col>
      <xdr:colOff>0</xdr:colOff>
      <xdr:row>943</xdr:row>
      <xdr:rowOff>0</xdr:rowOff>
    </xdr:from>
    <xdr:to>
      <xdr:col>21</xdr:col>
      <xdr:colOff>410760</xdr:colOff>
      <xdr:row>983</xdr:row>
      <xdr:rowOff>78120</xdr:rowOff>
    </xdr:to>
    <xdr:pic>
      <xdr:nvPicPr>
        <xdr:cNvPr id="22" name="画像 23" descr=""/>
        <xdr:cNvPicPr/>
      </xdr:nvPicPr>
      <xdr:blipFill>
        <a:blip r:embed="rId23"/>
        <a:stretch/>
      </xdr:blipFill>
      <xdr:spPr>
        <a:xfrm>
          <a:off x="0" y="170659080"/>
          <a:ext cx="13015440" cy="7317360"/>
        </a:xfrm>
        <a:prstGeom prst="rect">
          <a:avLst/>
        </a:prstGeom>
        <a:ln w="0">
          <a:noFill/>
        </a:ln>
      </xdr:spPr>
    </xdr:pic>
    <xdr:clientData/>
  </xdr:twoCellAnchor>
  <xdr:twoCellAnchor editAs="absolute">
    <xdr:from>
      <xdr:col>0</xdr:col>
      <xdr:colOff>0</xdr:colOff>
      <xdr:row>986</xdr:row>
      <xdr:rowOff>0</xdr:rowOff>
    </xdr:from>
    <xdr:to>
      <xdr:col>21</xdr:col>
      <xdr:colOff>410760</xdr:colOff>
      <xdr:row>1026</xdr:row>
      <xdr:rowOff>78480</xdr:rowOff>
    </xdr:to>
    <xdr:pic>
      <xdr:nvPicPr>
        <xdr:cNvPr id="23" name="画像 24" descr=""/>
        <xdr:cNvPicPr/>
      </xdr:nvPicPr>
      <xdr:blipFill>
        <a:blip r:embed="rId24"/>
        <a:stretch/>
      </xdr:blipFill>
      <xdr:spPr>
        <a:xfrm>
          <a:off x="0" y="178441200"/>
          <a:ext cx="13015440" cy="7317360"/>
        </a:xfrm>
        <a:prstGeom prst="rect">
          <a:avLst/>
        </a:prstGeom>
        <a:ln w="0">
          <a:noFill/>
        </a:ln>
      </xdr:spPr>
    </xdr:pic>
    <xdr:clientData/>
  </xdr:twoCellAnchor>
  <xdr:twoCellAnchor editAs="absolute">
    <xdr:from>
      <xdr:col>0</xdr:col>
      <xdr:colOff>0</xdr:colOff>
      <xdr:row>1030</xdr:row>
      <xdr:rowOff>0</xdr:rowOff>
    </xdr:from>
    <xdr:to>
      <xdr:col>21</xdr:col>
      <xdr:colOff>410760</xdr:colOff>
      <xdr:row>1070</xdr:row>
      <xdr:rowOff>78480</xdr:rowOff>
    </xdr:to>
    <xdr:pic>
      <xdr:nvPicPr>
        <xdr:cNvPr id="24" name="画像 25" descr=""/>
        <xdr:cNvPicPr/>
      </xdr:nvPicPr>
      <xdr:blipFill>
        <a:blip r:embed="rId25"/>
        <a:stretch/>
      </xdr:blipFill>
      <xdr:spPr>
        <a:xfrm>
          <a:off x="0" y="186404040"/>
          <a:ext cx="13015440" cy="7317360"/>
        </a:xfrm>
        <a:prstGeom prst="rect">
          <a:avLst/>
        </a:prstGeom>
        <a:ln w="0">
          <a:noFill/>
        </a:ln>
      </xdr:spPr>
    </xdr:pic>
    <xdr:clientData/>
  </xdr:twoCellAnchor>
  <xdr:twoCellAnchor editAs="absolute">
    <xdr:from>
      <xdr:col>0</xdr:col>
      <xdr:colOff>0</xdr:colOff>
      <xdr:row>1074</xdr:row>
      <xdr:rowOff>0</xdr:rowOff>
    </xdr:from>
    <xdr:to>
      <xdr:col>21</xdr:col>
      <xdr:colOff>410760</xdr:colOff>
      <xdr:row>1114</xdr:row>
      <xdr:rowOff>78120</xdr:rowOff>
    </xdr:to>
    <xdr:pic>
      <xdr:nvPicPr>
        <xdr:cNvPr id="25" name="画像 26" descr=""/>
        <xdr:cNvPicPr/>
      </xdr:nvPicPr>
      <xdr:blipFill>
        <a:blip r:embed="rId26"/>
        <a:stretch/>
      </xdr:blipFill>
      <xdr:spPr>
        <a:xfrm>
          <a:off x="0" y="194366880"/>
          <a:ext cx="13015440" cy="7317360"/>
        </a:xfrm>
        <a:prstGeom prst="rect">
          <a:avLst/>
        </a:prstGeom>
        <a:ln w="0">
          <a:noFill/>
        </a:ln>
      </xdr:spPr>
    </xdr:pic>
    <xdr:clientData/>
  </xdr:twoCellAnchor>
  <xdr:twoCellAnchor editAs="absolute">
    <xdr:from>
      <xdr:col>0</xdr:col>
      <xdr:colOff>0</xdr:colOff>
      <xdr:row>1117</xdr:row>
      <xdr:rowOff>0</xdr:rowOff>
    </xdr:from>
    <xdr:to>
      <xdr:col>21</xdr:col>
      <xdr:colOff>410760</xdr:colOff>
      <xdr:row>1157</xdr:row>
      <xdr:rowOff>78480</xdr:rowOff>
    </xdr:to>
    <xdr:pic>
      <xdr:nvPicPr>
        <xdr:cNvPr id="26" name="画像 27" descr=""/>
        <xdr:cNvPicPr/>
      </xdr:nvPicPr>
      <xdr:blipFill>
        <a:blip r:embed="rId27"/>
        <a:stretch/>
      </xdr:blipFill>
      <xdr:spPr>
        <a:xfrm>
          <a:off x="0" y="202149000"/>
          <a:ext cx="13015440" cy="7317360"/>
        </a:xfrm>
        <a:prstGeom prst="rect">
          <a:avLst/>
        </a:prstGeom>
        <a:ln w="0">
          <a:noFill/>
        </a:ln>
      </xdr:spPr>
    </xdr:pic>
    <xdr:clientData/>
  </xdr:twoCellAnchor>
  <xdr:twoCellAnchor editAs="absolute">
    <xdr:from>
      <xdr:col>0</xdr:col>
      <xdr:colOff>0</xdr:colOff>
      <xdr:row>1161</xdr:row>
      <xdr:rowOff>0</xdr:rowOff>
    </xdr:from>
    <xdr:to>
      <xdr:col>21</xdr:col>
      <xdr:colOff>410760</xdr:colOff>
      <xdr:row>1201</xdr:row>
      <xdr:rowOff>78480</xdr:rowOff>
    </xdr:to>
    <xdr:pic>
      <xdr:nvPicPr>
        <xdr:cNvPr id="27" name="画像 28" descr=""/>
        <xdr:cNvPicPr/>
      </xdr:nvPicPr>
      <xdr:blipFill>
        <a:blip r:embed="rId28"/>
        <a:stretch/>
      </xdr:blipFill>
      <xdr:spPr>
        <a:xfrm>
          <a:off x="0" y="210111840"/>
          <a:ext cx="13015440" cy="7317360"/>
        </a:xfrm>
        <a:prstGeom prst="rect">
          <a:avLst/>
        </a:prstGeom>
        <a:ln w="0">
          <a:noFill/>
        </a:ln>
      </xdr:spPr>
    </xdr:pic>
    <xdr:clientData/>
  </xdr:twoCellAnchor>
  <xdr:twoCellAnchor editAs="absolute">
    <xdr:from>
      <xdr:col>0</xdr:col>
      <xdr:colOff>0</xdr:colOff>
      <xdr:row>1204</xdr:row>
      <xdr:rowOff>0</xdr:rowOff>
    </xdr:from>
    <xdr:to>
      <xdr:col>21</xdr:col>
      <xdr:colOff>410760</xdr:colOff>
      <xdr:row>1244</xdr:row>
      <xdr:rowOff>78120</xdr:rowOff>
    </xdr:to>
    <xdr:pic>
      <xdr:nvPicPr>
        <xdr:cNvPr id="28" name="画像 29" descr=""/>
        <xdr:cNvPicPr/>
      </xdr:nvPicPr>
      <xdr:blipFill>
        <a:blip r:embed="rId29"/>
        <a:stretch/>
      </xdr:blipFill>
      <xdr:spPr>
        <a:xfrm>
          <a:off x="0" y="217893600"/>
          <a:ext cx="13015440" cy="7317360"/>
        </a:xfrm>
        <a:prstGeom prst="rect">
          <a:avLst/>
        </a:prstGeom>
        <a:ln w="0">
          <a:noFill/>
        </a:ln>
      </xdr:spPr>
    </xdr:pic>
    <xdr:clientData/>
  </xdr:twoCellAnchor>
  <xdr:twoCellAnchor editAs="absolute">
    <xdr:from>
      <xdr:col>0</xdr:col>
      <xdr:colOff>0</xdr:colOff>
      <xdr:row>1247</xdr:row>
      <xdr:rowOff>0</xdr:rowOff>
    </xdr:from>
    <xdr:to>
      <xdr:col>21</xdr:col>
      <xdr:colOff>410760</xdr:colOff>
      <xdr:row>1287</xdr:row>
      <xdr:rowOff>78480</xdr:rowOff>
    </xdr:to>
    <xdr:pic>
      <xdr:nvPicPr>
        <xdr:cNvPr id="29" name="画像 30" descr=""/>
        <xdr:cNvPicPr/>
      </xdr:nvPicPr>
      <xdr:blipFill>
        <a:blip r:embed="rId30"/>
        <a:stretch/>
      </xdr:blipFill>
      <xdr:spPr>
        <a:xfrm>
          <a:off x="0" y="225675720"/>
          <a:ext cx="13015440" cy="7317360"/>
        </a:xfrm>
        <a:prstGeom prst="rect">
          <a:avLst/>
        </a:prstGeom>
        <a:ln w="0">
          <a:noFill/>
        </a:ln>
      </xdr:spPr>
    </xdr:pic>
    <xdr:clientData/>
  </xdr:twoCellAnchor>
  <xdr:twoCellAnchor editAs="absolute">
    <xdr:from>
      <xdr:col>0</xdr:col>
      <xdr:colOff>0</xdr:colOff>
      <xdr:row>1291</xdr:row>
      <xdr:rowOff>0</xdr:rowOff>
    </xdr:from>
    <xdr:to>
      <xdr:col>21</xdr:col>
      <xdr:colOff>410760</xdr:colOff>
      <xdr:row>1331</xdr:row>
      <xdr:rowOff>78480</xdr:rowOff>
    </xdr:to>
    <xdr:pic>
      <xdr:nvPicPr>
        <xdr:cNvPr id="30" name="画像 31" descr=""/>
        <xdr:cNvPicPr/>
      </xdr:nvPicPr>
      <xdr:blipFill>
        <a:blip r:embed="rId31"/>
        <a:stretch/>
      </xdr:blipFill>
      <xdr:spPr>
        <a:xfrm>
          <a:off x="0" y="233638560"/>
          <a:ext cx="13015440" cy="7317360"/>
        </a:xfrm>
        <a:prstGeom prst="rect">
          <a:avLst/>
        </a:prstGeom>
        <a:ln w="0">
          <a:noFill/>
        </a:ln>
      </xdr:spPr>
    </xdr:pic>
    <xdr:clientData/>
  </xdr:twoCellAnchor>
  <xdr:twoCellAnchor editAs="absolute">
    <xdr:from>
      <xdr:col>0</xdr:col>
      <xdr:colOff>0</xdr:colOff>
      <xdr:row>1335</xdr:row>
      <xdr:rowOff>0</xdr:rowOff>
    </xdr:from>
    <xdr:to>
      <xdr:col>21</xdr:col>
      <xdr:colOff>410760</xdr:colOff>
      <xdr:row>1375</xdr:row>
      <xdr:rowOff>78480</xdr:rowOff>
    </xdr:to>
    <xdr:pic>
      <xdr:nvPicPr>
        <xdr:cNvPr id="31" name="画像 32" descr=""/>
        <xdr:cNvPicPr/>
      </xdr:nvPicPr>
      <xdr:blipFill>
        <a:blip r:embed="rId32"/>
        <a:stretch/>
      </xdr:blipFill>
      <xdr:spPr>
        <a:xfrm>
          <a:off x="0" y="241601400"/>
          <a:ext cx="13015440" cy="7317360"/>
        </a:xfrm>
        <a:prstGeom prst="rect">
          <a:avLst/>
        </a:prstGeom>
        <a:ln w="0">
          <a:noFill/>
        </a:ln>
      </xdr:spPr>
    </xdr:pic>
    <xdr:clientData/>
  </xdr:twoCellAnchor>
  <xdr:twoCellAnchor editAs="absolute">
    <xdr:from>
      <xdr:col>0</xdr:col>
      <xdr:colOff>0</xdr:colOff>
      <xdr:row>1379</xdr:row>
      <xdr:rowOff>0</xdr:rowOff>
    </xdr:from>
    <xdr:to>
      <xdr:col>21</xdr:col>
      <xdr:colOff>410760</xdr:colOff>
      <xdr:row>1419</xdr:row>
      <xdr:rowOff>78120</xdr:rowOff>
    </xdr:to>
    <xdr:pic>
      <xdr:nvPicPr>
        <xdr:cNvPr id="32" name="画像 33" descr=""/>
        <xdr:cNvPicPr/>
      </xdr:nvPicPr>
      <xdr:blipFill>
        <a:blip r:embed="rId33"/>
        <a:stretch/>
      </xdr:blipFill>
      <xdr:spPr>
        <a:xfrm>
          <a:off x="0" y="249564240"/>
          <a:ext cx="13015440" cy="7317360"/>
        </a:xfrm>
        <a:prstGeom prst="rect">
          <a:avLst/>
        </a:prstGeom>
        <a:ln w="0">
          <a:noFill/>
        </a:ln>
      </xdr:spPr>
    </xdr:pic>
    <xdr:clientData/>
  </xdr:twoCellAnchor>
  <xdr:twoCellAnchor editAs="absolute">
    <xdr:from>
      <xdr:col>0</xdr:col>
      <xdr:colOff>0</xdr:colOff>
      <xdr:row>1422</xdr:row>
      <xdr:rowOff>0</xdr:rowOff>
    </xdr:from>
    <xdr:to>
      <xdr:col>21</xdr:col>
      <xdr:colOff>410760</xdr:colOff>
      <xdr:row>1462</xdr:row>
      <xdr:rowOff>78480</xdr:rowOff>
    </xdr:to>
    <xdr:pic>
      <xdr:nvPicPr>
        <xdr:cNvPr id="33" name="画像 34" descr=""/>
        <xdr:cNvPicPr/>
      </xdr:nvPicPr>
      <xdr:blipFill>
        <a:blip r:embed="rId34"/>
        <a:stretch/>
      </xdr:blipFill>
      <xdr:spPr>
        <a:xfrm>
          <a:off x="0" y="257346360"/>
          <a:ext cx="13015440" cy="7317360"/>
        </a:xfrm>
        <a:prstGeom prst="rect">
          <a:avLst/>
        </a:prstGeom>
        <a:ln w="0">
          <a:noFill/>
        </a:ln>
      </xdr:spPr>
    </xdr:pic>
    <xdr:clientData/>
  </xdr:twoCellAnchor>
  <xdr:twoCellAnchor editAs="absolute">
    <xdr:from>
      <xdr:col>0</xdr:col>
      <xdr:colOff>0</xdr:colOff>
      <xdr:row>1465</xdr:row>
      <xdr:rowOff>0</xdr:rowOff>
    </xdr:from>
    <xdr:to>
      <xdr:col>21</xdr:col>
      <xdr:colOff>410760</xdr:colOff>
      <xdr:row>1505</xdr:row>
      <xdr:rowOff>78120</xdr:rowOff>
    </xdr:to>
    <xdr:pic>
      <xdr:nvPicPr>
        <xdr:cNvPr id="34" name="画像 35" descr=""/>
        <xdr:cNvPicPr/>
      </xdr:nvPicPr>
      <xdr:blipFill>
        <a:blip r:embed="rId35"/>
        <a:stretch/>
      </xdr:blipFill>
      <xdr:spPr>
        <a:xfrm>
          <a:off x="0" y="265128120"/>
          <a:ext cx="13015440" cy="7317360"/>
        </a:xfrm>
        <a:prstGeom prst="rect">
          <a:avLst/>
        </a:prstGeom>
        <a:ln w="0">
          <a:noFill/>
        </a:ln>
      </xdr:spPr>
    </xdr:pic>
    <xdr:clientData/>
  </xdr:twoCellAnchor>
  <xdr:twoCellAnchor editAs="absolute">
    <xdr:from>
      <xdr:col>0</xdr:col>
      <xdr:colOff>0</xdr:colOff>
      <xdr:row>1508</xdr:row>
      <xdr:rowOff>0</xdr:rowOff>
    </xdr:from>
    <xdr:to>
      <xdr:col>21</xdr:col>
      <xdr:colOff>410760</xdr:colOff>
      <xdr:row>1548</xdr:row>
      <xdr:rowOff>78480</xdr:rowOff>
    </xdr:to>
    <xdr:pic>
      <xdr:nvPicPr>
        <xdr:cNvPr id="35" name="画像 36" descr=""/>
        <xdr:cNvPicPr/>
      </xdr:nvPicPr>
      <xdr:blipFill>
        <a:blip r:embed="rId36"/>
        <a:stretch/>
      </xdr:blipFill>
      <xdr:spPr>
        <a:xfrm>
          <a:off x="0" y="272910240"/>
          <a:ext cx="13015440" cy="7317360"/>
        </a:xfrm>
        <a:prstGeom prst="rect">
          <a:avLst/>
        </a:prstGeom>
        <a:ln w="0">
          <a:noFill/>
        </a:ln>
      </xdr:spPr>
    </xdr:pic>
    <xdr:clientData/>
  </xdr:twoCellAnchor>
  <xdr:twoCellAnchor editAs="absolute">
    <xdr:from>
      <xdr:col>0</xdr:col>
      <xdr:colOff>0</xdr:colOff>
      <xdr:row>1551</xdr:row>
      <xdr:rowOff>0</xdr:rowOff>
    </xdr:from>
    <xdr:to>
      <xdr:col>21</xdr:col>
      <xdr:colOff>410760</xdr:colOff>
      <xdr:row>1591</xdr:row>
      <xdr:rowOff>78480</xdr:rowOff>
    </xdr:to>
    <xdr:pic>
      <xdr:nvPicPr>
        <xdr:cNvPr id="36" name="画像 37" descr=""/>
        <xdr:cNvPicPr/>
      </xdr:nvPicPr>
      <xdr:blipFill>
        <a:blip r:embed="rId37"/>
        <a:stretch/>
      </xdr:blipFill>
      <xdr:spPr>
        <a:xfrm>
          <a:off x="0" y="280692000"/>
          <a:ext cx="13015440" cy="7317360"/>
        </a:xfrm>
        <a:prstGeom prst="rect">
          <a:avLst/>
        </a:prstGeom>
        <a:ln w="0">
          <a:noFill/>
        </a:ln>
      </xdr:spPr>
    </xdr:pic>
    <xdr:clientData/>
  </xdr:twoCellAnchor>
  <xdr:twoCellAnchor editAs="absolute">
    <xdr:from>
      <xdr:col>0</xdr:col>
      <xdr:colOff>0</xdr:colOff>
      <xdr:row>1594</xdr:row>
      <xdr:rowOff>0</xdr:rowOff>
    </xdr:from>
    <xdr:to>
      <xdr:col>21</xdr:col>
      <xdr:colOff>410760</xdr:colOff>
      <xdr:row>1634</xdr:row>
      <xdr:rowOff>78480</xdr:rowOff>
    </xdr:to>
    <xdr:pic>
      <xdr:nvPicPr>
        <xdr:cNvPr id="37" name="画像 38" descr=""/>
        <xdr:cNvPicPr/>
      </xdr:nvPicPr>
      <xdr:blipFill>
        <a:blip r:embed="rId38"/>
        <a:stretch/>
      </xdr:blipFill>
      <xdr:spPr>
        <a:xfrm>
          <a:off x="0" y="288474120"/>
          <a:ext cx="13015440" cy="7317360"/>
        </a:xfrm>
        <a:prstGeom prst="rect">
          <a:avLst/>
        </a:prstGeom>
        <a:ln w="0">
          <a:noFill/>
        </a:ln>
      </xdr:spPr>
    </xdr:pic>
    <xdr:clientData/>
  </xdr:twoCellAnchor>
  <xdr:twoCellAnchor editAs="absolute">
    <xdr:from>
      <xdr:col>0</xdr:col>
      <xdr:colOff>0</xdr:colOff>
      <xdr:row>1637</xdr:row>
      <xdr:rowOff>0</xdr:rowOff>
    </xdr:from>
    <xdr:to>
      <xdr:col>21</xdr:col>
      <xdr:colOff>410760</xdr:colOff>
      <xdr:row>1677</xdr:row>
      <xdr:rowOff>78480</xdr:rowOff>
    </xdr:to>
    <xdr:pic>
      <xdr:nvPicPr>
        <xdr:cNvPr id="38" name="画像 39" descr=""/>
        <xdr:cNvPicPr/>
      </xdr:nvPicPr>
      <xdr:blipFill>
        <a:blip r:embed="rId39"/>
        <a:stretch/>
      </xdr:blipFill>
      <xdr:spPr>
        <a:xfrm>
          <a:off x="0" y="296255880"/>
          <a:ext cx="13015440" cy="7317360"/>
        </a:xfrm>
        <a:prstGeom prst="rect">
          <a:avLst/>
        </a:prstGeom>
        <a:ln w="0">
          <a:noFill/>
        </a:ln>
      </xdr:spPr>
    </xdr:pic>
    <xdr:clientData/>
  </xdr:twoCellAnchor>
</xdr:wsDr>
</file>

<file path=xl/worksheets/_rels/sheet5.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AA109"/>
  <sheetViews>
    <sheetView showFormulas="false" showGridLines="true" showRowColHeaders="true" showZeros="true" rightToLeft="false" tabSelected="false" showOutlineSymbols="true" defaultGridColor="true" view="normal" topLeftCell="A1" colorId="64" zoomScale="115" zoomScaleNormal="115" zoomScalePageLayoutView="100" workbookViewId="0">
      <pane xSplit="0" ySplit="8" topLeftCell="A43" activePane="bottomLeft" state="frozen"/>
      <selection pane="topLeft" activeCell="A1" activeCellId="0" sqref="A1"/>
      <selection pane="bottomLeft" activeCell="P49" activeCellId="0" sqref="P49"/>
    </sheetView>
  </sheetViews>
  <sheetFormatPr defaultColWidth="8.68359375" defaultRowHeight="13.5" zeroHeight="false" outlineLevelRow="0" outlineLevelCol="0"/>
  <cols>
    <col collapsed="false" customWidth="true" hidden="false" outlineLevel="0" max="1" min="1" style="0" width="2.87"/>
    <col collapsed="false" customWidth="true" hidden="false" outlineLevel="0" max="18" min="2" style="0" width="6.63"/>
    <col collapsed="false" customWidth="true" hidden="true" outlineLevel="0" max="22" min="22" style="1" width="10.88"/>
    <col collapsed="false" customWidth="true" hidden="true" outlineLevel="0" max="23" min="23" style="0" width="11.64"/>
  </cols>
  <sheetData>
    <row r="2" customFormat="false" ht="13.8" hidden="false" customHeight="false" outlineLevel="0" collapsed="false">
      <c r="B2" s="2" t="s">
        <v>0</v>
      </c>
      <c r="C2" s="2"/>
      <c r="D2" s="3" t="s">
        <v>1</v>
      </c>
      <c r="E2" s="3"/>
      <c r="F2" s="2" t="s">
        <v>2</v>
      </c>
      <c r="G2" s="2"/>
      <c r="H2" s="4" t="s">
        <v>3</v>
      </c>
      <c r="I2" s="4"/>
      <c r="J2" s="2" t="s">
        <v>4</v>
      </c>
      <c r="K2" s="2"/>
      <c r="L2" s="5" t="n">
        <v>100000</v>
      </c>
      <c r="M2" s="5"/>
      <c r="N2" s="2" t="s">
        <v>5</v>
      </c>
      <c r="O2" s="2"/>
      <c r="P2" s="6" t="n">
        <f aca="false">SUM(L2,D4)</f>
        <v>255503.809414329</v>
      </c>
      <c r="Q2" s="6"/>
      <c r="R2" s="7"/>
      <c r="S2" s="7"/>
      <c r="T2" s="7"/>
    </row>
    <row r="3" customFormat="false" ht="57" hidden="false" customHeight="true" outlineLevel="0" collapsed="false">
      <c r="B3" s="2" t="s">
        <v>6</v>
      </c>
      <c r="C3" s="2"/>
      <c r="D3" s="8" t="s">
        <v>7</v>
      </c>
      <c r="E3" s="8"/>
      <c r="F3" s="8"/>
      <c r="G3" s="8"/>
      <c r="H3" s="8"/>
      <c r="I3" s="8"/>
      <c r="J3" s="2" t="s">
        <v>8</v>
      </c>
      <c r="K3" s="2"/>
      <c r="L3" s="8" t="s">
        <v>9</v>
      </c>
      <c r="M3" s="8"/>
      <c r="N3" s="8"/>
      <c r="O3" s="8"/>
      <c r="P3" s="8"/>
      <c r="Q3" s="8"/>
      <c r="R3" s="7"/>
      <c r="S3" s="7"/>
    </row>
    <row r="4" customFormat="false" ht="13.5" hidden="false" customHeight="false" outlineLevel="0" collapsed="false">
      <c r="B4" s="2" t="s">
        <v>10</v>
      </c>
      <c r="C4" s="2"/>
      <c r="D4" s="9" t="n">
        <f aca="false">SUM($R$9:$S$993)</f>
        <v>155503.809414329</v>
      </c>
      <c r="E4" s="9"/>
      <c r="F4" s="2" t="s">
        <v>11</v>
      </c>
      <c r="G4" s="2"/>
      <c r="H4" s="10" t="n">
        <f aca="false">SUM($T$9:$U$108)</f>
        <v>466.499999999996</v>
      </c>
      <c r="I4" s="10"/>
      <c r="J4" s="11" t="s">
        <v>12</v>
      </c>
      <c r="K4" s="11"/>
      <c r="L4" s="6" t="n">
        <f aca="false">Z8/AA8</f>
        <v>-3.52470099547501</v>
      </c>
      <c r="M4" s="6"/>
      <c r="N4" s="11" t="s">
        <v>13</v>
      </c>
      <c r="O4" s="11"/>
      <c r="P4" s="12" t="n">
        <f aca="false">MAX(Y:Y)</f>
        <v>0.0600920454545449</v>
      </c>
      <c r="Q4" s="12"/>
      <c r="R4" s="7"/>
      <c r="S4" s="7"/>
      <c r="T4" s="7"/>
    </row>
    <row r="5" customFormat="false" ht="13.5" hidden="false" customHeight="false" outlineLevel="0" collapsed="false">
      <c r="B5" s="13" t="s">
        <v>14</v>
      </c>
      <c r="C5" s="14" t="n">
        <f aca="false">COUNTIF($R$9:$R$990,"&gt;0")</f>
        <v>28</v>
      </c>
      <c r="D5" s="2" t="s">
        <v>15</v>
      </c>
      <c r="E5" s="15" t="n">
        <f aca="false">COUNTIF($R$9:$R$990,"&lt;0")</f>
        <v>12</v>
      </c>
      <c r="F5" s="2" t="s">
        <v>16</v>
      </c>
      <c r="G5" s="14" t="n">
        <f aca="false">COUNTIF($R$9:$R$990,"=0")</f>
        <v>0</v>
      </c>
      <c r="H5" s="2" t="s">
        <v>17</v>
      </c>
      <c r="I5" s="12" t="n">
        <f aca="false">C5/SUM(C5,E5,G5)</f>
        <v>0.7</v>
      </c>
      <c r="J5" s="13" t="s">
        <v>18</v>
      </c>
      <c r="K5" s="13"/>
      <c r="L5" s="4" t="n">
        <f aca="false">MAX(V9:V993)</f>
        <v>2</v>
      </c>
      <c r="M5" s="4"/>
      <c r="N5" s="16" t="s">
        <v>19</v>
      </c>
      <c r="O5" s="17"/>
      <c r="P5" s="4" t="n">
        <f aca="false">MAX(W9:W993)</f>
        <v>2</v>
      </c>
      <c r="Q5" s="4"/>
      <c r="R5" s="7"/>
      <c r="S5" s="7"/>
      <c r="T5" s="7"/>
    </row>
    <row r="6" customFormat="false" ht="13.5" hidden="false" customHeight="false" outlineLevel="0" collapsed="false">
      <c r="B6" s="18"/>
      <c r="C6" s="19"/>
      <c r="D6" s="20"/>
      <c r="E6" s="21"/>
      <c r="F6" s="18"/>
      <c r="G6" s="21"/>
      <c r="H6" s="18"/>
      <c r="I6" s="22"/>
      <c r="J6" s="18"/>
      <c r="K6" s="18"/>
      <c r="L6" s="21"/>
      <c r="M6" s="23" t="s">
        <v>20</v>
      </c>
      <c r="N6" s="24"/>
      <c r="O6" s="24"/>
      <c r="P6" s="21"/>
      <c r="Q6" s="25"/>
      <c r="R6" s="7"/>
      <c r="S6" s="7"/>
      <c r="T6" s="7"/>
    </row>
    <row r="7" customFormat="false" ht="13.5" hidden="false" customHeight="false" outlineLevel="0" collapsed="false">
      <c r="B7" s="26" t="s">
        <v>21</v>
      </c>
      <c r="C7" s="27" t="s">
        <v>22</v>
      </c>
      <c r="D7" s="27"/>
      <c r="E7" s="28" t="s">
        <v>23</v>
      </c>
      <c r="F7" s="28"/>
      <c r="G7" s="28"/>
      <c r="H7" s="28"/>
      <c r="I7" s="28"/>
      <c r="J7" s="29" t="s">
        <v>24</v>
      </c>
      <c r="K7" s="29"/>
      <c r="L7" s="29"/>
      <c r="M7" s="30" t="s">
        <v>25</v>
      </c>
      <c r="N7" s="31" t="s">
        <v>26</v>
      </c>
      <c r="O7" s="31"/>
      <c r="P7" s="31"/>
      <c r="Q7" s="31"/>
      <c r="R7" s="32" t="s">
        <v>27</v>
      </c>
      <c r="S7" s="32"/>
      <c r="T7" s="32"/>
      <c r="U7" s="32"/>
    </row>
    <row r="8" customFormat="false" ht="13.5" hidden="false" customHeight="false" outlineLevel="0" collapsed="false">
      <c r="B8" s="26"/>
      <c r="C8" s="27"/>
      <c r="D8" s="27"/>
      <c r="E8" s="33" t="s">
        <v>28</v>
      </c>
      <c r="F8" s="33" t="s">
        <v>29</v>
      </c>
      <c r="G8" s="33" t="s">
        <v>30</v>
      </c>
      <c r="H8" s="33" t="s">
        <v>31</v>
      </c>
      <c r="I8" s="33"/>
      <c r="J8" s="34" t="s">
        <v>32</v>
      </c>
      <c r="K8" s="34" t="s">
        <v>33</v>
      </c>
      <c r="L8" s="34"/>
      <c r="M8" s="30"/>
      <c r="N8" s="35" t="s">
        <v>28</v>
      </c>
      <c r="O8" s="35" t="s">
        <v>29</v>
      </c>
      <c r="P8" s="35" t="s">
        <v>31</v>
      </c>
      <c r="Q8" s="35"/>
      <c r="R8" s="32" t="s">
        <v>34</v>
      </c>
      <c r="S8" s="32"/>
      <c r="T8" s="32" t="s">
        <v>32</v>
      </c>
      <c r="U8" s="32"/>
      <c r="Y8" s="0" t="s">
        <v>35</v>
      </c>
      <c r="Z8" s="0" t="n">
        <f aca="false">SUM(Z9:Z108)</f>
        <v>217096.770201779</v>
      </c>
      <c r="AA8" s="0" t="n">
        <f aca="false">SUM(AA9:AA108)</f>
        <v>-61592.9607874502</v>
      </c>
    </row>
    <row r="9" customFormat="false" ht="13.8" hidden="false" customHeight="false" outlineLevel="0" collapsed="false">
      <c r="B9" s="36" t="n">
        <v>1</v>
      </c>
      <c r="C9" s="37" t="n">
        <f aca="false">L2</f>
        <v>100000</v>
      </c>
      <c r="D9" s="37"/>
      <c r="E9" s="36" t="n">
        <v>2020</v>
      </c>
      <c r="F9" s="38" t="n">
        <v>44093</v>
      </c>
      <c r="G9" s="36" t="s">
        <v>36</v>
      </c>
      <c r="H9" s="36" t="n">
        <v>1.08706</v>
      </c>
      <c r="I9" s="36"/>
      <c r="J9" s="36" t="n">
        <v>20.4</v>
      </c>
      <c r="K9" s="37" t="n">
        <f aca="false">IF(J9="","",C9*0.03)</f>
        <v>3000</v>
      </c>
      <c r="L9" s="37"/>
      <c r="M9" s="39" t="n">
        <f aca="false">IF(J9="","",(K9/J9)/LOOKUP(RIGHT($D$2,3),定数!$A$6:$A$13,定数!$B$6:$B$13))</f>
        <v>1.22549019607843</v>
      </c>
      <c r="N9" s="36" t="n">
        <v>2020</v>
      </c>
      <c r="O9" s="38" t="n">
        <v>44093</v>
      </c>
      <c r="P9" s="36" t="n">
        <v>1.08438</v>
      </c>
      <c r="Q9" s="36"/>
      <c r="R9" s="40" t="n">
        <f aca="false">IF(P9="","",T9*M9*LOOKUP(RIGHT($D$2,3),定数!$A$6:$A$13,定数!$B$6:$B$13))</f>
        <v>3941.17647058826</v>
      </c>
      <c r="S9" s="40"/>
      <c r="T9" s="41" t="n">
        <f aca="false">IF(P9="","",IF(G9="買",(P9-H9),(H9-P9))*IF(RIGHT($D$2,3)="JPY",100,10000))</f>
        <v>26.8000000000002</v>
      </c>
      <c r="U9" s="41"/>
      <c r="V9" s="7" t="n">
        <f aca="false">IF(T9&lt;&gt;"",IF(T9&gt;0,1+V8,0),"")</f>
        <v>1</v>
      </c>
      <c r="W9" s="0" t="n">
        <f aca="false">IF(T9&lt;&gt;"",IF(T9&lt;0,1+W8,0),"")</f>
        <v>0</v>
      </c>
      <c r="Z9" s="0" t="n">
        <f aca="false">IF(R9&gt;0,R9,"")</f>
        <v>3941.17647058826</v>
      </c>
      <c r="AA9" s="0" t="str">
        <f aca="false">IF(R9&lt;0,R9,"")</f>
        <v/>
      </c>
    </row>
    <row r="10" customFormat="false" ht="13.8" hidden="false" customHeight="false" outlineLevel="0" collapsed="false">
      <c r="B10" s="36" t="n">
        <v>2</v>
      </c>
      <c r="C10" s="37" t="n">
        <f aca="false">IF(R9="","",C9+R9)</f>
        <v>103941.176470588</v>
      </c>
      <c r="D10" s="37"/>
      <c r="E10" s="36" t="n">
        <v>2020</v>
      </c>
      <c r="F10" s="38" t="n">
        <v>44093</v>
      </c>
      <c r="G10" s="36" t="s">
        <v>36</v>
      </c>
      <c r="H10" s="36" t="n">
        <v>1.0869</v>
      </c>
      <c r="I10" s="36"/>
      <c r="J10" s="36" t="n">
        <v>14.7</v>
      </c>
      <c r="K10" s="37" t="n">
        <f aca="false">IF(J10="","",C10*0.03)</f>
        <v>3118.23529411765</v>
      </c>
      <c r="L10" s="37"/>
      <c r="M10" s="39" t="n">
        <f aca="false">IF(J10="","",(K10/J10)/LOOKUP(RIGHT($D$2,3),定数!$A$6:$A$13,定数!$B$6:$B$13))</f>
        <v>1.76770708283313</v>
      </c>
      <c r="N10" s="36" t="n">
        <v>2020</v>
      </c>
      <c r="O10" s="38" t="n">
        <v>44093</v>
      </c>
      <c r="P10" s="36" t="n">
        <v>1.08465</v>
      </c>
      <c r="Q10" s="36"/>
      <c r="R10" s="40" t="n">
        <f aca="false">IF(P10="","",T10*M10*LOOKUP(RIGHT($D$2,3),定数!$A$6:$A$13,定数!$B$6:$B$13))</f>
        <v>4772.80912364964</v>
      </c>
      <c r="S10" s="40"/>
      <c r="T10" s="41" t="n">
        <f aca="false">IF(P10="","",IF(G10="買",(P10-H10),(H10-P10))*IF(RIGHT($D$2,3)="JPY",100,10000))</f>
        <v>22.5000000000009</v>
      </c>
      <c r="U10" s="41"/>
      <c r="V10" s="1" t="n">
        <f aca="false">IF(T10&lt;&gt;"",IF(T10&gt;0,1+V9,0),"")</f>
        <v>2</v>
      </c>
      <c r="W10" s="0" t="n">
        <f aca="false">IF(T10&lt;&gt;"",IF(T10&lt;0,1+W9,0),"")</f>
        <v>0</v>
      </c>
      <c r="X10" s="42" t="n">
        <f aca="false">IF(C10&lt;&gt;"",MAX(C10,C9),"")</f>
        <v>103941.176470588</v>
      </c>
      <c r="Z10" s="0" t="n">
        <f aca="false">IF(R10&gt;0,R10,"")</f>
        <v>4772.80912364964</v>
      </c>
      <c r="AA10" s="0" t="str">
        <f aca="false">IF(R10&lt;0,R10,"")</f>
        <v/>
      </c>
    </row>
    <row r="11" customFormat="false" ht="13.8" hidden="false" customHeight="false" outlineLevel="0" collapsed="false">
      <c r="B11" s="36" t="n">
        <v>3</v>
      </c>
      <c r="C11" s="37" t="n">
        <f aca="false">IF(R10="","",C10+R10)</f>
        <v>108713.985594238</v>
      </c>
      <c r="D11" s="37"/>
      <c r="E11" s="36" t="n">
        <v>2020</v>
      </c>
      <c r="F11" s="38" t="n">
        <v>44093</v>
      </c>
      <c r="G11" s="36" t="s">
        <v>37</v>
      </c>
      <c r="H11" s="36" t="n">
        <v>1.08416</v>
      </c>
      <c r="I11" s="36"/>
      <c r="J11" s="36" t="n">
        <v>13.9</v>
      </c>
      <c r="K11" s="37" t="n">
        <f aca="false">IF(J11="","",C11*0.03)</f>
        <v>3261.41956782714</v>
      </c>
      <c r="L11" s="37"/>
      <c r="M11" s="39" t="n">
        <f aca="false">IF(J11="","",(K11/J11)/LOOKUP(RIGHT($D$2,3),定数!$A$6:$A$13,定数!$B$6:$B$13))</f>
        <v>1.95528751068773</v>
      </c>
      <c r="N11" s="36" t="n">
        <v>2020</v>
      </c>
      <c r="O11" s="38" t="n">
        <v>44093</v>
      </c>
      <c r="P11" s="36" t="n">
        <v>1.08277</v>
      </c>
      <c r="Q11" s="36"/>
      <c r="R11" s="40" t="n">
        <f aca="false">IF(P11="","",T11*M11*LOOKUP(RIGHT($D$2,3),定数!$A$6:$A$13,定数!$B$6:$B$13))</f>
        <v>-3261.41956782714</v>
      </c>
      <c r="S11" s="40"/>
      <c r="T11" s="41" t="n">
        <f aca="false">IF(P11="","",IF(G11="買",(P11-H11),(H11-P11))*IF(RIGHT($D$2,3)="JPY",100,10000))</f>
        <v>-13.9</v>
      </c>
      <c r="U11" s="41"/>
      <c r="V11" s="1" t="n">
        <f aca="false">IF(T11&lt;&gt;"",IF(T11&gt;0,1+V10,0),"")</f>
        <v>0</v>
      </c>
      <c r="W11" s="0" t="n">
        <f aca="false">IF(T11&lt;&gt;"",IF(T11&lt;0,1+W10,0),"")</f>
        <v>1</v>
      </c>
      <c r="X11" s="42" t="n">
        <f aca="false">IF(C11&lt;&gt;"",MAX(X10,C11),"")</f>
        <v>108713.985594238</v>
      </c>
      <c r="Y11" s="43" t="n">
        <f aca="false">IF(X11&lt;&gt;"",1-(C11/X11),"")</f>
        <v>0</v>
      </c>
      <c r="Z11" s="0" t="str">
        <f aca="false">IF(R11&gt;0,R11,"")</f>
        <v/>
      </c>
      <c r="AA11" s="0" t="n">
        <f aca="false">IF(R11&lt;0,R11,"")</f>
        <v>-3261.41956782714</v>
      </c>
    </row>
    <row r="12" customFormat="false" ht="13.8" hidden="false" customHeight="false" outlineLevel="0" collapsed="false">
      <c r="B12" s="36" t="n">
        <v>4</v>
      </c>
      <c r="C12" s="37" t="n">
        <f aca="false">IF(R11="","",C11+R11)</f>
        <v>105452.566026411</v>
      </c>
      <c r="D12" s="37"/>
      <c r="E12" s="36" t="n">
        <v>2020</v>
      </c>
      <c r="F12" s="38" t="n">
        <v>44093</v>
      </c>
      <c r="G12" s="36" t="s">
        <v>36</v>
      </c>
      <c r="H12" s="36" t="n">
        <v>1.08615</v>
      </c>
      <c r="I12" s="36"/>
      <c r="J12" s="36" t="n">
        <v>33.5</v>
      </c>
      <c r="K12" s="37" t="n">
        <f aca="false">IF(J12="","",C12*0.03)</f>
        <v>3163.57698079232</v>
      </c>
      <c r="L12" s="37"/>
      <c r="M12" s="39" t="n">
        <f aca="false">IF(J12="","",(K12/J12)/LOOKUP(RIGHT($D$2,3),定数!$A$6:$A$13,定数!$B$6:$B$13))</f>
        <v>0.786959447958289</v>
      </c>
      <c r="N12" s="36" t="n">
        <v>2020</v>
      </c>
      <c r="O12" s="38" t="n">
        <v>44093</v>
      </c>
      <c r="P12" s="36" t="n">
        <v>1.08269</v>
      </c>
      <c r="Q12" s="36"/>
      <c r="R12" s="40" t="n">
        <f aca="false">IF(P12="","",T12*M12*LOOKUP(RIGHT($D$2,3),定数!$A$6:$A$13,定数!$B$6:$B$13))</f>
        <v>3267.45562792283</v>
      </c>
      <c r="S12" s="40"/>
      <c r="T12" s="41" t="n">
        <f aca="false">IF(P12="","",IF(G12="買",(P12-H12),(H12-P12))*IF(RIGHT($D$2,3)="JPY",100,10000))</f>
        <v>34.6000000000002</v>
      </c>
      <c r="U12" s="41"/>
      <c r="V12" s="1" t="n">
        <f aca="false">IF(T12&lt;&gt;"",IF(T12&gt;0,1+V11,0),"")</f>
        <v>1</v>
      </c>
      <c r="W12" s="0" t="n">
        <f aca="false">IF(T12&lt;&gt;"",IF(T12&lt;0,1+W11,0),"")</f>
        <v>0</v>
      </c>
      <c r="X12" s="42" t="n">
        <f aca="false">IF(C12&lt;&gt;"",MAX(X11,C12),"")</f>
        <v>108713.985594238</v>
      </c>
      <c r="Y12" s="43" t="n">
        <f aca="false">IF(X12&lt;&gt;"",1-(C12/X12),"")</f>
        <v>0.03</v>
      </c>
      <c r="Z12" s="0" t="n">
        <f aca="false">IF(R12&gt;0,R12,"")</f>
        <v>3267.45562792283</v>
      </c>
      <c r="AA12" s="0" t="str">
        <f aca="false">IF(R12&lt;0,R12,"")</f>
        <v/>
      </c>
    </row>
    <row r="13" customFormat="false" ht="13.8" hidden="false" customHeight="false" outlineLevel="0" collapsed="false">
      <c r="B13" s="36" t="n">
        <v>5</v>
      </c>
      <c r="C13" s="37" t="n">
        <f aca="false">IF(R12="","",C12+R12)</f>
        <v>108720.021654334</v>
      </c>
      <c r="D13" s="37"/>
      <c r="E13" s="36" t="n">
        <v>2020</v>
      </c>
      <c r="F13" s="38" t="n">
        <v>44093</v>
      </c>
      <c r="G13" s="36" t="s">
        <v>37</v>
      </c>
      <c r="H13" s="36" t="n">
        <v>1.08254</v>
      </c>
      <c r="I13" s="36"/>
      <c r="J13" s="36" t="n">
        <v>22.6</v>
      </c>
      <c r="K13" s="37" t="n">
        <f aca="false">IF(J13="","",C13*0.03)</f>
        <v>3261.60064963001</v>
      </c>
      <c r="L13" s="37"/>
      <c r="M13" s="39" t="n">
        <f aca="false">IF(J13="","",(K13/J13)/LOOKUP(RIGHT($D$2,3),定数!$A$6:$A$13,定数!$B$6:$B$13))</f>
        <v>1.20265510679573</v>
      </c>
      <c r="N13" s="36" t="n">
        <v>2020</v>
      </c>
      <c r="O13" s="38" t="n">
        <v>44093</v>
      </c>
      <c r="P13" s="36" t="n">
        <v>1.08028</v>
      </c>
      <c r="Q13" s="36"/>
      <c r="R13" s="40" t="n">
        <f aca="false">IF(P13="","",T13*M13*LOOKUP(RIGHT($D$2,3),定数!$A$6:$A$13,定数!$B$6:$B$13))</f>
        <v>-3261.60064963022</v>
      </c>
      <c r="S13" s="40"/>
      <c r="T13" s="41" t="n">
        <f aca="false">IF(P13="","",IF(G13="買",(P13-H13),(H13-P13))*IF(RIGHT($D$2,3)="JPY",100,10000))</f>
        <v>-22.6000000000015</v>
      </c>
      <c r="U13" s="41"/>
      <c r="V13" s="1" t="n">
        <f aca="false">IF(T13&lt;&gt;"",IF(T13&gt;0,1+V12,0),"")</f>
        <v>0</v>
      </c>
      <c r="W13" s="0" t="n">
        <f aca="false">IF(T13&lt;&gt;"",IF(T13&lt;0,1+W12,0),"")</f>
        <v>1</v>
      </c>
      <c r="X13" s="42" t="n">
        <f aca="false">IF(C13&lt;&gt;"",MAX(X12,C13),"")</f>
        <v>108720.021654334</v>
      </c>
      <c r="Y13" s="43" t="n">
        <f aca="false">IF(X13&lt;&gt;"",1-(C13/X13),"")</f>
        <v>0</v>
      </c>
      <c r="Z13" s="0" t="str">
        <f aca="false">IF(R13&gt;0,R13,"")</f>
        <v/>
      </c>
      <c r="AA13" s="0" t="n">
        <f aca="false">IF(R13&lt;0,R13,"")</f>
        <v>-3261.60064963022</v>
      </c>
    </row>
    <row r="14" customFormat="false" ht="13.8" hidden="false" customHeight="false" outlineLevel="0" collapsed="false">
      <c r="B14" s="36" t="n">
        <v>6</v>
      </c>
      <c r="C14" s="37" t="n">
        <f aca="false">IF(R13="","",C13+R13)</f>
        <v>105458.421004703</v>
      </c>
      <c r="D14" s="37"/>
      <c r="E14" s="36" t="n">
        <v>2020</v>
      </c>
      <c r="F14" s="38" t="n">
        <v>44093</v>
      </c>
      <c r="G14" s="36" t="s">
        <v>37</v>
      </c>
      <c r="H14" s="36" t="n">
        <v>1.07773</v>
      </c>
      <c r="I14" s="36"/>
      <c r="J14" s="36" t="n">
        <v>17.3</v>
      </c>
      <c r="K14" s="37" t="n">
        <f aca="false">IF(J14="","",C14*0.03)</f>
        <v>3163.7526301411</v>
      </c>
      <c r="L14" s="37"/>
      <c r="M14" s="39" t="n">
        <f aca="false">IF(J14="","",(K14/J14)/LOOKUP(RIGHT($D$2,3),定数!$A$6:$A$13,定数!$B$6:$B$13))</f>
        <v>1.52396562145525</v>
      </c>
      <c r="N14" s="36" t="n">
        <v>2020</v>
      </c>
      <c r="O14" s="38" t="n">
        <v>44093</v>
      </c>
      <c r="P14" s="36" t="n">
        <v>1.08027</v>
      </c>
      <c r="Q14" s="36"/>
      <c r="R14" s="40" t="n">
        <f aca="false">IF(P14="","",T14*M14*LOOKUP(RIGHT($D$2,3),定数!$A$6:$A$13,定数!$B$6:$B$13))</f>
        <v>4645.04721419558</v>
      </c>
      <c r="S14" s="40"/>
      <c r="T14" s="41" t="n">
        <f aca="false">IF(P14="","",IF(G14="買",(P14-H14),(H14-P14))*IF(RIGHT($D$2,3)="JPY",100,10000))</f>
        <v>25.3999999999999</v>
      </c>
      <c r="U14" s="41"/>
      <c r="V14" s="1" t="n">
        <f aca="false">IF(T14&lt;&gt;"",IF(T14&gt;0,1+V13,0),"")</f>
        <v>1</v>
      </c>
      <c r="W14" s="0" t="n">
        <f aca="false">IF(T14&lt;&gt;"",IF(T14&lt;0,1+W13,0),"")</f>
        <v>0</v>
      </c>
      <c r="X14" s="42" t="n">
        <f aca="false">IF(C14&lt;&gt;"",MAX(X13,C14),"")</f>
        <v>108720.021654334</v>
      </c>
      <c r="Y14" s="43" t="n">
        <f aca="false">IF(X14&lt;&gt;"",1-(C14/X14),"")</f>
        <v>0.030000000000002</v>
      </c>
      <c r="Z14" s="0" t="n">
        <f aca="false">IF(R14&gt;0,R14,"")</f>
        <v>4645.04721419558</v>
      </c>
      <c r="AA14" s="0" t="str">
        <f aca="false">IF(R14&lt;0,R14,"")</f>
        <v/>
      </c>
    </row>
    <row r="15" customFormat="false" ht="13.8" hidden="false" customHeight="false" outlineLevel="0" collapsed="false">
      <c r="B15" s="36" t="n">
        <v>7</v>
      </c>
      <c r="C15" s="37" t="n">
        <f aca="false">IF(R14="","",C14+R14)</f>
        <v>110103.468218899</v>
      </c>
      <c r="D15" s="37"/>
      <c r="E15" s="36" t="n">
        <v>2020</v>
      </c>
      <c r="F15" s="38" t="n">
        <v>44093</v>
      </c>
      <c r="G15" s="36" t="s">
        <v>36</v>
      </c>
      <c r="H15" s="36" t="n">
        <v>1.08456</v>
      </c>
      <c r="I15" s="36"/>
      <c r="J15" s="36" t="n">
        <v>13</v>
      </c>
      <c r="K15" s="37" t="n">
        <f aca="false">IF(J15="","",C15*0.03)</f>
        <v>3303.10404656697</v>
      </c>
      <c r="L15" s="37"/>
      <c r="M15" s="39" t="n">
        <f aca="false">IF(J15="","",(K15/J15)/LOOKUP(RIGHT($D$2,3),定数!$A$6:$A$13,定数!$B$6:$B$13))</f>
        <v>2.11737438882498</v>
      </c>
      <c r="N15" s="36" t="n">
        <v>2020</v>
      </c>
      <c r="O15" s="38" t="n">
        <v>993</v>
      </c>
      <c r="P15" s="36" t="n">
        <v>1.08586</v>
      </c>
      <c r="Q15" s="36"/>
      <c r="R15" s="40" t="n">
        <f aca="false">IF(P15="","",T15*M15*LOOKUP(RIGHT($D$2,3),定数!$A$6:$A$13,定数!$B$6:$B$13))</f>
        <v>-3303.10404656717</v>
      </c>
      <c r="S15" s="40"/>
      <c r="T15" s="41" t="n">
        <f aca="false">IF(P15="","",IF(G15="買",(P15-H15),(H15-P15))*IF(RIGHT($D$2,3)="JPY",100,10000))</f>
        <v>-13.0000000000008</v>
      </c>
      <c r="U15" s="41"/>
      <c r="V15" s="1" t="n">
        <f aca="false">IF(T15&lt;&gt;"",IF(T15&gt;0,1+V14,0),"")</f>
        <v>0</v>
      </c>
      <c r="W15" s="0" t="n">
        <f aca="false">IF(T15&lt;&gt;"",IF(T15&lt;0,1+W14,0),"")</f>
        <v>1</v>
      </c>
      <c r="X15" s="42" t="n">
        <f aca="false">IF(C15&lt;&gt;"",MAX(X14,C15),"")</f>
        <v>110103.468218899</v>
      </c>
      <c r="Y15" s="43" t="n">
        <f aca="false">IF(X15&lt;&gt;"",1-(C15/X15),"")</f>
        <v>0</v>
      </c>
      <c r="Z15" s="0" t="str">
        <f aca="false">IF(R15&gt;0,R15,"")</f>
        <v/>
      </c>
      <c r="AA15" s="0" t="n">
        <f aca="false">IF(R15&lt;0,R15,"")</f>
        <v>-3303.10404656717</v>
      </c>
    </row>
    <row r="16" customFormat="false" ht="13.8" hidden="false" customHeight="false" outlineLevel="0" collapsed="false">
      <c r="B16" s="36" t="n">
        <v>8</v>
      </c>
      <c r="C16" s="37" t="n">
        <f aca="false">IF(R15="","",C15+R15)</f>
        <v>106800.364172332</v>
      </c>
      <c r="D16" s="37"/>
      <c r="E16" s="36" t="n">
        <v>2020</v>
      </c>
      <c r="F16" s="38" t="n">
        <v>995</v>
      </c>
      <c r="G16" s="36" t="s">
        <v>37</v>
      </c>
      <c r="H16" s="36" t="n">
        <v>1.09772</v>
      </c>
      <c r="I16" s="36"/>
      <c r="J16" s="36" t="n">
        <v>51</v>
      </c>
      <c r="K16" s="37" t="n">
        <f aca="false">IF(J16="","",C16*0.03)</f>
        <v>3204.01092516996</v>
      </c>
      <c r="L16" s="37"/>
      <c r="M16" s="39" t="n">
        <f aca="false">IF(J16="","",(K16/J16)/LOOKUP(RIGHT($D$2,3),定数!$A$6:$A$13,定数!$B$6:$B$13))</f>
        <v>0.523531196923196</v>
      </c>
      <c r="N16" s="36" t="n">
        <v>2020</v>
      </c>
      <c r="O16" s="38" t="n">
        <v>44095</v>
      </c>
      <c r="P16" s="36" t="n">
        <v>1.10438</v>
      </c>
      <c r="Q16" s="36"/>
      <c r="R16" s="40" t="n">
        <f aca="false">IF(P16="","",T16*M16*LOOKUP(RIGHT($D$2,3),定数!$A$6:$A$13,定数!$B$6:$B$13))</f>
        <v>4184.06132581011</v>
      </c>
      <c r="S16" s="40"/>
      <c r="T16" s="41" t="n">
        <f aca="false">IF(P16="","",IF(G16="買",(P16-H16),(H16-P16))*IF(RIGHT($D$2,3)="JPY",100,10000))</f>
        <v>66.5999999999989</v>
      </c>
      <c r="U16" s="41"/>
      <c r="V16" s="1" t="n">
        <f aca="false">IF(T16&lt;&gt;"",IF(T16&gt;0,1+V15,0),"")</f>
        <v>1</v>
      </c>
      <c r="W16" s="0" t="n">
        <f aca="false">IF(T16&lt;&gt;"",IF(T16&lt;0,1+W15,0),"")</f>
        <v>0</v>
      </c>
      <c r="X16" s="42" t="n">
        <f aca="false">IF(C16&lt;&gt;"",MAX(X15,C16),"")</f>
        <v>110103.468218899</v>
      </c>
      <c r="Y16" s="43" t="n">
        <f aca="false">IF(X16&lt;&gt;"",1-(C16/X16),"")</f>
        <v>0.0300000000000018</v>
      </c>
      <c r="Z16" s="0" t="n">
        <f aca="false">IF(R16&gt;0,R16,"")</f>
        <v>4184.06132581011</v>
      </c>
      <c r="AA16" s="0" t="str">
        <f aca="false">IF(R16&lt;0,R16,"")</f>
        <v/>
      </c>
    </row>
    <row r="17" customFormat="false" ht="13.8" hidden="false" customHeight="false" outlineLevel="0" collapsed="false">
      <c r="B17" s="36" t="n">
        <v>9</v>
      </c>
      <c r="C17" s="37" t="n">
        <f aca="false">IF(R16="","",C16+R16)</f>
        <v>110984.425498142</v>
      </c>
      <c r="D17" s="37"/>
      <c r="E17" s="36" t="n">
        <v>2020</v>
      </c>
      <c r="F17" s="38" t="n">
        <v>44095</v>
      </c>
      <c r="G17" s="36" t="s">
        <v>37</v>
      </c>
      <c r="H17" s="36" t="n">
        <v>1.10633</v>
      </c>
      <c r="I17" s="36"/>
      <c r="J17" s="36" t="n">
        <v>37</v>
      </c>
      <c r="K17" s="37" t="n">
        <f aca="false">IF(J17="","",C17*0.03)</f>
        <v>3329.53276494426</v>
      </c>
      <c r="L17" s="37"/>
      <c r="M17" s="39" t="n">
        <f aca="false">IF(J17="","",(K17/J17)/LOOKUP(RIGHT($D$2,3),定数!$A$6:$A$13,定数!$B$6:$B$13))</f>
        <v>0.749894766879339</v>
      </c>
      <c r="N17" s="36" t="n">
        <v>2020</v>
      </c>
      <c r="O17" s="38" t="n">
        <v>44095</v>
      </c>
      <c r="P17" s="36" t="n">
        <v>1.1026</v>
      </c>
      <c r="Q17" s="36"/>
      <c r="R17" s="40" t="n">
        <f aca="false">IF(P17="","",T17*M17*LOOKUP(RIGHT($D$2,3),定数!$A$6:$A$13,定数!$B$6:$B$13))</f>
        <v>-3356.52897655193</v>
      </c>
      <c r="S17" s="40"/>
      <c r="T17" s="41" t="n">
        <f aca="false">IF(P17="","",IF(G17="買",(P17-H17),(H17-P17))*IF(RIGHT($D$2,3)="JPY",100,10000))</f>
        <v>-37.3000000000001</v>
      </c>
      <c r="U17" s="41"/>
      <c r="V17" s="1" t="n">
        <f aca="false">IF(T17&lt;&gt;"",IF(T17&gt;0,1+V16,0),"")</f>
        <v>0</v>
      </c>
      <c r="W17" s="0" t="n">
        <f aca="false">IF(T17&lt;&gt;"",IF(T17&lt;0,1+W16,0),"")</f>
        <v>1</v>
      </c>
      <c r="X17" s="42" t="n">
        <f aca="false">IF(C17&lt;&gt;"",MAX(X16,C17),"")</f>
        <v>110984.425498142</v>
      </c>
      <c r="Y17" s="43" t="n">
        <f aca="false">IF(X17&lt;&gt;"",1-(C17/X17),"")</f>
        <v>0</v>
      </c>
      <c r="Z17" s="0" t="str">
        <f aca="false">IF(R17&gt;0,R17,"")</f>
        <v/>
      </c>
      <c r="AA17" s="0" t="n">
        <f aca="false">IF(R17&lt;0,R17,"")</f>
        <v>-3356.52897655193</v>
      </c>
    </row>
    <row r="18" customFormat="false" ht="13.8" hidden="false" customHeight="false" outlineLevel="0" collapsed="false">
      <c r="B18" s="36" t="n">
        <v>10</v>
      </c>
      <c r="C18" s="37" t="n">
        <f aca="false">IF(R17="","",C17+R17)</f>
        <v>107627.89652159</v>
      </c>
      <c r="D18" s="37"/>
      <c r="E18" s="36" t="n">
        <v>2020</v>
      </c>
      <c r="F18" s="38" t="n">
        <v>44095</v>
      </c>
      <c r="G18" s="36" t="s">
        <v>37</v>
      </c>
      <c r="H18" s="36" t="n">
        <v>1.08027</v>
      </c>
      <c r="I18" s="36"/>
      <c r="J18" s="36" t="n">
        <v>53</v>
      </c>
      <c r="K18" s="37" t="n">
        <f aca="false">IF(J18="","",C18*0.03)</f>
        <v>3228.83689564771</v>
      </c>
      <c r="L18" s="37"/>
      <c r="M18" s="39" t="n">
        <f aca="false">IF(J18="","",(K18/J18)/LOOKUP(RIGHT($D$2,3),定数!$A$6:$A$13,定数!$B$6:$B$13))</f>
        <v>0.507678757177312</v>
      </c>
      <c r="N18" s="36" t="n">
        <v>2020</v>
      </c>
      <c r="O18" s="38" t="n">
        <v>44095</v>
      </c>
      <c r="P18" s="36" t="n">
        <v>1.08564</v>
      </c>
      <c r="Q18" s="36"/>
      <c r="R18" s="40" t="n">
        <f aca="false">IF(P18="","",T18*M18*LOOKUP(RIGHT($D$2,3),定数!$A$6:$A$13,定数!$B$6:$B$13))</f>
        <v>3271.48191125052</v>
      </c>
      <c r="S18" s="40"/>
      <c r="T18" s="41" t="n">
        <f aca="false">IF(P18="","",IF(G18="買",(P18-H18),(H18-P18))*IF(RIGHT($D$2,3)="JPY",100,10000))</f>
        <v>53.6999999999988</v>
      </c>
      <c r="U18" s="41"/>
      <c r="V18" s="1" t="n">
        <f aca="false">IF(T18&lt;&gt;"",IF(T18&gt;0,1+V17,0),"")</f>
        <v>1</v>
      </c>
      <c r="W18" s="0" t="n">
        <f aca="false">IF(T18&lt;&gt;"",IF(T18&lt;0,1+W17,0),"")</f>
        <v>0</v>
      </c>
      <c r="X18" s="42" t="n">
        <f aca="false">IF(C18&lt;&gt;"",MAX(X17,C18),"")</f>
        <v>110984.425498142</v>
      </c>
      <c r="Y18" s="43" t="n">
        <f aca="false">IF(X18&lt;&gt;"",1-(C18/X18),"")</f>
        <v>0.0302432432432433</v>
      </c>
      <c r="Z18" s="0" t="n">
        <f aca="false">IF(R18&gt;0,R18,"")</f>
        <v>3271.48191125052</v>
      </c>
      <c r="AA18" s="0" t="str">
        <f aca="false">IF(R18&lt;0,R18,"")</f>
        <v/>
      </c>
    </row>
    <row r="19" customFormat="false" ht="13.8" hidden="false" customHeight="false" outlineLevel="0" collapsed="false">
      <c r="B19" s="36" t="n">
        <v>11</v>
      </c>
      <c r="C19" s="37" t="n">
        <f aca="false">IF(R18="","",C18+R18)</f>
        <v>110899.378432841</v>
      </c>
      <c r="D19" s="37"/>
      <c r="E19" s="36" t="n">
        <v>2020</v>
      </c>
      <c r="F19" s="38" t="n">
        <v>44095</v>
      </c>
      <c r="G19" s="36" t="s">
        <v>36</v>
      </c>
      <c r="H19" s="36" t="n">
        <v>1.08728</v>
      </c>
      <c r="I19" s="36"/>
      <c r="J19" s="36" t="n">
        <v>19</v>
      </c>
      <c r="K19" s="37" t="n">
        <f aca="false">IF(J19="","",C19*0.03)</f>
        <v>3326.98135298522</v>
      </c>
      <c r="L19" s="37"/>
      <c r="M19" s="39" t="n">
        <f aca="false">IF(J19="","",(K19/J19)/LOOKUP(RIGHT($D$2,3),定数!$A$6:$A$13,定数!$B$6:$B$13))</f>
        <v>1.45920234780054</v>
      </c>
      <c r="N19" s="36" t="n">
        <v>2020</v>
      </c>
      <c r="O19" s="38" t="n">
        <v>44095</v>
      </c>
      <c r="P19" s="36" t="n">
        <v>1.08922</v>
      </c>
      <c r="Q19" s="36"/>
      <c r="R19" s="40" t="n">
        <f aca="false">IF(P19="","",T19*M19*LOOKUP(RIGHT($D$2,3),定数!$A$6:$A$13,定数!$B$6:$B$13))</f>
        <v>-3397.02306567974</v>
      </c>
      <c r="S19" s="40"/>
      <c r="T19" s="41" t="n">
        <f aca="false">IF(P19="","",IF(G19="買",(P19-H19),(H19-P19))*IF(RIGHT($D$2,3)="JPY",100,10000))</f>
        <v>-19.4000000000005</v>
      </c>
      <c r="U19" s="41"/>
      <c r="V19" s="1" t="n">
        <f aca="false">IF(T19&lt;&gt;"",IF(T19&gt;0,1+V18,0),"")</f>
        <v>0</v>
      </c>
      <c r="W19" s="0" t="n">
        <f aca="false">IF(T19&lt;&gt;"",IF(T19&lt;0,1+W18,0),"")</f>
        <v>1</v>
      </c>
      <c r="X19" s="42" t="n">
        <f aca="false">IF(C19&lt;&gt;"",MAX(X18,C19),"")</f>
        <v>110984.425498142</v>
      </c>
      <c r="Y19" s="43" t="n">
        <f aca="false">IF(X19&lt;&gt;"",1-(C19/X19),"")</f>
        <v>0.000766297297298046</v>
      </c>
      <c r="Z19" s="0" t="str">
        <f aca="false">IF(R19&gt;0,R19,"")</f>
        <v/>
      </c>
      <c r="AA19" s="0" t="n">
        <f aca="false">IF(R19&lt;0,R19,"")</f>
        <v>-3397.02306567974</v>
      </c>
    </row>
    <row r="20" customFormat="false" ht="13.8" hidden="false" customHeight="false" outlineLevel="0" collapsed="false">
      <c r="B20" s="36" t="n">
        <v>12</v>
      </c>
      <c r="C20" s="37" t="n">
        <f aca="false">IF(R19="","",C19+R19)</f>
        <v>107502.355367161</v>
      </c>
      <c r="D20" s="37"/>
      <c r="E20" s="36" t="n">
        <v>2020</v>
      </c>
      <c r="F20" s="38" t="n">
        <v>44097</v>
      </c>
      <c r="G20" s="36" t="s">
        <v>36</v>
      </c>
      <c r="H20" s="36" t="n">
        <v>1.10851</v>
      </c>
      <c r="I20" s="36"/>
      <c r="J20" s="36" t="n">
        <v>18</v>
      </c>
      <c r="K20" s="37" t="n">
        <f aca="false">IF(J20="","",C20*0.03)</f>
        <v>3225.07066101483</v>
      </c>
      <c r="L20" s="37"/>
      <c r="M20" s="39" t="n">
        <f aca="false">IF(J20="","",(K20/J20)/LOOKUP(RIGHT($D$2,3),定数!$A$6:$A$13,定数!$B$6:$B$13))</f>
        <v>1.49308826898835</v>
      </c>
      <c r="N20" s="36" t="n">
        <v>2020</v>
      </c>
      <c r="O20" s="38" t="n">
        <v>44097</v>
      </c>
      <c r="P20" s="36" t="n">
        <v>1.10656</v>
      </c>
      <c r="Q20" s="36"/>
      <c r="R20" s="40" t="n">
        <f aca="false">IF(P20="","",T20*M20*LOOKUP(RIGHT($D$2,3),定数!$A$6:$A$13,定数!$B$6:$B$13))</f>
        <v>3493.82654943294</v>
      </c>
      <c r="S20" s="40"/>
      <c r="T20" s="41" t="n">
        <f aca="false">IF(P20="","",IF(G20="買",(P20-H20),(H20-P20))*IF(RIGHT($D$2,3)="JPY",100,10000))</f>
        <v>19.5000000000012</v>
      </c>
      <c r="U20" s="41"/>
      <c r="V20" s="1" t="n">
        <f aca="false">IF(T20&lt;&gt;"",IF(T20&gt;0,1+V19,0),"")</f>
        <v>1</v>
      </c>
      <c r="W20" s="0" t="n">
        <f aca="false">IF(T20&lt;&gt;"",IF(T20&lt;0,1+W19,0),"")</f>
        <v>0</v>
      </c>
      <c r="X20" s="42" t="n">
        <f aca="false">IF(C20&lt;&gt;"",MAX(X19,C20),"")</f>
        <v>110984.425498142</v>
      </c>
      <c r="Y20" s="43" t="n">
        <f aca="false">IF(X20&lt;&gt;"",1-(C20/X20),"")</f>
        <v>0.0313744033485079</v>
      </c>
      <c r="Z20" s="0" t="n">
        <f aca="false">IF(R20&gt;0,R20,"")</f>
        <v>3493.82654943294</v>
      </c>
      <c r="AA20" s="0" t="str">
        <f aca="false">IF(R20&lt;0,R20,"")</f>
        <v/>
      </c>
    </row>
    <row r="21" customFormat="false" ht="13.8" hidden="false" customHeight="false" outlineLevel="0" collapsed="false">
      <c r="B21" s="36" t="n">
        <v>13</v>
      </c>
      <c r="C21" s="37" t="n">
        <f aca="false">IF(R20="","",C20+R20)</f>
        <v>110996.181916594</v>
      </c>
      <c r="D21" s="37"/>
      <c r="E21" s="36" t="n">
        <v>2020</v>
      </c>
      <c r="F21" s="38" t="n">
        <v>44097</v>
      </c>
      <c r="G21" s="36" t="s">
        <v>37</v>
      </c>
      <c r="H21" s="36" t="n">
        <v>1.12132</v>
      </c>
      <c r="I21" s="36"/>
      <c r="J21" s="36" t="n">
        <v>10</v>
      </c>
      <c r="K21" s="37" t="n">
        <f aca="false">IF(J21="","",C21*0.03)</f>
        <v>3329.88545749782</v>
      </c>
      <c r="L21" s="37"/>
      <c r="M21" s="39" t="n">
        <f aca="false">IF(J21="","",(K21/J21)/LOOKUP(RIGHT($D$2,3),定数!$A$6:$A$13,定数!$B$6:$B$13))</f>
        <v>2.77490454791485</v>
      </c>
      <c r="N21" s="36" t="n">
        <v>2020</v>
      </c>
      <c r="O21" s="38" t="n">
        <v>44097</v>
      </c>
      <c r="P21" s="36" t="n">
        <v>1.12355</v>
      </c>
      <c r="Q21" s="36"/>
      <c r="R21" s="40" t="n">
        <f aca="false">IF(P21="","",T21*M21*LOOKUP(RIGHT($D$2,3),定数!$A$6:$A$13,定数!$B$6:$B$13))</f>
        <v>7425.64457021998</v>
      </c>
      <c r="S21" s="40"/>
      <c r="T21" s="41" t="n">
        <f aca="false">IF(P21="","",IF(G21="買",(P21-H21),(H21-P21))*IF(RIGHT($D$2,3)="JPY",100,10000))</f>
        <v>22.2999999999995</v>
      </c>
      <c r="U21" s="41"/>
      <c r="V21" s="1" t="n">
        <f aca="false">IF(T21&lt;&gt;"",IF(T21&gt;0,1+V20,0),"")</f>
        <v>2</v>
      </c>
      <c r="W21" s="0" t="n">
        <f aca="false">IF(T21&lt;&gt;"",IF(T21&lt;0,1+W20,0),"")</f>
        <v>0</v>
      </c>
      <c r="X21" s="42" t="n">
        <f aca="false">IF(C21&lt;&gt;"",MAX(X20,C21),"")</f>
        <v>110996.181916594</v>
      </c>
      <c r="Y21" s="43" t="n">
        <f aca="false">IF(X21&lt;&gt;"",1-(C21/X21),"")</f>
        <v>0</v>
      </c>
      <c r="Z21" s="0" t="n">
        <f aca="false">IF(R21&gt;0,R21,"")</f>
        <v>7425.64457021998</v>
      </c>
      <c r="AA21" s="0" t="str">
        <f aca="false">IF(R21&lt;0,R21,"")</f>
        <v/>
      </c>
    </row>
    <row r="22" customFormat="false" ht="13.8" hidden="false" customHeight="false" outlineLevel="0" collapsed="false">
      <c r="B22" s="36" t="n">
        <v>14</v>
      </c>
      <c r="C22" s="37" t="n">
        <f aca="false">IF(R21="","",C21+R21)</f>
        <v>118421.826486814</v>
      </c>
      <c r="D22" s="37"/>
      <c r="E22" s="36" t="n">
        <v>2020</v>
      </c>
      <c r="F22" s="38" t="n">
        <v>44097</v>
      </c>
      <c r="G22" s="36" t="s">
        <v>37</v>
      </c>
      <c r="H22" s="36" t="n">
        <v>1.11483</v>
      </c>
      <c r="I22" s="36"/>
      <c r="J22" s="36" t="n">
        <v>10</v>
      </c>
      <c r="K22" s="37" t="n">
        <f aca="false">IF(J22="","",C22*0.03)</f>
        <v>3552.65479460442</v>
      </c>
      <c r="L22" s="37"/>
      <c r="M22" s="39" t="n">
        <f aca="false">IF(J22="","",(K22/J22)/LOOKUP(RIGHT($D$2,3),定数!$A$6:$A$13,定数!$B$6:$B$13))</f>
        <v>2.96054566217035</v>
      </c>
      <c r="N22" s="36" t="n">
        <v>2020</v>
      </c>
      <c r="O22" s="38" t="n">
        <v>44097</v>
      </c>
      <c r="P22" s="36" t="n">
        <v>1.11371</v>
      </c>
      <c r="Q22" s="36"/>
      <c r="R22" s="40" t="n">
        <f aca="false">IF(P22="","",T22*M22*LOOKUP(RIGHT($D$2,3),定数!$A$6:$A$13,定数!$B$6:$B$13))</f>
        <v>-3978.97336995698</v>
      </c>
      <c r="S22" s="40"/>
      <c r="T22" s="41" t="n">
        <f aca="false">IF(P22="","",IF(G22="買",(P22-H22),(H22-P22))*IF(RIGHT($D$2,3)="JPY",100,10000))</f>
        <v>-11.2000000000001</v>
      </c>
      <c r="U22" s="41"/>
      <c r="V22" s="1" t="n">
        <f aca="false">IF(T22&lt;&gt;"",IF(T22&gt;0,1+V21,0),"")</f>
        <v>0</v>
      </c>
      <c r="W22" s="0" t="n">
        <f aca="false">IF(T22&lt;&gt;"",IF(T22&lt;0,1+W21,0),"")</f>
        <v>1</v>
      </c>
      <c r="X22" s="42" t="n">
        <f aca="false">IF(C22&lt;&gt;"",MAX(X21,C22),"")</f>
        <v>118421.826486814</v>
      </c>
      <c r="Y22" s="43" t="n">
        <f aca="false">IF(X22&lt;&gt;"",1-(C22/X22),"")</f>
        <v>0</v>
      </c>
      <c r="Z22" s="0" t="str">
        <f aca="false">IF(R22&gt;0,R22,"")</f>
        <v/>
      </c>
      <c r="AA22" s="0" t="n">
        <f aca="false">IF(R22&lt;0,R22,"")</f>
        <v>-3978.97336995698</v>
      </c>
    </row>
    <row r="23" customFormat="false" ht="13.8" hidden="false" customHeight="false" outlineLevel="0" collapsed="false">
      <c r="B23" s="36" t="n">
        <v>15</v>
      </c>
      <c r="C23" s="37" t="n">
        <f aca="false">IF(R22="","",C22+R22)</f>
        <v>114442.853116857</v>
      </c>
      <c r="D23" s="37"/>
      <c r="E23" s="36" t="n">
        <v>2020</v>
      </c>
      <c r="F23" s="38" t="n">
        <v>44097</v>
      </c>
      <c r="G23" s="36" t="s">
        <v>37</v>
      </c>
      <c r="H23" s="36" t="n">
        <v>1.11538</v>
      </c>
      <c r="I23" s="36"/>
      <c r="J23" s="36" t="n">
        <v>18</v>
      </c>
      <c r="K23" s="37" t="n">
        <f aca="false">IF(J23="","",C23*0.03)</f>
        <v>3433.28559350571</v>
      </c>
      <c r="L23" s="37"/>
      <c r="M23" s="39" t="n">
        <f aca="false">IF(J23="","",(K23/J23)/LOOKUP(RIGHT($D$2,3),定数!$A$6:$A$13,定数!$B$6:$B$13))</f>
        <v>1.58948407106746</v>
      </c>
      <c r="N23" s="36" t="n">
        <v>2020</v>
      </c>
      <c r="O23" s="38" t="n">
        <v>44097</v>
      </c>
      <c r="P23" s="36" t="n">
        <v>1.11778</v>
      </c>
      <c r="Q23" s="36"/>
      <c r="R23" s="40" t="n">
        <f aca="false">IF(P23="","",T23*M23*LOOKUP(RIGHT($D$2,3),定数!$A$6:$A$13,定数!$B$6:$B$13))</f>
        <v>4577.7141246742</v>
      </c>
      <c r="S23" s="40"/>
      <c r="T23" s="41" t="n">
        <f aca="false">IF(P23="","",IF(G23="買",(P23-H23),(H23-P23))*IF(RIGHT($D$2,3)="JPY",100,10000))</f>
        <v>23.9999999999996</v>
      </c>
      <c r="U23" s="41"/>
      <c r="V23" s="1" t="str">
        <f aca="false">IF(S23&lt;&gt;"",IF(S23&lt;0,1+V22,0),"")</f>
        <v/>
      </c>
      <c r="W23" s="0" t="n">
        <f aca="false">IF(T23&lt;&gt;"",IF(T23&lt;0,1+W22,0),"")</f>
        <v>0</v>
      </c>
      <c r="X23" s="42" t="n">
        <f aca="false">IF(C23&lt;&gt;"",MAX(X22,C23),"")</f>
        <v>118421.826486814</v>
      </c>
      <c r="Y23" s="43" t="n">
        <f aca="false">IF(X23&lt;&gt;"",1-(C23/X23),"")</f>
        <v>0.0336000000000003</v>
      </c>
      <c r="Z23" s="0" t="n">
        <f aca="false">IF(R23&gt;0,R23,"")</f>
        <v>4577.7141246742</v>
      </c>
      <c r="AA23" s="0" t="str">
        <f aca="false">IF(R23&lt;0,R23,"")</f>
        <v/>
      </c>
    </row>
    <row r="24" customFormat="false" ht="13.8" hidden="false" customHeight="false" outlineLevel="0" collapsed="false">
      <c r="B24" s="36" t="n">
        <v>16</v>
      </c>
      <c r="C24" s="37" t="n">
        <f aca="false">IF(R23="","",C23+R23)</f>
        <v>119020.567241531</v>
      </c>
      <c r="D24" s="37"/>
      <c r="E24" s="36" t="n">
        <v>2020</v>
      </c>
      <c r="F24" s="38" t="n">
        <v>44097</v>
      </c>
      <c r="G24" s="36" t="s">
        <v>37</v>
      </c>
      <c r="H24" s="36" t="n">
        <v>1.11532</v>
      </c>
      <c r="I24" s="36"/>
      <c r="J24" s="36" t="n">
        <v>12</v>
      </c>
      <c r="K24" s="37" t="n">
        <f aca="false">IF(J24="","",C24*0.03)</f>
        <v>3570.61701724593</v>
      </c>
      <c r="L24" s="37"/>
      <c r="M24" s="39" t="n">
        <f aca="false">IF(J24="","",(K24/J24)/LOOKUP(RIGHT($D$2,3),定数!$A$6:$A$13,定数!$B$6:$B$13))</f>
        <v>2.47959515086523</v>
      </c>
      <c r="N24" s="36" t="n">
        <v>2020</v>
      </c>
      <c r="O24" s="38" t="n">
        <v>44097</v>
      </c>
      <c r="P24" s="36" t="n">
        <v>1.1167</v>
      </c>
      <c r="Q24" s="36"/>
      <c r="R24" s="40" t="n">
        <f aca="false">IF(P24="","",T24*M24*LOOKUP(RIGHT($D$2,3),定数!$A$6:$A$13,定数!$B$6:$B$13))</f>
        <v>4106.20956983264</v>
      </c>
      <c r="S24" s="40"/>
      <c r="T24" s="41" t="n">
        <f aca="false">IF(P24="","",IF(G24="買",(P24-H24),(H24-P24))*IF(RIGHT($D$2,3)="JPY",100,10000))</f>
        <v>13.7999999999994</v>
      </c>
      <c r="U24" s="41"/>
      <c r="V24" s="1" t="str">
        <f aca="false">IF(S24&lt;&gt;"",IF(S24&lt;0,1+V23,0),"")</f>
        <v/>
      </c>
      <c r="W24" s="0" t="n">
        <f aca="false">IF(T24&lt;&gt;"",IF(T24&lt;0,1+W23,0),"")</f>
        <v>0</v>
      </c>
      <c r="X24" s="42" t="n">
        <f aca="false">IF(C24&lt;&gt;"",MAX(X23,C24),"")</f>
        <v>119020.567241531</v>
      </c>
      <c r="Y24" s="43" t="n">
        <f aca="false">IF(X24&lt;&gt;"",1-(C24/X24),"")</f>
        <v>0</v>
      </c>
      <c r="Z24" s="0" t="n">
        <f aca="false">IF(R24&gt;0,R24,"")</f>
        <v>4106.20956983264</v>
      </c>
      <c r="AA24" s="0" t="str">
        <f aca="false">IF(R24&lt;0,R24,"")</f>
        <v/>
      </c>
    </row>
    <row r="25" customFormat="false" ht="13.8" hidden="false" customHeight="false" outlineLevel="0" collapsed="false">
      <c r="B25" s="36" t="n">
        <v>17</v>
      </c>
      <c r="C25" s="37" t="n">
        <f aca="false">IF(R24="","",C24+R24)</f>
        <v>123126.776811364</v>
      </c>
      <c r="D25" s="37"/>
      <c r="E25" s="36" t="n">
        <v>2020</v>
      </c>
      <c r="F25" s="38" t="n">
        <v>44097</v>
      </c>
      <c r="G25" s="36" t="s">
        <v>36</v>
      </c>
      <c r="H25" s="36" t="n">
        <v>1.1152</v>
      </c>
      <c r="I25" s="36"/>
      <c r="J25" s="36" t="n">
        <v>15</v>
      </c>
      <c r="K25" s="37" t="n">
        <f aca="false">IF(J25="","",C25*0.03)</f>
        <v>3693.80330434091</v>
      </c>
      <c r="L25" s="37"/>
      <c r="M25" s="39" t="n">
        <f aca="false">IF(J25="","",(K25/J25)/LOOKUP(RIGHT($D$2,3),定数!$A$6:$A$13,定数!$B$6:$B$13))</f>
        <v>2.05211294685606</v>
      </c>
      <c r="N25" s="36" t="n">
        <v>2020</v>
      </c>
      <c r="O25" s="38" t="n">
        <v>44097</v>
      </c>
      <c r="P25" s="36" t="n">
        <v>1.11323</v>
      </c>
      <c r="Q25" s="36"/>
      <c r="R25" s="40" t="n">
        <f aca="false">IF(P25="","",T25*M25*LOOKUP(RIGHT($D$2,3),定数!$A$6:$A$13,定数!$B$6:$B$13))</f>
        <v>4851.1950063678</v>
      </c>
      <c r="S25" s="40"/>
      <c r="T25" s="41" t="n">
        <f aca="false">IF(P25="","",IF(G25="買",(P25-H25),(H25-P25))*IF(RIGHT($D$2,3)="JPY",100,10000))</f>
        <v>19.7000000000003</v>
      </c>
      <c r="U25" s="41"/>
      <c r="V25" s="1" t="str">
        <f aca="false">IF(S25&lt;&gt;"",IF(S25&lt;0,1+V24,0),"")</f>
        <v/>
      </c>
      <c r="W25" s="0" t="n">
        <f aca="false">IF(T25&lt;&gt;"",IF(T25&lt;0,1+W24,0),"")</f>
        <v>0</v>
      </c>
      <c r="X25" s="42" t="n">
        <f aca="false">IF(C25&lt;&gt;"",MAX(X24,C25),"")</f>
        <v>123126.776811364</v>
      </c>
      <c r="Y25" s="43" t="n">
        <f aca="false">IF(X25&lt;&gt;"",1-(C25/X25),"")</f>
        <v>0</v>
      </c>
      <c r="Z25" s="0" t="n">
        <f aca="false">IF(R25&gt;0,R25,"")</f>
        <v>4851.1950063678</v>
      </c>
      <c r="AA25" s="0" t="str">
        <f aca="false">IF(R25&lt;0,R25,"")</f>
        <v/>
      </c>
    </row>
    <row r="26" customFormat="false" ht="13.8" hidden="false" customHeight="false" outlineLevel="0" collapsed="false">
      <c r="B26" s="36" t="n">
        <v>18</v>
      </c>
      <c r="C26" s="37" t="n">
        <f aca="false">IF(R25="","",C25+R25)</f>
        <v>127977.971817732</v>
      </c>
      <c r="D26" s="37"/>
      <c r="E26" s="36" t="n">
        <v>2020</v>
      </c>
      <c r="F26" s="38" t="n">
        <v>44097</v>
      </c>
      <c r="G26" s="36" t="s">
        <v>36</v>
      </c>
      <c r="H26" s="36" t="n">
        <v>1.11245</v>
      </c>
      <c r="I26" s="36"/>
      <c r="J26" s="36" t="n">
        <v>19</v>
      </c>
      <c r="K26" s="37" t="n">
        <f aca="false">IF(J26="","",C26*0.03)</f>
        <v>3839.33915453195</v>
      </c>
      <c r="L26" s="37"/>
      <c r="M26" s="39" t="n">
        <f aca="false">IF(J26="","",(K26/J26)/LOOKUP(RIGHT($D$2,3),定数!$A$6:$A$13,定数!$B$6:$B$13))</f>
        <v>1.68392068181226</v>
      </c>
      <c r="N26" s="36" t="n">
        <v>2020</v>
      </c>
      <c r="O26" s="38" t="n">
        <v>44097</v>
      </c>
      <c r="P26" s="36" t="n">
        <v>1.11014</v>
      </c>
      <c r="Q26" s="36"/>
      <c r="R26" s="40" t="n">
        <f aca="false">IF(P26="","",T26*M26*LOOKUP(RIGHT($D$2,3),定数!$A$6:$A$13,定数!$B$6:$B$13))</f>
        <v>4667.82812998365</v>
      </c>
      <c r="S26" s="40"/>
      <c r="T26" s="41" t="n">
        <f aca="false">IF(P26="","",IF(G26="買",(P26-H26),(H26-P26))*IF(RIGHT($D$2,3)="JPY",100,10000))</f>
        <v>23.1000000000003</v>
      </c>
      <c r="U26" s="41"/>
      <c r="V26" s="1" t="str">
        <f aca="false">IF(S26&lt;&gt;"",IF(S26&lt;0,1+V25,0),"")</f>
        <v/>
      </c>
      <c r="W26" s="0" t="n">
        <f aca="false">IF(T26&lt;&gt;"",IF(T26&lt;0,1+W25,0),"")</f>
        <v>0</v>
      </c>
      <c r="X26" s="42" t="n">
        <f aca="false">IF(C26&lt;&gt;"",MAX(X25,C26),"")</f>
        <v>127977.971817732</v>
      </c>
      <c r="Y26" s="43" t="n">
        <f aca="false">IF(X26&lt;&gt;"",1-(C26/X26),"")</f>
        <v>0</v>
      </c>
      <c r="Z26" s="0" t="n">
        <f aca="false">IF(R26&gt;0,R26,"")</f>
        <v>4667.82812998365</v>
      </c>
      <c r="AA26" s="0" t="str">
        <f aca="false">IF(R26&lt;0,R26,"")</f>
        <v/>
      </c>
    </row>
    <row r="27" customFormat="false" ht="13.8" hidden="false" customHeight="false" outlineLevel="0" collapsed="false">
      <c r="B27" s="36" t="n">
        <v>19</v>
      </c>
      <c r="C27" s="37" t="n">
        <f aca="false">IF(R26="","",C26+R26)</f>
        <v>132645.799947715</v>
      </c>
      <c r="D27" s="37"/>
      <c r="E27" s="36" t="n">
        <v>2020</v>
      </c>
      <c r="F27" s="38" t="n">
        <v>44097</v>
      </c>
      <c r="G27" s="36" t="s">
        <v>36</v>
      </c>
      <c r="H27" s="36" t="n">
        <v>1.11104</v>
      </c>
      <c r="I27" s="36"/>
      <c r="J27" s="36" t="n">
        <v>10</v>
      </c>
      <c r="K27" s="37" t="n">
        <f aca="false">IF(J27="","",C27*0.03)</f>
        <v>3979.37399843146</v>
      </c>
      <c r="L27" s="37"/>
      <c r="M27" s="39" t="n">
        <f aca="false">IF(J27="","",(K27/J27)/LOOKUP(RIGHT($D$2,3),定数!$A$6:$A$13,定数!$B$6:$B$13))</f>
        <v>3.31614499869288</v>
      </c>
      <c r="N27" s="36" t="n">
        <v>2020</v>
      </c>
      <c r="O27" s="38" t="n">
        <v>44097</v>
      </c>
      <c r="P27" s="36" t="n">
        <v>1.10993</v>
      </c>
      <c r="Q27" s="36"/>
      <c r="R27" s="40" t="n">
        <f aca="false">IF(P27="","",T27*M27*LOOKUP(RIGHT($D$2,3),定数!$A$6:$A$13,定数!$B$6:$B$13))</f>
        <v>4417.1051382587</v>
      </c>
      <c r="S27" s="40"/>
      <c r="T27" s="41" t="n">
        <f aca="false">IF(P27="","",IF(G27="買",(P27-H27),(H27-P27))*IF(RIGHT($D$2,3)="JPY",100,10000))</f>
        <v>11.0999999999994</v>
      </c>
      <c r="U27" s="41"/>
      <c r="V27" s="1" t="str">
        <f aca="false">IF(S27&lt;&gt;"",IF(S27&lt;0,1+V26,0),"")</f>
        <v/>
      </c>
      <c r="W27" s="0" t="n">
        <f aca="false">IF(T27&lt;&gt;"",IF(T27&lt;0,1+W26,0),"")</f>
        <v>0</v>
      </c>
      <c r="X27" s="42" t="n">
        <f aca="false">IF(C27&lt;&gt;"",MAX(X26,C27),"")</f>
        <v>132645.799947715</v>
      </c>
      <c r="Y27" s="43" t="n">
        <f aca="false">IF(X27&lt;&gt;"",1-(C27/X27),"")</f>
        <v>0</v>
      </c>
      <c r="Z27" s="0" t="n">
        <f aca="false">IF(R27&gt;0,R27,"")</f>
        <v>4417.1051382587</v>
      </c>
      <c r="AA27" s="0" t="str">
        <f aca="false">IF(R27&lt;0,R27,"")</f>
        <v/>
      </c>
    </row>
    <row r="28" customFormat="false" ht="13.8" hidden="false" customHeight="false" outlineLevel="0" collapsed="false">
      <c r="B28" s="36" t="n">
        <v>20</v>
      </c>
      <c r="C28" s="37" t="n">
        <f aca="false">IF(R27="","",C27+R27)</f>
        <v>137062.905085974</v>
      </c>
      <c r="D28" s="37"/>
      <c r="E28" s="36" t="n">
        <v>2020</v>
      </c>
      <c r="F28" s="38" t="n">
        <v>44097</v>
      </c>
      <c r="G28" s="36" t="s">
        <v>37</v>
      </c>
      <c r="H28" s="36" t="n">
        <v>1.11228</v>
      </c>
      <c r="I28" s="36"/>
      <c r="J28" s="36" t="n">
        <v>10</v>
      </c>
      <c r="K28" s="37" t="n">
        <f aca="false">IF(J28="","",C28*0.03)</f>
        <v>4111.88715257922</v>
      </c>
      <c r="L28" s="37"/>
      <c r="M28" s="39" t="n">
        <f aca="false">IF(J28="","",(K28/J28)/LOOKUP(RIGHT($D$2,3),定数!$A$6:$A$13,定数!$B$6:$B$13))</f>
        <v>3.42657262714935</v>
      </c>
      <c r="N28" s="36" t="n">
        <v>2020</v>
      </c>
      <c r="O28" s="38" t="n">
        <v>44097</v>
      </c>
      <c r="P28" s="36" t="n">
        <v>1.11353</v>
      </c>
      <c r="Q28" s="36"/>
      <c r="R28" s="40" t="n">
        <f aca="false">IF(P28="","",T28*M28*LOOKUP(RIGHT($D$2,3),定数!$A$6:$A$13,定数!$B$6:$B$13))</f>
        <v>5139.85894072391</v>
      </c>
      <c r="S28" s="40"/>
      <c r="T28" s="41" t="n">
        <f aca="false">IF(P28="","",IF(G28="買",(P28-H28),(H28-P28))*IF(RIGHT($D$2,3)="JPY",100,10000))</f>
        <v>12.4999999999997</v>
      </c>
      <c r="U28" s="41"/>
      <c r="V28" s="1" t="str">
        <f aca="false">IF(S28&lt;&gt;"",IF(S28&lt;0,1+V27,0),"")</f>
        <v/>
      </c>
      <c r="W28" s="0" t="n">
        <f aca="false">IF(T28&lt;&gt;"",IF(T28&lt;0,1+W27,0),"")</f>
        <v>0</v>
      </c>
      <c r="X28" s="42" t="n">
        <f aca="false">IF(C28&lt;&gt;"",MAX(X27,C28),"")</f>
        <v>137062.905085974</v>
      </c>
      <c r="Y28" s="43" t="n">
        <f aca="false">IF(X28&lt;&gt;"",1-(C28/X28),"")</f>
        <v>0</v>
      </c>
      <c r="Z28" s="0" t="n">
        <f aca="false">IF(R28&gt;0,R28,"")</f>
        <v>5139.85894072391</v>
      </c>
      <c r="AA28" s="0" t="str">
        <f aca="false">IF(R28&lt;0,R28,"")</f>
        <v/>
      </c>
    </row>
    <row r="29" customFormat="false" ht="13.8" hidden="false" customHeight="false" outlineLevel="0" collapsed="false">
      <c r="B29" s="36" t="n">
        <v>21</v>
      </c>
      <c r="C29" s="37" t="n">
        <f aca="false">IF(R28="","",C28+R28)</f>
        <v>142202.764026698</v>
      </c>
      <c r="D29" s="37"/>
      <c r="E29" s="36" t="n">
        <v>2020</v>
      </c>
      <c r="F29" s="38" t="n">
        <v>44097</v>
      </c>
      <c r="G29" s="36" t="s">
        <v>37</v>
      </c>
      <c r="H29" s="36" t="n">
        <v>1.11302</v>
      </c>
      <c r="I29" s="36"/>
      <c r="J29" s="36" t="n">
        <v>12</v>
      </c>
      <c r="K29" s="37" t="n">
        <f aca="false">IF(J29="","",C29*0.03)</f>
        <v>4266.08292080093</v>
      </c>
      <c r="L29" s="37"/>
      <c r="M29" s="39" t="n">
        <f aca="false">IF(J29="","",(K29/J29)/LOOKUP(RIGHT($D$2,3),定数!$A$6:$A$13,定数!$B$6:$B$13))</f>
        <v>2.96255758388954</v>
      </c>
      <c r="N29" s="36" t="n">
        <v>2020</v>
      </c>
      <c r="O29" s="38" t="n">
        <v>44097</v>
      </c>
      <c r="P29" s="36" t="n">
        <v>1.11532</v>
      </c>
      <c r="Q29" s="36"/>
      <c r="R29" s="40" t="n">
        <f aca="false">IF(P29="","",T29*M29*LOOKUP(RIGHT($D$2,3),定数!$A$6:$A$13,定数!$B$6:$B$13))</f>
        <v>8176.6589315358</v>
      </c>
      <c r="S29" s="40"/>
      <c r="T29" s="41" t="n">
        <f aca="false">IF(P29="","",IF(G29="買",(P29-H29),(H29-P29))*IF(RIGHT($D$2,3)="JPY",100,10000))</f>
        <v>23.0000000000019</v>
      </c>
      <c r="U29" s="41"/>
      <c r="V29" s="1" t="str">
        <f aca="false">IF(S29&lt;&gt;"",IF(S29&lt;0,1+V28,0),"")</f>
        <v/>
      </c>
      <c r="W29" s="0" t="n">
        <f aca="false">IF(T29&lt;&gt;"",IF(T29&lt;0,1+W28,0),"")</f>
        <v>0</v>
      </c>
      <c r="X29" s="42" t="n">
        <f aca="false">IF(C29&lt;&gt;"",MAX(X28,C29),"")</f>
        <v>142202.764026698</v>
      </c>
      <c r="Y29" s="43" t="n">
        <f aca="false">IF(X29&lt;&gt;"",1-(C29/X29),"")</f>
        <v>0</v>
      </c>
      <c r="Z29" s="0" t="n">
        <f aca="false">IF(R29&gt;0,R29,"")</f>
        <v>8176.6589315358</v>
      </c>
      <c r="AA29" s="0" t="str">
        <f aca="false">IF(R29&lt;0,R29,"")</f>
        <v/>
      </c>
    </row>
    <row r="30" customFormat="false" ht="13.8" hidden="false" customHeight="false" outlineLevel="0" collapsed="false">
      <c r="B30" s="36" t="n">
        <v>22</v>
      </c>
      <c r="C30" s="37" t="n">
        <f aca="false">IF(R29="","",C29+R29)</f>
        <v>150379.422958234</v>
      </c>
      <c r="D30" s="37"/>
      <c r="E30" s="36" t="n">
        <v>2020</v>
      </c>
      <c r="F30" s="38" t="n">
        <v>44097</v>
      </c>
      <c r="G30" s="36" t="s">
        <v>37</v>
      </c>
      <c r="H30" s="36" t="n">
        <v>1.115</v>
      </c>
      <c r="I30" s="36"/>
      <c r="J30" s="36" t="n">
        <v>5.7</v>
      </c>
      <c r="K30" s="37" t="n">
        <f aca="false">IF(J30="","",C30*0.03)</f>
        <v>4511.38268874701</v>
      </c>
      <c r="L30" s="37"/>
      <c r="M30" s="39" t="n">
        <f aca="false">IF(J30="","",(K30/J30)/LOOKUP(RIGHT($D$2,3),定数!$A$6:$A$13,定数!$B$6:$B$13))</f>
        <v>6.59558872623832</v>
      </c>
      <c r="N30" s="36" t="n">
        <v>2020</v>
      </c>
      <c r="O30" s="38" t="n">
        <v>44097</v>
      </c>
      <c r="P30" s="36" t="n">
        <v>1.11626</v>
      </c>
      <c r="Q30" s="36"/>
      <c r="R30" s="40" t="n">
        <f aca="false">IF(P30="","",T30*M30*LOOKUP(RIGHT($D$2,3),定数!$A$6:$A$13,定数!$B$6:$B$13))</f>
        <v>9972.53015407264</v>
      </c>
      <c r="S30" s="40"/>
      <c r="T30" s="41" t="n">
        <f aca="false">IF(P30="","",IF(G30="買",(P30-H30),(H30-P30))*IF(RIGHT($D$2,3)="JPY",100,10000))</f>
        <v>12.6000000000004</v>
      </c>
      <c r="U30" s="41"/>
      <c r="V30" s="1" t="str">
        <f aca="false">IF(S30&lt;&gt;"",IF(S30&lt;0,1+V29,0),"")</f>
        <v/>
      </c>
      <c r="W30" s="0" t="n">
        <f aca="false">IF(T30&lt;&gt;"",IF(T30&lt;0,1+W29,0),"")</f>
        <v>0</v>
      </c>
      <c r="X30" s="42" t="n">
        <f aca="false">IF(C30&lt;&gt;"",MAX(X29,C30),"")</f>
        <v>150379.422958234</v>
      </c>
      <c r="Y30" s="43" t="n">
        <f aca="false">IF(X30&lt;&gt;"",1-(C30/X30),"")</f>
        <v>0</v>
      </c>
      <c r="Z30" s="0" t="n">
        <f aca="false">IF(R30&gt;0,R30,"")</f>
        <v>9972.53015407264</v>
      </c>
      <c r="AA30" s="0" t="str">
        <f aca="false">IF(R30&lt;0,R30,"")</f>
        <v/>
      </c>
    </row>
    <row r="31" customFormat="false" ht="13.8" hidden="false" customHeight="false" outlineLevel="0" collapsed="false">
      <c r="B31" s="36" t="n">
        <v>23</v>
      </c>
      <c r="C31" s="37" t="n">
        <f aca="false">IF(R30="","",C30+R30)</f>
        <v>160351.953112306</v>
      </c>
      <c r="D31" s="37"/>
      <c r="E31" s="36" t="n">
        <v>2020</v>
      </c>
      <c r="F31" s="38" t="n">
        <v>44097</v>
      </c>
      <c r="G31" s="36" t="s">
        <v>36</v>
      </c>
      <c r="H31" s="36" t="n">
        <v>1.11493</v>
      </c>
      <c r="I31" s="36"/>
      <c r="J31" s="36" t="n">
        <v>23</v>
      </c>
      <c r="K31" s="37" t="n">
        <f aca="false">IF(J31="","",C31*0.03)</f>
        <v>4810.55859336919</v>
      </c>
      <c r="L31" s="37"/>
      <c r="M31" s="39" t="n">
        <f aca="false">IF(J31="","",(K31/J31)/LOOKUP(RIGHT($D$2,3),定数!$A$6:$A$13,定数!$B$6:$B$13))</f>
        <v>1.74295601209029</v>
      </c>
      <c r="N31" s="36" t="n">
        <v>2020</v>
      </c>
      <c r="O31" s="38" t="n">
        <v>44097</v>
      </c>
      <c r="P31" s="36" t="n">
        <v>1.11156</v>
      </c>
      <c r="Q31" s="36"/>
      <c r="R31" s="40" t="n">
        <f aca="false">IF(P31="","",T31*M31*LOOKUP(RIGHT($D$2,3),定数!$A$6:$A$13,定数!$B$6:$B$13))</f>
        <v>7048.51411289285</v>
      </c>
      <c r="S31" s="40"/>
      <c r="T31" s="41" t="n">
        <f aca="false">IF(P31="","",IF(G31="買",(P31-H31),(H31-P31))*IF(RIGHT($D$2,3)="JPY",100,10000))</f>
        <v>33.6999999999987</v>
      </c>
      <c r="U31" s="41"/>
      <c r="V31" s="1" t="str">
        <f aca="false">IF(S31&lt;&gt;"",IF(S31&lt;0,1+V30,0),"")</f>
        <v/>
      </c>
      <c r="W31" s="0" t="n">
        <f aca="false">IF(T31&lt;&gt;"",IF(T31&lt;0,1+W30,0),"")</f>
        <v>0</v>
      </c>
      <c r="X31" s="42" t="n">
        <f aca="false">IF(C31&lt;&gt;"",MAX(X30,C31),"")</f>
        <v>160351.953112306</v>
      </c>
      <c r="Y31" s="43" t="n">
        <f aca="false">IF(X31&lt;&gt;"",1-(C31/X31),"")</f>
        <v>0</v>
      </c>
      <c r="Z31" s="0" t="n">
        <f aca="false">IF(R31&gt;0,R31,"")</f>
        <v>7048.51411289285</v>
      </c>
      <c r="AA31" s="0" t="str">
        <f aca="false">IF(R31&lt;0,R31,"")</f>
        <v/>
      </c>
    </row>
    <row r="32" customFormat="false" ht="13.8" hidden="false" customHeight="false" outlineLevel="0" collapsed="false">
      <c r="B32" s="36" t="n">
        <v>24</v>
      </c>
      <c r="C32" s="37" t="n">
        <f aca="false">IF(R31="","",C31+R31)</f>
        <v>167400.467225199</v>
      </c>
      <c r="D32" s="37"/>
      <c r="E32" s="36" t="n">
        <v>2020</v>
      </c>
      <c r="F32" s="38" t="n">
        <v>44097</v>
      </c>
      <c r="G32" s="36" t="s">
        <v>36</v>
      </c>
      <c r="H32" s="36" t="n">
        <v>1.10935</v>
      </c>
      <c r="I32" s="36"/>
      <c r="J32" s="36" t="n">
        <v>8.5</v>
      </c>
      <c r="K32" s="37" t="n">
        <f aca="false">IF(J32="","",C32*0.03)</f>
        <v>5022.01401675597</v>
      </c>
      <c r="L32" s="37"/>
      <c r="M32" s="39" t="n">
        <f aca="false">IF(J32="","",(K32/J32)/LOOKUP(RIGHT($D$2,3),定数!$A$6:$A$13,定数!$B$6:$B$13))</f>
        <v>4.92354315368233</v>
      </c>
      <c r="N32" s="36" t="n">
        <v>2020</v>
      </c>
      <c r="O32" s="38" t="n">
        <v>44097</v>
      </c>
      <c r="P32" s="36" t="n">
        <v>1.10827</v>
      </c>
      <c r="Q32" s="36"/>
      <c r="R32" s="40" t="n">
        <f aca="false">IF(P32="","",T32*M32*LOOKUP(RIGHT($D$2,3),定数!$A$6:$A$13,定数!$B$6:$B$13))</f>
        <v>6380.91192717212</v>
      </c>
      <c r="S32" s="40"/>
      <c r="T32" s="41" t="n">
        <f aca="false">IF(P32="","",IF(G32="買",(P32-H32),(H32-P32))*IF(RIGHT($D$2,3)="JPY",100,10000))</f>
        <v>10.7999999999997</v>
      </c>
      <c r="U32" s="41"/>
      <c r="V32" s="1" t="str">
        <f aca="false">IF(S32&lt;&gt;"",IF(S32&lt;0,1+V31,0),"")</f>
        <v/>
      </c>
      <c r="W32" s="0" t="n">
        <f aca="false">IF(T32&lt;&gt;"",IF(T32&lt;0,1+W31,0),"")</f>
        <v>0</v>
      </c>
      <c r="X32" s="42" t="n">
        <f aca="false">IF(C32&lt;&gt;"",MAX(X31,C32),"")</f>
        <v>167400.467225199</v>
      </c>
      <c r="Y32" s="43" t="n">
        <f aca="false">IF(X32&lt;&gt;"",1-(C32/X32),"")</f>
        <v>0</v>
      </c>
      <c r="Z32" s="0" t="n">
        <f aca="false">IF(R32&gt;0,R32,"")</f>
        <v>6380.91192717212</v>
      </c>
      <c r="AA32" s="0" t="str">
        <f aca="false">IF(R32&lt;0,R32,"")</f>
        <v/>
      </c>
    </row>
    <row r="33" customFormat="false" ht="13.8" hidden="false" customHeight="false" outlineLevel="0" collapsed="false">
      <c r="B33" s="36" t="n">
        <v>25</v>
      </c>
      <c r="C33" s="37" t="n">
        <f aca="false">IF(R32="","",C32+R32)</f>
        <v>173781.379152371</v>
      </c>
      <c r="D33" s="37"/>
      <c r="E33" s="36" t="n">
        <v>2020</v>
      </c>
      <c r="F33" s="38" t="n">
        <v>44097</v>
      </c>
      <c r="G33" s="36" t="s">
        <v>37</v>
      </c>
      <c r="H33" s="36" t="n">
        <v>1.10903</v>
      </c>
      <c r="I33" s="36"/>
      <c r="J33" s="36" t="n">
        <v>8.3</v>
      </c>
      <c r="K33" s="37" t="n">
        <f aca="false">IF(J33="","",C33*0.03)</f>
        <v>5213.44137457114</v>
      </c>
      <c r="L33" s="37"/>
      <c r="M33" s="39" t="n">
        <f aca="false">IF(J33="","",(K33/J33)/LOOKUP(RIGHT($D$2,3),定数!$A$6:$A$13,定数!$B$6:$B$13))</f>
        <v>5.23437889013166</v>
      </c>
      <c r="N33" s="36" t="n">
        <v>2020</v>
      </c>
      <c r="O33" s="38" t="n">
        <v>44097</v>
      </c>
      <c r="P33" s="36" t="n">
        <v>1.11028</v>
      </c>
      <c r="Q33" s="36"/>
      <c r="R33" s="40" t="n">
        <f aca="false">IF(P33="","",T33*M33*LOOKUP(RIGHT($D$2,3),定数!$A$6:$A$13,定数!$B$6:$B$13))</f>
        <v>7851.56833519733</v>
      </c>
      <c r="S33" s="40"/>
      <c r="T33" s="41" t="n">
        <f aca="false">IF(P33="","",IF(G33="買",(P33-H33),(H33-P33))*IF(RIGHT($D$2,3)="JPY",100,10000))</f>
        <v>12.4999999999997</v>
      </c>
      <c r="U33" s="41"/>
      <c r="V33" s="1" t="str">
        <f aca="false">IF(S33&lt;&gt;"",IF(S33&lt;0,1+V32,0),"")</f>
        <v/>
      </c>
      <c r="W33" s="0" t="n">
        <f aca="false">IF(T33&lt;&gt;"",IF(T33&lt;0,1+W32,0),"")</f>
        <v>0</v>
      </c>
      <c r="X33" s="42" t="n">
        <f aca="false">IF(C33&lt;&gt;"",MAX(X32,C33),"")</f>
        <v>173781.379152371</v>
      </c>
      <c r="Y33" s="43" t="n">
        <f aca="false">IF(X33&lt;&gt;"",1-(C33/X33),"")</f>
        <v>0</v>
      </c>
      <c r="Z33" s="0" t="n">
        <f aca="false">IF(R33&gt;0,R33,"")</f>
        <v>7851.56833519733</v>
      </c>
      <c r="AA33" s="0" t="str">
        <f aca="false">IF(R33&lt;0,R33,"")</f>
        <v/>
      </c>
    </row>
    <row r="34" customFormat="false" ht="13.8" hidden="false" customHeight="false" outlineLevel="0" collapsed="false">
      <c r="B34" s="36" t="n">
        <v>26</v>
      </c>
      <c r="C34" s="37" t="n">
        <f aca="false">IF(R33="","",C33+R33)</f>
        <v>181632.947487569</v>
      </c>
      <c r="D34" s="37"/>
      <c r="E34" s="36" t="n">
        <v>2020</v>
      </c>
      <c r="F34" s="38" t="n">
        <v>44097</v>
      </c>
      <c r="G34" s="36" t="s">
        <v>36</v>
      </c>
      <c r="H34" s="36" t="n">
        <v>1.1101</v>
      </c>
      <c r="I34" s="36"/>
      <c r="J34" s="36" t="n">
        <v>16.4</v>
      </c>
      <c r="K34" s="37" t="n">
        <f aca="false">IF(J34="","",C34*0.03)</f>
        <v>5448.98842462706</v>
      </c>
      <c r="L34" s="37"/>
      <c r="M34" s="39" t="n">
        <f aca="false">IF(J34="","",(K34/J34)/LOOKUP(RIGHT($D$2,3),定数!$A$6:$A$13,定数!$B$6:$B$13))</f>
        <v>2.76879493121294</v>
      </c>
      <c r="N34" s="36" t="n">
        <v>2020</v>
      </c>
      <c r="O34" s="38" t="n">
        <v>44097</v>
      </c>
      <c r="P34" s="36" t="n">
        <v>1.10785</v>
      </c>
      <c r="Q34" s="36"/>
      <c r="R34" s="40" t="n">
        <f aca="false">IF(P34="","",T34*M34*LOOKUP(RIGHT($D$2,3),定数!$A$6:$A$13,定数!$B$6:$B$13))</f>
        <v>7475.74631427521</v>
      </c>
      <c r="S34" s="40"/>
      <c r="T34" s="41" t="n">
        <f aca="false">IF(P34="","",IF(G34="買",(P34-H34),(H34-P34))*IF(RIGHT($D$2,3)="JPY",100,10000))</f>
        <v>22.5000000000009</v>
      </c>
      <c r="U34" s="41"/>
      <c r="V34" s="1" t="str">
        <f aca="false">IF(S34&lt;&gt;"",IF(S34&lt;0,1+V33,0),"")</f>
        <v/>
      </c>
      <c r="W34" s="0" t="n">
        <f aca="false">IF(T34&lt;&gt;"",IF(T34&lt;0,1+W33,0),"")</f>
        <v>0</v>
      </c>
      <c r="X34" s="42" t="n">
        <f aca="false">IF(C34&lt;&gt;"",MAX(X33,C34),"")</f>
        <v>181632.947487569</v>
      </c>
      <c r="Y34" s="43" t="n">
        <f aca="false">IF(X34&lt;&gt;"",1-(C34/X34),"")</f>
        <v>0</v>
      </c>
      <c r="Z34" s="0" t="n">
        <f aca="false">IF(R34&gt;0,R34,"")</f>
        <v>7475.74631427521</v>
      </c>
      <c r="AA34" s="0" t="str">
        <f aca="false">IF(R34&lt;0,R34,"")</f>
        <v/>
      </c>
    </row>
    <row r="35" customFormat="false" ht="13.8" hidden="false" customHeight="false" outlineLevel="0" collapsed="false">
      <c r="B35" s="36" t="n">
        <v>27</v>
      </c>
      <c r="C35" s="37" t="n">
        <f aca="false">IF(R34="","",C34+R34)</f>
        <v>189108.693801844</v>
      </c>
      <c r="D35" s="37"/>
      <c r="E35" s="36" t="n">
        <v>2020</v>
      </c>
      <c r="F35" s="38" t="n">
        <v>44097</v>
      </c>
      <c r="G35" s="36" t="s">
        <v>37</v>
      </c>
      <c r="H35" s="36" t="n">
        <v>1.10857</v>
      </c>
      <c r="I35" s="36"/>
      <c r="J35" s="36" t="n">
        <v>10.5</v>
      </c>
      <c r="K35" s="37" t="n">
        <f aca="false">IF(J35="","",C35*0.03)</f>
        <v>5673.26081405532</v>
      </c>
      <c r="L35" s="37"/>
      <c r="M35" s="39" t="n">
        <f aca="false">IF(J35="","",(K35/J35)/LOOKUP(RIGHT($D$2,3),定数!$A$6:$A$13,定数!$B$6:$B$13))</f>
        <v>4.50258794766295</v>
      </c>
      <c r="N35" s="36" t="n">
        <v>2020</v>
      </c>
      <c r="O35" s="38" t="n">
        <v>44097</v>
      </c>
      <c r="P35" s="36" t="n">
        <v>1.10749</v>
      </c>
      <c r="Q35" s="36"/>
      <c r="R35" s="40" t="n">
        <f aca="false">IF(P35="","",T35*M35*LOOKUP(RIGHT($D$2,3),定数!$A$6:$A$13,定数!$B$6:$B$13))</f>
        <v>-5835.35398017102</v>
      </c>
      <c r="S35" s="40"/>
      <c r="T35" s="41" t="n">
        <f aca="false">IF(P35="","",IF(G35="買",(P35-H35),(H35-P35))*IF(RIGHT($D$2,3)="JPY",100,10000))</f>
        <v>-10.7999999999997</v>
      </c>
      <c r="U35" s="41"/>
      <c r="V35" s="1" t="str">
        <f aca="false">IF(S35&lt;&gt;"",IF(S35&lt;0,1+V34,0),"")</f>
        <v/>
      </c>
      <c r="W35" s="0" t="n">
        <f aca="false">IF(T35&lt;&gt;"",IF(T35&lt;0,1+W34,0),"")</f>
        <v>1</v>
      </c>
      <c r="X35" s="42" t="n">
        <f aca="false">IF(C35&lt;&gt;"",MAX(X34,C35),"")</f>
        <v>189108.693801844</v>
      </c>
      <c r="Y35" s="43" t="n">
        <f aca="false">IF(X35&lt;&gt;"",1-(C35/X35),"")</f>
        <v>0</v>
      </c>
      <c r="Z35" s="0" t="str">
        <f aca="false">IF(R35&gt;0,R35,"")</f>
        <v/>
      </c>
      <c r="AA35" s="0" t="n">
        <f aca="false">IF(R35&lt;0,R35,"")</f>
        <v>-5835.35398017102</v>
      </c>
    </row>
    <row r="36" customFormat="false" ht="13.8" hidden="false" customHeight="false" outlineLevel="0" collapsed="false">
      <c r="B36" s="36" t="n">
        <v>28</v>
      </c>
      <c r="C36" s="37" t="n">
        <f aca="false">IF(R35="","",C35+R35)</f>
        <v>183273.339821673</v>
      </c>
      <c r="D36" s="37"/>
      <c r="E36" s="36" t="n">
        <v>2020</v>
      </c>
      <c r="F36" s="38" t="n">
        <v>44097</v>
      </c>
      <c r="G36" s="36" t="s">
        <v>36</v>
      </c>
      <c r="H36" s="36" t="n">
        <v>1.10796</v>
      </c>
      <c r="I36" s="36"/>
      <c r="J36" s="36" t="n">
        <v>28.6</v>
      </c>
      <c r="K36" s="37" t="n">
        <f aca="false">IF(J36="","",C36*0.03)</f>
        <v>5498.20019465018</v>
      </c>
      <c r="L36" s="37"/>
      <c r="M36" s="39" t="n">
        <f aca="false">IF(J36="","",(K36/J36)/LOOKUP(RIGHT($D$2,3),定数!$A$6:$A$13,定数!$B$6:$B$13))</f>
        <v>1.60203968375588</v>
      </c>
      <c r="N36" s="36" t="n">
        <v>2020</v>
      </c>
      <c r="O36" s="38" t="n">
        <v>44097</v>
      </c>
      <c r="P36" s="36" t="n">
        <v>1.10392</v>
      </c>
      <c r="Q36" s="36"/>
      <c r="R36" s="40" t="n">
        <f aca="false">IF(P36="","",T36*M36*LOOKUP(RIGHT($D$2,3),定数!$A$6:$A$13,定数!$B$6:$B$13))</f>
        <v>7766.68838684859</v>
      </c>
      <c r="S36" s="40"/>
      <c r="T36" s="41" t="n">
        <f aca="false">IF(P36="","",IF(G36="買",(P36-H36),(H36-P36))*IF(RIGHT($D$2,3)="JPY",100,10000))</f>
        <v>40.4000000000004</v>
      </c>
      <c r="U36" s="41"/>
      <c r="V36" s="1" t="str">
        <f aca="false">IF(S36&lt;&gt;"",IF(S36&lt;0,1+V35,0),"")</f>
        <v/>
      </c>
      <c r="W36" s="0" t="n">
        <f aca="false">IF(T36&lt;&gt;"",IF(T36&lt;0,1+W35,0),"")</f>
        <v>0</v>
      </c>
      <c r="X36" s="42" t="n">
        <f aca="false">IF(C36&lt;&gt;"",MAX(X35,C36),"")</f>
        <v>189108.693801844</v>
      </c>
      <c r="Y36" s="43" t="n">
        <f aca="false">IF(X36&lt;&gt;"",1-(C36/X36),"")</f>
        <v>0.030857142857142</v>
      </c>
      <c r="Z36" s="0" t="n">
        <f aca="false">IF(R36&gt;0,R36,"")</f>
        <v>7766.68838684859</v>
      </c>
      <c r="AA36" s="0" t="str">
        <f aca="false">IF(R36&lt;0,R36,"")</f>
        <v/>
      </c>
    </row>
    <row r="37" customFormat="false" ht="13.8" hidden="false" customHeight="false" outlineLevel="0" collapsed="false">
      <c r="B37" s="36" t="n">
        <v>29</v>
      </c>
      <c r="C37" s="37" t="n">
        <f aca="false">IF(R36="","",C36+R36)</f>
        <v>191040.028208521</v>
      </c>
      <c r="D37" s="37"/>
      <c r="E37" s="36" t="n">
        <v>2020</v>
      </c>
      <c r="F37" s="38" t="n">
        <v>44097</v>
      </c>
      <c r="G37" s="36" t="s">
        <v>37</v>
      </c>
      <c r="H37" s="36" t="n">
        <v>1.10515</v>
      </c>
      <c r="I37" s="36"/>
      <c r="J37" s="36" t="n">
        <v>15.7</v>
      </c>
      <c r="K37" s="37" t="n">
        <f aca="false">IF(J37="","",C37*0.03)</f>
        <v>5731.20084625564</v>
      </c>
      <c r="L37" s="37"/>
      <c r="M37" s="39" t="n">
        <f aca="false">IF(J37="","",(K37/J37)/LOOKUP(RIGHT($D$2,3),定数!$A$6:$A$13,定数!$B$6:$B$13))</f>
        <v>3.04203866574079</v>
      </c>
      <c r="N37" s="36" t="n">
        <v>2020</v>
      </c>
      <c r="O37" s="38" t="n">
        <v>44097</v>
      </c>
      <c r="P37" s="36" t="n">
        <v>1.10357</v>
      </c>
      <c r="Q37" s="36"/>
      <c r="R37" s="40" t="n">
        <f aca="false">IF(P37="","",T37*M37*LOOKUP(RIGHT($D$2,3),定数!$A$6:$A$13,定数!$B$6:$B$13))</f>
        <v>-5767.70531024503</v>
      </c>
      <c r="S37" s="40"/>
      <c r="T37" s="41" t="n">
        <f aca="false">IF(P37="","",IF(G37="買",(P37-H37),(H37-P37))*IF(RIGHT($D$2,3)="JPY",100,10000))</f>
        <v>-15.8000000000014</v>
      </c>
      <c r="U37" s="41"/>
      <c r="V37" s="1" t="str">
        <f aca="false">IF(S37&lt;&gt;"",IF(S37&lt;0,1+V36,0),"")</f>
        <v/>
      </c>
      <c r="W37" s="0" t="n">
        <f aca="false">IF(T37&lt;&gt;"",IF(T37&lt;0,1+W36,0),"")</f>
        <v>1</v>
      </c>
      <c r="X37" s="42" t="n">
        <f aca="false">IF(C37&lt;&gt;"",MAX(X36,C37),"")</f>
        <v>191040.028208521</v>
      </c>
      <c r="Y37" s="43" t="n">
        <f aca="false">IF(X37&lt;&gt;"",1-(C37/X37),"")</f>
        <v>0</v>
      </c>
      <c r="Z37" s="0" t="str">
        <f aca="false">IF(R37&gt;0,R37,"")</f>
        <v/>
      </c>
      <c r="AA37" s="0" t="n">
        <f aca="false">IF(R37&lt;0,R37,"")</f>
        <v>-5767.70531024503</v>
      </c>
    </row>
    <row r="38" customFormat="false" ht="13.8" hidden="false" customHeight="false" outlineLevel="0" collapsed="false">
      <c r="B38" s="36" t="n">
        <v>30</v>
      </c>
      <c r="C38" s="37" t="n">
        <f aca="false">IF(R37="","",C37+R37)</f>
        <v>185272.322898276</v>
      </c>
      <c r="D38" s="37"/>
      <c r="E38" s="36" t="n">
        <v>2020</v>
      </c>
      <c r="F38" s="38" t="n">
        <v>44097</v>
      </c>
      <c r="G38" s="36" t="s">
        <v>37</v>
      </c>
      <c r="H38" s="36" t="n">
        <v>1.101</v>
      </c>
      <c r="I38" s="36"/>
      <c r="J38" s="36" t="n">
        <v>12.4</v>
      </c>
      <c r="K38" s="37" t="n">
        <f aca="false">IF(J38="","",C38*0.03)</f>
        <v>5558.16968694829</v>
      </c>
      <c r="L38" s="37"/>
      <c r="M38" s="39" t="n">
        <f aca="false">IF(J38="","",(K38/J38)/LOOKUP(RIGHT($D$2,3),定数!$A$6:$A$13,定数!$B$6:$B$13))</f>
        <v>3.73532909069106</v>
      </c>
      <c r="N38" s="36" t="n">
        <v>2020</v>
      </c>
      <c r="O38" s="38" t="n">
        <v>44097</v>
      </c>
      <c r="P38" s="36" t="n">
        <v>1.10264</v>
      </c>
      <c r="Q38" s="36"/>
      <c r="R38" s="40" t="n">
        <f aca="false">IF(P38="","",T38*M38*LOOKUP(RIGHT($D$2,3),定数!$A$6:$A$13,定数!$B$6:$B$13))</f>
        <v>7351.12765048038</v>
      </c>
      <c r="S38" s="40"/>
      <c r="T38" s="41" t="n">
        <f aca="false">IF(P38="","",IF(G38="買",(P38-H38),(H38-P38))*IF(RIGHT($D$2,3)="JPY",100,10000))</f>
        <v>16.4000000000009</v>
      </c>
      <c r="U38" s="41"/>
      <c r="V38" s="1" t="str">
        <f aca="false">IF(S38&lt;&gt;"",IF(S38&lt;0,1+V37,0),"")</f>
        <v/>
      </c>
      <c r="W38" s="0" t="n">
        <f aca="false">IF(T38&lt;&gt;"",IF(T38&lt;0,1+W37,0),"")</f>
        <v>0</v>
      </c>
      <c r="X38" s="42" t="n">
        <f aca="false">IF(C38&lt;&gt;"",MAX(X37,C38),"")</f>
        <v>191040.028208521</v>
      </c>
      <c r="Y38" s="43" t="n">
        <f aca="false">IF(X38&lt;&gt;"",1-(C38/X38),"")</f>
        <v>0.0301910828025504</v>
      </c>
      <c r="Z38" s="0" t="n">
        <f aca="false">IF(R38&gt;0,R38,"")</f>
        <v>7351.12765048038</v>
      </c>
      <c r="AA38" s="0" t="str">
        <f aca="false">IF(R38&lt;0,R38,"")</f>
        <v/>
      </c>
    </row>
    <row r="39" customFormat="false" ht="13.8" hidden="false" customHeight="false" outlineLevel="0" collapsed="false">
      <c r="B39" s="36" t="n">
        <v>31</v>
      </c>
      <c r="C39" s="37" t="n">
        <f aca="false">IF(R38="","",C38+R38)</f>
        <v>192623.450548757</v>
      </c>
      <c r="D39" s="37"/>
      <c r="E39" s="36" t="n">
        <v>2020</v>
      </c>
      <c r="F39" s="38" t="n">
        <v>44097</v>
      </c>
      <c r="G39" s="36" t="s">
        <v>36</v>
      </c>
      <c r="H39" s="36" t="n">
        <v>1.10198</v>
      </c>
      <c r="I39" s="36"/>
      <c r="J39" s="36" t="n">
        <v>7.4</v>
      </c>
      <c r="K39" s="37" t="n">
        <f aca="false">IF(J39="","",C39*0.03)</f>
        <v>5778.7035164627</v>
      </c>
      <c r="L39" s="37"/>
      <c r="M39" s="39" t="n">
        <f aca="false">IF(J39="","",(K39/J39)/LOOKUP(RIGHT($D$2,3),定数!$A$6:$A$13,定数!$B$6:$B$13))</f>
        <v>6.50754900502557</v>
      </c>
      <c r="N39" s="36" t="n">
        <v>2020</v>
      </c>
      <c r="O39" s="38" t="n">
        <v>44097</v>
      </c>
      <c r="P39" s="36" t="n">
        <v>1.1005</v>
      </c>
      <c r="Q39" s="36"/>
      <c r="R39" s="40" t="n">
        <f aca="false">IF(P39="","",T39*M39*LOOKUP(RIGHT($D$2,3),定数!$A$6:$A$13,定数!$B$6:$B$13))</f>
        <v>11557.4070329248</v>
      </c>
      <c r="S39" s="40"/>
      <c r="T39" s="41" t="n">
        <f aca="false">IF(P39="","",IF(G39="買",(P39-H39),(H39-P39))*IF(RIGHT($D$2,3)="JPY",100,10000))</f>
        <v>14.7999999999993</v>
      </c>
      <c r="U39" s="41"/>
      <c r="V39" s="1" t="str">
        <f aca="false">IF(S39&lt;&gt;"",IF(S39&lt;0,1+V38,0),"")</f>
        <v/>
      </c>
      <c r="W39" s="0" t="n">
        <f aca="false">IF(T39&lt;&gt;"",IF(T39&lt;0,1+W38,0),"")</f>
        <v>0</v>
      </c>
      <c r="X39" s="42" t="n">
        <f aca="false">IF(C39&lt;&gt;"",MAX(X38,C39),"")</f>
        <v>192623.450548757</v>
      </c>
      <c r="Y39" s="43" t="n">
        <f aca="false">IF(X39&lt;&gt;"",1-(C39/X39),"")</f>
        <v>0</v>
      </c>
      <c r="Z39" s="0" t="n">
        <f aca="false">IF(R39&gt;0,R39,"")</f>
        <v>11557.4070329248</v>
      </c>
      <c r="AA39" s="0" t="str">
        <f aca="false">IF(R39&lt;0,R39,"")</f>
        <v/>
      </c>
    </row>
    <row r="40" customFormat="false" ht="13.8" hidden="false" customHeight="false" outlineLevel="0" collapsed="false">
      <c r="B40" s="36" t="n">
        <v>32</v>
      </c>
      <c r="C40" s="37" t="n">
        <f aca="false">IF(R39="","",C39+R39)</f>
        <v>204180.857581682</v>
      </c>
      <c r="D40" s="37"/>
      <c r="E40" s="36" t="n">
        <v>2020</v>
      </c>
      <c r="F40" s="38" t="n">
        <v>44097</v>
      </c>
      <c r="G40" s="36" t="s">
        <v>37</v>
      </c>
      <c r="H40" s="36" t="n">
        <v>1.10057</v>
      </c>
      <c r="I40" s="36"/>
      <c r="J40" s="36" t="n">
        <v>7.1</v>
      </c>
      <c r="K40" s="37" t="n">
        <f aca="false">IF(J40="","",C40*0.03)</f>
        <v>6125.42572745045</v>
      </c>
      <c r="L40" s="37"/>
      <c r="M40" s="39" t="n">
        <f aca="false">IF(J40="","",(K40/J40)/LOOKUP(RIGHT($D$2,3),定数!$A$6:$A$13,定数!$B$6:$B$13))</f>
        <v>7.18946681625639</v>
      </c>
      <c r="N40" s="36" t="n">
        <v>2020</v>
      </c>
      <c r="O40" s="38" t="n">
        <v>44097</v>
      </c>
      <c r="P40" s="36" t="n">
        <v>1.09983</v>
      </c>
      <c r="Q40" s="36"/>
      <c r="R40" s="40" t="n">
        <f aca="false">IF(P40="","",T40*M40*LOOKUP(RIGHT($D$2,3),定数!$A$6:$A$13,定数!$B$6:$B$13))</f>
        <v>-6384.24653283536</v>
      </c>
      <c r="S40" s="40"/>
      <c r="T40" s="41" t="n">
        <f aca="false">IF(P40="","",IF(G40="買",(P40-H40),(H40-P40))*IF(RIGHT($D$2,3)="JPY",100,10000))</f>
        <v>-7.39999999999963</v>
      </c>
      <c r="U40" s="41"/>
      <c r="V40" s="1" t="str">
        <f aca="false">IF(S40&lt;&gt;"",IF(S40&lt;0,1+V39,0),"")</f>
        <v/>
      </c>
      <c r="W40" s="0" t="n">
        <f aca="false">IF(T40&lt;&gt;"",IF(T40&lt;0,1+W39,0),"")</f>
        <v>1</v>
      </c>
      <c r="X40" s="42" t="n">
        <f aca="false">IF(C40&lt;&gt;"",MAX(X39,C40),"")</f>
        <v>204180.857581682</v>
      </c>
      <c r="Y40" s="43" t="n">
        <f aca="false">IF(X40&lt;&gt;"",1-(C40/X40),"")</f>
        <v>0</v>
      </c>
      <c r="Z40" s="0" t="str">
        <f aca="false">IF(R40&gt;0,R40,"")</f>
        <v/>
      </c>
      <c r="AA40" s="0" t="n">
        <f aca="false">IF(R40&lt;0,R40,"")</f>
        <v>-6384.24653283536</v>
      </c>
    </row>
    <row r="41" customFormat="false" ht="13.8" hidden="false" customHeight="false" outlineLevel="0" collapsed="false">
      <c r="B41" s="36" t="n">
        <v>33</v>
      </c>
      <c r="C41" s="37" t="n">
        <f aca="false">IF(R40="","",C40+R40)</f>
        <v>197796.611048846</v>
      </c>
      <c r="D41" s="37"/>
      <c r="E41" s="36" t="n">
        <v>2020</v>
      </c>
      <c r="F41" s="38" t="n">
        <v>44097</v>
      </c>
      <c r="G41" s="36" t="s">
        <v>37</v>
      </c>
      <c r="H41" s="36" t="n">
        <v>1.10278</v>
      </c>
      <c r="I41" s="36"/>
      <c r="J41" s="36" t="n">
        <v>11.4</v>
      </c>
      <c r="K41" s="37" t="n">
        <f aca="false">IF(J41="","",C41*0.03)</f>
        <v>5933.89833146539</v>
      </c>
      <c r="L41" s="37"/>
      <c r="M41" s="39" t="n">
        <f aca="false">IF(J41="","",(K41/J41)/LOOKUP(RIGHT($D$2,3),定数!$A$6:$A$13,定数!$B$6:$B$13))</f>
        <v>4.33764497914136</v>
      </c>
      <c r="N41" s="36" t="n">
        <v>2020</v>
      </c>
      <c r="O41" s="38" t="n">
        <v>44097</v>
      </c>
      <c r="P41" s="36" t="n">
        <v>1.10488</v>
      </c>
      <c r="Q41" s="36"/>
      <c r="R41" s="40" t="n">
        <f aca="false">IF(P41="","",T41*M41*LOOKUP(RIGHT($D$2,3),定数!$A$6:$A$13,定数!$B$6:$B$13))</f>
        <v>10930.8653474362</v>
      </c>
      <c r="S41" s="40"/>
      <c r="T41" s="41" t="n">
        <f aca="false">IF(P41="","",IF(G41="買",(P41-H41),(H41-P41))*IF(RIGHT($D$2,3)="JPY",100,10000))</f>
        <v>20.9999999999999</v>
      </c>
      <c r="U41" s="41"/>
      <c r="V41" s="1" t="str">
        <f aca="false">IF(S41&lt;&gt;"",IF(S41&lt;0,1+V40,0),"")</f>
        <v/>
      </c>
      <c r="W41" s="0" t="n">
        <f aca="false">IF(T41&lt;&gt;"",IF(T41&lt;0,1+W40,0),"")</f>
        <v>0</v>
      </c>
      <c r="X41" s="42" t="n">
        <f aca="false">IF(C41&lt;&gt;"",MAX(X40,C41),"")</f>
        <v>204180.857581682</v>
      </c>
      <c r="Y41" s="43" t="n">
        <f aca="false">IF(X41&lt;&gt;"",1-(C41/X41),"")</f>
        <v>0.0312676056338013</v>
      </c>
      <c r="Z41" s="0" t="n">
        <f aca="false">IF(R41&gt;0,R41,"")</f>
        <v>10930.8653474362</v>
      </c>
      <c r="AA41" s="0" t="str">
        <f aca="false">IF(R41&lt;0,R41,"")</f>
        <v/>
      </c>
    </row>
    <row r="42" customFormat="false" ht="13.8" hidden="false" customHeight="false" outlineLevel="0" collapsed="false">
      <c r="B42" s="36" t="n">
        <v>34</v>
      </c>
      <c r="C42" s="37" t="n">
        <f aca="false">IF(R41="","",C41+R41)</f>
        <v>208727.476396282</v>
      </c>
      <c r="D42" s="37"/>
      <c r="E42" s="36" t="n">
        <v>2020</v>
      </c>
      <c r="F42" s="38" t="n">
        <v>44097</v>
      </c>
      <c r="G42" s="36" t="s">
        <v>37</v>
      </c>
      <c r="H42" s="36" t="n">
        <v>1.09995</v>
      </c>
      <c r="I42" s="36"/>
      <c r="J42" s="36" t="n">
        <v>5.5</v>
      </c>
      <c r="K42" s="37" t="n">
        <f aca="false">IF(J42="","",C42*0.03)</f>
        <v>6261.82429188847</v>
      </c>
      <c r="L42" s="37"/>
      <c r="M42" s="39" t="n">
        <f aca="false">IF(J42="","",(K42/J42)/LOOKUP(RIGHT($D$2,3),定数!$A$6:$A$13,定数!$B$6:$B$13))</f>
        <v>9.48761256346738</v>
      </c>
      <c r="N42" s="36" t="n">
        <v>2020</v>
      </c>
      <c r="O42" s="38" t="n">
        <v>44097</v>
      </c>
      <c r="P42" s="36" t="n">
        <v>1.10119</v>
      </c>
      <c r="Q42" s="36"/>
      <c r="R42" s="40" t="n">
        <f aca="false">IF(P42="","",T42*M42*LOOKUP(RIGHT($D$2,3),定数!$A$6:$A$13,定数!$B$6:$B$13))</f>
        <v>14117.5674944384</v>
      </c>
      <c r="S42" s="40"/>
      <c r="T42" s="41" t="n">
        <f aca="false">IF(P42="","",IF(G42="買",(P42-H42),(H42-P42))*IF(RIGHT($D$2,3)="JPY",100,10000))</f>
        <v>12.3999999999991</v>
      </c>
      <c r="U42" s="41"/>
      <c r="V42" s="1" t="str">
        <f aca="false">IF(S42&lt;&gt;"",IF(S42&lt;0,1+V41,0),"")</f>
        <v/>
      </c>
      <c r="W42" s="0" t="n">
        <f aca="false">IF(T42&lt;&gt;"",IF(T42&lt;0,1+W41,0),"")</f>
        <v>0</v>
      </c>
      <c r="X42" s="42" t="n">
        <f aca="false">IF(C42&lt;&gt;"",MAX(X41,C42),"")</f>
        <v>208727.476396282</v>
      </c>
      <c r="Y42" s="43" t="n">
        <f aca="false">IF(X42&lt;&gt;"",1-(C42/X42),"")</f>
        <v>0</v>
      </c>
      <c r="Z42" s="0" t="n">
        <f aca="false">IF(R42&gt;0,R42,"")</f>
        <v>14117.5674944384</v>
      </c>
      <c r="AA42" s="0" t="str">
        <f aca="false">IF(R42&lt;0,R42,"")</f>
        <v/>
      </c>
    </row>
    <row r="43" customFormat="false" ht="13.8" hidden="false" customHeight="false" outlineLevel="0" collapsed="false">
      <c r="B43" s="36" t="n">
        <v>35</v>
      </c>
      <c r="C43" s="37" t="n">
        <f aca="false">IF(R42="","",C42+R42)</f>
        <v>222845.043890721</v>
      </c>
      <c r="D43" s="37"/>
      <c r="E43" s="36" t="n">
        <v>2020</v>
      </c>
      <c r="F43" s="38" t="n">
        <v>44097</v>
      </c>
      <c r="G43" s="36" t="s">
        <v>36</v>
      </c>
      <c r="H43" s="36" t="n">
        <v>1.09799</v>
      </c>
      <c r="I43" s="36"/>
      <c r="J43" s="36" t="n">
        <v>3</v>
      </c>
      <c r="K43" s="37" t="n">
        <f aca="false">IF(J43="","",C43*0.03)</f>
        <v>6685.35131672162</v>
      </c>
      <c r="L43" s="37"/>
      <c r="M43" s="39" t="n">
        <f aca="false">IF(J43="","",(K43/J43)/LOOKUP(RIGHT($D$2,3),定数!$A$6:$A$13,定数!$B$6:$B$13))</f>
        <v>18.5704203242267</v>
      </c>
      <c r="N43" s="36" t="n">
        <v>2020</v>
      </c>
      <c r="O43" s="38" t="n">
        <v>44097</v>
      </c>
      <c r="P43" s="36" t="n">
        <v>1.09674</v>
      </c>
      <c r="Q43" s="36"/>
      <c r="R43" s="40" t="n">
        <f aca="false">IF(P43="","",T43*M43*LOOKUP(RIGHT($D$2,3),定数!$A$6:$A$13,定数!$B$6:$B$13))</f>
        <v>27855.6304863395</v>
      </c>
      <c r="S43" s="40"/>
      <c r="T43" s="41" t="n">
        <f aca="false">IF(P43="","",IF(G43="買",(P43-H43),(H43-P43))*IF(RIGHT($D$2,3)="JPY",100,10000))</f>
        <v>12.4999999999997</v>
      </c>
      <c r="U43" s="41"/>
      <c r="V43" s="1" t="str">
        <f aca="false">IF(S43&lt;&gt;"",IF(S43&lt;0,1+V42,0),"")</f>
        <v/>
      </c>
      <c r="W43" s="0" t="n">
        <f aca="false">IF(T43&lt;&gt;"",IF(T43&lt;0,1+W42,0),"")</f>
        <v>0</v>
      </c>
      <c r="X43" s="42" t="n">
        <f aca="false">IF(C43&lt;&gt;"",MAX(X42,C43),"")</f>
        <v>222845.043890721</v>
      </c>
      <c r="Y43" s="43" t="n">
        <f aca="false">IF(X43&lt;&gt;"",1-(C43/X43),"")</f>
        <v>0</v>
      </c>
      <c r="Z43" s="0" t="n">
        <f aca="false">IF(R43&gt;0,R43,"")</f>
        <v>27855.6304863395</v>
      </c>
      <c r="AA43" s="0" t="str">
        <f aca="false">IF(R43&lt;0,R43,"")</f>
        <v/>
      </c>
    </row>
    <row r="44" customFormat="false" ht="13.8" hidden="false" customHeight="false" outlineLevel="0" collapsed="false">
      <c r="B44" s="36" t="n">
        <v>36</v>
      </c>
      <c r="C44" s="37" t="n">
        <f aca="false">IF(R43="","",C43+R43)</f>
        <v>250700.67437706</v>
      </c>
      <c r="D44" s="37"/>
      <c r="E44" s="36" t="n">
        <v>2020</v>
      </c>
      <c r="F44" s="38" t="n">
        <v>44097</v>
      </c>
      <c r="G44" s="36" t="s">
        <v>37</v>
      </c>
      <c r="H44" s="36" t="n">
        <v>1.09569</v>
      </c>
      <c r="I44" s="36"/>
      <c r="J44" s="36" t="n">
        <v>7.4</v>
      </c>
      <c r="K44" s="37" t="n">
        <f aca="false">IF(J44="","",C44*0.03)</f>
        <v>7521.02023131181</v>
      </c>
      <c r="L44" s="37"/>
      <c r="M44" s="39" t="n">
        <f aca="false">IF(J44="","",(K44/J44)/LOOKUP(RIGHT($D$2,3),定数!$A$6:$A$13,定数!$B$6:$B$13))</f>
        <v>8.46961737760339</v>
      </c>
      <c r="N44" s="36" t="n">
        <v>2020</v>
      </c>
      <c r="O44" s="38" t="n">
        <v>44097</v>
      </c>
      <c r="P44" s="36" t="n">
        <v>1.09495</v>
      </c>
      <c r="Q44" s="36"/>
      <c r="R44" s="40" t="n">
        <f aca="false">IF(P44="","",T44*M44*LOOKUP(RIGHT($D$2,3),定数!$A$6:$A$13,定数!$B$6:$B$13))</f>
        <v>-7521.02023131143</v>
      </c>
      <c r="S44" s="40"/>
      <c r="T44" s="41" t="n">
        <f aca="false">IF(P44="","",IF(G44="買",(P44-H44),(H44-P44))*IF(RIGHT($D$2,3)="JPY",100,10000))</f>
        <v>-7.39999999999963</v>
      </c>
      <c r="U44" s="41"/>
      <c r="V44" s="1" t="str">
        <f aca="false">IF(S44&lt;&gt;"",IF(S44&lt;0,1+V43,0),"")</f>
        <v/>
      </c>
      <c r="W44" s="0" t="n">
        <f aca="false">IF(T44&lt;&gt;"",IF(T44&lt;0,1+W43,0),"")</f>
        <v>1</v>
      </c>
      <c r="X44" s="42" t="n">
        <f aca="false">IF(C44&lt;&gt;"",MAX(X43,C44),"")</f>
        <v>250700.67437706</v>
      </c>
      <c r="Y44" s="43" t="n">
        <f aca="false">IF(X44&lt;&gt;"",1-(C44/X44),"")</f>
        <v>0</v>
      </c>
      <c r="Z44" s="0" t="str">
        <f aca="false">IF(R44&gt;0,R44,"")</f>
        <v/>
      </c>
      <c r="AA44" s="0" t="n">
        <f aca="false">IF(R44&lt;0,R44,"")</f>
        <v>-7521.02023131143</v>
      </c>
    </row>
    <row r="45" customFormat="false" ht="13.8" hidden="false" customHeight="false" outlineLevel="0" collapsed="false">
      <c r="B45" s="36" t="n">
        <v>37</v>
      </c>
      <c r="C45" s="37" t="n">
        <f aca="false">IF(R44="","",C44+R44)</f>
        <v>243179.654145749</v>
      </c>
      <c r="D45" s="37"/>
      <c r="E45" s="36" t="n">
        <v>2020</v>
      </c>
      <c r="F45" s="38" t="n">
        <v>44097</v>
      </c>
      <c r="G45" s="36" t="s">
        <v>36</v>
      </c>
      <c r="H45" s="36" t="n">
        <v>1.0947</v>
      </c>
      <c r="I45" s="36"/>
      <c r="J45" s="36" t="n">
        <v>7.3</v>
      </c>
      <c r="K45" s="37" t="n">
        <f aca="false">IF(J45="","",C45*0.03)</f>
        <v>7295.38962437247</v>
      </c>
      <c r="L45" s="37"/>
      <c r="M45" s="39" t="n">
        <f aca="false">IF(J45="","",(K45/J45)/LOOKUP(RIGHT($D$2,3),定数!$A$6:$A$13,定数!$B$6:$B$13))</f>
        <v>8.32807034745715</v>
      </c>
      <c r="N45" s="36" t="n">
        <v>2020</v>
      </c>
      <c r="O45" s="38" t="n">
        <v>44097</v>
      </c>
      <c r="P45" s="36" t="n">
        <v>1.09318</v>
      </c>
      <c r="Q45" s="36"/>
      <c r="R45" s="40" t="n">
        <f aca="false">IF(P45="","",T45*M45*LOOKUP(RIGHT($D$2,3),定数!$A$6:$A$13,定数!$B$6:$B$13))</f>
        <v>15190.4003137615</v>
      </c>
      <c r="S45" s="40"/>
      <c r="T45" s="41" t="n">
        <f aca="false">IF(P45="","",IF(G45="買",(P45-H45),(H45-P45))*IF(RIGHT($D$2,3)="JPY",100,10000))</f>
        <v>15.1999999999997</v>
      </c>
      <c r="U45" s="41"/>
      <c r="V45" s="1" t="str">
        <f aca="false">IF(S45&lt;&gt;"",IF(S45&lt;0,1+V44,0),"")</f>
        <v/>
      </c>
      <c r="W45" s="0" t="n">
        <f aca="false">IF(T45&lt;&gt;"",IF(T45&lt;0,1+W44,0),"")</f>
        <v>0</v>
      </c>
      <c r="X45" s="42" t="n">
        <f aca="false">IF(C45&lt;&gt;"",MAX(X44,C45),"")</f>
        <v>250700.67437706</v>
      </c>
      <c r="Y45" s="43" t="n">
        <f aca="false">IF(X45&lt;&gt;"",1-(C45/X45),"")</f>
        <v>0.0299999999999986</v>
      </c>
      <c r="Z45" s="0" t="n">
        <f aca="false">IF(R45&gt;0,R45,"")</f>
        <v>15190.4003137615</v>
      </c>
      <c r="AA45" s="0" t="str">
        <f aca="false">IF(R45&lt;0,R45,"")</f>
        <v/>
      </c>
    </row>
    <row r="46" customFormat="false" ht="13.8" hidden="false" customHeight="false" outlineLevel="0" collapsed="false">
      <c r="B46" s="36" t="n">
        <v>38</v>
      </c>
      <c r="C46" s="37" t="n">
        <f aca="false">IF(R45="","",C45+R45)</f>
        <v>258370.05445951</v>
      </c>
      <c r="D46" s="37"/>
      <c r="E46" s="36" t="n">
        <v>2020</v>
      </c>
      <c r="F46" s="38" t="n">
        <v>44097</v>
      </c>
      <c r="G46" s="36" t="s">
        <v>37</v>
      </c>
      <c r="H46" s="36" t="n">
        <v>1.09141</v>
      </c>
      <c r="I46" s="36"/>
      <c r="J46" s="36" t="n">
        <v>8.8</v>
      </c>
      <c r="K46" s="37" t="n">
        <f aca="false">IF(J46="","",C46*0.03)</f>
        <v>7751.10163378531</v>
      </c>
      <c r="L46" s="37"/>
      <c r="M46" s="39" t="n">
        <f aca="false">IF(J46="","",(K46/J46)/LOOKUP(RIGHT($D$2,3),定数!$A$6:$A$13,定数!$B$6:$B$13))</f>
        <v>7.340058365327</v>
      </c>
      <c r="N46" s="36" t="n">
        <v>2020</v>
      </c>
      <c r="O46" s="38" t="n">
        <v>44097</v>
      </c>
      <c r="P46" s="36" t="n">
        <v>1.0905</v>
      </c>
      <c r="Q46" s="36"/>
      <c r="R46" s="40" t="n">
        <f aca="false">IF(P46="","",T46*M46*LOOKUP(RIGHT($D$2,3),定数!$A$6:$A$13,定数!$B$6:$B$13))</f>
        <v>-8015.34373493679</v>
      </c>
      <c r="S46" s="40"/>
      <c r="T46" s="41" t="n">
        <f aca="false">IF(P46="","",IF(G46="買",(P46-H46),(H46-P46))*IF(RIGHT($D$2,3)="JPY",100,10000))</f>
        <v>-9.09999999999966</v>
      </c>
      <c r="U46" s="41"/>
      <c r="V46" s="1" t="str">
        <f aca="false">IF(S46&lt;&gt;"",IF(S46&lt;0,1+V45,0),"")</f>
        <v/>
      </c>
      <c r="W46" s="0" t="n">
        <f aca="false">IF(T46&lt;&gt;"",IF(T46&lt;0,1+W45,0),"")</f>
        <v>1</v>
      </c>
      <c r="X46" s="42" t="n">
        <f aca="false">IF(C46&lt;&gt;"",MAX(X45,C46),"")</f>
        <v>258370.05445951</v>
      </c>
      <c r="Y46" s="43" t="n">
        <f aca="false">IF(X46&lt;&gt;"",1-(C46/X46),"")</f>
        <v>0</v>
      </c>
      <c r="Z46" s="0" t="str">
        <f aca="false">IF(R46&gt;0,R46,"")</f>
        <v/>
      </c>
      <c r="AA46" s="0" t="n">
        <f aca="false">IF(R46&lt;0,R46,"")</f>
        <v>-8015.34373493679</v>
      </c>
    </row>
    <row r="47" customFormat="false" ht="13.8" hidden="false" customHeight="false" outlineLevel="0" collapsed="false">
      <c r="B47" s="36" t="n">
        <v>39</v>
      </c>
      <c r="C47" s="37" t="n">
        <f aca="false">IF(R46="","",C46+R46)</f>
        <v>250354.710724574</v>
      </c>
      <c r="D47" s="37"/>
      <c r="E47" s="36" t="n">
        <v>2020</v>
      </c>
      <c r="F47" s="38" t="n">
        <v>44097</v>
      </c>
      <c r="G47" s="36" t="s">
        <v>37</v>
      </c>
      <c r="H47" s="36" t="n">
        <v>1.08791</v>
      </c>
      <c r="I47" s="36"/>
      <c r="J47" s="36" t="n">
        <v>10.2</v>
      </c>
      <c r="K47" s="37" t="n">
        <f aca="false">IF(J47="","",C47*0.03)</f>
        <v>7510.64132173721</v>
      </c>
      <c r="L47" s="37"/>
      <c r="M47" s="39" t="n">
        <f aca="false">IF(J47="","",(K47/J47)/LOOKUP(RIGHT($D$2,3),定数!$A$6:$A$13,定数!$B$6:$B$13))</f>
        <v>6.13614487070033</v>
      </c>
      <c r="N47" s="36" t="n">
        <v>2020</v>
      </c>
      <c r="O47" s="38" t="n">
        <v>44097</v>
      </c>
      <c r="P47" s="36" t="n">
        <v>1.08689</v>
      </c>
      <c r="Q47" s="36"/>
      <c r="R47" s="40" t="n">
        <f aca="false">IF(P47="","",T47*M47*LOOKUP(RIGHT($D$2,3),定数!$A$6:$A$13,定数!$B$6:$B$13))</f>
        <v>-7510.64132173736</v>
      </c>
      <c r="S47" s="40"/>
      <c r="T47" s="41" t="n">
        <f aca="false">IF(P47="","",IF(G47="買",(P47-H47),(H47-P47))*IF(RIGHT($D$2,3)="JPY",100,10000))</f>
        <v>-10.2000000000002</v>
      </c>
      <c r="U47" s="41"/>
      <c r="V47" s="1" t="str">
        <f aca="false">IF(S47&lt;&gt;"",IF(S47&lt;0,1+V46,0),"")</f>
        <v/>
      </c>
      <c r="W47" s="0" t="n">
        <f aca="false">IF(T47&lt;&gt;"",IF(T47&lt;0,1+W46,0),"")</f>
        <v>2</v>
      </c>
      <c r="X47" s="42" t="n">
        <f aca="false">IF(C47&lt;&gt;"",MAX(X46,C47),"")</f>
        <v>258370.05445951</v>
      </c>
      <c r="Y47" s="43" t="n">
        <f aca="false">IF(X47&lt;&gt;"",1-(C47/X47),"")</f>
        <v>0.0310227272727261</v>
      </c>
      <c r="Z47" s="0" t="str">
        <f aca="false">IF(R47&gt;0,R47,"")</f>
        <v/>
      </c>
      <c r="AA47" s="0" t="n">
        <f aca="false">IF(R47&lt;0,R47,"")</f>
        <v>-7510.64132173736</v>
      </c>
    </row>
    <row r="48" customFormat="false" ht="13.8" hidden="false" customHeight="false" outlineLevel="0" collapsed="false">
      <c r="B48" s="36" t="n">
        <v>40</v>
      </c>
      <c r="C48" s="37" t="n">
        <f aca="false">IF(R47="","",C47+R47)</f>
        <v>242844.069402836</v>
      </c>
      <c r="D48" s="37"/>
      <c r="E48" s="36" t="n">
        <v>2020</v>
      </c>
      <c r="F48" s="38" t="n">
        <v>44097</v>
      </c>
      <c r="G48" s="36" t="s">
        <v>36</v>
      </c>
      <c r="H48" s="36" t="n">
        <v>1.08353</v>
      </c>
      <c r="I48" s="36"/>
      <c r="J48" s="36" t="n">
        <v>12.2</v>
      </c>
      <c r="K48" s="37" t="n">
        <f aca="false">IF(J48="","",C48*0.03)</f>
        <v>7285.32208208509</v>
      </c>
      <c r="L48" s="37"/>
      <c r="M48" s="39" t="n">
        <f aca="false">IF(J48="","",(K48/J48)/LOOKUP(RIGHT($D$2,3),定数!$A$6:$A$13,定数!$B$6:$B$13))</f>
        <v>4.9763128975991</v>
      </c>
      <c r="N48" s="36" t="n">
        <v>2020</v>
      </c>
      <c r="O48" s="38" t="n">
        <v>44097</v>
      </c>
      <c r="P48" s="36" t="n">
        <v>1.08141</v>
      </c>
      <c r="Q48" s="36"/>
      <c r="R48" s="40" t="n">
        <f aca="false">IF(P48="","",T48*M48*LOOKUP(RIGHT($D$2,3),定数!$A$6:$A$13,定数!$B$6:$B$13))</f>
        <v>12659.7400114928</v>
      </c>
      <c r="S48" s="40"/>
      <c r="T48" s="41" t="n">
        <f aca="false">IF(P48="","",IF(G48="買",(P48-H48),(H48-P48))*IF(RIGHT($D$2,3)="JPY",100,10000))</f>
        <v>21.2000000000012</v>
      </c>
      <c r="U48" s="41"/>
      <c r="V48" s="1" t="str">
        <f aca="false">IF(S48&lt;&gt;"",IF(S48&lt;0,1+V47,0),"")</f>
        <v/>
      </c>
      <c r="W48" s="0" t="n">
        <f aca="false">IF(T48&lt;&gt;"",IF(T48&lt;0,1+W47,0),"")</f>
        <v>0</v>
      </c>
      <c r="X48" s="42" t="n">
        <f aca="false">IF(C48&lt;&gt;"",MAX(X47,C48),"")</f>
        <v>258370.05445951</v>
      </c>
      <c r="Y48" s="43" t="n">
        <f aca="false">IF(X48&lt;&gt;"",1-(C48/X48),"")</f>
        <v>0.0600920454545449</v>
      </c>
      <c r="Z48" s="0" t="n">
        <f aca="false">IF(R48&gt;0,R48,"")</f>
        <v>12659.7400114928</v>
      </c>
      <c r="AA48" s="0" t="str">
        <f aca="false">IF(R48&lt;0,R48,"")</f>
        <v/>
      </c>
    </row>
    <row r="49" customFormat="false" ht="13.5" hidden="false" customHeight="false" outlineLevel="0" collapsed="false">
      <c r="B49" s="36" t="n">
        <v>41</v>
      </c>
      <c r="C49" s="37" t="n">
        <f aca="false">IF(R48="","",C48+R48)</f>
        <v>255503.809414329</v>
      </c>
      <c r="D49" s="37"/>
      <c r="E49" s="36"/>
      <c r="F49" s="38"/>
      <c r="G49" s="36"/>
      <c r="H49" s="36"/>
      <c r="I49" s="36"/>
      <c r="J49" s="36"/>
      <c r="K49" s="37" t="str">
        <f aca="false">IF(J49="","",C49*0.03)</f>
        <v/>
      </c>
      <c r="L49" s="37"/>
      <c r="M49" s="39" t="str">
        <f aca="false">IF(J49="","",(K49/J49)/LOOKUP(RIGHT($D$2,3),定数!$A$6:$A$13,定数!$B$6:$B$13))</f>
        <v/>
      </c>
      <c r="N49" s="36"/>
      <c r="O49" s="38"/>
      <c r="P49" s="36"/>
      <c r="Q49" s="36"/>
      <c r="R49" s="40" t="str">
        <f aca="false">IF(P49="","",T49*M49*LOOKUP(RIGHT($D$2,3),定数!$A$6:$A$13,定数!$B$6:$B$13))</f>
        <v/>
      </c>
      <c r="S49" s="40"/>
      <c r="T49" s="41" t="str">
        <f aca="false">IF(P49="","",IF(G49="買",(P49-H49),(H49-P49))*IF(RIGHT($D$2,3)="JPY",100,10000))</f>
        <v/>
      </c>
      <c r="U49" s="41"/>
      <c r="V49" s="1" t="str">
        <f aca="false">IF(S49&lt;&gt;"",IF(S49&lt;0,1+V48,0),"")</f>
        <v/>
      </c>
      <c r="W49" s="0" t="str">
        <f aca="false">IF(T49&lt;&gt;"",IF(T49&lt;0,1+W48,0),"")</f>
        <v/>
      </c>
      <c r="X49" s="42" t="n">
        <f aca="false">IF(C49&lt;&gt;"",MAX(X48,C49),"")</f>
        <v>258370.05445951</v>
      </c>
      <c r="Y49" s="43" t="n">
        <f aca="false">IF(X49&lt;&gt;"",1-(C49/X49),"")</f>
        <v>0.0110935652011889</v>
      </c>
      <c r="Z49" s="0" t="str">
        <f aca="false">IF(R49&gt;0,R49,"")</f>
        <v/>
      </c>
      <c r="AA49" s="0" t="str">
        <f aca="false">IF(R49&lt;0,R49,"")</f>
        <v/>
      </c>
    </row>
    <row r="50" customFormat="false" ht="13.5" hidden="false" customHeight="false" outlineLevel="0" collapsed="false">
      <c r="B50" s="36" t="n">
        <v>42</v>
      </c>
      <c r="C50" s="37" t="str">
        <f aca="false">IF(R49="","",C49+R49)</f>
        <v/>
      </c>
      <c r="D50" s="37"/>
      <c r="E50" s="36"/>
      <c r="F50" s="38"/>
      <c r="G50" s="36"/>
      <c r="H50" s="36"/>
      <c r="I50" s="36"/>
      <c r="J50" s="36"/>
      <c r="K50" s="37" t="str">
        <f aca="false">IF(J50="","",C50*0.03)</f>
        <v/>
      </c>
      <c r="L50" s="37"/>
      <c r="M50" s="39" t="str">
        <f aca="false">IF(J50="","",(K50/J50)/LOOKUP(RIGHT($D$2,3),定数!$A$6:$A$13,定数!$B$6:$B$13))</f>
        <v/>
      </c>
      <c r="N50" s="36"/>
      <c r="O50" s="38"/>
      <c r="P50" s="36"/>
      <c r="Q50" s="36"/>
      <c r="R50" s="40" t="str">
        <f aca="false">IF(P50="","",T50*M50*LOOKUP(RIGHT($D$2,3),定数!$A$6:$A$13,定数!$B$6:$B$13))</f>
        <v/>
      </c>
      <c r="S50" s="40"/>
      <c r="T50" s="41" t="str">
        <f aca="false">IF(P50="","",IF(G50="買",(P50-H50),(H50-P50))*IF(RIGHT($D$2,3)="JPY",100,10000))</f>
        <v/>
      </c>
      <c r="U50" s="41"/>
      <c r="V50" s="1" t="str">
        <f aca="false">IF(S50&lt;&gt;"",IF(S50&lt;0,1+V49,0),"")</f>
        <v/>
      </c>
      <c r="W50" s="0" t="str">
        <f aca="false">IF(T50&lt;&gt;"",IF(T50&lt;0,1+W49,0),"")</f>
        <v/>
      </c>
      <c r="X50" s="42" t="str">
        <f aca="false">IF(C50&lt;&gt;"",MAX(X49,C50),"")</f>
        <v/>
      </c>
      <c r="Y50" s="43" t="str">
        <f aca="false">IF(X50&lt;&gt;"",1-(C50/X50),"")</f>
        <v/>
      </c>
      <c r="Z50" s="0" t="str">
        <f aca="false">IF(R50&gt;0,R50,"")</f>
        <v/>
      </c>
      <c r="AA50" s="0" t="str">
        <f aca="false">IF(R50&lt;0,R50,"")</f>
        <v/>
      </c>
    </row>
    <row r="51" customFormat="false" ht="13.5" hidden="false" customHeight="false" outlineLevel="0" collapsed="false">
      <c r="B51" s="36" t="n">
        <v>43</v>
      </c>
      <c r="C51" s="37" t="str">
        <f aca="false">IF(R50="","",C50+R50)</f>
        <v/>
      </c>
      <c r="D51" s="37"/>
      <c r="E51" s="36"/>
      <c r="F51" s="38"/>
      <c r="G51" s="36"/>
      <c r="H51" s="36"/>
      <c r="I51" s="36"/>
      <c r="J51" s="36"/>
      <c r="K51" s="37" t="str">
        <f aca="false">IF(J51="","",C51*0.03)</f>
        <v/>
      </c>
      <c r="L51" s="37"/>
      <c r="M51" s="39" t="str">
        <f aca="false">IF(J51="","",(K51/J51)/LOOKUP(RIGHT($D$2,3),定数!$A$6:$A$13,定数!$B$6:$B$13))</f>
        <v/>
      </c>
      <c r="N51" s="36"/>
      <c r="O51" s="38"/>
      <c r="P51" s="36"/>
      <c r="Q51" s="36"/>
      <c r="R51" s="40" t="str">
        <f aca="false">IF(P51="","",T51*M51*LOOKUP(RIGHT($D$2,3),定数!$A$6:$A$13,定数!$B$6:$B$13))</f>
        <v/>
      </c>
      <c r="S51" s="40"/>
      <c r="T51" s="41" t="str">
        <f aca="false">IF(P51="","",IF(G51="買",(P51-H51),(H51-P51))*IF(RIGHT($D$2,3)="JPY",100,10000))</f>
        <v/>
      </c>
      <c r="U51" s="41"/>
      <c r="V51" s="1" t="str">
        <f aca="false">IF(S51&lt;&gt;"",IF(S51&lt;0,1+V50,0),"")</f>
        <v/>
      </c>
      <c r="W51" s="0" t="str">
        <f aca="false">IF(T51&lt;&gt;"",IF(T51&lt;0,1+W50,0),"")</f>
        <v/>
      </c>
      <c r="X51" s="42" t="str">
        <f aca="false">IF(C51&lt;&gt;"",MAX(X50,C51),"")</f>
        <v/>
      </c>
      <c r="Y51" s="43" t="str">
        <f aca="false">IF(X51&lt;&gt;"",1-(C51/X51),"")</f>
        <v/>
      </c>
      <c r="Z51" s="0" t="str">
        <f aca="false">IF(R51&gt;0,R51,"")</f>
        <v/>
      </c>
      <c r="AA51" s="0" t="str">
        <f aca="false">IF(R51&lt;0,R51,"")</f>
        <v/>
      </c>
    </row>
    <row r="52" customFormat="false" ht="13.5" hidden="false" customHeight="false" outlineLevel="0" collapsed="false">
      <c r="B52" s="36" t="n">
        <v>44</v>
      </c>
      <c r="C52" s="37" t="str">
        <f aca="false">IF(R51="","",C51+R51)</f>
        <v/>
      </c>
      <c r="D52" s="37"/>
      <c r="E52" s="36"/>
      <c r="F52" s="38"/>
      <c r="G52" s="36"/>
      <c r="H52" s="36"/>
      <c r="I52" s="36"/>
      <c r="J52" s="36"/>
      <c r="K52" s="37" t="str">
        <f aca="false">IF(J52="","",C52*0.03)</f>
        <v/>
      </c>
      <c r="L52" s="37"/>
      <c r="M52" s="39" t="str">
        <f aca="false">IF(J52="","",(K52/J52)/LOOKUP(RIGHT($D$2,3),定数!$A$6:$A$13,定数!$B$6:$B$13))</f>
        <v/>
      </c>
      <c r="N52" s="36"/>
      <c r="O52" s="38"/>
      <c r="P52" s="36"/>
      <c r="Q52" s="36"/>
      <c r="R52" s="40" t="str">
        <f aca="false">IF(P52="","",T52*M52*LOOKUP(RIGHT($D$2,3),定数!$A$6:$A$13,定数!$B$6:$B$13))</f>
        <v/>
      </c>
      <c r="S52" s="40"/>
      <c r="T52" s="41" t="str">
        <f aca="false">IF(P52="","",IF(G52="買",(P52-H52),(H52-P52))*IF(RIGHT($D$2,3)="JPY",100,10000))</f>
        <v/>
      </c>
      <c r="U52" s="41"/>
      <c r="V52" s="1" t="str">
        <f aca="false">IF(S52&lt;&gt;"",IF(S52&lt;0,1+V51,0),"")</f>
        <v/>
      </c>
      <c r="W52" s="0" t="str">
        <f aca="false">IF(T52&lt;&gt;"",IF(T52&lt;0,1+W51,0),"")</f>
        <v/>
      </c>
      <c r="X52" s="42" t="str">
        <f aca="false">IF(C52&lt;&gt;"",MAX(X51,C52),"")</f>
        <v/>
      </c>
      <c r="Y52" s="43" t="str">
        <f aca="false">IF(X52&lt;&gt;"",1-(C52/X52),"")</f>
        <v/>
      </c>
      <c r="Z52" s="0" t="str">
        <f aca="false">IF(R52&gt;0,R52,"")</f>
        <v/>
      </c>
      <c r="AA52" s="0" t="str">
        <f aca="false">IF(R52&lt;0,R52,"")</f>
        <v/>
      </c>
    </row>
    <row r="53" customFormat="false" ht="13.5" hidden="false" customHeight="false" outlineLevel="0" collapsed="false">
      <c r="B53" s="36" t="n">
        <v>45</v>
      </c>
      <c r="C53" s="37" t="str">
        <f aca="false">IF(R52="","",C52+R52)</f>
        <v/>
      </c>
      <c r="D53" s="37"/>
      <c r="E53" s="36"/>
      <c r="F53" s="38"/>
      <c r="G53" s="36"/>
      <c r="H53" s="36"/>
      <c r="I53" s="36"/>
      <c r="J53" s="36"/>
      <c r="K53" s="37" t="str">
        <f aca="false">IF(J53="","",C53*0.03)</f>
        <v/>
      </c>
      <c r="L53" s="37"/>
      <c r="M53" s="39" t="str">
        <f aca="false">IF(J53="","",(K53/J53)/LOOKUP(RIGHT($D$2,3),定数!$A$6:$A$13,定数!$B$6:$B$13))</f>
        <v/>
      </c>
      <c r="N53" s="36"/>
      <c r="O53" s="38"/>
      <c r="P53" s="36"/>
      <c r="Q53" s="36"/>
      <c r="R53" s="40" t="str">
        <f aca="false">IF(P53="","",T53*M53*LOOKUP(RIGHT($D$2,3),定数!$A$6:$A$13,定数!$B$6:$B$13))</f>
        <v/>
      </c>
      <c r="S53" s="40"/>
      <c r="T53" s="41" t="str">
        <f aca="false">IF(P53="","",IF(G53="買",(P53-H53),(H53-P53))*IF(RIGHT($D$2,3)="JPY",100,10000))</f>
        <v/>
      </c>
      <c r="U53" s="41"/>
      <c r="V53" s="1" t="str">
        <f aca="false">IF(S53&lt;&gt;"",IF(S53&lt;0,1+V52,0),"")</f>
        <v/>
      </c>
      <c r="W53" s="0" t="str">
        <f aca="false">IF(T53&lt;&gt;"",IF(T53&lt;0,1+W52,0),"")</f>
        <v/>
      </c>
      <c r="X53" s="42" t="str">
        <f aca="false">IF(C53&lt;&gt;"",MAX(X52,C53),"")</f>
        <v/>
      </c>
      <c r="Y53" s="43" t="str">
        <f aca="false">IF(X53&lt;&gt;"",1-(C53/X53),"")</f>
        <v/>
      </c>
      <c r="Z53" s="0" t="str">
        <f aca="false">IF(R53&gt;0,R53,"")</f>
        <v/>
      </c>
      <c r="AA53" s="0" t="str">
        <f aca="false">IF(R53&lt;0,R53,"")</f>
        <v/>
      </c>
    </row>
    <row r="54" customFormat="false" ht="13.5" hidden="false" customHeight="false" outlineLevel="0" collapsed="false">
      <c r="B54" s="36" t="n">
        <v>46</v>
      </c>
      <c r="C54" s="37" t="str">
        <f aca="false">IF(R53="","",C53+R53)</f>
        <v/>
      </c>
      <c r="D54" s="37"/>
      <c r="E54" s="36"/>
      <c r="F54" s="38"/>
      <c r="G54" s="36"/>
      <c r="H54" s="36"/>
      <c r="I54" s="36"/>
      <c r="J54" s="36"/>
      <c r="K54" s="37" t="str">
        <f aca="false">IF(J54="","",C54*0.03)</f>
        <v/>
      </c>
      <c r="L54" s="37"/>
      <c r="M54" s="39" t="str">
        <f aca="false">IF(J54="","",(K54/J54)/LOOKUP(RIGHT($D$2,3),定数!$A$6:$A$13,定数!$B$6:$B$13))</f>
        <v/>
      </c>
      <c r="N54" s="36"/>
      <c r="O54" s="38"/>
      <c r="P54" s="36"/>
      <c r="Q54" s="36"/>
      <c r="R54" s="40" t="str">
        <f aca="false">IF(P54="","",T54*M54*LOOKUP(RIGHT($D$2,3),定数!$A$6:$A$13,定数!$B$6:$B$13))</f>
        <v/>
      </c>
      <c r="S54" s="40"/>
      <c r="T54" s="41" t="str">
        <f aca="false">IF(P54="","",IF(G54="買",(P54-H54),(H54-P54))*IF(RIGHT($D$2,3)="JPY",100,10000))</f>
        <v/>
      </c>
      <c r="U54" s="41"/>
      <c r="V54" s="1" t="str">
        <f aca="false">IF(S54&lt;&gt;"",IF(S54&lt;0,1+V53,0),"")</f>
        <v/>
      </c>
      <c r="W54" s="0" t="str">
        <f aca="false">IF(T54&lt;&gt;"",IF(T54&lt;0,1+W53,0),"")</f>
        <v/>
      </c>
      <c r="X54" s="42" t="str">
        <f aca="false">IF(C54&lt;&gt;"",MAX(X53,C54),"")</f>
        <v/>
      </c>
      <c r="Y54" s="43" t="str">
        <f aca="false">IF(X54&lt;&gt;"",1-(C54/X54),"")</f>
        <v/>
      </c>
      <c r="Z54" s="0" t="str">
        <f aca="false">IF(R54&gt;0,R54,"")</f>
        <v/>
      </c>
      <c r="AA54" s="0" t="str">
        <f aca="false">IF(R54&lt;0,R54,"")</f>
        <v/>
      </c>
    </row>
    <row r="55" customFormat="false" ht="13.5" hidden="false" customHeight="false" outlineLevel="0" collapsed="false">
      <c r="B55" s="36" t="n">
        <v>47</v>
      </c>
      <c r="C55" s="37" t="str">
        <f aca="false">IF(R54="","",C54+R54)</f>
        <v/>
      </c>
      <c r="D55" s="37"/>
      <c r="E55" s="36"/>
      <c r="F55" s="38"/>
      <c r="G55" s="36"/>
      <c r="H55" s="36"/>
      <c r="I55" s="36"/>
      <c r="J55" s="36"/>
      <c r="K55" s="37" t="str">
        <f aca="false">IF(J55="","",C55*0.03)</f>
        <v/>
      </c>
      <c r="L55" s="37"/>
      <c r="M55" s="39" t="str">
        <f aca="false">IF(J55="","",(K55/J55)/LOOKUP(RIGHT($D$2,3),定数!$A$6:$A$13,定数!$B$6:$B$13))</f>
        <v/>
      </c>
      <c r="N55" s="36"/>
      <c r="O55" s="38"/>
      <c r="P55" s="36"/>
      <c r="Q55" s="36"/>
      <c r="R55" s="40" t="str">
        <f aca="false">IF(P55="","",T55*M55*LOOKUP(RIGHT($D$2,3),定数!$A$6:$A$13,定数!$B$6:$B$13))</f>
        <v/>
      </c>
      <c r="S55" s="40"/>
      <c r="T55" s="41" t="str">
        <f aca="false">IF(P55="","",IF(G55="買",(P55-H55),(H55-P55))*IF(RIGHT($D$2,3)="JPY",100,10000))</f>
        <v/>
      </c>
      <c r="U55" s="41"/>
      <c r="V55" s="1" t="str">
        <f aca="false">IF(S55&lt;&gt;"",IF(S55&lt;0,1+V54,0),"")</f>
        <v/>
      </c>
      <c r="W55" s="0" t="str">
        <f aca="false">IF(T55&lt;&gt;"",IF(T55&lt;0,1+W54,0),"")</f>
        <v/>
      </c>
      <c r="X55" s="42" t="str">
        <f aca="false">IF(C55&lt;&gt;"",MAX(X54,C55),"")</f>
        <v/>
      </c>
      <c r="Y55" s="43" t="str">
        <f aca="false">IF(X55&lt;&gt;"",1-(C55/X55),"")</f>
        <v/>
      </c>
      <c r="Z55" s="0" t="str">
        <f aca="false">IF(R55&gt;0,R55,"")</f>
        <v/>
      </c>
      <c r="AA55" s="0" t="str">
        <f aca="false">IF(R55&lt;0,R55,"")</f>
        <v/>
      </c>
    </row>
    <row r="56" customFormat="false" ht="13.5" hidden="false" customHeight="false" outlineLevel="0" collapsed="false">
      <c r="B56" s="36" t="n">
        <v>48</v>
      </c>
      <c r="C56" s="37" t="str">
        <f aca="false">IF(R55="","",C55+R55)</f>
        <v/>
      </c>
      <c r="D56" s="37"/>
      <c r="E56" s="36"/>
      <c r="F56" s="38"/>
      <c r="G56" s="36"/>
      <c r="H56" s="36"/>
      <c r="I56" s="36"/>
      <c r="J56" s="36"/>
      <c r="K56" s="37" t="str">
        <f aca="false">IF(J56="","",C56*0.03)</f>
        <v/>
      </c>
      <c r="L56" s="37"/>
      <c r="M56" s="39" t="str">
        <f aca="false">IF(J56="","",(K56/J56)/LOOKUP(RIGHT($D$2,3),定数!$A$6:$A$13,定数!$B$6:$B$13))</f>
        <v/>
      </c>
      <c r="N56" s="36"/>
      <c r="O56" s="38"/>
      <c r="P56" s="36"/>
      <c r="Q56" s="36"/>
      <c r="R56" s="40" t="str">
        <f aca="false">IF(P56="","",T56*M56*LOOKUP(RIGHT($D$2,3),定数!$A$6:$A$13,定数!$B$6:$B$13))</f>
        <v/>
      </c>
      <c r="S56" s="40"/>
      <c r="T56" s="41" t="str">
        <f aca="false">IF(P56="","",IF(G56="買",(P56-H56),(H56-P56))*IF(RIGHT($D$2,3)="JPY",100,10000))</f>
        <v/>
      </c>
      <c r="U56" s="41"/>
      <c r="V56" s="1" t="str">
        <f aca="false">IF(S56&lt;&gt;"",IF(S56&lt;0,1+V55,0),"")</f>
        <v/>
      </c>
      <c r="W56" s="0" t="str">
        <f aca="false">IF(T56&lt;&gt;"",IF(T56&lt;0,1+W55,0),"")</f>
        <v/>
      </c>
      <c r="X56" s="42" t="str">
        <f aca="false">IF(C56&lt;&gt;"",MAX(X55,C56),"")</f>
        <v/>
      </c>
      <c r="Y56" s="43" t="str">
        <f aca="false">IF(X56&lt;&gt;"",1-(C56/X56),"")</f>
        <v/>
      </c>
      <c r="Z56" s="0" t="str">
        <f aca="false">IF(R56&gt;0,R56,"")</f>
        <v/>
      </c>
      <c r="AA56" s="0" t="str">
        <f aca="false">IF(R56&lt;0,R56,"")</f>
        <v/>
      </c>
    </row>
    <row r="57" customFormat="false" ht="13.5" hidden="false" customHeight="false" outlineLevel="0" collapsed="false">
      <c r="B57" s="36" t="n">
        <v>49</v>
      </c>
      <c r="C57" s="37" t="str">
        <f aca="false">IF(R56="","",C56+R56)</f>
        <v/>
      </c>
      <c r="D57" s="37"/>
      <c r="E57" s="36"/>
      <c r="F57" s="38"/>
      <c r="G57" s="36"/>
      <c r="H57" s="36"/>
      <c r="I57" s="36"/>
      <c r="J57" s="36"/>
      <c r="K57" s="37" t="str">
        <f aca="false">IF(J57="","",C57*0.03)</f>
        <v/>
      </c>
      <c r="L57" s="37"/>
      <c r="M57" s="39" t="str">
        <f aca="false">IF(J57="","",(K57/J57)/LOOKUP(RIGHT($D$2,3),定数!$A$6:$A$13,定数!$B$6:$B$13))</f>
        <v/>
      </c>
      <c r="N57" s="36"/>
      <c r="O57" s="38"/>
      <c r="P57" s="36"/>
      <c r="Q57" s="36"/>
      <c r="R57" s="40" t="str">
        <f aca="false">IF(P57="","",T57*M57*LOOKUP(RIGHT($D$2,3),定数!$A$6:$A$13,定数!$B$6:$B$13))</f>
        <v/>
      </c>
      <c r="S57" s="40"/>
      <c r="T57" s="41" t="str">
        <f aca="false">IF(P57="","",IF(G57="買",(P57-H57),(H57-P57))*IF(RIGHT($D$2,3)="JPY",100,10000))</f>
        <v/>
      </c>
      <c r="U57" s="41"/>
      <c r="V57" s="1" t="str">
        <f aca="false">IF(S57&lt;&gt;"",IF(S57&lt;0,1+V56,0),"")</f>
        <v/>
      </c>
      <c r="W57" s="0" t="str">
        <f aca="false">IF(T57&lt;&gt;"",IF(T57&lt;0,1+W56,0),"")</f>
        <v/>
      </c>
      <c r="X57" s="42" t="str">
        <f aca="false">IF(C57&lt;&gt;"",MAX(X56,C57),"")</f>
        <v/>
      </c>
      <c r="Y57" s="43" t="str">
        <f aca="false">IF(X57&lt;&gt;"",1-(C57/X57),"")</f>
        <v/>
      </c>
      <c r="Z57" s="0" t="str">
        <f aca="false">IF(R57&gt;0,R57,"")</f>
        <v/>
      </c>
      <c r="AA57" s="0" t="str">
        <f aca="false">IF(R57&lt;0,R57,"")</f>
        <v/>
      </c>
    </row>
    <row r="58" customFormat="false" ht="13.5" hidden="false" customHeight="false" outlineLevel="0" collapsed="false">
      <c r="B58" s="36" t="n">
        <v>50</v>
      </c>
      <c r="C58" s="37" t="str">
        <f aca="false">IF(R57="","",C57+R57)</f>
        <v/>
      </c>
      <c r="D58" s="37"/>
      <c r="E58" s="36"/>
      <c r="F58" s="38"/>
      <c r="G58" s="36"/>
      <c r="H58" s="36"/>
      <c r="I58" s="36"/>
      <c r="J58" s="36"/>
      <c r="K58" s="37" t="str">
        <f aca="false">IF(J58="","",C58*0.03)</f>
        <v/>
      </c>
      <c r="L58" s="37"/>
      <c r="M58" s="39" t="str">
        <f aca="false">IF(J58="","",(K58/J58)/LOOKUP(RIGHT($D$2,3),定数!$A$6:$A$13,定数!$B$6:$B$13))</f>
        <v/>
      </c>
      <c r="N58" s="36"/>
      <c r="O58" s="38"/>
      <c r="P58" s="36"/>
      <c r="Q58" s="36"/>
      <c r="R58" s="40" t="str">
        <f aca="false">IF(P58="","",T58*M58*LOOKUP(RIGHT($D$2,3),定数!$A$6:$A$13,定数!$B$6:$B$13))</f>
        <v/>
      </c>
      <c r="S58" s="40"/>
      <c r="T58" s="41" t="str">
        <f aca="false">IF(P58="","",IF(G58="買",(P58-H58),(H58-P58))*IF(RIGHT($D$2,3)="JPY",100,10000))</f>
        <v/>
      </c>
      <c r="U58" s="41"/>
      <c r="V58" s="1" t="str">
        <f aca="false">IF(S58&lt;&gt;"",IF(S58&lt;0,1+V57,0),"")</f>
        <v/>
      </c>
      <c r="W58" s="0" t="str">
        <f aca="false">IF(T58&lt;&gt;"",IF(T58&lt;0,1+W57,0),"")</f>
        <v/>
      </c>
      <c r="X58" s="42" t="str">
        <f aca="false">IF(C58&lt;&gt;"",MAX(X57,C58),"")</f>
        <v/>
      </c>
      <c r="Y58" s="43" t="str">
        <f aca="false">IF(X58&lt;&gt;"",1-(C58/X58),"")</f>
        <v/>
      </c>
      <c r="Z58" s="0" t="str">
        <f aca="false">IF(R58&gt;0,R58,"")</f>
        <v/>
      </c>
      <c r="AA58" s="0" t="str">
        <f aca="false">IF(R58&lt;0,R58,"")</f>
        <v/>
      </c>
    </row>
    <row r="59" customFormat="false" ht="13.5" hidden="false" customHeight="false" outlineLevel="0" collapsed="false">
      <c r="B59" s="36" t="n">
        <v>51</v>
      </c>
      <c r="C59" s="37" t="str">
        <f aca="false">IF(R58="","",C58+R58)</f>
        <v/>
      </c>
      <c r="D59" s="37"/>
      <c r="E59" s="36"/>
      <c r="F59" s="38"/>
      <c r="G59" s="36"/>
      <c r="H59" s="36"/>
      <c r="I59" s="36"/>
      <c r="J59" s="36"/>
      <c r="K59" s="37" t="str">
        <f aca="false">IF(J59="","",C59*0.03)</f>
        <v/>
      </c>
      <c r="L59" s="37"/>
      <c r="M59" s="39" t="str">
        <f aca="false">IF(J59="","",(K59/J59)/LOOKUP(RIGHT($D$2,3),定数!$A$6:$A$13,定数!$B$6:$B$13))</f>
        <v/>
      </c>
      <c r="N59" s="36"/>
      <c r="O59" s="38"/>
      <c r="P59" s="36"/>
      <c r="Q59" s="36"/>
      <c r="R59" s="40" t="str">
        <f aca="false">IF(P59="","",T59*M59*LOOKUP(RIGHT($D$2,3),定数!$A$6:$A$13,定数!$B$6:$B$13))</f>
        <v/>
      </c>
      <c r="S59" s="40"/>
      <c r="T59" s="41" t="str">
        <f aca="false">IF(P59="","",IF(G59="買",(P59-H59),(H59-P59))*IF(RIGHT($D$2,3)="JPY",100,10000))</f>
        <v/>
      </c>
      <c r="U59" s="41"/>
      <c r="V59" s="1" t="str">
        <f aca="false">IF(S59&lt;&gt;"",IF(S59&lt;0,1+V58,0),"")</f>
        <v/>
      </c>
      <c r="W59" s="0" t="str">
        <f aca="false">IF(T59&lt;&gt;"",IF(T59&lt;0,1+W58,0),"")</f>
        <v/>
      </c>
      <c r="X59" s="42" t="str">
        <f aca="false">IF(C59&lt;&gt;"",MAX(X58,C59),"")</f>
        <v/>
      </c>
      <c r="Y59" s="43" t="str">
        <f aca="false">IF(X59&lt;&gt;"",1-(C59/X59),"")</f>
        <v/>
      </c>
      <c r="Z59" s="0" t="str">
        <f aca="false">IF(R59&gt;0,R59,"")</f>
        <v/>
      </c>
      <c r="AA59" s="0" t="str">
        <f aca="false">IF(R59&lt;0,R59,"")</f>
        <v/>
      </c>
    </row>
    <row r="60" customFormat="false" ht="13.5" hidden="false" customHeight="false" outlineLevel="0" collapsed="false">
      <c r="B60" s="36" t="n">
        <v>52</v>
      </c>
      <c r="C60" s="37" t="str">
        <f aca="false">IF(R59="","",C59+R59)</f>
        <v/>
      </c>
      <c r="D60" s="37"/>
      <c r="E60" s="36"/>
      <c r="F60" s="38"/>
      <c r="G60" s="36"/>
      <c r="H60" s="36"/>
      <c r="I60" s="36"/>
      <c r="J60" s="36"/>
      <c r="K60" s="37" t="str">
        <f aca="false">IF(J60="","",C60*0.03)</f>
        <v/>
      </c>
      <c r="L60" s="37"/>
      <c r="M60" s="39" t="str">
        <f aca="false">IF(J60="","",(K60/J60)/LOOKUP(RIGHT($D$2,3),定数!$A$6:$A$13,定数!$B$6:$B$13))</f>
        <v/>
      </c>
      <c r="N60" s="36"/>
      <c r="O60" s="38"/>
      <c r="P60" s="36"/>
      <c r="Q60" s="36"/>
      <c r="R60" s="40" t="str">
        <f aca="false">IF(P60="","",T60*M60*LOOKUP(RIGHT($D$2,3),定数!$A$6:$A$13,定数!$B$6:$B$13))</f>
        <v/>
      </c>
      <c r="S60" s="40"/>
      <c r="T60" s="41" t="str">
        <f aca="false">IF(P60="","",IF(G60="買",(P60-H60),(H60-P60))*IF(RIGHT($D$2,3)="JPY",100,10000))</f>
        <v/>
      </c>
      <c r="U60" s="41"/>
      <c r="V60" s="1" t="str">
        <f aca="false">IF(S60&lt;&gt;"",IF(S60&lt;0,1+V59,0),"")</f>
        <v/>
      </c>
      <c r="W60" s="0" t="str">
        <f aca="false">IF(T60&lt;&gt;"",IF(T60&lt;0,1+W59,0),"")</f>
        <v/>
      </c>
      <c r="X60" s="42" t="str">
        <f aca="false">IF(C60&lt;&gt;"",MAX(X59,C60),"")</f>
        <v/>
      </c>
      <c r="Y60" s="43" t="str">
        <f aca="false">IF(X60&lt;&gt;"",1-(C60/X60),"")</f>
        <v/>
      </c>
      <c r="Z60" s="0" t="str">
        <f aca="false">IF(R60&gt;0,R60,"")</f>
        <v/>
      </c>
      <c r="AA60" s="0" t="str">
        <f aca="false">IF(R60&lt;0,R60,"")</f>
        <v/>
      </c>
    </row>
    <row r="61" customFormat="false" ht="13.5" hidden="false" customHeight="false" outlineLevel="0" collapsed="false">
      <c r="B61" s="36" t="n">
        <v>53</v>
      </c>
      <c r="C61" s="37" t="str">
        <f aca="false">IF(R60="","",C60+R60)</f>
        <v/>
      </c>
      <c r="D61" s="37"/>
      <c r="E61" s="36"/>
      <c r="F61" s="38"/>
      <c r="G61" s="36"/>
      <c r="H61" s="36"/>
      <c r="I61" s="36"/>
      <c r="J61" s="36"/>
      <c r="K61" s="37" t="str">
        <f aca="false">IF(J61="","",C61*0.03)</f>
        <v/>
      </c>
      <c r="L61" s="37"/>
      <c r="M61" s="39" t="str">
        <f aca="false">IF(J61="","",(K61/J61)/LOOKUP(RIGHT($D$2,3),定数!$A$6:$A$13,定数!$B$6:$B$13))</f>
        <v/>
      </c>
      <c r="N61" s="36"/>
      <c r="O61" s="38"/>
      <c r="P61" s="36"/>
      <c r="Q61" s="36"/>
      <c r="R61" s="40" t="str">
        <f aca="false">IF(P61="","",T61*M61*LOOKUP(RIGHT($D$2,3),定数!$A$6:$A$13,定数!$B$6:$B$13))</f>
        <v/>
      </c>
      <c r="S61" s="40"/>
      <c r="T61" s="41" t="str">
        <f aca="false">IF(P61="","",IF(G61="買",(P61-H61),(H61-P61))*IF(RIGHT($D$2,3)="JPY",100,10000))</f>
        <v/>
      </c>
      <c r="U61" s="41"/>
      <c r="V61" s="1" t="str">
        <f aca="false">IF(S61&lt;&gt;"",IF(S61&lt;0,1+V60,0),"")</f>
        <v/>
      </c>
      <c r="W61" s="0" t="str">
        <f aca="false">IF(T61&lt;&gt;"",IF(T61&lt;0,1+W60,0),"")</f>
        <v/>
      </c>
      <c r="X61" s="42" t="str">
        <f aca="false">IF(C61&lt;&gt;"",MAX(X60,C61),"")</f>
        <v/>
      </c>
      <c r="Y61" s="43" t="str">
        <f aca="false">IF(X61&lt;&gt;"",1-(C61/X61),"")</f>
        <v/>
      </c>
      <c r="Z61" s="0" t="str">
        <f aca="false">IF(R61&gt;0,R61,"")</f>
        <v/>
      </c>
      <c r="AA61" s="0" t="str">
        <f aca="false">IF(R61&lt;0,R61,"")</f>
        <v/>
      </c>
    </row>
    <row r="62" customFormat="false" ht="13.5" hidden="false" customHeight="false" outlineLevel="0" collapsed="false">
      <c r="B62" s="36" t="n">
        <v>54</v>
      </c>
      <c r="C62" s="37" t="str">
        <f aca="false">IF(R61="","",C61+R61)</f>
        <v/>
      </c>
      <c r="D62" s="37"/>
      <c r="E62" s="36"/>
      <c r="F62" s="38"/>
      <c r="G62" s="36"/>
      <c r="H62" s="36"/>
      <c r="I62" s="36"/>
      <c r="J62" s="36"/>
      <c r="K62" s="37" t="str">
        <f aca="false">IF(J62="","",C62*0.03)</f>
        <v/>
      </c>
      <c r="L62" s="37"/>
      <c r="M62" s="39" t="str">
        <f aca="false">IF(J62="","",(K62/J62)/LOOKUP(RIGHT($D$2,3),定数!$A$6:$A$13,定数!$B$6:$B$13))</f>
        <v/>
      </c>
      <c r="N62" s="36"/>
      <c r="O62" s="38"/>
      <c r="P62" s="36"/>
      <c r="Q62" s="36"/>
      <c r="R62" s="40" t="str">
        <f aca="false">IF(P62="","",T62*M62*LOOKUP(RIGHT($D$2,3),定数!$A$6:$A$13,定数!$B$6:$B$13))</f>
        <v/>
      </c>
      <c r="S62" s="40"/>
      <c r="T62" s="41" t="str">
        <f aca="false">IF(P62="","",IF(G62="買",(P62-H62),(H62-P62))*IF(RIGHT($D$2,3)="JPY",100,10000))</f>
        <v/>
      </c>
      <c r="U62" s="41"/>
      <c r="V62" s="1" t="str">
        <f aca="false">IF(S62&lt;&gt;"",IF(S62&lt;0,1+V61,0),"")</f>
        <v/>
      </c>
      <c r="W62" s="0" t="str">
        <f aca="false">IF(T62&lt;&gt;"",IF(T62&lt;0,1+W61,0),"")</f>
        <v/>
      </c>
      <c r="X62" s="42" t="str">
        <f aca="false">IF(C62&lt;&gt;"",MAX(X61,C62),"")</f>
        <v/>
      </c>
      <c r="Y62" s="43" t="str">
        <f aca="false">IF(X62&lt;&gt;"",1-(C62/X62),"")</f>
        <v/>
      </c>
      <c r="Z62" s="0" t="str">
        <f aca="false">IF(R62&gt;0,R62,"")</f>
        <v/>
      </c>
      <c r="AA62" s="0" t="str">
        <f aca="false">IF(R62&lt;0,R62,"")</f>
        <v/>
      </c>
    </row>
    <row r="63" customFormat="false" ht="13.5" hidden="false" customHeight="false" outlineLevel="0" collapsed="false">
      <c r="B63" s="36" t="n">
        <v>55</v>
      </c>
      <c r="C63" s="37" t="str">
        <f aca="false">IF(R62="","",C62+R62)</f>
        <v/>
      </c>
      <c r="D63" s="37"/>
      <c r="E63" s="36"/>
      <c r="F63" s="38"/>
      <c r="G63" s="36"/>
      <c r="H63" s="36"/>
      <c r="I63" s="36"/>
      <c r="J63" s="36"/>
      <c r="K63" s="37" t="str">
        <f aca="false">IF(J63="","",C63*0.03)</f>
        <v/>
      </c>
      <c r="L63" s="37"/>
      <c r="M63" s="39" t="str">
        <f aca="false">IF(J63="","",(K63/J63)/LOOKUP(RIGHT($D$2,3),定数!$A$6:$A$13,定数!$B$6:$B$13))</f>
        <v/>
      </c>
      <c r="N63" s="36"/>
      <c r="O63" s="38"/>
      <c r="P63" s="36"/>
      <c r="Q63" s="36"/>
      <c r="R63" s="40" t="str">
        <f aca="false">IF(P63="","",T63*M63*LOOKUP(RIGHT($D$2,3),定数!$A$6:$A$13,定数!$B$6:$B$13))</f>
        <v/>
      </c>
      <c r="S63" s="40"/>
      <c r="T63" s="41" t="str">
        <f aca="false">IF(P63="","",IF(G63="買",(P63-H63),(H63-P63))*IF(RIGHT($D$2,3)="JPY",100,10000))</f>
        <v/>
      </c>
      <c r="U63" s="41"/>
      <c r="V63" s="1" t="str">
        <f aca="false">IF(S63&lt;&gt;"",IF(S63&lt;0,1+V62,0),"")</f>
        <v/>
      </c>
      <c r="W63" s="0" t="str">
        <f aca="false">IF(T63&lt;&gt;"",IF(T63&lt;0,1+W62,0),"")</f>
        <v/>
      </c>
      <c r="X63" s="42" t="str">
        <f aca="false">IF(C63&lt;&gt;"",MAX(X62,C63),"")</f>
        <v/>
      </c>
      <c r="Y63" s="43" t="str">
        <f aca="false">IF(X63&lt;&gt;"",1-(C63/X63),"")</f>
        <v/>
      </c>
      <c r="Z63" s="0" t="str">
        <f aca="false">IF(R63&gt;0,R63,"")</f>
        <v/>
      </c>
      <c r="AA63" s="0" t="str">
        <f aca="false">IF(R63&lt;0,R63,"")</f>
        <v/>
      </c>
    </row>
    <row r="64" customFormat="false" ht="13.5" hidden="false" customHeight="false" outlineLevel="0" collapsed="false">
      <c r="B64" s="36" t="n">
        <v>56</v>
      </c>
      <c r="C64" s="37" t="str">
        <f aca="false">IF(R63="","",C63+R63)</f>
        <v/>
      </c>
      <c r="D64" s="37"/>
      <c r="E64" s="36"/>
      <c r="F64" s="38"/>
      <c r="G64" s="36"/>
      <c r="H64" s="36"/>
      <c r="I64" s="36"/>
      <c r="J64" s="36"/>
      <c r="K64" s="37" t="str">
        <f aca="false">IF(J64="","",C64*0.03)</f>
        <v/>
      </c>
      <c r="L64" s="37"/>
      <c r="M64" s="39" t="str">
        <f aca="false">IF(J64="","",(K64/J64)/LOOKUP(RIGHT($D$2,3),定数!$A$6:$A$13,定数!$B$6:$B$13))</f>
        <v/>
      </c>
      <c r="N64" s="36"/>
      <c r="O64" s="38"/>
      <c r="P64" s="36"/>
      <c r="Q64" s="36"/>
      <c r="R64" s="40" t="str">
        <f aca="false">IF(P64="","",T64*M64*LOOKUP(RIGHT($D$2,3),定数!$A$6:$A$13,定数!$B$6:$B$13))</f>
        <v/>
      </c>
      <c r="S64" s="40"/>
      <c r="T64" s="41" t="str">
        <f aca="false">IF(P64="","",IF(G64="買",(P64-H64),(H64-P64))*IF(RIGHT($D$2,3)="JPY",100,10000))</f>
        <v/>
      </c>
      <c r="U64" s="41"/>
      <c r="V64" s="1" t="str">
        <f aca="false">IF(S64&lt;&gt;"",IF(S64&lt;0,1+V63,0),"")</f>
        <v/>
      </c>
      <c r="W64" s="0" t="str">
        <f aca="false">IF(T64&lt;&gt;"",IF(T64&lt;0,1+W63,0),"")</f>
        <v/>
      </c>
      <c r="X64" s="42" t="str">
        <f aca="false">IF(C64&lt;&gt;"",MAX(X63,C64),"")</f>
        <v/>
      </c>
      <c r="Y64" s="43" t="str">
        <f aca="false">IF(X64&lt;&gt;"",1-(C64/X64),"")</f>
        <v/>
      </c>
      <c r="Z64" s="0" t="str">
        <f aca="false">IF(R64&gt;0,R64,"")</f>
        <v/>
      </c>
      <c r="AA64" s="0" t="str">
        <f aca="false">IF(R64&lt;0,R64,"")</f>
        <v/>
      </c>
    </row>
    <row r="65" customFormat="false" ht="13.5" hidden="false" customHeight="false" outlineLevel="0" collapsed="false">
      <c r="B65" s="36" t="n">
        <v>57</v>
      </c>
      <c r="C65" s="37" t="str">
        <f aca="false">IF(R64="","",C64+R64)</f>
        <v/>
      </c>
      <c r="D65" s="37"/>
      <c r="E65" s="36"/>
      <c r="F65" s="38"/>
      <c r="G65" s="36"/>
      <c r="H65" s="36"/>
      <c r="I65" s="36"/>
      <c r="J65" s="36"/>
      <c r="K65" s="37" t="str">
        <f aca="false">IF(J65="","",C65*0.03)</f>
        <v/>
      </c>
      <c r="L65" s="37"/>
      <c r="M65" s="39" t="str">
        <f aca="false">IF(J65="","",(K65/J65)/LOOKUP(RIGHT($D$2,3),定数!$A$6:$A$13,定数!$B$6:$B$13))</f>
        <v/>
      </c>
      <c r="N65" s="36"/>
      <c r="O65" s="38"/>
      <c r="P65" s="36"/>
      <c r="Q65" s="36"/>
      <c r="R65" s="40" t="str">
        <f aca="false">IF(P65="","",T65*M65*LOOKUP(RIGHT($D$2,3),定数!$A$6:$A$13,定数!$B$6:$B$13))</f>
        <v/>
      </c>
      <c r="S65" s="40"/>
      <c r="T65" s="41" t="str">
        <f aca="false">IF(P65="","",IF(G65="買",(P65-H65),(H65-P65))*IF(RIGHT($D$2,3)="JPY",100,10000))</f>
        <v/>
      </c>
      <c r="U65" s="41"/>
      <c r="V65" s="1" t="str">
        <f aca="false">IF(S65&lt;&gt;"",IF(S65&lt;0,1+V64,0),"")</f>
        <v/>
      </c>
      <c r="W65" s="0" t="str">
        <f aca="false">IF(T65&lt;&gt;"",IF(T65&lt;0,1+W64,0),"")</f>
        <v/>
      </c>
      <c r="X65" s="42" t="str">
        <f aca="false">IF(C65&lt;&gt;"",MAX(X64,C65),"")</f>
        <v/>
      </c>
      <c r="Y65" s="43" t="str">
        <f aca="false">IF(X65&lt;&gt;"",1-(C65/X65),"")</f>
        <v/>
      </c>
      <c r="Z65" s="0" t="str">
        <f aca="false">IF(R65&gt;0,R65,"")</f>
        <v/>
      </c>
      <c r="AA65" s="0" t="str">
        <f aca="false">IF(R65&lt;0,R65,"")</f>
        <v/>
      </c>
    </row>
    <row r="66" customFormat="false" ht="13.5" hidden="false" customHeight="false" outlineLevel="0" collapsed="false">
      <c r="B66" s="36" t="n">
        <v>58</v>
      </c>
      <c r="C66" s="37" t="str">
        <f aca="false">IF(R65="","",C65+R65)</f>
        <v/>
      </c>
      <c r="D66" s="37"/>
      <c r="E66" s="36"/>
      <c r="F66" s="38"/>
      <c r="G66" s="36"/>
      <c r="H66" s="36"/>
      <c r="I66" s="36"/>
      <c r="J66" s="36"/>
      <c r="K66" s="37" t="str">
        <f aca="false">IF(J66="","",C66*0.03)</f>
        <v/>
      </c>
      <c r="L66" s="37"/>
      <c r="M66" s="39" t="str">
        <f aca="false">IF(J66="","",(K66/J66)/LOOKUP(RIGHT($D$2,3),定数!$A$6:$A$13,定数!$B$6:$B$13))</f>
        <v/>
      </c>
      <c r="N66" s="36"/>
      <c r="O66" s="38"/>
      <c r="P66" s="36"/>
      <c r="Q66" s="36"/>
      <c r="R66" s="40" t="str">
        <f aca="false">IF(P66="","",T66*M66*LOOKUP(RIGHT($D$2,3),定数!$A$6:$A$13,定数!$B$6:$B$13))</f>
        <v/>
      </c>
      <c r="S66" s="40"/>
      <c r="T66" s="41" t="str">
        <f aca="false">IF(P66="","",IF(G66="買",(P66-H66),(H66-P66))*IF(RIGHT($D$2,3)="JPY",100,10000))</f>
        <v/>
      </c>
      <c r="U66" s="41"/>
      <c r="V66" s="1" t="str">
        <f aca="false">IF(S66&lt;&gt;"",IF(S66&lt;0,1+V65,0),"")</f>
        <v/>
      </c>
      <c r="W66" s="0" t="str">
        <f aca="false">IF(T66&lt;&gt;"",IF(T66&lt;0,1+W65,0),"")</f>
        <v/>
      </c>
      <c r="X66" s="42" t="str">
        <f aca="false">IF(C66&lt;&gt;"",MAX(X65,C66),"")</f>
        <v/>
      </c>
      <c r="Y66" s="43" t="str">
        <f aca="false">IF(X66&lt;&gt;"",1-(C66/X66),"")</f>
        <v/>
      </c>
      <c r="Z66" s="0" t="str">
        <f aca="false">IF(R66&gt;0,R66,"")</f>
        <v/>
      </c>
      <c r="AA66" s="0" t="str">
        <f aca="false">IF(R66&lt;0,R66,"")</f>
        <v/>
      </c>
    </row>
    <row r="67" customFormat="false" ht="13.5" hidden="false" customHeight="false" outlineLevel="0" collapsed="false">
      <c r="B67" s="36" t="n">
        <v>59</v>
      </c>
      <c r="C67" s="37" t="str">
        <f aca="false">IF(R66="","",C66+R66)</f>
        <v/>
      </c>
      <c r="D67" s="37"/>
      <c r="E67" s="36"/>
      <c r="F67" s="38"/>
      <c r="G67" s="36"/>
      <c r="H67" s="36"/>
      <c r="I67" s="36"/>
      <c r="J67" s="36"/>
      <c r="K67" s="37" t="str">
        <f aca="false">IF(J67="","",C67*0.03)</f>
        <v/>
      </c>
      <c r="L67" s="37"/>
      <c r="M67" s="39" t="str">
        <f aca="false">IF(J67="","",(K67/J67)/LOOKUP(RIGHT($D$2,3),定数!$A$6:$A$13,定数!$B$6:$B$13))</f>
        <v/>
      </c>
      <c r="N67" s="36"/>
      <c r="O67" s="38"/>
      <c r="P67" s="36"/>
      <c r="Q67" s="36"/>
      <c r="R67" s="40" t="str">
        <f aca="false">IF(P67="","",T67*M67*LOOKUP(RIGHT($D$2,3),定数!$A$6:$A$13,定数!$B$6:$B$13))</f>
        <v/>
      </c>
      <c r="S67" s="40"/>
      <c r="T67" s="41" t="str">
        <f aca="false">IF(P67="","",IF(G67="買",(P67-H67),(H67-P67))*IF(RIGHT($D$2,3)="JPY",100,10000))</f>
        <v/>
      </c>
      <c r="U67" s="41"/>
      <c r="V67" s="1" t="str">
        <f aca="false">IF(S67&lt;&gt;"",IF(S67&lt;0,1+V66,0),"")</f>
        <v/>
      </c>
      <c r="W67" s="0" t="str">
        <f aca="false">IF(T67&lt;&gt;"",IF(T67&lt;0,1+W66,0),"")</f>
        <v/>
      </c>
      <c r="X67" s="42" t="str">
        <f aca="false">IF(C67&lt;&gt;"",MAX(X66,C67),"")</f>
        <v/>
      </c>
      <c r="Y67" s="43" t="str">
        <f aca="false">IF(X67&lt;&gt;"",1-(C67/X67),"")</f>
        <v/>
      </c>
      <c r="Z67" s="0" t="str">
        <f aca="false">IF(R67&gt;0,R67,"")</f>
        <v/>
      </c>
      <c r="AA67" s="0" t="str">
        <f aca="false">IF(R67&lt;0,R67,"")</f>
        <v/>
      </c>
    </row>
    <row r="68" customFormat="false" ht="13.5" hidden="false" customHeight="false" outlineLevel="0" collapsed="false">
      <c r="B68" s="36" t="n">
        <v>60</v>
      </c>
      <c r="C68" s="37" t="str">
        <f aca="false">IF(R67="","",C67+R67)</f>
        <v/>
      </c>
      <c r="D68" s="37"/>
      <c r="E68" s="36"/>
      <c r="F68" s="38"/>
      <c r="G68" s="36"/>
      <c r="H68" s="36"/>
      <c r="I68" s="36"/>
      <c r="J68" s="36"/>
      <c r="K68" s="37" t="str">
        <f aca="false">IF(J68="","",C68*0.03)</f>
        <v/>
      </c>
      <c r="L68" s="37"/>
      <c r="M68" s="39" t="str">
        <f aca="false">IF(J68="","",(K68/J68)/LOOKUP(RIGHT($D$2,3),定数!$A$6:$A$13,定数!$B$6:$B$13))</f>
        <v/>
      </c>
      <c r="N68" s="36"/>
      <c r="O68" s="38"/>
      <c r="P68" s="36"/>
      <c r="Q68" s="36"/>
      <c r="R68" s="40" t="str">
        <f aca="false">IF(P68="","",T68*M68*LOOKUP(RIGHT($D$2,3),定数!$A$6:$A$13,定数!$B$6:$B$13))</f>
        <v/>
      </c>
      <c r="S68" s="40"/>
      <c r="T68" s="41" t="str">
        <f aca="false">IF(P68="","",IF(G68="買",(P68-H68),(H68-P68))*IF(RIGHT($D$2,3)="JPY",100,10000))</f>
        <v/>
      </c>
      <c r="U68" s="41"/>
      <c r="V68" s="1" t="str">
        <f aca="false">IF(S68&lt;&gt;"",IF(S68&lt;0,1+V67,0),"")</f>
        <v/>
      </c>
      <c r="W68" s="0" t="str">
        <f aca="false">IF(T68&lt;&gt;"",IF(T68&lt;0,1+W67,0),"")</f>
        <v/>
      </c>
      <c r="X68" s="42" t="str">
        <f aca="false">IF(C68&lt;&gt;"",MAX(X67,C68),"")</f>
        <v/>
      </c>
      <c r="Y68" s="43" t="str">
        <f aca="false">IF(X68&lt;&gt;"",1-(C68/X68),"")</f>
        <v/>
      </c>
      <c r="Z68" s="0" t="str">
        <f aca="false">IF(R68&gt;0,R68,"")</f>
        <v/>
      </c>
      <c r="AA68" s="0" t="str">
        <f aca="false">IF(R68&lt;0,R68,"")</f>
        <v/>
      </c>
    </row>
    <row r="69" customFormat="false" ht="13.5" hidden="false" customHeight="false" outlineLevel="0" collapsed="false">
      <c r="B69" s="36" t="n">
        <v>61</v>
      </c>
      <c r="C69" s="37" t="str">
        <f aca="false">IF(R68="","",C68+R68)</f>
        <v/>
      </c>
      <c r="D69" s="37"/>
      <c r="E69" s="36"/>
      <c r="F69" s="38"/>
      <c r="G69" s="36"/>
      <c r="H69" s="36"/>
      <c r="I69" s="36"/>
      <c r="J69" s="36"/>
      <c r="K69" s="37" t="str">
        <f aca="false">IF(J69="","",C69*0.03)</f>
        <v/>
      </c>
      <c r="L69" s="37"/>
      <c r="M69" s="39" t="str">
        <f aca="false">IF(J69="","",(K69/J69)/LOOKUP(RIGHT($D$2,3),定数!$A$6:$A$13,定数!$B$6:$B$13))</f>
        <v/>
      </c>
      <c r="N69" s="36"/>
      <c r="O69" s="38"/>
      <c r="P69" s="36"/>
      <c r="Q69" s="36"/>
      <c r="R69" s="40" t="str">
        <f aca="false">IF(P69="","",T69*M69*LOOKUP(RIGHT($D$2,3),定数!$A$6:$A$13,定数!$B$6:$B$13))</f>
        <v/>
      </c>
      <c r="S69" s="40"/>
      <c r="T69" s="41" t="str">
        <f aca="false">IF(P69="","",IF(G69="買",(P69-H69),(H69-P69))*IF(RIGHT($D$2,3)="JPY",100,10000))</f>
        <v/>
      </c>
      <c r="U69" s="41"/>
      <c r="V69" s="1" t="str">
        <f aca="false">IF(S69&lt;&gt;"",IF(S69&lt;0,1+V68,0),"")</f>
        <v/>
      </c>
      <c r="W69" s="0" t="str">
        <f aca="false">IF(T69&lt;&gt;"",IF(T69&lt;0,1+W68,0),"")</f>
        <v/>
      </c>
      <c r="X69" s="42" t="str">
        <f aca="false">IF(C69&lt;&gt;"",MAX(X68,C69),"")</f>
        <v/>
      </c>
      <c r="Y69" s="43" t="str">
        <f aca="false">IF(X69&lt;&gt;"",1-(C69/X69),"")</f>
        <v/>
      </c>
      <c r="Z69" s="0" t="str">
        <f aca="false">IF(R69&gt;0,R69,"")</f>
        <v/>
      </c>
      <c r="AA69" s="0" t="str">
        <f aca="false">IF(R69&lt;0,R69,"")</f>
        <v/>
      </c>
    </row>
    <row r="70" customFormat="false" ht="13.5" hidden="false" customHeight="false" outlineLevel="0" collapsed="false">
      <c r="B70" s="36" t="n">
        <v>62</v>
      </c>
      <c r="C70" s="37" t="str">
        <f aca="false">IF(R69="","",C69+R69)</f>
        <v/>
      </c>
      <c r="D70" s="37"/>
      <c r="E70" s="36"/>
      <c r="F70" s="38"/>
      <c r="G70" s="36"/>
      <c r="H70" s="36"/>
      <c r="I70" s="36"/>
      <c r="J70" s="36"/>
      <c r="K70" s="37" t="str">
        <f aca="false">IF(J70="","",C70*0.03)</f>
        <v/>
      </c>
      <c r="L70" s="37"/>
      <c r="M70" s="39" t="str">
        <f aca="false">IF(J70="","",(K70/J70)/LOOKUP(RIGHT($D$2,3),定数!$A$6:$A$13,定数!$B$6:$B$13))</f>
        <v/>
      </c>
      <c r="N70" s="36"/>
      <c r="O70" s="38"/>
      <c r="P70" s="36"/>
      <c r="Q70" s="36"/>
      <c r="R70" s="40" t="str">
        <f aca="false">IF(P70="","",T70*M70*LOOKUP(RIGHT($D$2,3),定数!$A$6:$A$13,定数!$B$6:$B$13))</f>
        <v/>
      </c>
      <c r="S70" s="40"/>
      <c r="T70" s="41" t="str">
        <f aca="false">IF(P70="","",IF(G70="買",(P70-H70),(H70-P70))*IF(RIGHT($D$2,3)="JPY",100,10000))</f>
        <v/>
      </c>
      <c r="U70" s="41"/>
      <c r="V70" s="1" t="str">
        <f aca="false">IF(S70&lt;&gt;"",IF(S70&lt;0,1+V69,0),"")</f>
        <v/>
      </c>
      <c r="W70" s="0" t="str">
        <f aca="false">IF(T70&lt;&gt;"",IF(T70&lt;0,1+W69,0),"")</f>
        <v/>
      </c>
      <c r="X70" s="42" t="str">
        <f aca="false">IF(C70&lt;&gt;"",MAX(X69,C70),"")</f>
        <v/>
      </c>
      <c r="Y70" s="43" t="str">
        <f aca="false">IF(X70&lt;&gt;"",1-(C70/X70),"")</f>
        <v/>
      </c>
      <c r="Z70" s="0" t="str">
        <f aca="false">IF(R70&gt;0,R70,"")</f>
        <v/>
      </c>
      <c r="AA70" s="0" t="str">
        <f aca="false">IF(R70&lt;0,R70,"")</f>
        <v/>
      </c>
    </row>
    <row r="71" customFormat="false" ht="13.5" hidden="false" customHeight="false" outlineLevel="0" collapsed="false">
      <c r="B71" s="36" t="n">
        <v>63</v>
      </c>
      <c r="C71" s="37" t="str">
        <f aca="false">IF(R70="","",C70+R70)</f>
        <v/>
      </c>
      <c r="D71" s="37"/>
      <c r="E71" s="36"/>
      <c r="F71" s="38"/>
      <c r="G71" s="36"/>
      <c r="H71" s="36"/>
      <c r="I71" s="36"/>
      <c r="J71" s="36"/>
      <c r="K71" s="37" t="str">
        <f aca="false">IF(J71="","",C71*0.03)</f>
        <v/>
      </c>
      <c r="L71" s="37"/>
      <c r="M71" s="39" t="str">
        <f aca="false">IF(J71="","",(K71/J71)/LOOKUP(RIGHT($D$2,3),定数!$A$6:$A$13,定数!$B$6:$B$13))</f>
        <v/>
      </c>
      <c r="N71" s="36"/>
      <c r="O71" s="38"/>
      <c r="P71" s="36"/>
      <c r="Q71" s="36"/>
      <c r="R71" s="40" t="str">
        <f aca="false">IF(P71="","",T71*M71*LOOKUP(RIGHT($D$2,3),定数!$A$6:$A$13,定数!$B$6:$B$13))</f>
        <v/>
      </c>
      <c r="S71" s="40"/>
      <c r="T71" s="41" t="str">
        <f aca="false">IF(P71="","",IF(G71="買",(P71-H71),(H71-P71))*IF(RIGHT($D$2,3)="JPY",100,10000))</f>
        <v/>
      </c>
      <c r="U71" s="41"/>
      <c r="V71" s="1" t="str">
        <f aca="false">IF(S71&lt;&gt;"",IF(S71&lt;0,1+V70,0),"")</f>
        <v/>
      </c>
      <c r="W71" s="0" t="str">
        <f aca="false">IF(T71&lt;&gt;"",IF(T71&lt;0,1+W70,0),"")</f>
        <v/>
      </c>
      <c r="X71" s="42" t="str">
        <f aca="false">IF(C71&lt;&gt;"",MAX(X70,C71),"")</f>
        <v/>
      </c>
      <c r="Y71" s="43" t="str">
        <f aca="false">IF(X71&lt;&gt;"",1-(C71/X71),"")</f>
        <v/>
      </c>
      <c r="Z71" s="0" t="str">
        <f aca="false">IF(R71&gt;0,R71,"")</f>
        <v/>
      </c>
      <c r="AA71" s="0" t="str">
        <f aca="false">IF(R71&lt;0,R71,"")</f>
        <v/>
      </c>
    </row>
    <row r="72" customFormat="false" ht="13.5" hidden="false" customHeight="false" outlineLevel="0" collapsed="false">
      <c r="B72" s="36" t="n">
        <v>64</v>
      </c>
      <c r="C72" s="37" t="str">
        <f aca="false">IF(R71="","",C71+R71)</f>
        <v/>
      </c>
      <c r="D72" s="37"/>
      <c r="E72" s="36"/>
      <c r="F72" s="38"/>
      <c r="G72" s="36"/>
      <c r="H72" s="36"/>
      <c r="I72" s="36"/>
      <c r="J72" s="36"/>
      <c r="K72" s="37" t="str">
        <f aca="false">IF(J72="","",C72*0.03)</f>
        <v/>
      </c>
      <c r="L72" s="37"/>
      <c r="M72" s="39" t="str">
        <f aca="false">IF(J72="","",(K72/J72)/LOOKUP(RIGHT($D$2,3),定数!$A$6:$A$13,定数!$B$6:$B$13))</f>
        <v/>
      </c>
      <c r="N72" s="36"/>
      <c r="O72" s="38"/>
      <c r="P72" s="36"/>
      <c r="Q72" s="36"/>
      <c r="R72" s="40" t="str">
        <f aca="false">IF(P72="","",T72*M72*LOOKUP(RIGHT($D$2,3),定数!$A$6:$A$13,定数!$B$6:$B$13))</f>
        <v/>
      </c>
      <c r="S72" s="40"/>
      <c r="T72" s="41" t="str">
        <f aca="false">IF(P72="","",IF(G72="買",(P72-H72),(H72-P72))*IF(RIGHT($D$2,3)="JPY",100,10000))</f>
        <v/>
      </c>
      <c r="U72" s="41"/>
      <c r="V72" s="1" t="str">
        <f aca="false">IF(S72&lt;&gt;"",IF(S72&lt;0,1+V71,0),"")</f>
        <v/>
      </c>
      <c r="W72" s="0" t="str">
        <f aca="false">IF(T72&lt;&gt;"",IF(T72&lt;0,1+W71,0),"")</f>
        <v/>
      </c>
      <c r="X72" s="42" t="str">
        <f aca="false">IF(C72&lt;&gt;"",MAX(X71,C72),"")</f>
        <v/>
      </c>
      <c r="Y72" s="43" t="str">
        <f aca="false">IF(X72&lt;&gt;"",1-(C72/X72),"")</f>
        <v/>
      </c>
      <c r="Z72" s="0" t="str">
        <f aca="false">IF(R72&gt;0,R72,"")</f>
        <v/>
      </c>
      <c r="AA72" s="0" t="str">
        <f aca="false">IF(R72&lt;0,R72,"")</f>
        <v/>
      </c>
    </row>
    <row r="73" customFormat="false" ht="13.5" hidden="false" customHeight="false" outlineLevel="0" collapsed="false">
      <c r="B73" s="36" t="n">
        <v>65</v>
      </c>
      <c r="C73" s="37" t="str">
        <f aca="false">IF(R72="","",C72+R72)</f>
        <v/>
      </c>
      <c r="D73" s="37"/>
      <c r="E73" s="36"/>
      <c r="F73" s="38"/>
      <c r="G73" s="36"/>
      <c r="H73" s="36"/>
      <c r="I73" s="36"/>
      <c r="J73" s="36"/>
      <c r="K73" s="37" t="str">
        <f aca="false">IF(J73="","",C73*0.03)</f>
        <v/>
      </c>
      <c r="L73" s="37"/>
      <c r="M73" s="39" t="str">
        <f aca="false">IF(J73="","",(K73/J73)/LOOKUP(RIGHT($D$2,3),定数!$A$6:$A$13,定数!$B$6:$B$13))</f>
        <v/>
      </c>
      <c r="N73" s="36"/>
      <c r="O73" s="38"/>
      <c r="P73" s="36"/>
      <c r="Q73" s="36"/>
      <c r="R73" s="40" t="str">
        <f aca="false">IF(P73="","",T73*M73*LOOKUP(RIGHT($D$2,3),定数!$A$6:$A$13,定数!$B$6:$B$13))</f>
        <v/>
      </c>
      <c r="S73" s="40"/>
      <c r="T73" s="41" t="str">
        <f aca="false">IF(P73="","",IF(G73="買",(P73-H73),(H73-P73))*IF(RIGHT($D$2,3)="JPY",100,10000))</f>
        <v/>
      </c>
      <c r="U73" s="41"/>
      <c r="V73" s="1" t="str">
        <f aca="false">IF(S73&lt;&gt;"",IF(S73&lt;0,1+V72,0),"")</f>
        <v/>
      </c>
      <c r="W73" s="0" t="str">
        <f aca="false">IF(T73&lt;&gt;"",IF(T73&lt;0,1+W72,0),"")</f>
        <v/>
      </c>
      <c r="X73" s="42" t="str">
        <f aca="false">IF(C73&lt;&gt;"",MAX(X72,C73),"")</f>
        <v/>
      </c>
      <c r="Y73" s="43" t="str">
        <f aca="false">IF(X73&lt;&gt;"",1-(C73/X73),"")</f>
        <v/>
      </c>
      <c r="Z73" s="0" t="str">
        <f aca="false">IF(R73&gt;0,R73,"")</f>
        <v/>
      </c>
      <c r="AA73" s="0" t="str">
        <f aca="false">IF(R73&lt;0,R73,"")</f>
        <v/>
      </c>
    </row>
    <row r="74" customFormat="false" ht="13.5" hidden="false" customHeight="false" outlineLevel="0" collapsed="false">
      <c r="B74" s="36" t="n">
        <v>66</v>
      </c>
      <c r="C74" s="37" t="str">
        <f aca="false">IF(R73="","",C73+R73)</f>
        <v/>
      </c>
      <c r="D74" s="37"/>
      <c r="E74" s="36"/>
      <c r="F74" s="38"/>
      <c r="G74" s="36"/>
      <c r="H74" s="36"/>
      <c r="I74" s="36"/>
      <c r="J74" s="36"/>
      <c r="K74" s="37" t="str">
        <f aca="false">IF(J74="","",C74*0.03)</f>
        <v/>
      </c>
      <c r="L74" s="37"/>
      <c r="M74" s="39" t="str">
        <f aca="false">IF(J74="","",(K74/J74)/LOOKUP(RIGHT($D$2,3),定数!$A$6:$A$13,定数!$B$6:$B$13))</f>
        <v/>
      </c>
      <c r="N74" s="36"/>
      <c r="O74" s="38"/>
      <c r="P74" s="36"/>
      <c r="Q74" s="36"/>
      <c r="R74" s="40" t="str">
        <f aca="false">IF(P74="","",T74*M74*LOOKUP(RIGHT($D$2,3),定数!$A$6:$A$13,定数!$B$6:$B$13))</f>
        <v/>
      </c>
      <c r="S74" s="40"/>
      <c r="T74" s="41" t="str">
        <f aca="false">IF(P74="","",IF(G74="買",(P74-H74),(H74-P74))*IF(RIGHT($D$2,3)="JPY",100,10000))</f>
        <v/>
      </c>
      <c r="U74" s="41"/>
      <c r="V74" s="1" t="str">
        <f aca="false">IF(S74&lt;&gt;"",IF(S74&lt;0,1+V73,0),"")</f>
        <v/>
      </c>
      <c r="W74" s="0" t="str">
        <f aca="false">IF(T74&lt;&gt;"",IF(T74&lt;0,1+W73,0),"")</f>
        <v/>
      </c>
      <c r="X74" s="42" t="str">
        <f aca="false">IF(C74&lt;&gt;"",MAX(X73,C74),"")</f>
        <v/>
      </c>
      <c r="Y74" s="43" t="str">
        <f aca="false">IF(X74&lt;&gt;"",1-(C74/X74),"")</f>
        <v/>
      </c>
      <c r="Z74" s="0" t="str">
        <f aca="false">IF(R74&gt;0,R74,"")</f>
        <v/>
      </c>
      <c r="AA74" s="0" t="str">
        <f aca="false">IF(R74&lt;0,R74,"")</f>
        <v/>
      </c>
    </row>
    <row r="75" customFormat="false" ht="13.5" hidden="false" customHeight="false" outlineLevel="0" collapsed="false">
      <c r="B75" s="36" t="n">
        <v>67</v>
      </c>
      <c r="C75" s="37" t="str">
        <f aca="false">IF(R74="","",C74+R74)</f>
        <v/>
      </c>
      <c r="D75" s="37"/>
      <c r="E75" s="36"/>
      <c r="F75" s="38"/>
      <c r="G75" s="36"/>
      <c r="H75" s="36"/>
      <c r="I75" s="36"/>
      <c r="J75" s="36"/>
      <c r="K75" s="37" t="str">
        <f aca="false">IF(J75="","",C75*0.03)</f>
        <v/>
      </c>
      <c r="L75" s="37"/>
      <c r="M75" s="39" t="str">
        <f aca="false">IF(J75="","",(K75/J75)/LOOKUP(RIGHT($D$2,3),定数!$A$6:$A$13,定数!$B$6:$B$13))</f>
        <v/>
      </c>
      <c r="N75" s="36"/>
      <c r="O75" s="38"/>
      <c r="P75" s="36"/>
      <c r="Q75" s="36"/>
      <c r="R75" s="40" t="str">
        <f aca="false">IF(P75="","",T75*M75*LOOKUP(RIGHT($D$2,3),定数!$A$6:$A$13,定数!$B$6:$B$13))</f>
        <v/>
      </c>
      <c r="S75" s="40"/>
      <c r="T75" s="41" t="str">
        <f aca="false">IF(P75="","",IF(G75="買",(P75-H75),(H75-P75))*IF(RIGHT($D$2,3)="JPY",100,10000))</f>
        <v/>
      </c>
      <c r="U75" s="41"/>
      <c r="V75" s="1" t="str">
        <f aca="false">IF(S75&lt;&gt;"",IF(S75&lt;0,1+V74,0),"")</f>
        <v/>
      </c>
      <c r="W75" s="0" t="str">
        <f aca="false">IF(T75&lt;&gt;"",IF(T75&lt;0,1+W74,0),"")</f>
        <v/>
      </c>
      <c r="X75" s="42" t="str">
        <f aca="false">IF(C75&lt;&gt;"",MAX(X74,C75),"")</f>
        <v/>
      </c>
      <c r="Y75" s="43" t="str">
        <f aca="false">IF(X75&lt;&gt;"",1-(C75/X75),"")</f>
        <v/>
      </c>
      <c r="Z75" s="0" t="str">
        <f aca="false">IF(R75&gt;0,R75,"")</f>
        <v/>
      </c>
      <c r="AA75" s="0" t="str">
        <f aca="false">IF(R75&lt;0,R75,"")</f>
        <v/>
      </c>
    </row>
    <row r="76" customFormat="false" ht="13.5" hidden="false" customHeight="false" outlineLevel="0" collapsed="false">
      <c r="B76" s="36" t="n">
        <v>68</v>
      </c>
      <c r="C76" s="37" t="str">
        <f aca="false">IF(R75="","",C75+R75)</f>
        <v/>
      </c>
      <c r="D76" s="37"/>
      <c r="E76" s="36"/>
      <c r="F76" s="38"/>
      <c r="G76" s="36"/>
      <c r="H76" s="36"/>
      <c r="I76" s="36"/>
      <c r="J76" s="36"/>
      <c r="K76" s="37" t="str">
        <f aca="false">IF(J76="","",C76*0.03)</f>
        <v/>
      </c>
      <c r="L76" s="37"/>
      <c r="M76" s="39" t="str">
        <f aca="false">IF(J76="","",(K76/J76)/LOOKUP(RIGHT($D$2,3),定数!$A$6:$A$13,定数!$B$6:$B$13))</f>
        <v/>
      </c>
      <c r="N76" s="36"/>
      <c r="O76" s="38"/>
      <c r="P76" s="36"/>
      <c r="Q76" s="36"/>
      <c r="R76" s="40" t="str">
        <f aca="false">IF(P76="","",T76*M76*LOOKUP(RIGHT($D$2,3),定数!$A$6:$A$13,定数!$B$6:$B$13))</f>
        <v/>
      </c>
      <c r="S76" s="40"/>
      <c r="T76" s="41" t="str">
        <f aca="false">IF(P76="","",IF(G76="買",(P76-H76),(H76-P76))*IF(RIGHT($D$2,3)="JPY",100,10000))</f>
        <v/>
      </c>
      <c r="U76" s="41"/>
      <c r="V76" s="1" t="str">
        <f aca="false">IF(S76&lt;&gt;"",IF(S76&lt;0,1+V75,0),"")</f>
        <v/>
      </c>
      <c r="W76" s="0" t="str">
        <f aca="false">IF(T76&lt;&gt;"",IF(T76&lt;0,1+W75,0),"")</f>
        <v/>
      </c>
      <c r="X76" s="42" t="str">
        <f aca="false">IF(C76&lt;&gt;"",MAX(X75,C76),"")</f>
        <v/>
      </c>
      <c r="Y76" s="43" t="str">
        <f aca="false">IF(X76&lt;&gt;"",1-(C76/X76),"")</f>
        <v/>
      </c>
      <c r="Z76" s="0" t="str">
        <f aca="false">IF(R76&gt;0,R76,"")</f>
        <v/>
      </c>
      <c r="AA76" s="0" t="str">
        <f aca="false">IF(R76&lt;0,R76,"")</f>
        <v/>
      </c>
    </row>
    <row r="77" customFormat="false" ht="13.5" hidden="false" customHeight="false" outlineLevel="0" collapsed="false">
      <c r="B77" s="36" t="n">
        <v>69</v>
      </c>
      <c r="C77" s="37" t="str">
        <f aca="false">IF(R76="","",C76+R76)</f>
        <v/>
      </c>
      <c r="D77" s="37"/>
      <c r="E77" s="36"/>
      <c r="F77" s="38"/>
      <c r="G77" s="36"/>
      <c r="H77" s="36"/>
      <c r="I77" s="36"/>
      <c r="J77" s="36"/>
      <c r="K77" s="37" t="str">
        <f aca="false">IF(J77="","",C77*0.03)</f>
        <v/>
      </c>
      <c r="L77" s="37"/>
      <c r="M77" s="39" t="str">
        <f aca="false">IF(J77="","",(K77/J77)/LOOKUP(RIGHT($D$2,3),定数!$A$6:$A$13,定数!$B$6:$B$13))</f>
        <v/>
      </c>
      <c r="N77" s="36"/>
      <c r="O77" s="38"/>
      <c r="P77" s="36"/>
      <c r="Q77" s="36"/>
      <c r="R77" s="40" t="str">
        <f aca="false">IF(P77="","",T77*M77*LOOKUP(RIGHT($D$2,3),定数!$A$6:$A$13,定数!$B$6:$B$13))</f>
        <v/>
      </c>
      <c r="S77" s="40"/>
      <c r="T77" s="41" t="str">
        <f aca="false">IF(P77="","",IF(G77="買",(P77-H77),(H77-P77))*IF(RIGHT($D$2,3)="JPY",100,10000))</f>
        <v/>
      </c>
      <c r="U77" s="41"/>
      <c r="V77" s="1" t="str">
        <f aca="false">IF(S77&lt;&gt;"",IF(S77&lt;0,1+V76,0),"")</f>
        <v/>
      </c>
      <c r="W77" s="0" t="str">
        <f aca="false">IF(T77&lt;&gt;"",IF(T77&lt;0,1+W76,0),"")</f>
        <v/>
      </c>
      <c r="X77" s="42" t="str">
        <f aca="false">IF(C77&lt;&gt;"",MAX(X76,C77),"")</f>
        <v/>
      </c>
      <c r="Y77" s="43" t="str">
        <f aca="false">IF(X77&lt;&gt;"",1-(C77/X77),"")</f>
        <v/>
      </c>
      <c r="Z77" s="0" t="str">
        <f aca="false">IF(R77&gt;0,R77,"")</f>
        <v/>
      </c>
      <c r="AA77" s="0" t="str">
        <f aca="false">IF(R77&lt;0,R77,"")</f>
        <v/>
      </c>
    </row>
    <row r="78" customFormat="false" ht="13.5" hidden="false" customHeight="false" outlineLevel="0" collapsed="false">
      <c r="B78" s="36" t="n">
        <v>70</v>
      </c>
      <c r="C78" s="37" t="str">
        <f aca="false">IF(R77="","",C77+R77)</f>
        <v/>
      </c>
      <c r="D78" s="37"/>
      <c r="E78" s="36"/>
      <c r="F78" s="38"/>
      <c r="G78" s="36"/>
      <c r="H78" s="36"/>
      <c r="I78" s="36"/>
      <c r="J78" s="36"/>
      <c r="K78" s="37" t="str">
        <f aca="false">IF(J78="","",C78*0.03)</f>
        <v/>
      </c>
      <c r="L78" s="37"/>
      <c r="M78" s="39" t="str">
        <f aca="false">IF(J78="","",(K78/J78)/LOOKUP(RIGHT($D$2,3),定数!$A$6:$A$13,定数!$B$6:$B$13))</f>
        <v/>
      </c>
      <c r="N78" s="36"/>
      <c r="O78" s="38"/>
      <c r="P78" s="36"/>
      <c r="Q78" s="36"/>
      <c r="R78" s="40" t="str">
        <f aca="false">IF(P78="","",T78*M78*LOOKUP(RIGHT($D$2,3),定数!$A$6:$A$13,定数!$B$6:$B$13))</f>
        <v/>
      </c>
      <c r="S78" s="40"/>
      <c r="T78" s="41" t="str">
        <f aca="false">IF(P78="","",IF(G78="買",(P78-H78),(H78-P78))*IF(RIGHT($D$2,3)="JPY",100,10000))</f>
        <v/>
      </c>
      <c r="U78" s="41"/>
      <c r="V78" s="1" t="str">
        <f aca="false">IF(S78&lt;&gt;"",IF(S78&lt;0,1+V77,0),"")</f>
        <v/>
      </c>
      <c r="W78" s="0" t="str">
        <f aca="false">IF(T78&lt;&gt;"",IF(T78&lt;0,1+W77,0),"")</f>
        <v/>
      </c>
      <c r="X78" s="42" t="str">
        <f aca="false">IF(C78&lt;&gt;"",MAX(X77,C78),"")</f>
        <v/>
      </c>
      <c r="Y78" s="43" t="str">
        <f aca="false">IF(X78&lt;&gt;"",1-(C78/X78),"")</f>
        <v/>
      </c>
      <c r="Z78" s="0" t="str">
        <f aca="false">IF(R78&gt;0,R78,"")</f>
        <v/>
      </c>
      <c r="AA78" s="0" t="str">
        <f aca="false">IF(R78&lt;0,R78,"")</f>
        <v/>
      </c>
    </row>
    <row r="79" customFormat="false" ht="13.5" hidden="false" customHeight="false" outlineLevel="0" collapsed="false">
      <c r="B79" s="36" t="n">
        <v>71</v>
      </c>
      <c r="C79" s="37" t="str">
        <f aca="false">IF(R78="","",C78+R78)</f>
        <v/>
      </c>
      <c r="D79" s="37"/>
      <c r="E79" s="36"/>
      <c r="F79" s="38"/>
      <c r="G79" s="36"/>
      <c r="H79" s="36"/>
      <c r="I79" s="36"/>
      <c r="J79" s="36"/>
      <c r="K79" s="37" t="str">
        <f aca="false">IF(J79="","",C79*0.03)</f>
        <v/>
      </c>
      <c r="L79" s="37"/>
      <c r="M79" s="39" t="str">
        <f aca="false">IF(J79="","",(K79/J79)/LOOKUP(RIGHT($D$2,3),定数!$A$6:$A$13,定数!$B$6:$B$13))</f>
        <v/>
      </c>
      <c r="N79" s="36"/>
      <c r="O79" s="38"/>
      <c r="P79" s="36"/>
      <c r="Q79" s="36"/>
      <c r="R79" s="40" t="str">
        <f aca="false">IF(P79="","",T79*M79*LOOKUP(RIGHT($D$2,3),定数!$A$6:$A$13,定数!$B$6:$B$13))</f>
        <v/>
      </c>
      <c r="S79" s="40"/>
      <c r="T79" s="41" t="str">
        <f aca="false">IF(P79="","",IF(G79="買",(P79-H79),(H79-P79))*IF(RIGHT($D$2,3)="JPY",100,10000))</f>
        <v/>
      </c>
      <c r="U79" s="41"/>
      <c r="V79" s="1" t="str">
        <f aca="false">IF(S79&lt;&gt;"",IF(S79&lt;0,1+V78,0),"")</f>
        <v/>
      </c>
      <c r="W79" s="0" t="str">
        <f aca="false">IF(T79&lt;&gt;"",IF(T79&lt;0,1+W78,0),"")</f>
        <v/>
      </c>
      <c r="X79" s="42" t="str">
        <f aca="false">IF(C79&lt;&gt;"",MAX(X78,C79),"")</f>
        <v/>
      </c>
      <c r="Y79" s="43" t="str">
        <f aca="false">IF(X79&lt;&gt;"",1-(C79/X79),"")</f>
        <v/>
      </c>
      <c r="Z79" s="0" t="str">
        <f aca="false">IF(R79&gt;0,R79,"")</f>
        <v/>
      </c>
      <c r="AA79" s="0" t="str">
        <f aca="false">IF(R79&lt;0,R79,"")</f>
        <v/>
      </c>
    </row>
    <row r="80" customFormat="false" ht="13.5" hidden="false" customHeight="false" outlineLevel="0" collapsed="false">
      <c r="B80" s="36" t="n">
        <v>72</v>
      </c>
      <c r="C80" s="37" t="str">
        <f aca="false">IF(R79="","",C79+R79)</f>
        <v/>
      </c>
      <c r="D80" s="37"/>
      <c r="E80" s="36"/>
      <c r="F80" s="38"/>
      <c r="G80" s="36"/>
      <c r="H80" s="36"/>
      <c r="I80" s="36"/>
      <c r="J80" s="36"/>
      <c r="K80" s="37" t="str">
        <f aca="false">IF(J80="","",C80*0.03)</f>
        <v/>
      </c>
      <c r="L80" s="37"/>
      <c r="M80" s="39" t="str">
        <f aca="false">IF(J80="","",(K80/J80)/LOOKUP(RIGHT($D$2,3),定数!$A$6:$A$13,定数!$B$6:$B$13))</f>
        <v/>
      </c>
      <c r="N80" s="36"/>
      <c r="O80" s="38"/>
      <c r="P80" s="36"/>
      <c r="Q80" s="36"/>
      <c r="R80" s="40" t="str">
        <f aca="false">IF(P80="","",T80*M80*LOOKUP(RIGHT($D$2,3),定数!$A$6:$A$13,定数!$B$6:$B$13))</f>
        <v/>
      </c>
      <c r="S80" s="40"/>
      <c r="T80" s="41" t="str">
        <f aca="false">IF(P80="","",IF(G80="買",(P80-H80),(H80-P80))*IF(RIGHT($D$2,3)="JPY",100,10000))</f>
        <v/>
      </c>
      <c r="U80" s="41"/>
      <c r="V80" s="1" t="str">
        <f aca="false">IF(S80&lt;&gt;"",IF(S80&lt;0,1+V79,0),"")</f>
        <v/>
      </c>
      <c r="W80" s="0" t="str">
        <f aca="false">IF(T80&lt;&gt;"",IF(T80&lt;0,1+W79,0),"")</f>
        <v/>
      </c>
      <c r="X80" s="42" t="str">
        <f aca="false">IF(C80&lt;&gt;"",MAX(X79,C80),"")</f>
        <v/>
      </c>
      <c r="Y80" s="43" t="str">
        <f aca="false">IF(X80&lt;&gt;"",1-(C80/X80),"")</f>
        <v/>
      </c>
      <c r="Z80" s="0" t="str">
        <f aca="false">IF(R80&gt;0,R80,"")</f>
        <v/>
      </c>
      <c r="AA80" s="0" t="str">
        <f aca="false">IF(R80&lt;0,R80,"")</f>
        <v/>
      </c>
    </row>
    <row r="81" customFormat="false" ht="13.5" hidden="false" customHeight="false" outlineLevel="0" collapsed="false">
      <c r="B81" s="36" t="n">
        <v>73</v>
      </c>
      <c r="C81" s="37" t="str">
        <f aca="false">IF(R80="","",C80+R80)</f>
        <v/>
      </c>
      <c r="D81" s="37"/>
      <c r="E81" s="36"/>
      <c r="F81" s="38"/>
      <c r="G81" s="36"/>
      <c r="H81" s="36"/>
      <c r="I81" s="36"/>
      <c r="J81" s="36"/>
      <c r="K81" s="37" t="str">
        <f aca="false">IF(J81="","",C81*0.03)</f>
        <v/>
      </c>
      <c r="L81" s="37"/>
      <c r="M81" s="39" t="str">
        <f aca="false">IF(J81="","",(K81/J81)/LOOKUP(RIGHT($D$2,3),定数!$A$6:$A$13,定数!$B$6:$B$13))</f>
        <v/>
      </c>
      <c r="N81" s="36"/>
      <c r="O81" s="38"/>
      <c r="P81" s="36"/>
      <c r="Q81" s="36"/>
      <c r="R81" s="40" t="str">
        <f aca="false">IF(P81="","",T81*M81*LOOKUP(RIGHT($D$2,3),定数!$A$6:$A$13,定数!$B$6:$B$13))</f>
        <v/>
      </c>
      <c r="S81" s="40"/>
      <c r="T81" s="41" t="str">
        <f aca="false">IF(P81="","",IF(G81="買",(P81-H81),(H81-P81))*IF(RIGHT($D$2,3)="JPY",100,10000))</f>
        <v/>
      </c>
      <c r="U81" s="41"/>
      <c r="V81" s="1" t="str">
        <f aca="false">IF(S81&lt;&gt;"",IF(S81&lt;0,1+V80,0),"")</f>
        <v/>
      </c>
      <c r="W81" s="0" t="str">
        <f aca="false">IF(T81&lt;&gt;"",IF(T81&lt;0,1+W80,0),"")</f>
        <v/>
      </c>
      <c r="X81" s="42" t="str">
        <f aca="false">IF(C81&lt;&gt;"",MAX(X80,C81),"")</f>
        <v/>
      </c>
      <c r="Y81" s="43" t="str">
        <f aca="false">IF(X81&lt;&gt;"",1-(C81/X81),"")</f>
        <v/>
      </c>
      <c r="Z81" s="0" t="str">
        <f aca="false">IF(R81&gt;0,R81,"")</f>
        <v/>
      </c>
      <c r="AA81" s="0" t="str">
        <f aca="false">IF(R81&lt;0,R81,"")</f>
        <v/>
      </c>
    </row>
    <row r="82" customFormat="false" ht="13.5" hidden="false" customHeight="false" outlineLevel="0" collapsed="false">
      <c r="B82" s="36" t="n">
        <v>74</v>
      </c>
      <c r="C82" s="37" t="str">
        <f aca="false">IF(R81="","",C81+R81)</f>
        <v/>
      </c>
      <c r="D82" s="37"/>
      <c r="E82" s="36"/>
      <c r="F82" s="38"/>
      <c r="G82" s="36"/>
      <c r="H82" s="36"/>
      <c r="I82" s="36"/>
      <c r="J82" s="36"/>
      <c r="K82" s="37" t="str">
        <f aca="false">IF(J82="","",C82*0.03)</f>
        <v/>
      </c>
      <c r="L82" s="37"/>
      <c r="M82" s="39" t="str">
        <f aca="false">IF(J82="","",(K82/J82)/LOOKUP(RIGHT($D$2,3),定数!$A$6:$A$13,定数!$B$6:$B$13))</f>
        <v/>
      </c>
      <c r="N82" s="36"/>
      <c r="O82" s="38"/>
      <c r="P82" s="36"/>
      <c r="Q82" s="36"/>
      <c r="R82" s="40" t="str">
        <f aca="false">IF(P82="","",T82*M82*LOOKUP(RIGHT($D$2,3),定数!$A$6:$A$13,定数!$B$6:$B$13))</f>
        <v/>
      </c>
      <c r="S82" s="40"/>
      <c r="T82" s="41" t="str">
        <f aca="false">IF(P82="","",IF(G82="買",(P82-H82),(H82-P82))*IF(RIGHT($D$2,3)="JPY",100,10000))</f>
        <v/>
      </c>
      <c r="U82" s="41"/>
      <c r="V82" s="1" t="str">
        <f aca="false">IF(S82&lt;&gt;"",IF(S82&lt;0,1+V81,0),"")</f>
        <v/>
      </c>
      <c r="W82" s="0" t="str">
        <f aca="false">IF(T82&lt;&gt;"",IF(T82&lt;0,1+W81,0),"")</f>
        <v/>
      </c>
      <c r="X82" s="42" t="str">
        <f aca="false">IF(C82&lt;&gt;"",MAX(X81,C82),"")</f>
        <v/>
      </c>
      <c r="Y82" s="43" t="str">
        <f aca="false">IF(X82&lt;&gt;"",1-(C82/X82),"")</f>
        <v/>
      </c>
      <c r="Z82" s="0" t="str">
        <f aca="false">IF(R82&gt;0,R82,"")</f>
        <v/>
      </c>
      <c r="AA82" s="0" t="str">
        <f aca="false">IF(R82&lt;0,R82,"")</f>
        <v/>
      </c>
    </row>
    <row r="83" customFormat="false" ht="13.5" hidden="false" customHeight="false" outlineLevel="0" collapsed="false">
      <c r="B83" s="36" t="n">
        <v>75</v>
      </c>
      <c r="C83" s="37" t="str">
        <f aca="false">IF(R82="","",C82+R82)</f>
        <v/>
      </c>
      <c r="D83" s="37"/>
      <c r="E83" s="36"/>
      <c r="F83" s="38"/>
      <c r="G83" s="36"/>
      <c r="H83" s="36"/>
      <c r="I83" s="36"/>
      <c r="J83" s="36"/>
      <c r="K83" s="37" t="str">
        <f aca="false">IF(J83="","",C83*0.03)</f>
        <v/>
      </c>
      <c r="L83" s="37"/>
      <c r="M83" s="39" t="str">
        <f aca="false">IF(J83="","",(K83/J83)/LOOKUP(RIGHT($D$2,3),定数!$A$6:$A$13,定数!$B$6:$B$13))</f>
        <v/>
      </c>
      <c r="N83" s="36"/>
      <c r="O83" s="38"/>
      <c r="P83" s="36"/>
      <c r="Q83" s="36"/>
      <c r="R83" s="40" t="str">
        <f aca="false">IF(P83="","",T83*M83*LOOKUP(RIGHT($D$2,3),定数!$A$6:$A$13,定数!$B$6:$B$13))</f>
        <v/>
      </c>
      <c r="S83" s="40"/>
      <c r="T83" s="41" t="str">
        <f aca="false">IF(P83="","",IF(G83="買",(P83-H83),(H83-P83))*IF(RIGHT($D$2,3)="JPY",100,10000))</f>
        <v/>
      </c>
      <c r="U83" s="41"/>
      <c r="V83" s="1" t="str">
        <f aca="false">IF(S83&lt;&gt;"",IF(S83&lt;0,1+V82,0),"")</f>
        <v/>
      </c>
      <c r="W83" s="0" t="str">
        <f aca="false">IF(T83&lt;&gt;"",IF(T83&lt;0,1+W82,0),"")</f>
        <v/>
      </c>
      <c r="X83" s="42" t="str">
        <f aca="false">IF(C83&lt;&gt;"",MAX(X82,C83),"")</f>
        <v/>
      </c>
      <c r="Y83" s="43" t="str">
        <f aca="false">IF(X83&lt;&gt;"",1-(C83/X83),"")</f>
        <v/>
      </c>
      <c r="Z83" s="0" t="str">
        <f aca="false">IF(R83&gt;0,R83,"")</f>
        <v/>
      </c>
      <c r="AA83" s="0" t="str">
        <f aca="false">IF(R83&lt;0,R83,"")</f>
        <v/>
      </c>
    </row>
    <row r="84" customFormat="false" ht="13.5" hidden="false" customHeight="false" outlineLevel="0" collapsed="false">
      <c r="B84" s="36" t="n">
        <v>76</v>
      </c>
      <c r="C84" s="37" t="str">
        <f aca="false">IF(R83="","",C83+R83)</f>
        <v/>
      </c>
      <c r="D84" s="37"/>
      <c r="E84" s="36"/>
      <c r="F84" s="38"/>
      <c r="G84" s="36"/>
      <c r="H84" s="36"/>
      <c r="I84" s="36"/>
      <c r="J84" s="36"/>
      <c r="K84" s="37" t="str">
        <f aca="false">IF(J84="","",C84*0.03)</f>
        <v/>
      </c>
      <c r="L84" s="37"/>
      <c r="M84" s="39" t="str">
        <f aca="false">IF(J84="","",(K84/J84)/LOOKUP(RIGHT($D$2,3),定数!$A$6:$A$13,定数!$B$6:$B$13))</f>
        <v/>
      </c>
      <c r="N84" s="36"/>
      <c r="O84" s="38"/>
      <c r="P84" s="36"/>
      <c r="Q84" s="36"/>
      <c r="R84" s="40" t="str">
        <f aca="false">IF(P84="","",T84*M84*LOOKUP(RIGHT($D$2,3),定数!$A$6:$A$13,定数!$B$6:$B$13))</f>
        <v/>
      </c>
      <c r="S84" s="40"/>
      <c r="T84" s="41" t="str">
        <f aca="false">IF(P84="","",IF(G84="買",(P84-H84),(H84-P84))*IF(RIGHT($D$2,3)="JPY",100,10000))</f>
        <v/>
      </c>
      <c r="U84" s="41"/>
      <c r="V84" s="1" t="str">
        <f aca="false">IF(S84&lt;&gt;"",IF(S84&lt;0,1+V83,0),"")</f>
        <v/>
      </c>
      <c r="W84" s="0" t="str">
        <f aca="false">IF(T84&lt;&gt;"",IF(T84&lt;0,1+W83,0),"")</f>
        <v/>
      </c>
      <c r="X84" s="42" t="str">
        <f aca="false">IF(C84&lt;&gt;"",MAX(X83,C84),"")</f>
        <v/>
      </c>
      <c r="Y84" s="43" t="str">
        <f aca="false">IF(X84&lt;&gt;"",1-(C84/X84),"")</f>
        <v/>
      </c>
      <c r="Z84" s="0" t="str">
        <f aca="false">IF(R84&gt;0,R84,"")</f>
        <v/>
      </c>
      <c r="AA84" s="0" t="str">
        <f aca="false">IF(R84&lt;0,R84,"")</f>
        <v/>
      </c>
    </row>
    <row r="85" customFormat="false" ht="13.5" hidden="false" customHeight="false" outlineLevel="0" collapsed="false">
      <c r="B85" s="36" t="n">
        <v>77</v>
      </c>
      <c r="C85" s="37" t="str">
        <f aca="false">IF(R84="","",C84+R84)</f>
        <v/>
      </c>
      <c r="D85" s="37"/>
      <c r="E85" s="36"/>
      <c r="F85" s="38"/>
      <c r="G85" s="36"/>
      <c r="H85" s="36"/>
      <c r="I85" s="36"/>
      <c r="J85" s="36"/>
      <c r="K85" s="37" t="str">
        <f aca="false">IF(J85="","",C85*0.03)</f>
        <v/>
      </c>
      <c r="L85" s="37"/>
      <c r="M85" s="39" t="str">
        <f aca="false">IF(J85="","",(K85/J85)/LOOKUP(RIGHT($D$2,3),定数!$A$6:$A$13,定数!$B$6:$B$13))</f>
        <v/>
      </c>
      <c r="N85" s="36"/>
      <c r="O85" s="38"/>
      <c r="P85" s="36"/>
      <c r="Q85" s="36"/>
      <c r="R85" s="40" t="str">
        <f aca="false">IF(P85="","",T85*M85*LOOKUP(RIGHT($D$2,3),定数!$A$6:$A$13,定数!$B$6:$B$13))</f>
        <v/>
      </c>
      <c r="S85" s="40"/>
      <c r="T85" s="41" t="str">
        <f aca="false">IF(P85="","",IF(G85="買",(P85-H85),(H85-P85))*IF(RIGHT($D$2,3)="JPY",100,10000))</f>
        <v/>
      </c>
      <c r="U85" s="41"/>
      <c r="V85" s="1" t="str">
        <f aca="false">IF(S85&lt;&gt;"",IF(S85&lt;0,1+V84,0),"")</f>
        <v/>
      </c>
      <c r="W85" s="0" t="str">
        <f aca="false">IF(T85&lt;&gt;"",IF(T85&lt;0,1+W84,0),"")</f>
        <v/>
      </c>
      <c r="X85" s="42" t="str">
        <f aca="false">IF(C85&lt;&gt;"",MAX(X84,C85),"")</f>
        <v/>
      </c>
      <c r="Y85" s="43" t="str">
        <f aca="false">IF(X85&lt;&gt;"",1-(C85/X85),"")</f>
        <v/>
      </c>
      <c r="Z85" s="0" t="str">
        <f aca="false">IF(R85&gt;0,R85,"")</f>
        <v/>
      </c>
      <c r="AA85" s="0" t="str">
        <f aca="false">IF(R85&lt;0,R85,"")</f>
        <v/>
      </c>
    </row>
    <row r="86" customFormat="false" ht="13.5" hidden="false" customHeight="false" outlineLevel="0" collapsed="false">
      <c r="B86" s="36" t="n">
        <v>78</v>
      </c>
      <c r="C86" s="37" t="str">
        <f aca="false">IF(R85="","",C85+R85)</f>
        <v/>
      </c>
      <c r="D86" s="37"/>
      <c r="E86" s="36"/>
      <c r="F86" s="38"/>
      <c r="G86" s="36"/>
      <c r="H86" s="36"/>
      <c r="I86" s="36"/>
      <c r="J86" s="36"/>
      <c r="K86" s="37" t="str">
        <f aca="false">IF(J86="","",C86*0.03)</f>
        <v/>
      </c>
      <c r="L86" s="37"/>
      <c r="M86" s="39" t="str">
        <f aca="false">IF(J86="","",(K86/J86)/LOOKUP(RIGHT($D$2,3),定数!$A$6:$A$13,定数!$B$6:$B$13))</f>
        <v/>
      </c>
      <c r="N86" s="36"/>
      <c r="O86" s="38"/>
      <c r="P86" s="36"/>
      <c r="Q86" s="36"/>
      <c r="R86" s="40" t="str">
        <f aca="false">IF(P86="","",T86*M86*LOOKUP(RIGHT($D$2,3),定数!$A$6:$A$13,定数!$B$6:$B$13))</f>
        <v/>
      </c>
      <c r="S86" s="40"/>
      <c r="T86" s="41" t="str">
        <f aca="false">IF(P86="","",IF(G86="買",(P86-H86),(H86-P86))*IF(RIGHT($D$2,3)="JPY",100,10000))</f>
        <v/>
      </c>
      <c r="U86" s="41"/>
      <c r="V86" s="1" t="str">
        <f aca="false">IF(S86&lt;&gt;"",IF(S86&lt;0,1+V85,0),"")</f>
        <v/>
      </c>
      <c r="W86" s="0" t="str">
        <f aca="false">IF(T86&lt;&gt;"",IF(T86&lt;0,1+W85,0),"")</f>
        <v/>
      </c>
      <c r="X86" s="42" t="str">
        <f aca="false">IF(C86&lt;&gt;"",MAX(X85,C86),"")</f>
        <v/>
      </c>
      <c r="Y86" s="43" t="str">
        <f aca="false">IF(X86&lt;&gt;"",1-(C86/X86),"")</f>
        <v/>
      </c>
      <c r="Z86" s="0" t="str">
        <f aca="false">IF(R86&gt;0,R86,"")</f>
        <v/>
      </c>
      <c r="AA86" s="0" t="str">
        <f aca="false">IF(R86&lt;0,R86,"")</f>
        <v/>
      </c>
    </row>
    <row r="87" customFormat="false" ht="13.5" hidden="false" customHeight="false" outlineLevel="0" collapsed="false">
      <c r="B87" s="36" t="n">
        <v>79</v>
      </c>
      <c r="C87" s="37" t="str">
        <f aca="false">IF(R86="","",C86+R86)</f>
        <v/>
      </c>
      <c r="D87" s="37"/>
      <c r="E87" s="36"/>
      <c r="F87" s="38"/>
      <c r="G87" s="36"/>
      <c r="H87" s="36"/>
      <c r="I87" s="36"/>
      <c r="J87" s="36"/>
      <c r="K87" s="37" t="str">
        <f aca="false">IF(J87="","",C87*0.03)</f>
        <v/>
      </c>
      <c r="L87" s="37"/>
      <c r="M87" s="39" t="str">
        <f aca="false">IF(J87="","",(K87/J87)/LOOKUP(RIGHT($D$2,3),定数!$A$6:$A$13,定数!$B$6:$B$13))</f>
        <v/>
      </c>
      <c r="N87" s="36"/>
      <c r="O87" s="38"/>
      <c r="P87" s="36"/>
      <c r="Q87" s="36"/>
      <c r="R87" s="40" t="str">
        <f aca="false">IF(P87="","",T87*M87*LOOKUP(RIGHT($D$2,3),定数!$A$6:$A$13,定数!$B$6:$B$13))</f>
        <v/>
      </c>
      <c r="S87" s="40"/>
      <c r="T87" s="41" t="str">
        <f aca="false">IF(P87="","",IF(G87="買",(P87-H87),(H87-P87))*IF(RIGHT($D$2,3)="JPY",100,10000))</f>
        <v/>
      </c>
      <c r="U87" s="41"/>
      <c r="V87" s="1" t="str">
        <f aca="false">IF(S87&lt;&gt;"",IF(S87&lt;0,1+V86,0),"")</f>
        <v/>
      </c>
      <c r="W87" s="0" t="str">
        <f aca="false">IF(T87&lt;&gt;"",IF(T87&lt;0,1+W86,0),"")</f>
        <v/>
      </c>
      <c r="X87" s="42" t="str">
        <f aca="false">IF(C87&lt;&gt;"",MAX(X86,C87),"")</f>
        <v/>
      </c>
      <c r="Y87" s="43" t="str">
        <f aca="false">IF(X87&lt;&gt;"",1-(C87/X87),"")</f>
        <v/>
      </c>
      <c r="Z87" s="0" t="str">
        <f aca="false">IF(R87&gt;0,R87,"")</f>
        <v/>
      </c>
      <c r="AA87" s="0" t="str">
        <f aca="false">IF(R87&lt;0,R87,"")</f>
        <v/>
      </c>
    </row>
    <row r="88" customFormat="false" ht="13.5" hidden="false" customHeight="false" outlineLevel="0" collapsed="false">
      <c r="B88" s="36" t="n">
        <v>80</v>
      </c>
      <c r="C88" s="37" t="str">
        <f aca="false">IF(R87="","",C87+R87)</f>
        <v/>
      </c>
      <c r="D88" s="37"/>
      <c r="E88" s="36"/>
      <c r="F88" s="38"/>
      <c r="G88" s="36"/>
      <c r="H88" s="36"/>
      <c r="I88" s="36"/>
      <c r="J88" s="36"/>
      <c r="K88" s="37" t="str">
        <f aca="false">IF(J88="","",C88*0.03)</f>
        <v/>
      </c>
      <c r="L88" s="37"/>
      <c r="M88" s="39" t="str">
        <f aca="false">IF(J88="","",(K88/J88)/LOOKUP(RIGHT($D$2,3),定数!$A$6:$A$13,定数!$B$6:$B$13))</f>
        <v/>
      </c>
      <c r="N88" s="36"/>
      <c r="O88" s="38"/>
      <c r="P88" s="36"/>
      <c r="Q88" s="36"/>
      <c r="R88" s="40" t="str">
        <f aca="false">IF(P88="","",T88*M88*LOOKUP(RIGHT($D$2,3),定数!$A$6:$A$13,定数!$B$6:$B$13))</f>
        <v/>
      </c>
      <c r="S88" s="40"/>
      <c r="T88" s="41" t="str">
        <f aca="false">IF(P88="","",IF(G88="買",(P88-H88),(H88-P88))*IF(RIGHT($D$2,3)="JPY",100,10000))</f>
        <v/>
      </c>
      <c r="U88" s="41"/>
      <c r="V88" s="1" t="str">
        <f aca="false">IF(S88&lt;&gt;"",IF(S88&lt;0,1+V87,0),"")</f>
        <v/>
      </c>
      <c r="W88" s="0" t="str">
        <f aca="false">IF(T88&lt;&gt;"",IF(T88&lt;0,1+W87,0),"")</f>
        <v/>
      </c>
      <c r="X88" s="42" t="str">
        <f aca="false">IF(C88&lt;&gt;"",MAX(X87,C88),"")</f>
        <v/>
      </c>
      <c r="Y88" s="43" t="str">
        <f aca="false">IF(X88&lt;&gt;"",1-(C88/X88),"")</f>
        <v/>
      </c>
      <c r="Z88" s="0" t="str">
        <f aca="false">IF(R88&gt;0,R88,"")</f>
        <v/>
      </c>
      <c r="AA88" s="0" t="str">
        <f aca="false">IF(R88&lt;0,R88,"")</f>
        <v/>
      </c>
    </row>
    <row r="89" customFormat="false" ht="13.5" hidden="false" customHeight="false" outlineLevel="0" collapsed="false">
      <c r="B89" s="36" t="n">
        <v>81</v>
      </c>
      <c r="C89" s="37" t="str">
        <f aca="false">IF(R88="","",C88+R88)</f>
        <v/>
      </c>
      <c r="D89" s="37"/>
      <c r="E89" s="36"/>
      <c r="F89" s="38"/>
      <c r="G89" s="36"/>
      <c r="H89" s="36"/>
      <c r="I89" s="36"/>
      <c r="J89" s="36"/>
      <c r="K89" s="37" t="str">
        <f aca="false">IF(J89="","",C89*0.03)</f>
        <v/>
      </c>
      <c r="L89" s="37"/>
      <c r="M89" s="39" t="str">
        <f aca="false">IF(J89="","",(K89/J89)/LOOKUP(RIGHT($D$2,3),定数!$A$6:$A$13,定数!$B$6:$B$13))</f>
        <v/>
      </c>
      <c r="N89" s="36"/>
      <c r="O89" s="38"/>
      <c r="P89" s="36"/>
      <c r="Q89" s="36"/>
      <c r="R89" s="40" t="str">
        <f aca="false">IF(P89="","",T89*M89*LOOKUP(RIGHT($D$2,3),定数!$A$6:$A$13,定数!$B$6:$B$13))</f>
        <v/>
      </c>
      <c r="S89" s="40"/>
      <c r="T89" s="41" t="str">
        <f aca="false">IF(P89="","",IF(G89="買",(P89-H89),(H89-P89))*IF(RIGHT($D$2,3)="JPY",100,10000))</f>
        <v/>
      </c>
      <c r="U89" s="41"/>
      <c r="V89" s="1" t="str">
        <f aca="false">IF(S89&lt;&gt;"",IF(S89&lt;0,1+V88,0),"")</f>
        <v/>
      </c>
      <c r="W89" s="0" t="str">
        <f aca="false">IF(T89&lt;&gt;"",IF(T89&lt;0,1+W88,0),"")</f>
        <v/>
      </c>
      <c r="X89" s="42" t="str">
        <f aca="false">IF(C89&lt;&gt;"",MAX(X88,C89),"")</f>
        <v/>
      </c>
      <c r="Y89" s="43" t="str">
        <f aca="false">IF(X89&lt;&gt;"",1-(C89/X89),"")</f>
        <v/>
      </c>
      <c r="Z89" s="0" t="str">
        <f aca="false">IF(R89&gt;0,R89,"")</f>
        <v/>
      </c>
      <c r="AA89" s="0" t="str">
        <f aca="false">IF(R89&lt;0,R89,"")</f>
        <v/>
      </c>
    </row>
    <row r="90" customFormat="false" ht="13.5" hidden="false" customHeight="false" outlineLevel="0" collapsed="false">
      <c r="B90" s="36" t="n">
        <v>82</v>
      </c>
      <c r="C90" s="37" t="str">
        <f aca="false">IF(R89="","",C89+R89)</f>
        <v/>
      </c>
      <c r="D90" s="37"/>
      <c r="E90" s="36"/>
      <c r="F90" s="38"/>
      <c r="G90" s="36"/>
      <c r="H90" s="36"/>
      <c r="I90" s="36"/>
      <c r="J90" s="36"/>
      <c r="K90" s="37" t="str">
        <f aca="false">IF(J90="","",C90*0.03)</f>
        <v/>
      </c>
      <c r="L90" s="37"/>
      <c r="M90" s="39" t="str">
        <f aca="false">IF(J90="","",(K90/J90)/LOOKUP(RIGHT($D$2,3),定数!$A$6:$A$13,定数!$B$6:$B$13))</f>
        <v/>
      </c>
      <c r="N90" s="36"/>
      <c r="O90" s="38"/>
      <c r="P90" s="36"/>
      <c r="Q90" s="36"/>
      <c r="R90" s="40" t="str">
        <f aca="false">IF(P90="","",T90*M90*LOOKUP(RIGHT($D$2,3),定数!$A$6:$A$13,定数!$B$6:$B$13))</f>
        <v/>
      </c>
      <c r="S90" s="40"/>
      <c r="T90" s="41" t="str">
        <f aca="false">IF(P90="","",IF(G90="買",(P90-H90),(H90-P90))*IF(RIGHT($D$2,3)="JPY",100,10000))</f>
        <v/>
      </c>
      <c r="U90" s="41"/>
      <c r="V90" s="1" t="str">
        <f aca="false">IF(S90&lt;&gt;"",IF(S90&lt;0,1+V89,0),"")</f>
        <v/>
      </c>
      <c r="W90" s="0" t="str">
        <f aca="false">IF(T90&lt;&gt;"",IF(T90&lt;0,1+W89,0),"")</f>
        <v/>
      </c>
      <c r="X90" s="42" t="str">
        <f aca="false">IF(C90&lt;&gt;"",MAX(X89,C90),"")</f>
        <v/>
      </c>
      <c r="Y90" s="43" t="str">
        <f aca="false">IF(X90&lt;&gt;"",1-(C90/X90),"")</f>
        <v/>
      </c>
      <c r="Z90" s="0" t="str">
        <f aca="false">IF(R90&gt;0,R90,"")</f>
        <v/>
      </c>
      <c r="AA90" s="0" t="str">
        <f aca="false">IF(R90&lt;0,R90,"")</f>
        <v/>
      </c>
    </row>
    <row r="91" customFormat="false" ht="13.5" hidden="false" customHeight="false" outlineLevel="0" collapsed="false">
      <c r="B91" s="36" t="n">
        <v>83</v>
      </c>
      <c r="C91" s="37" t="str">
        <f aca="false">IF(R90="","",C90+R90)</f>
        <v/>
      </c>
      <c r="D91" s="37"/>
      <c r="E91" s="36"/>
      <c r="F91" s="38"/>
      <c r="G91" s="36"/>
      <c r="H91" s="36"/>
      <c r="I91" s="36"/>
      <c r="J91" s="36"/>
      <c r="K91" s="37" t="str">
        <f aca="false">IF(J91="","",C91*0.03)</f>
        <v/>
      </c>
      <c r="L91" s="37"/>
      <c r="M91" s="39" t="str">
        <f aca="false">IF(J91="","",(K91/J91)/LOOKUP(RIGHT($D$2,3),定数!$A$6:$A$13,定数!$B$6:$B$13))</f>
        <v/>
      </c>
      <c r="N91" s="36"/>
      <c r="O91" s="38"/>
      <c r="P91" s="36"/>
      <c r="Q91" s="36"/>
      <c r="R91" s="40" t="str">
        <f aca="false">IF(P91="","",T91*M91*LOOKUP(RIGHT($D$2,3),定数!$A$6:$A$13,定数!$B$6:$B$13))</f>
        <v/>
      </c>
      <c r="S91" s="40"/>
      <c r="T91" s="41" t="str">
        <f aca="false">IF(P91="","",IF(G91="買",(P91-H91),(H91-P91))*IF(RIGHT($D$2,3)="JPY",100,10000))</f>
        <v/>
      </c>
      <c r="U91" s="41"/>
      <c r="V91" s="1" t="str">
        <f aca="false">IF(S91&lt;&gt;"",IF(S91&lt;0,1+V90,0),"")</f>
        <v/>
      </c>
      <c r="W91" s="0" t="str">
        <f aca="false">IF(T91&lt;&gt;"",IF(T91&lt;0,1+W90,0),"")</f>
        <v/>
      </c>
      <c r="X91" s="42" t="str">
        <f aca="false">IF(C91&lt;&gt;"",MAX(X90,C91),"")</f>
        <v/>
      </c>
      <c r="Y91" s="43" t="str">
        <f aca="false">IF(X91&lt;&gt;"",1-(C91/X91),"")</f>
        <v/>
      </c>
      <c r="Z91" s="0" t="str">
        <f aca="false">IF(R91&gt;0,R91,"")</f>
        <v/>
      </c>
      <c r="AA91" s="0" t="str">
        <f aca="false">IF(R91&lt;0,R91,"")</f>
        <v/>
      </c>
    </row>
    <row r="92" customFormat="false" ht="13.5" hidden="false" customHeight="false" outlineLevel="0" collapsed="false">
      <c r="B92" s="36" t="n">
        <v>84</v>
      </c>
      <c r="C92" s="37" t="str">
        <f aca="false">IF(R91="","",C91+R91)</f>
        <v/>
      </c>
      <c r="D92" s="37"/>
      <c r="E92" s="36"/>
      <c r="F92" s="38"/>
      <c r="G92" s="36"/>
      <c r="H92" s="36"/>
      <c r="I92" s="36"/>
      <c r="J92" s="36"/>
      <c r="K92" s="37" t="str">
        <f aca="false">IF(J92="","",C92*0.03)</f>
        <v/>
      </c>
      <c r="L92" s="37"/>
      <c r="M92" s="39" t="str">
        <f aca="false">IF(J92="","",(K92/J92)/LOOKUP(RIGHT($D$2,3),定数!$A$6:$A$13,定数!$B$6:$B$13))</f>
        <v/>
      </c>
      <c r="N92" s="36"/>
      <c r="O92" s="38"/>
      <c r="P92" s="36"/>
      <c r="Q92" s="36"/>
      <c r="R92" s="40" t="str">
        <f aca="false">IF(P92="","",T92*M92*LOOKUP(RIGHT($D$2,3),定数!$A$6:$A$13,定数!$B$6:$B$13))</f>
        <v/>
      </c>
      <c r="S92" s="40"/>
      <c r="T92" s="41" t="str">
        <f aca="false">IF(P92="","",IF(G92="買",(P92-H92),(H92-P92))*IF(RIGHT($D$2,3)="JPY",100,10000))</f>
        <v/>
      </c>
      <c r="U92" s="41"/>
      <c r="V92" s="1" t="str">
        <f aca="false">IF(S92&lt;&gt;"",IF(S92&lt;0,1+V91,0),"")</f>
        <v/>
      </c>
      <c r="W92" s="0" t="str">
        <f aca="false">IF(T92&lt;&gt;"",IF(T92&lt;0,1+W91,0),"")</f>
        <v/>
      </c>
      <c r="X92" s="42" t="str">
        <f aca="false">IF(C92&lt;&gt;"",MAX(X91,C92),"")</f>
        <v/>
      </c>
      <c r="Y92" s="43" t="str">
        <f aca="false">IF(X92&lt;&gt;"",1-(C92/X92),"")</f>
        <v/>
      </c>
      <c r="Z92" s="0" t="str">
        <f aca="false">IF(R92&gt;0,R92,"")</f>
        <v/>
      </c>
      <c r="AA92" s="0" t="str">
        <f aca="false">IF(R92&lt;0,R92,"")</f>
        <v/>
      </c>
    </row>
    <row r="93" customFormat="false" ht="13.5" hidden="false" customHeight="false" outlineLevel="0" collapsed="false">
      <c r="B93" s="36" t="n">
        <v>85</v>
      </c>
      <c r="C93" s="37" t="str">
        <f aca="false">IF(R92="","",C92+R92)</f>
        <v/>
      </c>
      <c r="D93" s="37"/>
      <c r="E93" s="36"/>
      <c r="F93" s="38"/>
      <c r="G93" s="36"/>
      <c r="H93" s="36"/>
      <c r="I93" s="36"/>
      <c r="J93" s="36"/>
      <c r="K93" s="37" t="str">
        <f aca="false">IF(J93="","",C93*0.03)</f>
        <v/>
      </c>
      <c r="L93" s="37"/>
      <c r="M93" s="39" t="str">
        <f aca="false">IF(J93="","",(K93/J93)/LOOKUP(RIGHT($D$2,3),定数!$A$6:$A$13,定数!$B$6:$B$13))</f>
        <v/>
      </c>
      <c r="N93" s="36"/>
      <c r="O93" s="38"/>
      <c r="P93" s="36"/>
      <c r="Q93" s="36"/>
      <c r="R93" s="40" t="str">
        <f aca="false">IF(P93="","",T93*M93*LOOKUP(RIGHT($D$2,3),定数!$A$6:$A$13,定数!$B$6:$B$13))</f>
        <v/>
      </c>
      <c r="S93" s="40"/>
      <c r="T93" s="41" t="str">
        <f aca="false">IF(P93="","",IF(G93="買",(P93-H93),(H93-P93))*IF(RIGHT($D$2,3)="JPY",100,10000))</f>
        <v/>
      </c>
      <c r="U93" s="41"/>
      <c r="V93" s="1" t="str">
        <f aca="false">IF(S93&lt;&gt;"",IF(S93&lt;0,1+V92,0),"")</f>
        <v/>
      </c>
      <c r="W93" s="0" t="str">
        <f aca="false">IF(T93&lt;&gt;"",IF(T93&lt;0,1+W92,0),"")</f>
        <v/>
      </c>
      <c r="X93" s="42" t="str">
        <f aca="false">IF(C93&lt;&gt;"",MAX(X92,C93),"")</f>
        <v/>
      </c>
      <c r="Y93" s="43" t="str">
        <f aca="false">IF(X93&lt;&gt;"",1-(C93/X93),"")</f>
        <v/>
      </c>
      <c r="Z93" s="0" t="str">
        <f aca="false">IF(R93&gt;0,R93,"")</f>
        <v/>
      </c>
      <c r="AA93" s="0" t="str">
        <f aca="false">IF(R93&lt;0,R93,"")</f>
        <v/>
      </c>
    </row>
    <row r="94" customFormat="false" ht="13.5" hidden="false" customHeight="false" outlineLevel="0" collapsed="false">
      <c r="B94" s="36" t="n">
        <v>86</v>
      </c>
      <c r="C94" s="37" t="str">
        <f aca="false">IF(R93="","",C93+R93)</f>
        <v/>
      </c>
      <c r="D94" s="37"/>
      <c r="E94" s="36"/>
      <c r="F94" s="38"/>
      <c r="G94" s="36"/>
      <c r="H94" s="36"/>
      <c r="I94" s="36"/>
      <c r="J94" s="36"/>
      <c r="K94" s="37" t="str">
        <f aca="false">IF(J94="","",C94*0.03)</f>
        <v/>
      </c>
      <c r="L94" s="37"/>
      <c r="M94" s="39" t="str">
        <f aca="false">IF(J94="","",(K94/J94)/LOOKUP(RIGHT($D$2,3),定数!$A$6:$A$13,定数!$B$6:$B$13))</f>
        <v/>
      </c>
      <c r="N94" s="36"/>
      <c r="O94" s="38"/>
      <c r="P94" s="36"/>
      <c r="Q94" s="36"/>
      <c r="R94" s="40" t="str">
        <f aca="false">IF(P94="","",T94*M94*LOOKUP(RIGHT($D$2,3),定数!$A$6:$A$13,定数!$B$6:$B$13))</f>
        <v/>
      </c>
      <c r="S94" s="40"/>
      <c r="T94" s="41" t="str">
        <f aca="false">IF(P94="","",IF(G94="買",(P94-H94),(H94-P94))*IF(RIGHT($D$2,3)="JPY",100,10000))</f>
        <v/>
      </c>
      <c r="U94" s="41"/>
      <c r="V94" s="1" t="str">
        <f aca="false">IF(S94&lt;&gt;"",IF(S94&lt;0,1+V93,0),"")</f>
        <v/>
      </c>
      <c r="W94" s="0" t="str">
        <f aca="false">IF(T94&lt;&gt;"",IF(T94&lt;0,1+W93,0),"")</f>
        <v/>
      </c>
      <c r="X94" s="42" t="str">
        <f aca="false">IF(C94&lt;&gt;"",MAX(X93,C94),"")</f>
        <v/>
      </c>
      <c r="Y94" s="43" t="str">
        <f aca="false">IF(X94&lt;&gt;"",1-(C94/X94),"")</f>
        <v/>
      </c>
      <c r="Z94" s="0" t="str">
        <f aca="false">IF(R94&gt;0,R94,"")</f>
        <v/>
      </c>
      <c r="AA94" s="0" t="str">
        <f aca="false">IF(R94&lt;0,R94,"")</f>
        <v/>
      </c>
    </row>
    <row r="95" customFormat="false" ht="13.5" hidden="false" customHeight="false" outlineLevel="0" collapsed="false">
      <c r="B95" s="36" t="n">
        <v>87</v>
      </c>
      <c r="C95" s="37" t="str">
        <f aca="false">IF(R94="","",C94+R94)</f>
        <v/>
      </c>
      <c r="D95" s="37"/>
      <c r="E95" s="36"/>
      <c r="F95" s="38"/>
      <c r="G95" s="36"/>
      <c r="H95" s="36"/>
      <c r="I95" s="36"/>
      <c r="J95" s="36"/>
      <c r="K95" s="37" t="str">
        <f aca="false">IF(J95="","",C95*0.03)</f>
        <v/>
      </c>
      <c r="L95" s="37"/>
      <c r="M95" s="39" t="str">
        <f aca="false">IF(J95="","",(K95/J95)/LOOKUP(RIGHT($D$2,3),定数!$A$6:$A$13,定数!$B$6:$B$13))</f>
        <v/>
      </c>
      <c r="N95" s="36"/>
      <c r="O95" s="38"/>
      <c r="P95" s="36"/>
      <c r="Q95" s="36"/>
      <c r="R95" s="40" t="str">
        <f aca="false">IF(P95="","",T95*M95*LOOKUP(RIGHT($D$2,3),定数!$A$6:$A$13,定数!$B$6:$B$13))</f>
        <v/>
      </c>
      <c r="S95" s="40"/>
      <c r="T95" s="41" t="str">
        <f aca="false">IF(P95="","",IF(G95="買",(P95-H95),(H95-P95))*IF(RIGHT($D$2,3)="JPY",100,10000))</f>
        <v/>
      </c>
      <c r="U95" s="41"/>
      <c r="V95" s="1" t="str">
        <f aca="false">IF(S95&lt;&gt;"",IF(S95&lt;0,1+V94,0),"")</f>
        <v/>
      </c>
      <c r="W95" s="0" t="str">
        <f aca="false">IF(T95&lt;&gt;"",IF(T95&lt;0,1+W94,0),"")</f>
        <v/>
      </c>
      <c r="X95" s="42" t="str">
        <f aca="false">IF(C95&lt;&gt;"",MAX(X94,C95),"")</f>
        <v/>
      </c>
      <c r="Y95" s="43" t="str">
        <f aca="false">IF(X95&lt;&gt;"",1-(C95/X95),"")</f>
        <v/>
      </c>
      <c r="Z95" s="0" t="str">
        <f aca="false">IF(R95&gt;0,R95,"")</f>
        <v/>
      </c>
      <c r="AA95" s="0" t="str">
        <f aca="false">IF(R95&lt;0,R95,"")</f>
        <v/>
      </c>
    </row>
    <row r="96" customFormat="false" ht="13.5" hidden="false" customHeight="false" outlineLevel="0" collapsed="false">
      <c r="B96" s="36" t="n">
        <v>88</v>
      </c>
      <c r="C96" s="37" t="str">
        <f aca="false">IF(R95="","",C95+R95)</f>
        <v/>
      </c>
      <c r="D96" s="37"/>
      <c r="E96" s="36"/>
      <c r="F96" s="38"/>
      <c r="G96" s="36"/>
      <c r="H96" s="36"/>
      <c r="I96" s="36"/>
      <c r="J96" s="36"/>
      <c r="K96" s="37" t="str">
        <f aca="false">IF(J96="","",C96*0.03)</f>
        <v/>
      </c>
      <c r="L96" s="37"/>
      <c r="M96" s="39" t="str">
        <f aca="false">IF(J96="","",(K96/J96)/LOOKUP(RIGHT($D$2,3),定数!$A$6:$A$13,定数!$B$6:$B$13))</f>
        <v/>
      </c>
      <c r="N96" s="36"/>
      <c r="O96" s="38"/>
      <c r="P96" s="36"/>
      <c r="Q96" s="36"/>
      <c r="R96" s="40" t="str">
        <f aca="false">IF(P96="","",T96*M96*LOOKUP(RIGHT($D$2,3),定数!$A$6:$A$13,定数!$B$6:$B$13))</f>
        <v/>
      </c>
      <c r="S96" s="40"/>
      <c r="T96" s="41" t="str">
        <f aca="false">IF(P96="","",IF(G96="買",(P96-H96),(H96-P96))*IF(RIGHT($D$2,3)="JPY",100,10000))</f>
        <v/>
      </c>
      <c r="U96" s="41"/>
      <c r="V96" s="1" t="str">
        <f aca="false">IF(S96&lt;&gt;"",IF(S96&lt;0,1+V95,0),"")</f>
        <v/>
      </c>
      <c r="W96" s="0" t="str">
        <f aca="false">IF(T96&lt;&gt;"",IF(T96&lt;0,1+W95,0),"")</f>
        <v/>
      </c>
      <c r="X96" s="42" t="str">
        <f aca="false">IF(C96&lt;&gt;"",MAX(X95,C96),"")</f>
        <v/>
      </c>
      <c r="Y96" s="43" t="str">
        <f aca="false">IF(X96&lt;&gt;"",1-(C96/X96),"")</f>
        <v/>
      </c>
      <c r="Z96" s="0" t="str">
        <f aca="false">IF(R96&gt;0,R96,"")</f>
        <v/>
      </c>
      <c r="AA96" s="0" t="str">
        <f aca="false">IF(R96&lt;0,R96,"")</f>
        <v/>
      </c>
    </row>
    <row r="97" customFormat="false" ht="13.5" hidden="false" customHeight="false" outlineLevel="0" collapsed="false">
      <c r="B97" s="36" t="n">
        <v>89</v>
      </c>
      <c r="C97" s="37" t="str">
        <f aca="false">IF(R96="","",C96+R96)</f>
        <v/>
      </c>
      <c r="D97" s="37"/>
      <c r="E97" s="36"/>
      <c r="F97" s="38"/>
      <c r="G97" s="36"/>
      <c r="H97" s="36"/>
      <c r="I97" s="36"/>
      <c r="J97" s="36"/>
      <c r="K97" s="37" t="str">
        <f aca="false">IF(J97="","",C97*0.03)</f>
        <v/>
      </c>
      <c r="L97" s="37"/>
      <c r="M97" s="39" t="str">
        <f aca="false">IF(J97="","",(K97/J97)/LOOKUP(RIGHT($D$2,3),定数!$A$6:$A$13,定数!$B$6:$B$13))</f>
        <v/>
      </c>
      <c r="N97" s="36"/>
      <c r="O97" s="38"/>
      <c r="P97" s="36"/>
      <c r="Q97" s="36"/>
      <c r="R97" s="40" t="str">
        <f aca="false">IF(P97="","",T97*M97*LOOKUP(RIGHT($D$2,3),定数!$A$6:$A$13,定数!$B$6:$B$13))</f>
        <v/>
      </c>
      <c r="S97" s="40"/>
      <c r="T97" s="41" t="str">
        <f aca="false">IF(P97="","",IF(G97="買",(P97-H97),(H97-P97))*IF(RIGHT($D$2,3)="JPY",100,10000))</f>
        <v/>
      </c>
      <c r="U97" s="41"/>
      <c r="V97" s="1" t="str">
        <f aca="false">IF(S97&lt;&gt;"",IF(S97&lt;0,1+V96,0),"")</f>
        <v/>
      </c>
      <c r="W97" s="0" t="str">
        <f aca="false">IF(T97&lt;&gt;"",IF(T97&lt;0,1+W96,0),"")</f>
        <v/>
      </c>
      <c r="X97" s="42" t="str">
        <f aca="false">IF(C97&lt;&gt;"",MAX(X96,C97),"")</f>
        <v/>
      </c>
      <c r="Y97" s="43" t="str">
        <f aca="false">IF(X97&lt;&gt;"",1-(C97/X97),"")</f>
        <v/>
      </c>
      <c r="Z97" s="0" t="str">
        <f aca="false">IF(R97&gt;0,R97,"")</f>
        <v/>
      </c>
      <c r="AA97" s="0" t="str">
        <f aca="false">IF(R97&lt;0,R97,"")</f>
        <v/>
      </c>
    </row>
    <row r="98" customFormat="false" ht="13.5" hidden="false" customHeight="false" outlineLevel="0" collapsed="false">
      <c r="B98" s="36" t="n">
        <v>90</v>
      </c>
      <c r="C98" s="37" t="str">
        <f aca="false">IF(R97="","",C97+R97)</f>
        <v/>
      </c>
      <c r="D98" s="37"/>
      <c r="E98" s="36"/>
      <c r="F98" s="38"/>
      <c r="G98" s="36"/>
      <c r="H98" s="36"/>
      <c r="I98" s="36"/>
      <c r="J98" s="36"/>
      <c r="K98" s="37" t="str">
        <f aca="false">IF(J98="","",C98*0.03)</f>
        <v/>
      </c>
      <c r="L98" s="37"/>
      <c r="M98" s="39" t="str">
        <f aca="false">IF(J98="","",(K98/J98)/LOOKUP(RIGHT($D$2,3),定数!$A$6:$A$13,定数!$B$6:$B$13))</f>
        <v/>
      </c>
      <c r="N98" s="36"/>
      <c r="O98" s="38"/>
      <c r="P98" s="36"/>
      <c r="Q98" s="36"/>
      <c r="R98" s="40" t="str">
        <f aca="false">IF(P98="","",T98*M98*LOOKUP(RIGHT($D$2,3),定数!$A$6:$A$13,定数!$B$6:$B$13))</f>
        <v/>
      </c>
      <c r="S98" s="40"/>
      <c r="T98" s="41" t="str">
        <f aca="false">IF(P98="","",IF(G98="買",(P98-H98),(H98-P98))*IF(RIGHT($D$2,3)="JPY",100,10000))</f>
        <v/>
      </c>
      <c r="U98" s="41"/>
      <c r="V98" s="1" t="str">
        <f aca="false">IF(S98&lt;&gt;"",IF(S98&lt;0,1+V97,0),"")</f>
        <v/>
      </c>
      <c r="W98" s="0" t="str">
        <f aca="false">IF(T98&lt;&gt;"",IF(T98&lt;0,1+W97,0),"")</f>
        <v/>
      </c>
      <c r="X98" s="42" t="str">
        <f aca="false">IF(C98&lt;&gt;"",MAX(X97,C98),"")</f>
        <v/>
      </c>
      <c r="Y98" s="43" t="str">
        <f aca="false">IF(X98&lt;&gt;"",1-(C98/X98),"")</f>
        <v/>
      </c>
      <c r="Z98" s="0" t="str">
        <f aca="false">IF(R98&gt;0,R98,"")</f>
        <v/>
      </c>
      <c r="AA98" s="0" t="str">
        <f aca="false">IF(R98&lt;0,R98,"")</f>
        <v/>
      </c>
    </row>
    <row r="99" customFormat="false" ht="13.5" hidden="false" customHeight="false" outlineLevel="0" collapsed="false">
      <c r="B99" s="36" t="n">
        <v>91</v>
      </c>
      <c r="C99" s="37" t="str">
        <f aca="false">IF(R98="","",C98+R98)</f>
        <v/>
      </c>
      <c r="D99" s="37"/>
      <c r="E99" s="36"/>
      <c r="F99" s="38"/>
      <c r="G99" s="36"/>
      <c r="H99" s="36"/>
      <c r="I99" s="36"/>
      <c r="J99" s="36"/>
      <c r="K99" s="37" t="str">
        <f aca="false">IF(J99="","",C99*0.03)</f>
        <v/>
      </c>
      <c r="L99" s="37"/>
      <c r="M99" s="39" t="str">
        <f aca="false">IF(J99="","",(K99/J99)/LOOKUP(RIGHT($D$2,3),定数!$A$6:$A$13,定数!$B$6:$B$13))</f>
        <v/>
      </c>
      <c r="N99" s="36"/>
      <c r="O99" s="38"/>
      <c r="P99" s="36"/>
      <c r="Q99" s="36"/>
      <c r="R99" s="40" t="str">
        <f aca="false">IF(P99="","",T99*M99*LOOKUP(RIGHT($D$2,3),定数!$A$6:$A$13,定数!$B$6:$B$13))</f>
        <v/>
      </c>
      <c r="S99" s="40"/>
      <c r="T99" s="41" t="str">
        <f aca="false">IF(P99="","",IF(G99="買",(P99-H99),(H99-P99))*IF(RIGHT($D$2,3)="JPY",100,10000))</f>
        <v/>
      </c>
      <c r="U99" s="41"/>
      <c r="V99" s="1" t="str">
        <f aca="false">IF(S99&lt;&gt;"",IF(S99&lt;0,1+V98,0),"")</f>
        <v/>
      </c>
      <c r="W99" s="0" t="str">
        <f aca="false">IF(T99&lt;&gt;"",IF(T99&lt;0,1+W98,0),"")</f>
        <v/>
      </c>
      <c r="X99" s="42" t="str">
        <f aca="false">IF(C99&lt;&gt;"",MAX(X98,C99),"")</f>
        <v/>
      </c>
      <c r="Y99" s="43" t="str">
        <f aca="false">IF(X99&lt;&gt;"",1-(C99/X99),"")</f>
        <v/>
      </c>
      <c r="Z99" s="0" t="str">
        <f aca="false">IF(R99&gt;0,R99,"")</f>
        <v/>
      </c>
      <c r="AA99" s="0" t="str">
        <f aca="false">IF(R99&lt;0,R99,"")</f>
        <v/>
      </c>
    </row>
    <row r="100" customFormat="false" ht="13.5" hidden="false" customHeight="false" outlineLevel="0" collapsed="false">
      <c r="B100" s="36" t="n">
        <v>92</v>
      </c>
      <c r="C100" s="37" t="str">
        <f aca="false">IF(R99="","",C99+R99)</f>
        <v/>
      </c>
      <c r="D100" s="37"/>
      <c r="E100" s="36"/>
      <c r="F100" s="38"/>
      <c r="G100" s="36"/>
      <c r="H100" s="36"/>
      <c r="I100" s="36"/>
      <c r="J100" s="36"/>
      <c r="K100" s="37" t="str">
        <f aca="false">IF(J100="","",C100*0.03)</f>
        <v/>
      </c>
      <c r="L100" s="37"/>
      <c r="M100" s="39" t="str">
        <f aca="false">IF(J100="","",(K100/J100)/LOOKUP(RIGHT($D$2,3),定数!$A$6:$A$13,定数!$B$6:$B$13))</f>
        <v/>
      </c>
      <c r="N100" s="36"/>
      <c r="O100" s="38"/>
      <c r="P100" s="36"/>
      <c r="Q100" s="36"/>
      <c r="R100" s="40" t="str">
        <f aca="false">IF(P100="","",T100*M100*LOOKUP(RIGHT($D$2,3),定数!$A$6:$A$13,定数!$B$6:$B$13))</f>
        <v/>
      </c>
      <c r="S100" s="40"/>
      <c r="T100" s="41" t="str">
        <f aca="false">IF(P100="","",IF(G100="買",(P100-H100),(H100-P100))*IF(RIGHT($D$2,3)="JPY",100,10000))</f>
        <v/>
      </c>
      <c r="U100" s="41"/>
      <c r="V100" s="1" t="str">
        <f aca="false">IF(S100&lt;&gt;"",IF(S100&lt;0,1+V99,0),"")</f>
        <v/>
      </c>
      <c r="W100" s="0" t="str">
        <f aca="false">IF(T100&lt;&gt;"",IF(T100&lt;0,1+W99,0),"")</f>
        <v/>
      </c>
      <c r="X100" s="42" t="str">
        <f aca="false">IF(C100&lt;&gt;"",MAX(X99,C100),"")</f>
        <v/>
      </c>
      <c r="Y100" s="43" t="str">
        <f aca="false">IF(X100&lt;&gt;"",1-(C100/X100),"")</f>
        <v/>
      </c>
      <c r="Z100" s="0" t="str">
        <f aca="false">IF(R100&gt;0,R100,"")</f>
        <v/>
      </c>
      <c r="AA100" s="0" t="str">
        <f aca="false">IF(R100&lt;0,R100,"")</f>
        <v/>
      </c>
    </row>
    <row r="101" customFormat="false" ht="13.5" hidden="false" customHeight="false" outlineLevel="0" collapsed="false">
      <c r="B101" s="36" t="n">
        <v>93</v>
      </c>
      <c r="C101" s="37" t="str">
        <f aca="false">IF(R100="","",C100+R100)</f>
        <v/>
      </c>
      <c r="D101" s="37"/>
      <c r="E101" s="36"/>
      <c r="F101" s="38"/>
      <c r="G101" s="36"/>
      <c r="H101" s="36"/>
      <c r="I101" s="36"/>
      <c r="J101" s="36"/>
      <c r="K101" s="37" t="str">
        <f aca="false">IF(J101="","",C101*0.03)</f>
        <v/>
      </c>
      <c r="L101" s="37"/>
      <c r="M101" s="39" t="str">
        <f aca="false">IF(J101="","",(K101/J101)/LOOKUP(RIGHT($D$2,3),定数!$A$6:$A$13,定数!$B$6:$B$13))</f>
        <v/>
      </c>
      <c r="N101" s="36"/>
      <c r="O101" s="38"/>
      <c r="P101" s="36"/>
      <c r="Q101" s="36"/>
      <c r="R101" s="40" t="str">
        <f aca="false">IF(P101="","",T101*M101*LOOKUP(RIGHT($D$2,3),定数!$A$6:$A$13,定数!$B$6:$B$13))</f>
        <v/>
      </c>
      <c r="S101" s="40"/>
      <c r="T101" s="41" t="str">
        <f aca="false">IF(P101="","",IF(G101="買",(P101-H101),(H101-P101))*IF(RIGHT($D$2,3)="JPY",100,10000))</f>
        <v/>
      </c>
      <c r="U101" s="41"/>
      <c r="V101" s="1" t="str">
        <f aca="false">IF(S101&lt;&gt;"",IF(S101&lt;0,1+V100,0),"")</f>
        <v/>
      </c>
      <c r="W101" s="0" t="str">
        <f aca="false">IF(T101&lt;&gt;"",IF(T101&lt;0,1+W100,0),"")</f>
        <v/>
      </c>
      <c r="X101" s="42" t="str">
        <f aca="false">IF(C101&lt;&gt;"",MAX(X100,C101),"")</f>
        <v/>
      </c>
      <c r="Y101" s="43" t="str">
        <f aca="false">IF(X101&lt;&gt;"",1-(C101/X101),"")</f>
        <v/>
      </c>
      <c r="Z101" s="0" t="str">
        <f aca="false">IF(R101&gt;0,R101,"")</f>
        <v/>
      </c>
      <c r="AA101" s="0" t="str">
        <f aca="false">IF(R101&lt;0,R101,"")</f>
        <v/>
      </c>
    </row>
    <row r="102" customFormat="false" ht="13.5" hidden="false" customHeight="false" outlineLevel="0" collapsed="false">
      <c r="B102" s="36" t="n">
        <v>94</v>
      </c>
      <c r="C102" s="37" t="str">
        <f aca="false">IF(R101="","",C101+R101)</f>
        <v/>
      </c>
      <c r="D102" s="37"/>
      <c r="E102" s="36"/>
      <c r="F102" s="38"/>
      <c r="G102" s="36"/>
      <c r="H102" s="36"/>
      <c r="I102" s="36"/>
      <c r="J102" s="36"/>
      <c r="K102" s="37" t="str">
        <f aca="false">IF(J102="","",C102*0.03)</f>
        <v/>
      </c>
      <c r="L102" s="37"/>
      <c r="M102" s="39" t="str">
        <f aca="false">IF(J102="","",(K102/J102)/LOOKUP(RIGHT($D$2,3),定数!$A$6:$A$13,定数!$B$6:$B$13))</f>
        <v/>
      </c>
      <c r="N102" s="36"/>
      <c r="O102" s="38"/>
      <c r="P102" s="36"/>
      <c r="Q102" s="36"/>
      <c r="R102" s="40" t="str">
        <f aca="false">IF(P102="","",T102*M102*LOOKUP(RIGHT($D$2,3),定数!$A$6:$A$13,定数!$B$6:$B$13))</f>
        <v/>
      </c>
      <c r="S102" s="40"/>
      <c r="T102" s="41" t="str">
        <f aca="false">IF(P102="","",IF(G102="買",(P102-H102),(H102-P102))*IF(RIGHT($D$2,3)="JPY",100,10000))</f>
        <v/>
      </c>
      <c r="U102" s="41"/>
      <c r="V102" s="1" t="str">
        <f aca="false">IF(S102&lt;&gt;"",IF(S102&lt;0,1+V101,0),"")</f>
        <v/>
      </c>
      <c r="W102" s="0" t="str">
        <f aca="false">IF(T102&lt;&gt;"",IF(T102&lt;0,1+W101,0),"")</f>
        <v/>
      </c>
      <c r="X102" s="42" t="str">
        <f aca="false">IF(C102&lt;&gt;"",MAX(X101,C102),"")</f>
        <v/>
      </c>
      <c r="Y102" s="43" t="str">
        <f aca="false">IF(X102&lt;&gt;"",1-(C102/X102),"")</f>
        <v/>
      </c>
      <c r="Z102" s="0" t="str">
        <f aca="false">IF(R102&gt;0,R102,"")</f>
        <v/>
      </c>
      <c r="AA102" s="0" t="str">
        <f aca="false">IF(R102&lt;0,R102,"")</f>
        <v/>
      </c>
    </row>
    <row r="103" customFormat="false" ht="13.5" hidden="false" customHeight="false" outlineLevel="0" collapsed="false">
      <c r="B103" s="36" t="n">
        <v>95</v>
      </c>
      <c r="C103" s="37" t="str">
        <f aca="false">IF(R102="","",C102+R102)</f>
        <v/>
      </c>
      <c r="D103" s="37"/>
      <c r="E103" s="36"/>
      <c r="F103" s="38"/>
      <c r="G103" s="36"/>
      <c r="H103" s="36"/>
      <c r="I103" s="36"/>
      <c r="J103" s="36"/>
      <c r="K103" s="37" t="str">
        <f aca="false">IF(J103="","",C103*0.03)</f>
        <v/>
      </c>
      <c r="L103" s="37"/>
      <c r="M103" s="39" t="str">
        <f aca="false">IF(J103="","",(K103/J103)/LOOKUP(RIGHT($D$2,3),定数!$A$6:$A$13,定数!$B$6:$B$13))</f>
        <v/>
      </c>
      <c r="N103" s="36"/>
      <c r="O103" s="38"/>
      <c r="P103" s="36"/>
      <c r="Q103" s="36"/>
      <c r="R103" s="40" t="str">
        <f aca="false">IF(P103="","",T103*M103*LOOKUP(RIGHT($D$2,3),定数!$A$6:$A$13,定数!$B$6:$B$13))</f>
        <v/>
      </c>
      <c r="S103" s="40"/>
      <c r="T103" s="41" t="str">
        <f aca="false">IF(P103="","",IF(G103="買",(P103-H103),(H103-P103))*IF(RIGHT($D$2,3)="JPY",100,10000))</f>
        <v/>
      </c>
      <c r="U103" s="41"/>
      <c r="V103" s="1" t="str">
        <f aca="false">IF(S103&lt;&gt;"",IF(S103&lt;0,1+V102,0),"")</f>
        <v/>
      </c>
      <c r="W103" s="0" t="str">
        <f aca="false">IF(T103&lt;&gt;"",IF(T103&lt;0,1+W102,0),"")</f>
        <v/>
      </c>
      <c r="X103" s="42" t="str">
        <f aca="false">IF(C103&lt;&gt;"",MAX(X102,C103),"")</f>
        <v/>
      </c>
      <c r="Y103" s="43" t="str">
        <f aca="false">IF(X103&lt;&gt;"",1-(C103/X103),"")</f>
        <v/>
      </c>
      <c r="Z103" s="0" t="str">
        <f aca="false">IF(R103&gt;0,R103,"")</f>
        <v/>
      </c>
      <c r="AA103" s="0" t="str">
        <f aca="false">IF(R103&lt;0,R103,"")</f>
        <v/>
      </c>
    </row>
    <row r="104" customFormat="false" ht="13.5" hidden="false" customHeight="false" outlineLevel="0" collapsed="false">
      <c r="B104" s="36" t="n">
        <v>96</v>
      </c>
      <c r="C104" s="37" t="str">
        <f aca="false">IF(R103="","",C103+R103)</f>
        <v/>
      </c>
      <c r="D104" s="37"/>
      <c r="E104" s="36"/>
      <c r="F104" s="38"/>
      <c r="G104" s="36"/>
      <c r="H104" s="36"/>
      <c r="I104" s="36"/>
      <c r="J104" s="36"/>
      <c r="K104" s="37" t="str">
        <f aca="false">IF(J104="","",C104*0.03)</f>
        <v/>
      </c>
      <c r="L104" s="37"/>
      <c r="M104" s="39" t="str">
        <f aca="false">IF(J104="","",(K104/J104)/LOOKUP(RIGHT($D$2,3),定数!$A$6:$A$13,定数!$B$6:$B$13))</f>
        <v/>
      </c>
      <c r="N104" s="36"/>
      <c r="O104" s="38"/>
      <c r="P104" s="36"/>
      <c r="Q104" s="36"/>
      <c r="R104" s="40" t="str">
        <f aca="false">IF(P104="","",T104*M104*LOOKUP(RIGHT($D$2,3),定数!$A$6:$A$13,定数!$B$6:$B$13))</f>
        <v/>
      </c>
      <c r="S104" s="40"/>
      <c r="T104" s="41" t="str">
        <f aca="false">IF(P104="","",IF(G104="買",(P104-H104),(H104-P104))*IF(RIGHT($D$2,3)="JPY",100,10000))</f>
        <v/>
      </c>
      <c r="U104" s="41"/>
      <c r="V104" s="1" t="str">
        <f aca="false">IF(S104&lt;&gt;"",IF(S104&lt;0,1+V103,0),"")</f>
        <v/>
      </c>
      <c r="W104" s="0" t="str">
        <f aca="false">IF(T104&lt;&gt;"",IF(T104&lt;0,1+W103,0),"")</f>
        <v/>
      </c>
      <c r="X104" s="42" t="str">
        <f aca="false">IF(C104&lt;&gt;"",MAX(X103,C104),"")</f>
        <v/>
      </c>
      <c r="Y104" s="43" t="str">
        <f aca="false">IF(X104&lt;&gt;"",1-(C104/X104),"")</f>
        <v/>
      </c>
      <c r="Z104" s="0" t="str">
        <f aca="false">IF(R104&gt;0,R104,"")</f>
        <v/>
      </c>
      <c r="AA104" s="0" t="str">
        <f aca="false">IF(R104&lt;0,R104,"")</f>
        <v/>
      </c>
    </row>
    <row r="105" customFormat="false" ht="13.5" hidden="false" customHeight="false" outlineLevel="0" collapsed="false">
      <c r="B105" s="36" t="n">
        <v>97</v>
      </c>
      <c r="C105" s="37" t="str">
        <f aca="false">IF(R104="","",C104+R104)</f>
        <v/>
      </c>
      <c r="D105" s="37"/>
      <c r="E105" s="36"/>
      <c r="F105" s="38"/>
      <c r="G105" s="36"/>
      <c r="H105" s="36"/>
      <c r="I105" s="36"/>
      <c r="J105" s="36"/>
      <c r="K105" s="37" t="str">
        <f aca="false">IF(J105="","",C105*0.03)</f>
        <v/>
      </c>
      <c r="L105" s="37"/>
      <c r="M105" s="39" t="str">
        <f aca="false">IF(J105="","",(K105/J105)/LOOKUP(RIGHT($D$2,3),定数!$A$6:$A$13,定数!$B$6:$B$13))</f>
        <v/>
      </c>
      <c r="N105" s="36"/>
      <c r="O105" s="38"/>
      <c r="P105" s="36"/>
      <c r="Q105" s="36"/>
      <c r="R105" s="40" t="str">
        <f aca="false">IF(P105="","",T105*M105*LOOKUP(RIGHT($D$2,3),定数!$A$6:$A$13,定数!$B$6:$B$13))</f>
        <v/>
      </c>
      <c r="S105" s="40"/>
      <c r="T105" s="41" t="str">
        <f aca="false">IF(P105="","",IF(G105="買",(P105-H105),(H105-P105))*IF(RIGHT($D$2,3)="JPY",100,10000))</f>
        <v/>
      </c>
      <c r="U105" s="41"/>
      <c r="V105" s="1" t="str">
        <f aca="false">IF(S105&lt;&gt;"",IF(S105&lt;0,1+V104,0),"")</f>
        <v/>
      </c>
      <c r="W105" s="0" t="str">
        <f aca="false">IF(T105&lt;&gt;"",IF(T105&lt;0,1+W104,0),"")</f>
        <v/>
      </c>
      <c r="X105" s="42" t="str">
        <f aca="false">IF(C105&lt;&gt;"",MAX(X104,C105),"")</f>
        <v/>
      </c>
      <c r="Y105" s="43" t="str">
        <f aca="false">IF(X105&lt;&gt;"",1-(C105/X105),"")</f>
        <v/>
      </c>
      <c r="Z105" s="0" t="str">
        <f aca="false">IF(R105&gt;0,R105,"")</f>
        <v/>
      </c>
      <c r="AA105" s="0" t="str">
        <f aca="false">IF(R105&lt;0,R105,"")</f>
        <v/>
      </c>
    </row>
    <row r="106" customFormat="false" ht="13.5" hidden="false" customHeight="false" outlineLevel="0" collapsed="false">
      <c r="B106" s="36" t="n">
        <v>98</v>
      </c>
      <c r="C106" s="37" t="str">
        <f aca="false">IF(R105="","",C105+R105)</f>
        <v/>
      </c>
      <c r="D106" s="37"/>
      <c r="E106" s="36"/>
      <c r="F106" s="38"/>
      <c r="G106" s="36"/>
      <c r="H106" s="36"/>
      <c r="I106" s="36"/>
      <c r="J106" s="36"/>
      <c r="K106" s="37" t="str">
        <f aca="false">IF(J106="","",C106*0.03)</f>
        <v/>
      </c>
      <c r="L106" s="37"/>
      <c r="M106" s="39" t="str">
        <f aca="false">IF(J106="","",(K106/J106)/LOOKUP(RIGHT($D$2,3),定数!$A$6:$A$13,定数!$B$6:$B$13))</f>
        <v/>
      </c>
      <c r="N106" s="36"/>
      <c r="O106" s="38"/>
      <c r="P106" s="36"/>
      <c r="Q106" s="36"/>
      <c r="R106" s="40" t="str">
        <f aca="false">IF(P106="","",T106*M106*LOOKUP(RIGHT($D$2,3),定数!$A$6:$A$13,定数!$B$6:$B$13))</f>
        <v/>
      </c>
      <c r="S106" s="40"/>
      <c r="T106" s="41" t="str">
        <f aca="false">IF(P106="","",IF(G106="買",(P106-H106),(H106-P106))*IF(RIGHT($D$2,3)="JPY",100,10000))</f>
        <v/>
      </c>
      <c r="U106" s="41"/>
      <c r="V106" s="1" t="str">
        <f aca="false">IF(S106&lt;&gt;"",IF(S106&lt;0,1+V105,0),"")</f>
        <v/>
      </c>
      <c r="W106" s="0" t="str">
        <f aca="false">IF(T106&lt;&gt;"",IF(T106&lt;0,1+W105,0),"")</f>
        <v/>
      </c>
      <c r="X106" s="42" t="str">
        <f aca="false">IF(C106&lt;&gt;"",MAX(X105,C106),"")</f>
        <v/>
      </c>
      <c r="Y106" s="43" t="str">
        <f aca="false">IF(X106&lt;&gt;"",1-(C106/X106),"")</f>
        <v/>
      </c>
      <c r="Z106" s="0" t="str">
        <f aca="false">IF(R106&gt;0,R106,"")</f>
        <v/>
      </c>
      <c r="AA106" s="0" t="str">
        <f aca="false">IF(R106&lt;0,R106,"")</f>
        <v/>
      </c>
    </row>
    <row r="107" customFormat="false" ht="13.5" hidden="false" customHeight="false" outlineLevel="0" collapsed="false">
      <c r="B107" s="36" t="n">
        <v>99</v>
      </c>
      <c r="C107" s="37" t="str">
        <f aca="false">IF(R106="","",C106+R106)</f>
        <v/>
      </c>
      <c r="D107" s="37"/>
      <c r="E107" s="36"/>
      <c r="F107" s="38"/>
      <c r="G107" s="36"/>
      <c r="H107" s="36"/>
      <c r="I107" s="36"/>
      <c r="J107" s="36"/>
      <c r="K107" s="37" t="str">
        <f aca="false">IF(J107="","",C107*0.03)</f>
        <v/>
      </c>
      <c r="L107" s="37"/>
      <c r="M107" s="39" t="str">
        <f aca="false">IF(J107="","",(K107/J107)/LOOKUP(RIGHT($D$2,3),定数!$A$6:$A$13,定数!$B$6:$B$13))</f>
        <v/>
      </c>
      <c r="N107" s="36"/>
      <c r="O107" s="38"/>
      <c r="P107" s="36"/>
      <c r="Q107" s="36"/>
      <c r="R107" s="40" t="str">
        <f aca="false">IF(P107="","",T107*M107*LOOKUP(RIGHT($D$2,3),定数!$A$6:$A$13,定数!$B$6:$B$13))</f>
        <v/>
      </c>
      <c r="S107" s="40"/>
      <c r="T107" s="41" t="str">
        <f aca="false">IF(P107="","",IF(G107="買",(P107-H107),(H107-P107))*IF(RIGHT($D$2,3)="JPY",100,10000))</f>
        <v/>
      </c>
      <c r="U107" s="41"/>
      <c r="V107" s="1" t="str">
        <f aca="false">IF(S107&lt;&gt;"",IF(S107&lt;0,1+V106,0),"")</f>
        <v/>
      </c>
      <c r="W107" s="0" t="str">
        <f aca="false">IF(T107&lt;&gt;"",IF(T107&lt;0,1+W106,0),"")</f>
        <v/>
      </c>
      <c r="X107" s="42" t="str">
        <f aca="false">IF(C107&lt;&gt;"",MAX(X106,C107),"")</f>
        <v/>
      </c>
      <c r="Y107" s="43" t="str">
        <f aca="false">IF(X107&lt;&gt;"",1-(C107/X107),"")</f>
        <v/>
      </c>
      <c r="Z107" s="0" t="str">
        <f aca="false">IF(R107&gt;0,R107,"")</f>
        <v/>
      </c>
      <c r="AA107" s="0" t="str">
        <f aca="false">IF(R107&lt;0,R107,"")</f>
        <v/>
      </c>
    </row>
    <row r="108" customFormat="false" ht="13.5" hidden="false" customHeight="false" outlineLevel="0" collapsed="false">
      <c r="B108" s="36" t="n">
        <v>100</v>
      </c>
      <c r="C108" s="37" t="str">
        <f aca="false">IF(R107="","",C107+R107)</f>
        <v/>
      </c>
      <c r="D108" s="37"/>
      <c r="E108" s="36"/>
      <c r="F108" s="38"/>
      <c r="G108" s="36"/>
      <c r="H108" s="36"/>
      <c r="I108" s="36"/>
      <c r="J108" s="36"/>
      <c r="K108" s="37" t="str">
        <f aca="false">IF(J108="","",C108*0.03)</f>
        <v/>
      </c>
      <c r="L108" s="37"/>
      <c r="M108" s="39" t="str">
        <f aca="false">IF(J108="","",(K108/J108)/LOOKUP(RIGHT($D$2,3),定数!$A$6:$A$13,定数!$B$6:$B$13))</f>
        <v/>
      </c>
      <c r="N108" s="36"/>
      <c r="O108" s="38"/>
      <c r="P108" s="36"/>
      <c r="Q108" s="36"/>
      <c r="R108" s="40" t="str">
        <f aca="false">IF(P108="","",T108*M108*LOOKUP(RIGHT($D$2,3),定数!$A$6:$A$13,定数!$B$6:$B$13))</f>
        <v/>
      </c>
      <c r="S108" s="40"/>
      <c r="T108" s="41" t="str">
        <f aca="false">IF(P108="","",IF(G108="買",(P108-H108),(H108-P108))*IF(RIGHT($D$2,3)="JPY",100,10000))</f>
        <v/>
      </c>
      <c r="U108" s="41"/>
      <c r="V108" s="1" t="str">
        <f aca="false">IF(S108&lt;&gt;"",IF(S108&lt;0,1+V107,0),"")</f>
        <v/>
      </c>
      <c r="W108" s="0" t="str">
        <f aca="false">IF(T108&lt;&gt;"",IF(T108&lt;0,1+W107,0),"")</f>
        <v/>
      </c>
      <c r="X108" s="42" t="str">
        <f aca="false">IF(C108&lt;&gt;"",MAX(X107,C108),"")</f>
        <v/>
      </c>
      <c r="Y108" s="43" t="str">
        <f aca="false">IF(X108&lt;&gt;"",1-(C108/X108),"")</f>
        <v/>
      </c>
      <c r="Z108" s="0" t="str">
        <f aca="false">IF(R108&gt;0,R108,"")</f>
        <v/>
      </c>
      <c r="AA108" s="0" t="str">
        <f aca="false">IF(R108&lt;0,R108,"")</f>
        <v/>
      </c>
    </row>
    <row r="109" customFormat="false" ht="13.5" hidden="false" customHeight="false" outlineLevel="0" collapsed="false">
      <c r="B109" s="7"/>
      <c r="C109" s="7"/>
      <c r="D109" s="7"/>
      <c r="E109" s="7"/>
      <c r="F109" s="7"/>
      <c r="G109" s="7"/>
      <c r="H109" s="7"/>
      <c r="I109" s="7"/>
      <c r="J109" s="7"/>
      <c r="K109" s="7"/>
      <c r="L109" s="7"/>
      <c r="M109" s="7"/>
      <c r="N109" s="7"/>
      <c r="O109" s="7"/>
      <c r="P109" s="7"/>
      <c r="Q109" s="7"/>
      <c r="R109" s="7"/>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G46">
    <cfRule type="cellIs" priority="2" operator="equal" aboveAverage="0" equalAverage="0" bottom="0" percent="0" rank="0" text="" dxfId="0">
      <formula>"買"</formula>
    </cfRule>
    <cfRule type="cellIs" priority="3" operator="equal" aboveAverage="0" equalAverage="0" bottom="0" percent="0" rank="0" text="" dxfId="1">
      <formula>"売"</formula>
    </cfRule>
  </conditionalFormatting>
  <conditionalFormatting sqref="G9:G11 G14:G45 G47:G108">
    <cfRule type="cellIs" priority="4" operator="equal" aboveAverage="0" equalAverage="0" bottom="0" percent="0" rank="0" text="" dxfId="2">
      <formula>"買"</formula>
    </cfRule>
    <cfRule type="cellIs" priority="5" operator="equal" aboveAverage="0" equalAverage="0" bottom="0" percent="0" rank="0" text="" dxfId="3">
      <formula>"売"</formula>
    </cfRule>
  </conditionalFormatting>
  <conditionalFormatting sqref="G12">
    <cfRule type="cellIs" priority="6" operator="equal" aboveAverage="0" equalAverage="0" bottom="0" percent="0" rank="0" text="" dxfId="4">
      <formula>"買"</formula>
    </cfRule>
    <cfRule type="cellIs" priority="7" operator="equal" aboveAverage="0" equalAverage="0" bottom="0" percent="0" rank="0" text="" dxfId="5">
      <formula>"売"</formula>
    </cfRule>
  </conditionalFormatting>
  <conditionalFormatting sqref="G13">
    <cfRule type="cellIs" priority="8" operator="equal" aboveAverage="0" equalAverage="0" bottom="0" percent="0" rank="0" text="" dxfId="6">
      <formula>"買"</formula>
    </cfRule>
    <cfRule type="cellIs" priority="9" operator="equal" aboveAverage="0" equalAverage="0" bottom="0" percent="0" rank="0" text="" dxfId="7">
      <formula>"売"</formula>
    </cfRule>
  </conditionalFormatting>
  <dataValidations count="1">
    <dataValidation allowBlank="true" operator="between" showDropDown="false" showErrorMessage="true" showInputMessage="true" sqref="G9:G108" type="list">
      <formula1>"買,売"</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B1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3" activeCellId="0" sqref="A3"/>
    </sheetView>
  </sheetViews>
  <sheetFormatPr defaultColWidth="8.68359375" defaultRowHeight="13.5" zeroHeight="false" outlineLevelRow="0" outlineLevelCol="0"/>
  <sheetData>
    <row r="2" customFormat="false" ht="13.5" hidden="false" customHeight="false" outlineLevel="0" collapsed="false">
      <c r="A2" s="0" t="s">
        <v>38</v>
      </c>
    </row>
    <row r="3" customFormat="false" ht="13.5" hidden="false" customHeight="false" outlineLevel="0" collapsed="false">
      <c r="A3" s="0" t="n">
        <v>100000</v>
      </c>
    </row>
    <row r="5" customFormat="false" ht="13.5" hidden="false" customHeight="false" outlineLevel="0" collapsed="false">
      <c r="A5" s="0" t="s">
        <v>39</v>
      </c>
    </row>
    <row r="6" customFormat="false" ht="13.5" hidden="false" customHeight="false" outlineLevel="0" collapsed="false">
      <c r="A6" s="0" t="s">
        <v>40</v>
      </c>
      <c r="B6" s="0" t="n">
        <v>90</v>
      </c>
    </row>
    <row r="7" customFormat="false" ht="13.5" hidden="false" customHeight="false" outlineLevel="0" collapsed="false">
      <c r="A7" s="0" t="s">
        <v>41</v>
      </c>
      <c r="B7" s="0" t="n">
        <v>90</v>
      </c>
    </row>
    <row r="8" customFormat="false" ht="13.5" hidden="false" customHeight="false" outlineLevel="0" collapsed="false">
      <c r="A8" s="0" t="s">
        <v>42</v>
      </c>
      <c r="B8" s="0" t="n">
        <v>110</v>
      </c>
    </row>
    <row r="9" customFormat="false" ht="13.5" hidden="false" customHeight="false" outlineLevel="0" collapsed="false">
      <c r="A9" s="0" t="s">
        <v>43</v>
      </c>
      <c r="B9" s="0" t="n">
        <v>120</v>
      </c>
    </row>
    <row r="10" customFormat="false" ht="13.5" hidden="false" customHeight="false" outlineLevel="0" collapsed="false">
      <c r="A10" s="0" t="s">
        <v>44</v>
      </c>
      <c r="B10" s="0" t="n">
        <v>150</v>
      </c>
    </row>
    <row r="11" customFormat="false" ht="13.5" hidden="false" customHeight="false" outlineLevel="0" collapsed="false">
      <c r="A11" s="0" t="s">
        <v>45</v>
      </c>
      <c r="B11" s="0" t="n">
        <v>100</v>
      </c>
    </row>
    <row r="12" customFormat="false" ht="13.5" hidden="false" customHeight="false" outlineLevel="0" collapsed="false">
      <c r="A12" s="0" t="s">
        <v>46</v>
      </c>
      <c r="B12" s="0" t="n">
        <v>80</v>
      </c>
    </row>
    <row r="13" customFormat="false" ht="13.5" hidden="false" customHeight="false" outlineLevel="0" collapsed="false">
      <c r="A13" s="0" t="s">
        <v>47</v>
      </c>
      <c r="B13" s="0" t="n">
        <v>120</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AA109"/>
  <sheetViews>
    <sheetView showFormulas="false" showGridLines="true" showRowColHeaders="true" showZeros="true" rightToLeft="false" tabSelected="false" showOutlineSymbols="true" defaultGridColor="true" view="normal" topLeftCell="A1" colorId="64" zoomScale="115" zoomScaleNormal="115" zoomScalePageLayoutView="100" workbookViewId="0">
      <pane xSplit="0" ySplit="8" topLeftCell="A9" activePane="bottomLeft" state="frozen"/>
      <selection pane="topLeft" activeCell="A1" activeCellId="0" sqref="A1"/>
      <selection pane="bottomLeft" activeCell="N4" activeCellId="0" sqref="N4"/>
    </sheetView>
  </sheetViews>
  <sheetFormatPr defaultColWidth="8.68359375" defaultRowHeight="13.5" zeroHeight="false" outlineLevelRow="0" outlineLevelCol="0"/>
  <cols>
    <col collapsed="false" customWidth="true" hidden="false" outlineLevel="0" max="1" min="1" style="0" width="2.87"/>
    <col collapsed="false" customWidth="true" hidden="false" outlineLevel="0" max="18" min="2" style="0" width="6.63"/>
    <col collapsed="false" customWidth="true" hidden="true" outlineLevel="0" max="22" min="22" style="1" width="10.88"/>
    <col collapsed="false" customWidth="true" hidden="true" outlineLevel="0" max="23" min="23" style="0" width="11.64"/>
  </cols>
  <sheetData>
    <row r="2" customFormat="false" ht="13.5" hidden="false" customHeight="false" outlineLevel="0" collapsed="false">
      <c r="B2" s="2" t="s">
        <v>0</v>
      </c>
      <c r="C2" s="2"/>
      <c r="D2" s="3" t="s">
        <v>1</v>
      </c>
      <c r="E2" s="3"/>
      <c r="F2" s="2" t="s">
        <v>2</v>
      </c>
      <c r="G2" s="2"/>
      <c r="H2" s="4" t="s">
        <v>48</v>
      </c>
      <c r="I2" s="4"/>
      <c r="J2" s="2" t="s">
        <v>4</v>
      </c>
      <c r="K2" s="2"/>
      <c r="L2" s="5" t="n">
        <v>100000</v>
      </c>
      <c r="M2" s="5"/>
      <c r="N2" s="2" t="s">
        <v>5</v>
      </c>
      <c r="O2" s="2"/>
      <c r="P2" s="6" t="n">
        <f aca="false">SUM(L2,D4)</f>
        <v>110526.315789474</v>
      </c>
      <c r="Q2" s="6"/>
      <c r="R2" s="7"/>
      <c r="S2" s="7"/>
      <c r="T2" s="7"/>
    </row>
    <row r="3" customFormat="false" ht="57" hidden="false" customHeight="true" outlineLevel="0" collapsed="false">
      <c r="B3" s="2" t="s">
        <v>6</v>
      </c>
      <c r="C3" s="2"/>
      <c r="D3" s="8" t="s">
        <v>7</v>
      </c>
      <c r="E3" s="8"/>
      <c r="F3" s="8"/>
      <c r="G3" s="8"/>
      <c r="H3" s="8"/>
      <c r="I3" s="8"/>
      <c r="J3" s="2" t="s">
        <v>8</v>
      </c>
      <c r="K3" s="2"/>
      <c r="L3" s="8" t="s">
        <v>49</v>
      </c>
      <c r="M3" s="8"/>
      <c r="N3" s="8"/>
      <c r="O3" s="8"/>
      <c r="P3" s="8"/>
      <c r="Q3" s="8"/>
      <c r="R3" s="7"/>
      <c r="S3" s="7"/>
    </row>
    <row r="4" customFormat="false" ht="13.5" hidden="false" customHeight="false" outlineLevel="0" collapsed="false">
      <c r="B4" s="2" t="s">
        <v>10</v>
      </c>
      <c r="C4" s="2"/>
      <c r="D4" s="9" t="n">
        <f aca="false">SUM($R$9:$S$993)</f>
        <v>10526.3157894737</v>
      </c>
      <c r="E4" s="9"/>
      <c r="F4" s="2" t="s">
        <v>11</v>
      </c>
      <c r="G4" s="2"/>
      <c r="H4" s="10" t="n">
        <f aca="false">SUM($T$9:$U$108)</f>
        <v>200</v>
      </c>
      <c r="I4" s="10"/>
      <c r="J4" s="11" t="s">
        <v>12</v>
      </c>
      <c r="K4" s="11"/>
      <c r="L4" s="6" t="e">
        <f aca="false">Z8/AA8</f>
        <v>#DIV/0!</v>
      </c>
      <c r="M4" s="6"/>
      <c r="N4" s="11" t="s">
        <v>13</v>
      </c>
      <c r="O4" s="11"/>
      <c r="P4" s="12" t="n">
        <f aca="false">MAX(Y:Y)</f>
        <v>0</v>
      </c>
      <c r="Q4" s="12"/>
      <c r="R4" s="7"/>
      <c r="S4" s="7"/>
      <c r="T4" s="7"/>
    </row>
    <row r="5" customFormat="false" ht="13.5" hidden="false" customHeight="false" outlineLevel="0" collapsed="false">
      <c r="B5" s="13" t="s">
        <v>14</v>
      </c>
      <c r="C5" s="14" t="n">
        <f aca="false">COUNTIF($R$9:$R$990,"&gt;0")</f>
        <v>1</v>
      </c>
      <c r="D5" s="2" t="s">
        <v>15</v>
      </c>
      <c r="E5" s="15" t="n">
        <f aca="false">COUNTIF($R$9:$R$990,"&lt;0")</f>
        <v>0</v>
      </c>
      <c r="F5" s="2" t="s">
        <v>16</v>
      </c>
      <c r="G5" s="14" t="n">
        <f aca="false">COUNTIF($R$9:$R$990,"=0")</f>
        <v>0</v>
      </c>
      <c r="H5" s="2" t="s">
        <v>17</v>
      </c>
      <c r="I5" s="12" t="n">
        <f aca="false">C5/SUM(C5,E5,G5)</f>
        <v>1</v>
      </c>
      <c r="J5" s="13" t="s">
        <v>18</v>
      </c>
      <c r="K5" s="13"/>
      <c r="L5" s="4" t="n">
        <f aca="false">MAX(V9:V993)</f>
        <v>1</v>
      </c>
      <c r="M5" s="4"/>
      <c r="N5" s="16" t="s">
        <v>19</v>
      </c>
      <c r="O5" s="17"/>
      <c r="P5" s="4" t="n">
        <f aca="false">MAX(W9:W993)</f>
        <v>0</v>
      </c>
      <c r="Q5" s="4"/>
      <c r="R5" s="7"/>
      <c r="S5" s="7"/>
      <c r="T5" s="7"/>
    </row>
    <row r="6" customFormat="false" ht="13.5" hidden="false" customHeight="false" outlineLevel="0" collapsed="false">
      <c r="B6" s="18"/>
      <c r="C6" s="19"/>
      <c r="D6" s="20"/>
      <c r="E6" s="21"/>
      <c r="F6" s="18"/>
      <c r="G6" s="21"/>
      <c r="H6" s="18"/>
      <c r="I6" s="22"/>
      <c r="J6" s="18"/>
      <c r="K6" s="18"/>
      <c r="L6" s="21"/>
      <c r="M6" s="23" t="s">
        <v>20</v>
      </c>
      <c r="N6" s="24"/>
      <c r="O6" s="24"/>
      <c r="P6" s="21"/>
      <c r="Q6" s="25"/>
      <c r="R6" s="7"/>
      <c r="S6" s="7"/>
      <c r="T6" s="7"/>
    </row>
    <row r="7" customFormat="false" ht="13.5" hidden="false" customHeight="false" outlineLevel="0" collapsed="false">
      <c r="B7" s="26" t="s">
        <v>21</v>
      </c>
      <c r="C7" s="27" t="s">
        <v>22</v>
      </c>
      <c r="D7" s="27"/>
      <c r="E7" s="28" t="s">
        <v>23</v>
      </c>
      <c r="F7" s="28"/>
      <c r="G7" s="28"/>
      <c r="H7" s="28"/>
      <c r="I7" s="28"/>
      <c r="J7" s="29"/>
      <c r="K7" s="29"/>
      <c r="L7" s="29"/>
      <c r="M7" s="30" t="s">
        <v>25</v>
      </c>
      <c r="N7" s="31" t="s">
        <v>26</v>
      </c>
      <c r="O7" s="31"/>
      <c r="P7" s="31"/>
      <c r="Q7" s="31"/>
      <c r="R7" s="32" t="s">
        <v>27</v>
      </c>
      <c r="S7" s="32"/>
      <c r="T7" s="32"/>
      <c r="U7" s="32"/>
    </row>
    <row r="8" customFormat="false" ht="13.5" hidden="false" customHeight="false" outlineLevel="0" collapsed="false">
      <c r="B8" s="26"/>
      <c r="C8" s="27"/>
      <c r="D8" s="27"/>
      <c r="E8" s="33" t="s">
        <v>28</v>
      </c>
      <c r="F8" s="33" t="s">
        <v>29</v>
      </c>
      <c r="G8" s="33" t="s">
        <v>30</v>
      </c>
      <c r="H8" s="33" t="s">
        <v>31</v>
      </c>
      <c r="I8" s="33"/>
      <c r="J8" s="34" t="s">
        <v>32</v>
      </c>
      <c r="K8" s="34" t="s">
        <v>33</v>
      </c>
      <c r="L8" s="34"/>
      <c r="M8" s="30"/>
      <c r="N8" s="35" t="s">
        <v>28</v>
      </c>
      <c r="O8" s="35" t="s">
        <v>29</v>
      </c>
      <c r="P8" s="35" t="s">
        <v>31</v>
      </c>
      <c r="Q8" s="35"/>
      <c r="R8" s="32" t="s">
        <v>34</v>
      </c>
      <c r="S8" s="32"/>
      <c r="T8" s="32" t="s">
        <v>32</v>
      </c>
      <c r="U8" s="32"/>
      <c r="Y8" s="0" t="s">
        <v>35</v>
      </c>
    </row>
    <row r="9" customFormat="false" ht="13.5" hidden="false" customHeight="false" outlineLevel="0" collapsed="false">
      <c r="B9" s="36" t="n">
        <v>1</v>
      </c>
      <c r="C9" s="37" t="n">
        <f aca="false">L2</f>
        <v>100000</v>
      </c>
      <c r="D9" s="37"/>
      <c r="E9" s="36" t="n">
        <v>2001</v>
      </c>
      <c r="F9" s="38" t="n">
        <v>42111</v>
      </c>
      <c r="G9" s="36" t="s">
        <v>37</v>
      </c>
      <c r="H9" s="36" t="n">
        <v>1</v>
      </c>
      <c r="I9" s="36"/>
      <c r="J9" s="36" t="n">
        <v>57</v>
      </c>
      <c r="K9" s="37" t="n">
        <f aca="false">IF(J9="","",C9*0.03)</f>
        <v>3000</v>
      </c>
      <c r="L9" s="37"/>
      <c r="M9" s="39" t="n">
        <f aca="false">IF(J9="","",(K9/J9)/LOOKUP(RIGHT($D$2,3),定数!$A$6:$A$13,定数!$B$6:$B$13))</f>
        <v>0.43859649122807</v>
      </c>
      <c r="N9" s="36" t="n">
        <v>2001</v>
      </c>
      <c r="O9" s="38" t="n">
        <v>42111</v>
      </c>
      <c r="P9" s="36" t="n">
        <v>1.02</v>
      </c>
      <c r="Q9" s="36"/>
      <c r="R9" s="40" t="n">
        <f aca="false">IF(P9="","",T9*M9*LOOKUP(RIGHT($D$2,3),定数!$A$6:$A$13,定数!$B$6:$B$13))</f>
        <v>10526.3157894737</v>
      </c>
      <c r="S9" s="40"/>
      <c r="T9" s="41" t="n">
        <f aca="false">IF(P9="","",IF(G9="買",(P9-H9),(H9-P9))*IF(RIGHT($D$2,3)="JPY",100,10000))</f>
        <v>200</v>
      </c>
      <c r="U9" s="41"/>
      <c r="V9" s="7" t="n">
        <f aca="false">IF(T9&lt;&gt;"",IF(T9&gt;0,1+V8,0),"")</f>
        <v>1</v>
      </c>
      <c r="W9" s="0" t="n">
        <f aca="false">IF(T9&lt;&gt;"",IF(T9&lt;0,1+W8,0),"")</f>
        <v>0</v>
      </c>
      <c r="Z9" s="0" t="n">
        <f aca="false">IF(R9&gt;0,R9,"")</f>
        <v>10526.3157894737</v>
      </c>
      <c r="AA9" s="0" t="str">
        <f aca="false">IF(R9&lt;0,R9,"")</f>
        <v/>
      </c>
    </row>
    <row r="10" customFormat="false" ht="13.5" hidden="false" customHeight="false" outlineLevel="0" collapsed="false">
      <c r="B10" s="36" t="n">
        <v>2</v>
      </c>
      <c r="C10" s="37" t="n">
        <f aca="false">IF(R9="","",C9+R9)</f>
        <v>110526.315789474</v>
      </c>
      <c r="D10" s="37"/>
      <c r="E10" s="36"/>
      <c r="F10" s="38"/>
      <c r="G10" s="36"/>
      <c r="H10" s="36"/>
      <c r="I10" s="36"/>
      <c r="J10" s="36"/>
      <c r="K10" s="37" t="str">
        <f aca="false">IF(J10="","",C10*0.03)</f>
        <v/>
      </c>
      <c r="L10" s="37"/>
      <c r="M10" s="39" t="str">
        <f aca="false">IF(J10="","",(K10/J10)/LOOKUP(RIGHT($D$2,3),定数!$A$6:$A$13,定数!$B$6:$B$13))</f>
        <v/>
      </c>
      <c r="N10" s="36"/>
      <c r="O10" s="38"/>
      <c r="P10" s="36"/>
      <c r="Q10" s="36"/>
      <c r="R10" s="40" t="str">
        <f aca="false">IF(P10="","",T10*M10*LOOKUP(RIGHT($D$2,3),定数!$A$6:$A$13,定数!$B$6:$B$13))</f>
        <v/>
      </c>
      <c r="S10" s="40"/>
      <c r="T10" s="41" t="str">
        <f aca="false">IF(P10="","",IF(G10="買",(P10-H10),(H10-P10))*IF(RIGHT($D$2,3)="JPY",100,10000))</f>
        <v/>
      </c>
      <c r="U10" s="41"/>
      <c r="V10" s="1" t="str">
        <f aca="false">IF(T10&lt;&gt;"",IF(T10&gt;0,1+V9,0),"")</f>
        <v/>
      </c>
      <c r="W10" s="0" t="str">
        <f aca="false">IF(T10&lt;&gt;"",IF(T10&lt;0,1+W9,0),"")</f>
        <v/>
      </c>
      <c r="X10" s="42" t="n">
        <f aca="false">IF(C10&lt;&gt;"",MAX(C10,C9),"")</f>
        <v>110526.315789474</v>
      </c>
      <c r="Z10" s="0" t="str">
        <f aca="false">IF(R10&gt;0,R10,"")</f>
        <v/>
      </c>
      <c r="AA10" s="0" t="str">
        <f aca="false">IF(R10&lt;0,R10,"")</f>
        <v/>
      </c>
    </row>
    <row r="11" customFormat="false" ht="13.5" hidden="false" customHeight="false" outlineLevel="0" collapsed="false">
      <c r="B11" s="36" t="n">
        <v>3</v>
      </c>
      <c r="C11" s="37" t="str">
        <f aca="false">IF(R10="","",C10+R10)</f>
        <v/>
      </c>
      <c r="D11" s="37"/>
      <c r="E11" s="36"/>
      <c r="F11" s="38"/>
      <c r="G11" s="36"/>
      <c r="H11" s="36"/>
      <c r="I11" s="36"/>
      <c r="J11" s="36"/>
      <c r="K11" s="37" t="str">
        <f aca="false">IF(J11="","",C11*0.03)</f>
        <v/>
      </c>
      <c r="L11" s="37"/>
      <c r="M11" s="39" t="str">
        <f aca="false">IF(J11="","",(K11/J11)/LOOKUP(RIGHT($D$2,3),定数!$A$6:$A$13,定数!$B$6:$B$13))</f>
        <v/>
      </c>
      <c r="N11" s="36"/>
      <c r="O11" s="38"/>
      <c r="P11" s="36"/>
      <c r="Q11" s="36"/>
      <c r="R11" s="40" t="str">
        <f aca="false">IF(P11="","",T11*M11*LOOKUP(RIGHT($D$2,3),定数!$A$6:$A$13,定数!$B$6:$B$13))</f>
        <v/>
      </c>
      <c r="S11" s="40"/>
      <c r="T11" s="41" t="str">
        <f aca="false">IF(P11="","",IF(G11="買",(P11-H11),(H11-P11))*IF(RIGHT($D$2,3)="JPY",100,10000))</f>
        <v/>
      </c>
      <c r="U11" s="41"/>
      <c r="V11" s="1" t="str">
        <f aca="false">IF(T11&lt;&gt;"",IF(T11&gt;0,1+V10,0),"")</f>
        <v/>
      </c>
      <c r="W11" s="0" t="str">
        <f aca="false">IF(T11&lt;&gt;"",IF(T11&lt;0,1+W10,0),"")</f>
        <v/>
      </c>
      <c r="X11" s="42" t="str">
        <f aca="false">IF(C11&lt;&gt;"",MAX(X10,C11),"")</f>
        <v/>
      </c>
      <c r="Y11" s="43" t="str">
        <f aca="false">IF(X11&lt;&gt;"",1-(C11/X11),"")</f>
        <v/>
      </c>
      <c r="Z11" s="0" t="str">
        <f aca="false">IF(R11&gt;0,R11,"")</f>
        <v/>
      </c>
      <c r="AA11" s="0" t="str">
        <f aca="false">IF(R11&lt;0,R11,"")</f>
        <v/>
      </c>
    </row>
    <row r="12" customFormat="false" ht="13.5" hidden="false" customHeight="false" outlineLevel="0" collapsed="false">
      <c r="B12" s="36" t="n">
        <v>4</v>
      </c>
      <c r="C12" s="37" t="str">
        <f aca="false">IF(R11="","",C11+R11)</f>
        <v/>
      </c>
      <c r="D12" s="37"/>
      <c r="E12" s="36"/>
      <c r="F12" s="38"/>
      <c r="G12" s="36"/>
      <c r="H12" s="36"/>
      <c r="I12" s="36"/>
      <c r="J12" s="36"/>
      <c r="K12" s="37" t="str">
        <f aca="false">IF(J12="","",C12*0.03)</f>
        <v/>
      </c>
      <c r="L12" s="37"/>
      <c r="M12" s="39" t="str">
        <f aca="false">IF(J12="","",(K12/J12)/LOOKUP(RIGHT($D$2,3),定数!$A$6:$A$13,定数!$B$6:$B$13))</f>
        <v/>
      </c>
      <c r="N12" s="36"/>
      <c r="O12" s="38"/>
      <c r="P12" s="36"/>
      <c r="Q12" s="36"/>
      <c r="R12" s="40" t="str">
        <f aca="false">IF(P12="","",T12*M12*LOOKUP(RIGHT($D$2,3),定数!$A$6:$A$13,定数!$B$6:$B$13))</f>
        <v/>
      </c>
      <c r="S12" s="40"/>
      <c r="T12" s="41" t="str">
        <f aca="false">IF(P12="","",IF(G12="買",(P12-H12),(H12-P12))*IF(RIGHT($D$2,3)="JPY",100,10000))</f>
        <v/>
      </c>
      <c r="U12" s="41"/>
      <c r="V12" s="1" t="str">
        <f aca="false">IF(T12&lt;&gt;"",IF(T12&gt;0,1+V11,0),"")</f>
        <v/>
      </c>
      <c r="W12" s="0" t="str">
        <f aca="false">IF(T12&lt;&gt;"",IF(T12&lt;0,1+W11,0),"")</f>
        <v/>
      </c>
      <c r="X12" s="42" t="str">
        <f aca="false">IF(C12&lt;&gt;"",MAX(X11,C12),"")</f>
        <v/>
      </c>
      <c r="Y12" s="43" t="str">
        <f aca="false">IF(X12&lt;&gt;"",1-(C12/X12),"")</f>
        <v/>
      </c>
      <c r="Z12" s="0" t="str">
        <f aca="false">IF(R12&gt;0,R12,"")</f>
        <v/>
      </c>
      <c r="AA12" s="0" t="str">
        <f aca="false">IF(R12&lt;0,R12,"")</f>
        <v/>
      </c>
    </row>
    <row r="13" customFormat="false" ht="13.5" hidden="false" customHeight="false" outlineLevel="0" collapsed="false">
      <c r="B13" s="36" t="n">
        <v>5</v>
      </c>
      <c r="C13" s="37" t="str">
        <f aca="false">IF(R12="","",C12+R12)</f>
        <v/>
      </c>
      <c r="D13" s="37"/>
      <c r="E13" s="36"/>
      <c r="F13" s="38"/>
      <c r="G13" s="36"/>
      <c r="H13" s="36"/>
      <c r="I13" s="36"/>
      <c r="J13" s="36"/>
      <c r="K13" s="37" t="str">
        <f aca="false">IF(J13="","",C13*0.03)</f>
        <v/>
      </c>
      <c r="L13" s="37"/>
      <c r="M13" s="39" t="str">
        <f aca="false">IF(J13="","",(K13/J13)/LOOKUP(RIGHT($D$2,3),定数!$A$6:$A$13,定数!$B$6:$B$13))</f>
        <v/>
      </c>
      <c r="N13" s="36"/>
      <c r="O13" s="38"/>
      <c r="P13" s="36"/>
      <c r="Q13" s="36"/>
      <c r="R13" s="40" t="str">
        <f aca="false">IF(P13="","",T13*M13*LOOKUP(RIGHT($D$2,3),定数!$A$6:$A$13,定数!$B$6:$B$13))</f>
        <v/>
      </c>
      <c r="S13" s="40"/>
      <c r="T13" s="41" t="str">
        <f aca="false">IF(P13="","",IF(G13="買",(P13-H13),(H13-P13))*IF(RIGHT($D$2,3)="JPY",100,10000))</f>
        <v/>
      </c>
      <c r="U13" s="41"/>
      <c r="V13" s="1" t="str">
        <f aca="false">IF(T13&lt;&gt;"",IF(T13&gt;0,1+V12,0),"")</f>
        <v/>
      </c>
      <c r="W13" s="0" t="str">
        <f aca="false">IF(T13&lt;&gt;"",IF(T13&lt;0,1+W12,0),"")</f>
        <v/>
      </c>
      <c r="X13" s="42" t="str">
        <f aca="false">IF(C13&lt;&gt;"",MAX(X12,C13),"")</f>
        <v/>
      </c>
      <c r="Y13" s="43" t="str">
        <f aca="false">IF(X13&lt;&gt;"",1-(C13/X13),"")</f>
        <v/>
      </c>
      <c r="Z13" s="0" t="str">
        <f aca="false">IF(R13&gt;0,R13,"")</f>
        <v/>
      </c>
      <c r="AA13" s="0" t="str">
        <f aca="false">IF(R13&lt;0,R13,"")</f>
        <v/>
      </c>
    </row>
    <row r="14" customFormat="false" ht="13.5" hidden="false" customHeight="false" outlineLevel="0" collapsed="false">
      <c r="B14" s="36" t="n">
        <v>6</v>
      </c>
      <c r="C14" s="37" t="str">
        <f aca="false">IF(R13="","",C13+R13)</f>
        <v/>
      </c>
      <c r="D14" s="37"/>
      <c r="E14" s="36"/>
      <c r="F14" s="38"/>
      <c r="G14" s="36"/>
      <c r="H14" s="36"/>
      <c r="I14" s="36"/>
      <c r="J14" s="36"/>
      <c r="K14" s="37" t="str">
        <f aca="false">IF(J14="","",C14*0.03)</f>
        <v/>
      </c>
      <c r="L14" s="37"/>
      <c r="M14" s="39" t="str">
        <f aca="false">IF(J14="","",(K14/J14)/LOOKUP(RIGHT($D$2,3),定数!$A$6:$A$13,定数!$B$6:$B$13))</f>
        <v/>
      </c>
      <c r="N14" s="36"/>
      <c r="O14" s="38"/>
      <c r="P14" s="36"/>
      <c r="Q14" s="36"/>
      <c r="R14" s="40" t="str">
        <f aca="false">IF(P14="","",T14*M14*LOOKUP(RIGHT($D$2,3),定数!$A$6:$A$13,定数!$B$6:$B$13))</f>
        <v/>
      </c>
      <c r="S14" s="40"/>
      <c r="T14" s="41" t="str">
        <f aca="false">IF(P14="","",IF(G14="買",(P14-H14),(H14-P14))*IF(RIGHT($D$2,3)="JPY",100,10000))</f>
        <v/>
      </c>
      <c r="U14" s="41"/>
      <c r="V14" s="1" t="str">
        <f aca="false">IF(T14&lt;&gt;"",IF(T14&gt;0,1+V13,0),"")</f>
        <v/>
      </c>
      <c r="W14" s="0" t="str">
        <f aca="false">IF(T14&lt;&gt;"",IF(T14&lt;0,1+W13,0),"")</f>
        <v/>
      </c>
      <c r="X14" s="42" t="str">
        <f aca="false">IF(C14&lt;&gt;"",MAX(X13,C14),"")</f>
        <v/>
      </c>
      <c r="Y14" s="43" t="str">
        <f aca="false">IF(X14&lt;&gt;"",1-(C14/X14),"")</f>
        <v/>
      </c>
      <c r="Z14" s="0" t="str">
        <f aca="false">IF(R14&gt;0,R14,"")</f>
        <v/>
      </c>
      <c r="AA14" s="0" t="str">
        <f aca="false">IF(R14&lt;0,R14,"")</f>
        <v/>
      </c>
    </row>
    <row r="15" customFormat="false" ht="13.5" hidden="false" customHeight="false" outlineLevel="0" collapsed="false">
      <c r="B15" s="36" t="n">
        <v>7</v>
      </c>
      <c r="C15" s="37" t="str">
        <f aca="false">IF(R14="","",C14+R14)</f>
        <v/>
      </c>
      <c r="D15" s="37"/>
      <c r="E15" s="36"/>
      <c r="F15" s="38"/>
      <c r="G15" s="36"/>
      <c r="H15" s="36"/>
      <c r="I15" s="36"/>
      <c r="J15" s="36"/>
      <c r="K15" s="37" t="str">
        <f aca="false">IF(J15="","",C15*0.03)</f>
        <v/>
      </c>
      <c r="L15" s="37"/>
      <c r="M15" s="39" t="str">
        <f aca="false">IF(J15="","",(K15/J15)/LOOKUP(RIGHT($D$2,3),定数!$A$6:$A$13,定数!$B$6:$B$13))</f>
        <v/>
      </c>
      <c r="N15" s="36"/>
      <c r="O15" s="38"/>
      <c r="P15" s="36"/>
      <c r="Q15" s="36"/>
      <c r="R15" s="40" t="str">
        <f aca="false">IF(P15="","",T15*M15*LOOKUP(RIGHT($D$2,3),定数!$A$6:$A$13,定数!$B$6:$B$13))</f>
        <v/>
      </c>
      <c r="S15" s="40"/>
      <c r="T15" s="41" t="str">
        <f aca="false">IF(P15="","",IF(G15="買",(P15-H15),(H15-P15))*IF(RIGHT($D$2,3)="JPY",100,10000))</f>
        <v/>
      </c>
      <c r="U15" s="41"/>
      <c r="V15" s="1" t="str">
        <f aca="false">IF(T15&lt;&gt;"",IF(T15&gt;0,1+V14,0),"")</f>
        <v/>
      </c>
      <c r="W15" s="0" t="str">
        <f aca="false">IF(T15&lt;&gt;"",IF(T15&lt;0,1+W14,0),"")</f>
        <v/>
      </c>
      <c r="X15" s="42" t="str">
        <f aca="false">IF(C15&lt;&gt;"",MAX(X14,C15),"")</f>
        <v/>
      </c>
      <c r="Y15" s="43" t="str">
        <f aca="false">IF(X15&lt;&gt;"",1-(C15/X15),"")</f>
        <v/>
      </c>
      <c r="Z15" s="0" t="str">
        <f aca="false">IF(R15&gt;0,R15,"")</f>
        <v/>
      </c>
      <c r="AA15" s="0" t="str">
        <f aca="false">IF(R15&lt;0,R15,"")</f>
        <v/>
      </c>
    </row>
    <row r="16" customFormat="false" ht="13.5" hidden="false" customHeight="false" outlineLevel="0" collapsed="false">
      <c r="B16" s="36" t="n">
        <v>8</v>
      </c>
      <c r="C16" s="37" t="str">
        <f aca="false">IF(R15="","",C15+R15)</f>
        <v/>
      </c>
      <c r="D16" s="37"/>
      <c r="E16" s="36"/>
      <c r="F16" s="38"/>
      <c r="G16" s="36"/>
      <c r="H16" s="36"/>
      <c r="I16" s="36"/>
      <c r="J16" s="36"/>
      <c r="K16" s="37" t="str">
        <f aca="false">IF(J16="","",C16*0.03)</f>
        <v/>
      </c>
      <c r="L16" s="37"/>
      <c r="M16" s="39" t="str">
        <f aca="false">IF(J16="","",(K16/J16)/LOOKUP(RIGHT($D$2,3),定数!$A$6:$A$13,定数!$B$6:$B$13))</f>
        <v/>
      </c>
      <c r="N16" s="36"/>
      <c r="O16" s="38"/>
      <c r="P16" s="36"/>
      <c r="Q16" s="36"/>
      <c r="R16" s="40" t="str">
        <f aca="false">IF(P16="","",T16*M16*LOOKUP(RIGHT($D$2,3),定数!$A$6:$A$13,定数!$B$6:$B$13))</f>
        <v/>
      </c>
      <c r="S16" s="40"/>
      <c r="T16" s="41" t="str">
        <f aca="false">IF(P16="","",IF(G16="買",(P16-H16),(H16-P16))*IF(RIGHT($D$2,3)="JPY",100,10000))</f>
        <v/>
      </c>
      <c r="U16" s="41"/>
      <c r="V16" s="1" t="str">
        <f aca="false">IF(T16&lt;&gt;"",IF(T16&gt;0,1+V15,0),"")</f>
        <v/>
      </c>
      <c r="W16" s="0" t="str">
        <f aca="false">IF(T16&lt;&gt;"",IF(T16&lt;0,1+W15,0),"")</f>
        <v/>
      </c>
      <c r="X16" s="42" t="str">
        <f aca="false">IF(C16&lt;&gt;"",MAX(X15,C16),"")</f>
        <v/>
      </c>
      <c r="Y16" s="43" t="str">
        <f aca="false">IF(X16&lt;&gt;"",1-(C16/X16),"")</f>
        <v/>
      </c>
      <c r="Z16" s="0" t="str">
        <f aca="false">IF(R16&gt;0,R16,"")</f>
        <v/>
      </c>
      <c r="AA16" s="0" t="str">
        <f aca="false">IF(R16&lt;0,R16,"")</f>
        <v/>
      </c>
    </row>
    <row r="17" customFormat="false" ht="13.5" hidden="false" customHeight="false" outlineLevel="0" collapsed="false">
      <c r="B17" s="36" t="n">
        <v>9</v>
      </c>
      <c r="C17" s="37" t="str">
        <f aca="false">IF(R16="","",C16+R16)</f>
        <v/>
      </c>
      <c r="D17" s="37"/>
      <c r="E17" s="36"/>
      <c r="F17" s="38"/>
      <c r="G17" s="36"/>
      <c r="H17" s="36"/>
      <c r="I17" s="36"/>
      <c r="J17" s="36"/>
      <c r="K17" s="37" t="str">
        <f aca="false">IF(J17="","",C17*0.03)</f>
        <v/>
      </c>
      <c r="L17" s="37"/>
      <c r="M17" s="39" t="str">
        <f aca="false">IF(J17="","",(K17/J17)/LOOKUP(RIGHT($D$2,3),定数!$A$6:$A$13,定数!$B$6:$B$13))</f>
        <v/>
      </c>
      <c r="N17" s="36"/>
      <c r="O17" s="38"/>
      <c r="P17" s="36"/>
      <c r="Q17" s="36"/>
      <c r="R17" s="40" t="str">
        <f aca="false">IF(P17="","",T17*M17*LOOKUP(RIGHT($D$2,3),定数!$A$6:$A$13,定数!$B$6:$B$13))</f>
        <v/>
      </c>
      <c r="S17" s="40"/>
      <c r="T17" s="41" t="str">
        <f aca="false">IF(P17="","",IF(G17="買",(P17-H17),(H17-P17))*IF(RIGHT($D$2,3)="JPY",100,10000))</f>
        <v/>
      </c>
      <c r="U17" s="41"/>
      <c r="V17" s="1" t="str">
        <f aca="false">IF(T17&lt;&gt;"",IF(T17&gt;0,1+V16,0),"")</f>
        <v/>
      </c>
      <c r="W17" s="0" t="str">
        <f aca="false">IF(T17&lt;&gt;"",IF(T17&lt;0,1+W16,0),"")</f>
        <v/>
      </c>
      <c r="X17" s="42" t="str">
        <f aca="false">IF(C17&lt;&gt;"",MAX(X16,C17),"")</f>
        <v/>
      </c>
      <c r="Y17" s="43" t="str">
        <f aca="false">IF(X17&lt;&gt;"",1-(C17/X17),"")</f>
        <v/>
      </c>
      <c r="Z17" s="0" t="str">
        <f aca="false">IF(R17&gt;0,R17,"")</f>
        <v/>
      </c>
      <c r="AA17" s="0" t="str">
        <f aca="false">IF(R17&lt;0,R17,"")</f>
        <v/>
      </c>
    </row>
    <row r="18" customFormat="false" ht="13.5" hidden="false" customHeight="false" outlineLevel="0" collapsed="false">
      <c r="B18" s="36" t="n">
        <v>10</v>
      </c>
      <c r="C18" s="37" t="str">
        <f aca="false">IF(R17="","",C17+R17)</f>
        <v/>
      </c>
      <c r="D18" s="37"/>
      <c r="E18" s="36"/>
      <c r="F18" s="38"/>
      <c r="G18" s="36"/>
      <c r="H18" s="36"/>
      <c r="I18" s="36"/>
      <c r="J18" s="36"/>
      <c r="K18" s="37" t="str">
        <f aca="false">IF(J18="","",C18*0.03)</f>
        <v/>
      </c>
      <c r="L18" s="37"/>
      <c r="M18" s="39" t="str">
        <f aca="false">IF(J18="","",(K18/J18)/LOOKUP(RIGHT($D$2,3),定数!$A$6:$A$13,定数!$B$6:$B$13))</f>
        <v/>
      </c>
      <c r="N18" s="36"/>
      <c r="O18" s="38"/>
      <c r="P18" s="36"/>
      <c r="Q18" s="36"/>
      <c r="R18" s="40" t="str">
        <f aca="false">IF(P18="","",T18*M18*LOOKUP(RIGHT($D$2,3),定数!$A$6:$A$13,定数!$B$6:$B$13))</f>
        <v/>
      </c>
      <c r="S18" s="40"/>
      <c r="T18" s="41" t="str">
        <f aca="false">IF(P18="","",IF(G18="買",(P18-H18),(H18-P18))*IF(RIGHT($D$2,3)="JPY",100,10000))</f>
        <v/>
      </c>
      <c r="U18" s="41"/>
      <c r="V18" s="1" t="str">
        <f aca="false">IF(T18&lt;&gt;"",IF(T18&gt;0,1+V17,0),"")</f>
        <v/>
      </c>
      <c r="W18" s="0" t="str">
        <f aca="false">IF(T18&lt;&gt;"",IF(T18&lt;0,1+W17,0),"")</f>
        <v/>
      </c>
      <c r="X18" s="42" t="str">
        <f aca="false">IF(C18&lt;&gt;"",MAX(X17,C18),"")</f>
        <v/>
      </c>
      <c r="Y18" s="43" t="str">
        <f aca="false">IF(X18&lt;&gt;"",1-(C18/X18),"")</f>
        <v/>
      </c>
      <c r="Z18" s="0" t="str">
        <f aca="false">IF(R18&gt;0,R18,"")</f>
        <v/>
      </c>
      <c r="AA18" s="0" t="str">
        <f aca="false">IF(R18&lt;0,R18,"")</f>
        <v/>
      </c>
    </row>
    <row r="19" customFormat="false" ht="13.5" hidden="false" customHeight="false" outlineLevel="0" collapsed="false">
      <c r="B19" s="36" t="n">
        <v>11</v>
      </c>
      <c r="C19" s="37" t="str">
        <f aca="false">IF(R18="","",C18+R18)</f>
        <v/>
      </c>
      <c r="D19" s="37"/>
      <c r="E19" s="36"/>
      <c r="F19" s="38"/>
      <c r="G19" s="36"/>
      <c r="H19" s="36"/>
      <c r="I19" s="36"/>
      <c r="J19" s="36"/>
      <c r="K19" s="37" t="str">
        <f aca="false">IF(J19="","",C19*0.03)</f>
        <v/>
      </c>
      <c r="L19" s="37"/>
      <c r="M19" s="39" t="str">
        <f aca="false">IF(J19="","",(K19/J19)/LOOKUP(RIGHT($D$2,3),定数!$A$6:$A$13,定数!$B$6:$B$13))</f>
        <v/>
      </c>
      <c r="N19" s="36"/>
      <c r="O19" s="38"/>
      <c r="P19" s="36"/>
      <c r="Q19" s="36"/>
      <c r="R19" s="40" t="str">
        <f aca="false">IF(P19="","",T19*M19*LOOKUP(RIGHT($D$2,3),定数!$A$6:$A$13,定数!$B$6:$B$13))</f>
        <v/>
      </c>
      <c r="S19" s="40"/>
      <c r="T19" s="41" t="str">
        <f aca="false">IF(P19="","",IF(G19="買",(P19-H19),(H19-P19))*IF(RIGHT($D$2,3)="JPY",100,10000))</f>
        <v/>
      </c>
      <c r="U19" s="41"/>
      <c r="V19" s="1" t="str">
        <f aca="false">IF(T19&lt;&gt;"",IF(T19&gt;0,1+V18,0),"")</f>
        <v/>
      </c>
      <c r="W19" s="0" t="str">
        <f aca="false">IF(T19&lt;&gt;"",IF(T19&lt;0,1+W18,0),"")</f>
        <v/>
      </c>
      <c r="X19" s="42" t="str">
        <f aca="false">IF(C19&lt;&gt;"",MAX(X18,C19),"")</f>
        <v/>
      </c>
      <c r="Y19" s="43" t="str">
        <f aca="false">IF(X19&lt;&gt;"",1-(C19/X19),"")</f>
        <v/>
      </c>
      <c r="Z19" s="0" t="str">
        <f aca="false">IF(R19&gt;0,R19,"")</f>
        <v/>
      </c>
      <c r="AA19" s="0" t="str">
        <f aca="false">IF(R19&lt;0,R19,"")</f>
        <v/>
      </c>
    </row>
    <row r="20" customFormat="false" ht="13.5" hidden="false" customHeight="false" outlineLevel="0" collapsed="false">
      <c r="B20" s="36" t="n">
        <v>12</v>
      </c>
      <c r="C20" s="37" t="str">
        <f aca="false">IF(R19="","",C19+R19)</f>
        <v/>
      </c>
      <c r="D20" s="37"/>
      <c r="E20" s="36"/>
      <c r="F20" s="38"/>
      <c r="G20" s="36"/>
      <c r="H20" s="36"/>
      <c r="I20" s="36"/>
      <c r="J20" s="36"/>
      <c r="K20" s="37" t="str">
        <f aca="false">IF(J20="","",C20*0.03)</f>
        <v/>
      </c>
      <c r="L20" s="37"/>
      <c r="M20" s="39" t="str">
        <f aca="false">IF(J20="","",(K20/J20)/LOOKUP(RIGHT($D$2,3),定数!$A$6:$A$13,定数!$B$6:$B$13))</f>
        <v/>
      </c>
      <c r="N20" s="36"/>
      <c r="O20" s="38"/>
      <c r="P20" s="36"/>
      <c r="Q20" s="36"/>
      <c r="R20" s="40" t="str">
        <f aca="false">IF(P20="","",T20*M20*LOOKUP(RIGHT($D$2,3),定数!$A$6:$A$13,定数!$B$6:$B$13))</f>
        <v/>
      </c>
      <c r="S20" s="40"/>
      <c r="T20" s="41" t="str">
        <f aca="false">IF(P20="","",IF(G20="買",(P20-H20),(H20-P20))*IF(RIGHT($D$2,3)="JPY",100,10000))</f>
        <v/>
      </c>
      <c r="U20" s="41"/>
      <c r="V20" s="1" t="str">
        <f aca="false">IF(T20&lt;&gt;"",IF(T20&gt;0,1+V19,0),"")</f>
        <v/>
      </c>
      <c r="W20" s="0" t="str">
        <f aca="false">IF(T20&lt;&gt;"",IF(T20&lt;0,1+W19,0),"")</f>
        <v/>
      </c>
      <c r="X20" s="42" t="str">
        <f aca="false">IF(C20&lt;&gt;"",MAX(X19,C20),"")</f>
        <v/>
      </c>
      <c r="Y20" s="43" t="str">
        <f aca="false">IF(X20&lt;&gt;"",1-(C20/X20),"")</f>
        <v/>
      </c>
      <c r="Z20" s="0" t="str">
        <f aca="false">IF(R20&gt;0,R20,"")</f>
        <v/>
      </c>
      <c r="AA20" s="0" t="str">
        <f aca="false">IF(R20&lt;0,R20,"")</f>
        <v/>
      </c>
    </row>
    <row r="21" customFormat="false" ht="13.5" hidden="false" customHeight="false" outlineLevel="0" collapsed="false">
      <c r="B21" s="36" t="n">
        <v>13</v>
      </c>
      <c r="C21" s="37" t="str">
        <f aca="false">IF(R20="","",C20+R20)</f>
        <v/>
      </c>
      <c r="D21" s="37"/>
      <c r="E21" s="36"/>
      <c r="F21" s="38"/>
      <c r="G21" s="36"/>
      <c r="H21" s="36"/>
      <c r="I21" s="36"/>
      <c r="J21" s="36"/>
      <c r="K21" s="37" t="str">
        <f aca="false">IF(J21="","",C21*0.03)</f>
        <v/>
      </c>
      <c r="L21" s="37"/>
      <c r="M21" s="39" t="str">
        <f aca="false">IF(J21="","",(K21/J21)/LOOKUP(RIGHT($D$2,3),定数!$A$6:$A$13,定数!$B$6:$B$13))</f>
        <v/>
      </c>
      <c r="N21" s="36"/>
      <c r="O21" s="38"/>
      <c r="P21" s="36"/>
      <c r="Q21" s="36"/>
      <c r="R21" s="40" t="str">
        <f aca="false">IF(P21="","",T21*M21*LOOKUP(RIGHT($D$2,3),定数!$A$6:$A$13,定数!$B$6:$B$13))</f>
        <v/>
      </c>
      <c r="S21" s="40"/>
      <c r="T21" s="41" t="str">
        <f aca="false">IF(P21="","",IF(G21="買",(P21-H21),(H21-P21))*IF(RIGHT($D$2,3)="JPY",100,10000))</f>
        <v/>
      </c>
      <c r="U21" s="41"/>
      <c r="V21" s="1" t="str">
        <f aca="false">IF(T21&lt;&gt;"",IF(T21&gt;0,1+V20,0),"")</f>
        <v/>
      </c>
      <c r="W21" s="0" t="str">
        <f aca="false">IF(T21&lt;&gt;"",IF(T21&lt;0,1+W20,0),"")</f>
        <v/>
      </c>
      <c r="X21" s="42" t="str">
        <f aca="false">IF(C21&lt;&gt;"",MAX(X20,C21),"")</f>
        <v/>
      </c>
      <c r="Y21" s="43" t="str">
        <f aca="false">IF(X21&lt;&gt;"",1-(C21/X21),"")</f>
        <v/>
      </c>
      <c r="Z21" s="0" t="str">
        <f aca="false">IF(R21&gt;0,R21,"")</f>
        <v/>
      </c>
      <c r="AA21" s="0" t="str">
        <f aca="false">IF(R21&lt;0,R21,"")</f>
        <v/>
      </c>
    </row>
    <row r="22" customFormat="false" ht="13.5" hidden="false" customHeight="false" outlineLevel="0" collapsed="false">
      <c r="B22" s="36" t="n">
        <v>14</v>
      </c>
      <c r="C22" s="37" t="str">
        <f aca="false">IF(R21="","",C21+R21)</f>
        <v/>
      </c>
      <c r="D22" s="37"/>
      <c r="E22" s="36"/>
      <c r="F22" s="38"/>
      <c r="G22" s="36"/>
      <c r="H22" s="36"/>
      <c r="I22" s="36"/>
      <c r="J22" s="36"/>
      <c r="K22" s="37" t="str">
        <f aca="false">IF(J22="","",C22*0.03)</f>
        <v/>
      </c>
      <c r="L22" s="37"/>
      <c r="M22" s="39" t="str">
        <f aca="false">IF(J22="","",(K22/J22)/LOOKUP(RIGHT($D$2,3),定数!$A$6:$A$13,定数!$B$6:$B$13))</f>
        <v/>
      </c>
      <c r="N22" s="36"/>
      <c r="O22" s="38"/>
      <c r="P22" s="36"/>
      <c r="Q22" s="36"/>
      <c r="R22" s="40" t="str">
        <f aca="false">IF(P22="","",T22*M22*LOOKUP(RIGHT($D$2,3),定数!$A$6:$A$13,定数!$B$6:$B$13))</f>
        <v/>
      </c>
      <c r="S22" s="40"/>
      <c r="T22" s="41" t="str">
        <f aca="false">IF(P22="","",IF(G22="買",(P22-H22),(H22-P22))*IF(RIGHT($D$2,3)="JPY",100,10000))</f>
        <v/>
      </c>
      <c r="U22" s="41"/>
      <c r="V22" s="1" t="str">
        <f aca="false">IF(T22&lt;&gt;"",IF(T22&gt;0,1+V21,0),"")</f>
        <v/>
      </c>
      <c r="W22" s="0" t="str">
        <f aca="false">IF(T22&lt;&gt;"",IF(T22&lt;0,1+W21,0),"")</f>
        <v/>
      </c>
      <c r="X22" s="42" t="str">
        <f aca="false">IF(C22&lt;&gt;"",MAX(X21,C22),"")</f>
        <v/>
      </c>
      <c r="Y22" s="43" t="str">
        <f aca="false">IF(X22&lt;&gt;"",1-(C22/X22),"")</f>
        <v/>
      </c>
      <c r="Z22" s="0" t="str">
        <f aca="false">IF(R22&gt;0,R22,"")</f>
        <v/>
      </c>
      <c r="AA22" s="0" t="str">
        <f aca="false">IF(R22&lt;0,R22,"")</f>
        <v/>
      </c>
    </row>
    <row r="23" customFormat="false" ht="13.5" hidden="false" customHeight="false" outlineLevel="0" collapsed="false">
      <c r="B23" s="36" t="n">
        <v>15</v>
      </c>
      <c r="C23" s="37" t="str">
        <f aca="false">IF(R22="","",C22+R22)</f>
        <v/>
      </c>
      <c r="D23" s="37"/>
      <c r="E23" s="36"/>
      <c r="F23" s="38"/>
      <c r="G23" s="36"/>
      <c r="H23" s="36"/>
      <c r="I23" s="36"/>
      <c r="J23" s="36"/>
      <c r="K23" s="37" t="str">
        <f aca="false">IF(J23="","",C23*0.03)</f>
        <v/>
      </c>
      <c r="L23" s="37"/>
      <c r="M23" s="39" t="str">
        <f aca="false">IF(J23="","",(K23/J23)/LOOKUP(RIGHT($D$2,3),定数!$A$6:$A$13,定数!$B$6:$B$13))</f>
        <v/>
      </c>
      <c r="N23" s="36"/>
      <c r="O23" s="38"/>
      <c r="P23" s="36"/>
      <c r="Q23" s="36"/>
      <c r="R23" s="40" t="str">
        <f aca="false">IF(P23="","",T23*M23*LOOKUP(RIGHT($D$2,3),定数!$A$6:$A$13,定数!$B$6:$B$13))</f>
        <v/>
      </c>
      <c r="S23" s="40"/>
      <c r="T23" s="41" t="str">
        <f aca="false">IF(P23="","",IF(G23="買",(P23-H23),(H23-P23))*IF(RIGHT($D$2,3)="JPY",100,10000))</f>
        <v/>
      </c>
      <c r="U23" s="41"/>
      <c r="V23" s="1" t="str">
        <f aca="false">IF(S23&lt;&gt;"",IF(S23&lt;0,1+V22,0),"")</f>
        <v/>
      </c>
      <c r="W23" s="0" t="str">
        <f aca="false">IF(T23&lt;&gt;"",IF(T23&lt;0,1+W22,0),"")</f>
        <v/>
      </c>
      <c r="X23" s="42" t="str">
        <f aca="false">IF(C23&lt;&gt;"",MAX(X22,C23),"")</f>
        <v/>
      </c>
      <c r="Y23" s="43" t="str">
        <f aca="false">IF(X23&lt;&gt;"",1-(C23/X23),"")</f>
        <v/>
      </c>
      <c r="Z23" s="0" t="str">
        <f aca="false">IF(R23&gt;0,R23,"")</f>
        <v/>
      </c>
      <c r="AA23" s="0" t="str">
        <f aca="false">IF(R23&lt;0,R23,"")</f>
        <v/>
      </c>
    </row>
    <row r="24" customFormat="false" ht="13.5" hidden="false" customHeight="false" outlineLevel="0" collapsed="false">
      <c r="B24" s="36" t="n">
        <v>16</v>
      </c>
      <c r="C24" s="37" t="str">
        <f aca="false">IF(R23="","",C23+R23)</f>
        <v/>
      </c>
      <c r="D24" s="37"/>
      <c r="E24" s="36"/>
      <c r="F24" s="38"/>
      <c r="G24" s="36"/>
      <c r="H24" s="36"/>
      <c r="I24" s="36"/>
      <c r="J24" s="36"/>
      <c r="K24" s="37" t="str">
        <f aca="false">IF(J24="","",C24*0.03)</f>
        <v/>
      </c>
      <c r="L24" s="37"/>
      <c r="M24" s="39" t="str">
        <f aca="false">IF(J24="","",(K24/J24)/LOOKUP(RIGHT($D$2,3),定数!$A$6:$A$13,定数!$B$6:$B$13))</f>
        <v/>
      </c>
      <c r="N24" s="36"/>
      <c r="O24" s="38"/>
      <c r="P24" s="36"/>
      <c r="Q24" s="36"/>
      <c r="R24" s="40" t="str">
        <f aca="false">IF(P24="","",T24*M24*LOOKUP(RIGHT($D$2,3),定数!$A$6:$A$13,定数!$B$6:$B$13))</f>
        <v/>
      </c>
      <c r="S24" s="40"/>
      <c r="T24" s="41" t="str">
        <f aca="false">IF(P24="","",IF(G24="買",(P24-H24),(H24-P24))*IF(RIGHT($D$2,3)="JPY",100,10000))</f>
        <v/>
      </c>
      <c r="U24" s="41"/>
      <c r="V24" s="1" t="str">
        <f aca="false">IF(S24&lt;&gt;"",IF(S24&lt;0,1+V23,0),"")</f>
        <v/>
      </c>
      <c r="W24" s="0" t="str">
        <f aca="false">IF(T24&lt;&gt;"",IF(T24&lt;0,1+W23,0),"")</f>
        <v/>
      </c>
      <c r="X24" s="42" t="str">
        <f aca="false">IF(C24&lt;&gt;"",MAX(X23,C24),"")</f>
        <v/>
      </c>
      <c r="Y24" s="43" t="str">
        <f aca="false">IF(X24&lt;&gt;"",1-(C24/X24),"")</f>
        <v/>
      </c>
      <c r="Z24" s="0" t="str">
        <f aca="false">IF(R24&gt;0,R24,"")</f>
        <v/>
      </c>
      <c r="AA24" s="0" t="str">
        <f aca="false">IF(R24&lt;0,R24,"")</f>
        <v/>
      </c>
    </row>
    <row r="25" customFormat="false" ht="13.5" hidden="false" customHeight="false" outlineLevel="0" collapsed="false">
      <c r="B25" s="36" t="n">
        <v>17</v>
      </c>
      <c r="C25" s="37" t="str">
        <f aca="false">IF(R24="","",C24+R24)</f>
        <v/>
      </c>
      <c r="D25" s="37"/>
      <c r="E25" s="36"/>
      <c r="F25" s="38"/>
      <c r="G25" s="36"/>
      <c r="H25" s="36"/>
      <c r="I25" s="36"/>
      <c r="J25" s="36"/>
      <c r="K25" s="37" t="str">
        <f aca="false">IF(J25="","",C25*0.03)</f>
        <v/>
      </c>
      <c r="L25" s="37"/>
      <c r="M25" s="39" t="str">
        <f aca="false">IF(J25="","",(K25/J25)/LOOKUP(RIGHT($D$2,3),定数!$A$6:$A$13,定数!$B$6:$B$13))</f>
        <v/>
      </c>
      <c r="N25" s="36"/>
      <c r="O25" s="38"/>
      <c r="P25" s="36"/>
      <c r="Q25" s="36"/>
      <c r="R25" s="40" t="str">
        <f aca="false">IF(P25="","",T25*M25*LOOKUP(RIGHT($D$2,3),定数!$A$6:$A$13,定数!$B$6:$B$13))</f>
        <v/>
      </c>
      <c r="S25" s="40"/>
      <c r="T25" s="41" t="str">
        <f aca="false">IF(P25="","",IF(G25="買",(P25-H25),(H25-P25))*IF(RIGHT($D$2,3)="JPY",100,10000))</f>
        <v/>
      </c>
      <c r="U25" s="41"/>
      <c r="V25" s="1" t="str">
        <f aca="false">IF(S25&lt;&gt;"",IF(S25&lt;0,1+V24,0),"")</f>
        <v/>
      </c>
      <c r="W25" s="0" t="str">
        <f aca="false">IF(T25&lt;&gt;"",IF(T25&lt;0,1+W24,0),"")</f>
        <v/>
      </c>
      <c r="X25" s="42" t="str">
        <f aca="false">IF(C25&lt;&gt;"",MAX(X24,C25),"")</f>
        <v/>
      </c>
      <c r="Y25" s="43" t="str">
        <f aca="false">IF(X25&lt;&gt;"",1-(C25/X25),"")</f>
        <v/>
      </c>
      <c r="Z25" s="0" t="str">
        <f aca="false">IF(R25&gt;0,R25,"")</f>
        <v/>
      </c>
      <c r="AA25" s="0" t="str">
        <f aca="false">IF(R25&lt;0,R25,"")</f>
        <v/>
      </c>
    </row>
    <row r="26" customFormat="false" ht="13.5" hidden="false" customHeight="false" outlineLevel="0" collapsed="false">
      <c r="B26" s="36" t="n">
        <v>18</v>
      </c>
      <c r="C26" s="37" t="str">
        <f aca="false">IF(R25="","",C25+R25)</f>
        <v/>
      </c>
      <c r="D26" s="37"/>
      <c r="E26" s="36"/>
      <c r="F26" s="38"/>
      <c r="G26" s="36"/>
      <c r="H26" s="36"/>
      <c r="I26" s="36"/>
      <c r="J26" s="36"/>
      <c r="K26" s="37" t="str">
        <f aca="false">IF(J26="","",C26*0.03)</f>
        <v/>
      </c>
      <c r="L26" s="37"/>
      <c r="M26" s="39" t="str">
        <f aca="false">IF(J26="","",(K26/J26)/LOOKUP(RIGHT($D$2,3),定数!$A$6:$A$13,定数!$B$6:$B$13))</f>
        <v/>
      </c>
      <c r="N26" s="36"/>
      <c r="O26" s="38"/>
      <c r="P26" s="36"/>
      <c r="Q26" s="36"/>
      <c r="R26" s="40" t="str">
        <f aca="false">IF(P26="","",T26*M26*LOOKUP(RIGHT($D$2,3),定数!$A$6:$A$13,定数!$B$6:$B$13))</f>
        <v/>
      </c>
      <c r="S26" s="40"/>
      <c r="T26" s="41" t="str">
        <f aca="false">IF(P26="","",IF(G26="買",(P26-H26),(H26-P26))*IF(RIGHT($D$2,3)="JPY",100,10000))</f>
        <v/>
      </c>
      <c r="U26" s="41"/>
      <c r="V26" s="1" t="str">
        <f aca="false">IF(S26&lt;&gt;"",IF(S26&lt;0,1+V25,0),"")</f>
        <v/>
      </c>
      <c r="W26" s="0" t="str">
        <f aca="false">IF(T26&lt;&gt;"",IF(T26&lt;0,1+W25,0),"")</f>
        <v/>
      </c>
      <c r="X26" s="42" t="str">
        <f aca="false">IF(C26&lt;&gt;"",MAX(X25,C26),"")</f>
        <v/>
      </c>
      <c r="Y26" s="43" t="str">
        <f aca="false">IF(X26&lt;&gt;"",1-(C26/X26),"")</f>
        <v/>
      </c>
      <c r="Z26" s="0" t="str">
        <f aca="false">IF(R26&gt;0,R26,"")</f>
        <v/>
      </c>
      <c r="AA26" s="0" t="str">
        <f aca="false">IF(R26&lt;0,R26,"")</f>
        <v/>
      </c>
    </row>
    <row r="27" customFormat="false" ht="13.5" hidden="false" customHeight="false" outlineLevel="0" collapsed="false">
      <c r="B27" s="36" t="n">
        <v>19</v>
      </c>
      <c r="C27" s="37" t="str">
        <f aca="false">IF(R26="","",C26+R26)</f>
        <v/>
      </c>
      <c r="D27" s="37"/>
      <c r="E27" s="36"/>
      <c r="F27" s="38"/>
      <c r="G27" s="36"/>
      <c r="H27" s="36"/>
      <c r="I27" s="36"/>
      <c r="J27" s="36"/>
      <c r="K27" s="37" t="str">
        <f aca="false">IF(J27="","",C27*0.03)</f>
        <v/>
      </c>
      <c r="L27" s="37"/>
      <c r="M27" s="39" t="str">
        <f aca="false">IF(J27="","",(K27/J27)/LOOKUP(RIGHT($D$2,3),定数!$A$6:$A$13,定数!$B$6:$B$13))</f>
        <v/>
      </c>
      <c r="N27" s="36"/>
      <c r="O27" s="38"/>
      <c r="P27" s="36"/>
      <c r="Q27" s="36"/>
      <c r="R27" s="40" t="str">
        <f aca="false">IF(P27="","",T27*M27*LOOKUP(RIGHT($D$2,3),定数!$A$6:$A$13,定数!$B$6:$B$13))</f>
        <v/>
      </c>
      <c r="S27" s="40"/>
      <c r="T27" s="41" t="str">
        <f aca="false">IF(P27="","",IF(G27="買",(P27-H27),(H27-P27))*IF(RIGHT($D$2,3)="JPY",100,10000))</f>
        <v/>
      </c>
      <c r="U27" s="41"/>
      <c r="V27" s="1" t="str">
        <f aca="false">IF(S27&lt;&gt;"",IF(S27&lt;0,1+V26,0),"")</f>
        <v/>
      </c>
      <c r="W27" s="0" t="str">
        <f aca="false">IF(T27&lt;&gt;"",IF(T27&lt;0,1+W26,0),"")</f>
        <v/>
      </c>
      <c r="X27" s="42" t="str">
        <f aca="false">IF(C27&lt;&gt;"",MAX(X26,C27),"")</f>
        <v/>
      </c>
      <c r="Y27" s="43" t="str">
        <f aca="false">IF(X27&lt;&gt;"",1-(C27/X27),"")</f>
        <v/>
      </c>
      <c r="Z27" s="0" t="str">
        <f aca="false">IF(R27&gt;0,R27,"")</f>
        <v/>
      </c>
      <c r="AA27" s="0" t="str">
        <f aca="false">IF(R27&lt;0,R27,"")</f>
        <v/>
      </c>
    </row>
    <row r="28" customFormat="false" ht="13.5" hidden="false" customHeight="false" outlineLevel="0" collapsed="false">
      <c r="B28" s="36" t="n">
        <v>20</v>
      </c>
      <c r="C28" s="37" t="str">
        <f aca="false">IF(R27="","",C27+R27)</f>
        <v/>
      </c>
      <c r="D28" s="37"/>
      <c r="E28" s="36"/>
      <c r="F28" s="38"/>
      <c r="G28" s="36"/>
      <c r="H28" s="36"/>
      <c r="I28" s="36"/>
      <c r="J28" s="36"/>
      <c r="K28" s="37" t="str">
        <f aca="false">IF(J28="","",C28*0.03)</f>
        <v/>
      </c>
      <c r="L28" s="37"/>
      <c r="M28" s="39" t="str">
        <f aca="false">IF(J28="","",(K28/J28)/LOOKUP(RIGHT($D$2,3),定数!$A$6:$A$13,定数!$B$6:$B$13))</f>
        <v/>
      </c>
      <c r="N28" s="36"/>
      <c r="O28" s="38"/>
      <c r="P28" s="36"/>
      <c r="Q28" s="36"/>
      <c r="R28" s="40" t="str">
        <f aca="false">IF(P28="","",T28*M28*LOOKUP(RIGHT($D$2,3),定数!$A$6:$A$13,定数!$B$6:$B$13))</f>
        <v/>
      </c>
      <c r="S28" s="40"/>
      <c r="T28" s="41" t="str">
        <f aca="false">IF(P28="","",IF(G28="買",(P28-H28),(H28-P28))*IF(RIGHT($D$2,3)="JPY",100,10000))</f>
        <v/>
      </c>
      <c r="U28" s="41"/>
      <c r="V28" s="1" t="str">
        <f aca="false">IF(S28&lt;&gt;"",IF(S28&lt;0,1+V27,0),"")</f>
        <v/>
      </c>
      <c r="W28" s="0" t="str">
        <f aca="false">IF(T28&lt;&gt;"",IF(T28&lt;0,1+W27,0),"")</f>
        <v/>
      </c>
      <c r="X28" s="42" t="str">
        <f aca="false">IF(C28&lt;&gt;"",MAX(X27,C28),"")</f>
        <v/>
      </c>
      <c r="Y28" s="43" t="str">
        <f aca="false">IF(X28&lt;&gt;"",1-(C28/X28),"")</f>
        <v/>
      </c>
      <c r="Z28" s="0" t="str">
        <f aca="false">IF(R28&gt;0,R28,"")</f>
        <v/>
      </c>
      <c r="AA28" s="0" t="str">
        <f aca="false">IF(R28&lt;0,R28,"")</f>
        <v/>
      </c>
    </row>
    <row r="29" customFormat="false" ht="13.5" hidden="false" customHeight="false" outlineLevel="0" collapsed="false">
      <c r="B29" s="36" t="n">
        <v>21</v>
      </c>
      <c r="C29" s="37" t="str">
        <f aca="false">IF(R28="","",C28+R28)</f>
        <v/>
      </c>
      <c r="D29" s="37"/>
      <c r="E29" s="36"/>
      <c r="F29" s="38"/>
      <c r="G29" s="36"/>
      <c r="H29" s="36"/>
      <c r="I29" s="36"/>
      <c r="J29" s="36"/>
      <c r="K29" s="37" t="str">
        <f aca="false">IF(J29="","",C29*0.03)</f>
        <v/>
      </c>
      <c r="L29" s="37"/>
      <c r="M29" s="39" t="str">
        <f aca="false">IF(J29="","",(K29/J29)/LOOKUP(RIGHT($D$2,3),定数!$A$6:$A$13,定数!$B$6:$B$13))</f>
        <v/>
      </c>
      <c r="N29" s="36"/>
      <c r="O29" s="38"/>
      <c r="P29" s="36"/>
      <c r="Q29" s="36"/>
      <c r="R29" s="40" t="str">
        <f aca="false">IF(P29="","",T29*M29*LOOKUP(RIGHT($D$2,3),定数!$A$6:$A$13,定数!$B$6:$B$13))</f>
        <v/>
      </c>
      <c r="S29" s="40"/>
      <c r="T29" s="41" t="str">
        <f aca="false">IF(P29="","",IF(G29="買",(P29-H29),(H29-P29))*IF(RIGHT($D$2,3)="JPY",100,10000))</f>
        <v/>
      </c>
      <c r="U29" s="41"/>
      <c r="V29" s="1" t="str">
        <f aca="false">IF(S29&lt;&gt;"",IF(S29&lt;0,1+V28,0),"")</f>
        <v/>
      </c>
      <c r="W29" s="0" t="str">
        <f aca="false">IF(T29&lt;&gt;"",IF(T29&lt;0,1+W28,0),"")</f>
        <v/>
      </c>
      <c r="X29" s="42" t="str">
        <f aca="false">IF(C29&lt;&gt;"",MAX(X28,C29),"")</f>
        <v/>
      </c>
      <c r="Y29" s="43" t="str">
        <f aca="false">IF(X29&lt;&gt;"",1-(C29/X29),"")</f>
        <v/>
      </c>
      <c r="Z29" s="0" t="str">
        <f aca="false">IF(R29&gt;0,R29,"")</f>
        <v/>
      </c>
      <c r="AA29" s="0" t="str">
        <f aca="false">IF(R29&lt;0,R29,"")</f>
        <v/>
      </c>
    </row>
    <row r="30" customFormat="false" ht="13.5" hidden="false" customHeight="false" outlineLevel="0" collapsed="false">
      <c r="B30" s="36" t="n">
        <v>22</v>
      </c>
      <c r="C30" s="37" t="str">
        <f aca="false">IF(R29="","",C29+R29)</f>
        <v/>
      </c>
      <c r="D30" s="37"/>
      <c r="E30" s="36"/>
      <c r="F30" s="38"/>
      <c r="G30" s="36"/>
      <c r="H30" s="36"/>
      <c r="I30" s="36"/>
      <c r="J30" s="36"/>
      <c r="K30" s="37" t="str">
        <f aca="false">IF(J30="","",C30*0.03)</f>
        <v/>
      </c>
      <c r="L30" s="37"/>
      <c r="M30" s="39" t="str">
        <f aca="false">IF(J30="","",(K30/J30)/LOOKUP(RIGHT($D$2,3),定数!$A$6:$A$13,定数!$B$6:$B$13))</f>
        <v/>
      </c>
      <c r="N30" s="36"/>
      <c r="O30" s="38"/>
      <c r="P30" s="36"/>
      <c r="Q30" s="36"/>
      <c r="R30" s="40" t="str">
        <f aca="false">IF(P30="","",T30*M30*LOOKUP(RIGHT($D$2,3),定数!$A$6:$A$13,定数!$B$6:$B$13))</f>
        <v/>
      </c>
      <c r="S30" s="40"/>
      <c r="T30" s="41" t="str">
        <f aca="false">IF(P30="","",IF(G30="買",(P30-H30),(H30-P30))*IF(RIGHT($D$2,3)="JPY",100,10000))</f>
        <v/>
      </c>
      <c r="U30" s="41"/>
      <c r="V30" s="1" t="str">
        <f aca="false">IF(S30&lt;&gt;"",IF(S30&lt;0,1+V29,0),"")</f>
        <v/>
      </c>
      <c r="W30" s="0" t="str">
        <f aca="false">IF(T30&lt;&gt;"",IF(T30&lt;0,1+W29,0),"")</f>
        <v/>
      </c>
      <c r="X30" s="42" t="str">
        <f aca="false">IF(C30&lt;&gt;"",MAX(X29,C30),"")</f>
        <v/>
      </c>
      <c r="Y30" s="43" t="str">
        <f aca="false">IF(X30&lt;&gt;"",1-(C30/X30),"")</f>
        <v/>
      </c>
      <c r="Z30" s="0" t="str">
        <f aca="false">IF(R30&gt;0,R30,"")</f>
        <v/>
      </c>
      <c r="AA30" s="0" t="str">
        <f aca="false">IF(R30&lt;0,R30,"")</f>
        <v/>
      </c>
    </row>
    <row r="31" customFormat="false" ht="13.5" hidden="false" customHeight="false" outlineLevel="0" collapsed="false">
      <c r="B31" s="36" t="n">
        <v>23</v>
      </c>
      <c r="C31" s="37" t="str">
        <f aca="false">IF(R30="","",C30+R30)</f>
        <v/>
      </c>
      <c r="D31" s="37"/>
      <c r="E31" s="36"/>
      <c r="F31" s="38"/>
      <c r="G31" s="36"/>
      <c r="H31" s="36"/>
      <c r="I31" s="36"/>
      <c r="J31" s="36"/>
      <c r="K31" s="37" t="str">
        <f aca="false">IF(J31="","",C31*0.03)</f>
        <v/>
      </c>
      <c r="L31" s="37"/>
      <c r="M31" s="39" t="str">
        <f aca="false">IF(J31="","",(K31/J31)/LOOKUP(RIGHT($D$2,3),定数!$A$6:$A$13,定数!$B$6:$B$13))</f>
        <v/>
      </c>
      <c r="N31" s="36"/>
      <c r="O31" s="38"/>
      <c r="P31" s="36"/>
      <c r="Q31" s="36"/>
      <c r="R31" s="40" t="str">
        <f aca="false">IF(P31="","",T31*M31*LOOKUP(RIGHT($D$2,3),定数!$A$6:$A$13,定数!$B$6:$B$13))</f>
        <v/>
      </c>
      <c r="S31" s="40"/>
      <c r="T31" s="41" t="str">
        <f aca="false">IF(P31="","",IF(G31="買",(P31-H31),(H31-P31))*IF(RIGHT($D$2,3)="JPY",100,10000))</f>
        <v/>
      </c>
      <c r="U31" s="41"/>
      <c r="V31" s="1" t="str">
        <f aca="false">IF(S31&lt;&gt;"",IF(S31&lt;0,1+V30,0),"")</f>
        <v/>
      </c>
      <c r="W31" s="0" t="str">
        <f aca="false">IF(T31&lt;&gt;"",IF(T31&lt;0,1+W30,0),"")</f>
        <v/>
      </c>
      <c r="X31" s="42" t="str">
        <f aca="false">IF(C31&lt;&gt;"",MAX(X30,C31),"")</f>
        <v/>
      </c>
      <c r="Y31" s="43" t="str">
        <f aca="false">IF(X31&lt;&gt;"",1-(C31/X31),"")</f>
        <v/>
      </c>
      <c r="Z31" s="0" t="str">
        <f aca="false">IF(R31&gt;0,R31,"")</f>
        <v/>
      </c>
      <c r="AA31" s="0" t="str">
        <f aca="false">IF(R31&lt;0,R31,"")</f>
        <v/>
      </c>
    </row>
    <row r="32" customFormat="false" ht="13.5" hidden="false" customHeight="false" outlineLevel="0" collapsed="false">
      <c r="B32" s="36" t="n">
        <v>24</v>
      </c>
      <c r="C32" s="37" t="str">
        <f aca="false">IF(R31="","",C31+R31)</f>
        <v/>
      </c>
      <c r="D32" s="37"/>
      <c r="E32" s="36"/>
      <c r="F32" s="38"/>
      <c r="G32" s="36"/>
      <c r="H32" s="36"/>
      <c r="I32" s="36"/>
      <c r="J32" s="36"/>
      <c r="K32" s="37" t="str">
        <f aca="false">IF(J32="","",C32*0.03)</f>
        <v/>
      </c>
      <c r="L32" s="37"/>
      <c r="M32" s="39" t="str">
        <f aca="false">IF(J32="","",(K32/J32)/LOOKUP(RIGHT($D$2,3),定数!$A$6:$A$13,定数!$B$6:$B$13))</f>
        <v/>
      </c>
      <c r="N32" s="36"/>
      <c r="O32" s="38"/>
      <c r="P32" s="36"/>
      <c r="Q32" s="36"/>
      <c r="R32" s="40" t="str">
        <f aca="false">IF(P32="","",T32*M32*LOOKUP(RIGHT($D$2,3),定数!$A$6:$A$13,定数!$B$6:$B$13))</f>
        <v/>
      </c>
      <c r="S32" s="40"/>
      <c r="T32" s="41" t="str">
        <f aca="false">IF(P32="","",IF(G32="買",(P32-H32),(H32-P32))*IF(RIGHT($D$2,3)="JPY",100,10000))</f>
        <v/>
      </c>
      <c r="U32" s="41"/>
      <c r="V32" s="1" t="str">
        <f aca="false">IF(S32&lt;&gt;"",IF(S32&lt;0,1+V31,0),"")</f>
        <v/>
      </c>
      <c r="W32" s="0" t="str">
        <f aca="false">IF(T32&lt;&gt;"",IF(T32&lt;0,1+W31,0),"")</f>
        <v/>
      </c>
      <c r="X32" s="42" t="str">
        <f aca="false">IF(C32&lt;&gt;"",MAX(X31,C32),"")</f>
        <v/>
      </c>
      <c r="Y32" s="43" t="str">
        <f aca="false">IF(X32&lt;&gt;"",1-(C32/X32),"")</f>
        <v/>
      </c>
      <c r="Z32" s="0" t="str">
        <f aca="false">IF(R32&gt;0,R32,"")</f>
        <v/>
      </c>
      <c r="AA32" s="0" t="str">
        <f aca="false">IF(R32&lt;0,R32,"")</f>
        <v/>
      </c>
    </row>
    <row r="33" customFormat="false" ht="13.5" hidden="false" customHeight="false" outlineLevel="0" collapsed="false">
      <c r="B33" s="36" t="n">
        <v>25</v>
      </c>
      <c r="C33" s="37" t="str">
        <f aca="false">IF(R32="","",C32+R32)</f>
        <v/>
      </c>
      <c r="D33" s="37"/>
      <c r="E33" s="36"/>
      <c r="F33" s="38"/>
      <c r="G33" s="36"/>
      <c r="H33" s="36"/>
      <c r="I33" s="36"/>
      <c r="J33" s="36"/>
      <c r="K33" s="37" t="str">
        <f aca="false">IF(J33="","",C33*0.03)</f>
        <v/>
      </c>
      <c r="L33" s="37"/>
      <c r="M33" s="39" t="str">
        <f aca="false">IF(J33="","",(K33/J33)/LOOKUP(RIGHT($D$2,3),定数!$A$6:$A$13,定数!$B$6:$B$13))</f>
        <v/>
      </c>
      <c r="N33" s="36"/>
      <c r="O33" s="38"/>
      <c r="P33" s="36"/>
      <c r="Q33" s="36"/>
      <c r="R33" s="40" t="str">
        <f aca="false">IF(P33="","",T33*M33*LOOKUP(RIGHT($D$2,3),定数!$A$6:$A$13,定数!$B$6:$B$13))</f>
        <v/>
      </c>
      <c r="S33" s="40"/>
      <c r="T33" s="41" t="str">
        <f aca="false">IF(P33="","",IF(G33="買",(P33-H33),(H33-P33))*IF(RIGHT($D$2,3)="JPY",100,10000))</f>
        <v/>
      </c>
      <c r="U33" s="41"/>
      <c r="V33" s="1" t="str">
        <f aca="false">IF(S33&lt;&gt;"",IF(S33&lt;0,1+V32,0),"")</f>
        <v/>
      </c>
      <c r="W33" s="0" t="str">
        <f aca="false">IF(T33&lt;&gt;"",IF(T33&lt;0,1+W32,0),"")</f>
        <v/>
      </c>
      <c r="X33" s="42" t="str">
        <f aca="false">IF(C33&lt;&gt;"",MAX(X32,C33),"")</f>
        <v/>
      </c>
      <c r="Y33" s="43" t="str">
        <f aca="false">IF(X33&lt;&gt;"",1-(C33/X33),"")</f>
        <v/>
      </c>
      <c r="Z33" s="0" t="str">
        <f aca="false">IF(R33&gt;0,R33,"")</f>
        <v/>
      </c>
      <c r="AA33" s="0" t="str">
        <f aca="false">IF(R33&lt;0,R33,"")</f>
        <v/>
      </c>
    </row>
    <row r="34" customFormat="false" ht="13.5" hidden="false" customHeight="false" outlineLevel="0" collapsed="false">
      <c r="B34" s="36" t="n">
        <v>26</v>
      </c>
      <c r="C34" s="37" t="str">
        <f aca="false">IF(R33="","",C33+R33)</f>
        <v/>
      </c>
      <c r="D34" s="37"/>
      <c r="E34" s="36"/>
      <c r="F34" s="38"/>
      <c r="G34" s="36"/>
      <c r="H34" s="36"/>
      <c r="I34" s="36"/>
      <c r="J34" s="36"/>
      <c r="K34" s="37" t="str">
        <f aca="false">IF(J34="","",C34*0.03)</f>
        <v/>
      </c>
      <c r="L34" s="37"/>
      <c r="M34" s="39" t="str">
        <f aca="false">IF(J34="","",(K34/J34)/LOOKUP(RIGHT($D$2,3),定数!$A$6:$A$13,定数!$B$6:$B$13))</f>
        <v/>
      </c>
      <c r="N34" s="36"/>
      <c r="O34" s="38"/>
      <c r="P34" s="36"/>
      <c r="Q34" s="36"/>
      <c r="R34" s="40" t="str">
        <f aca="false">IF(P34="","",T34*M34*LOOKUP(RIGHT($D$2,3),定数!$A$6:$A$13,定数!$B$6:$B$13))</f>
        <v/>
      </c>
      <c r="S34" s="40"/>
      <c r="T34" s="41" t="str">
        <f aca="false">IF(P34="","",IF(G34="買",(P34-H34),(H34-P34))*IF(RIGHT($D$2,3)="JPY",100,10000))</f>
        <v/>
      </c>
      <c r="U34" s="41"/>
      <c r="V34" s="1" t="str">
        <f aca="false">IF(S34&lt;&gt;"",IF(S34&lt;0,1+V33,0),"")</f>
        <v/>
      </c>
      <c r="W34" s="0" t="str">
        <f aca="false">IF(T34&lt;&gt;"",IF(T34&lt;0,1+W33,0),"")</f>
        <v/>
      </c>
      <c r="X34" s="42" t="str">
        <f aca="false">IF(C34&lt;&gt;"",MAX(X33,C34),"")</f>
        <v/>
      </c>
      <c r="Y34" s="43" t="str">
        <f aca="false">IF(X34&lt;&gt;"",1-(C34/X34),"")</f>
        <v/>
      </c>
      <c r="Z34" s="0" t="str">
        <f aca="false">IF(R34&gt;0,R34,"")</f>
        <v/>
      </c>
      <c r="AA34" s="0" t="str">
        <f aca="false">IF(R34&lt;0,R34,"")</f>
        <v/>
      </c>
    </row>
    <row r="35" customFormat="false" ht="13.5" hidden="false" customHeight="false" outlineLevel="0" collapsed="false">
      <c r="B35" s="36" t="n">
        <v>27</v>
      </c>
      <c r="C35" s="37" t="str">
        <f aca="false">IF(R34="","",C34+R34)</f>
        <v/>
      </c>
      <c r="D35" s="37"/>
      <c r="E35" s="36"/>
      <c r="F35" s="38"/>
      <c r="G35" s="36"/>
      <c r="H35" s="36"/>
      <c r="I35" s="36"/>
      <c r="J35" s="36"/>
      <c r="K35" s="37" t="str">
        <f aca="false">IF(J35="","",C35*0.03)</f>
        <v/>
      </c>
      <c r="L35" s="37"/>
      <c r="M35" s="39" t="str">
        <f aca="false">IF(J35="","",(K35/J35)/LOOKUP(RIGHT($D$2,3),定数!$A$6:$A$13,定数!$B$6:$B$13))</f>
        <v/>
      </c>
      <c r="N35" s="36"/>
      <c r="O35" s="38"/>
      <c r="P35" s="36"/>
      <c r="Q35" s="36"/>
      <c r="R35" s="40" t="str">
        <f aca="false">IF(P35="","",T35*M35*LOOKUP(RIGHT($D$2,3),定数!$A$6:$A$13,定数!$B$6:$B$13))</f>
        <v/>
      </c>
      <c r="S35" s="40"/>
      <c r="T35" s="41" t="str">
        <f aca="false">IF(P35="","",IF(G35="買",(P35-H35),(H35-P35))*IF(RIGHT($D$2,3)="JPY",100,10000))</f>
        <v/>
      </c>
      <c r="U35" s="41"/>
      <c r="V35" s="1" t="str">
        <f aca="false">IF(S35&lt;&gt;"",IF(S35&lt;0,1+V34,0),"")</f>
        <v/>
      </c>
      <c r="W35" s="0" t="str">
        <f aca="false">IF(T35&lt;&gt;"",IF(T35&lt;0,1+W34,0),"")</f>
        <v/>
      </c>
      <c r="X35" s="42" t="str">
        <f aca="false">IF(C35&lt;&gt;"",MAX(X34,C35),"")</f>
        <v/>
      </c>
      <c r="Y35" s="43" t="str">
        <f aca="false">IF(X35&lt;&gt;"",1-(C35/X35),"")</f>
        <v/>
      </c>
      <c r="Z35" s="0" t="str">
        <f aca="false">IF(R35&gt;0,R35,"")</f>
        <v/>
      </c>
      <c r="AA35" s="0" t="str">
        <f aca="false">IF(R35&lt;0,R35,"")</f>
        <v/>
      </c>
    </row>
    <row r="36" customFormat="false" ht="13.5" hidden="false" customHeight="false" outlineLevel="0" collapsed="false">
      <c r="B36" s="36" t="n">
        <v>28</v>
      </c>
      <c r="C36" s="37" t="str">
        <f aca="false">IF(R35="","",C35+R35)</f>
        <v/>
      </c>
      <c r="D36" s="37"/>
      <c r="E36" s="36"/>
      <c r="F36" s="38"/>
      <c r="G36" s="36"/>
      <c r="H36" s="36"/>
      <c r="I36" s="36"/>
      <c r="J36" s="36"/>
      <c r="K36" s="37" t="str">
        <f aca="false">IF(J36="","",C36*0.03)</f>
        <v/>
      </c>
      <c r="L36" s="37"/>
      <c r="M36" s="39" t="str">
        <f aca="false">IF(J36="","",(K36/J36)/LOOKUP(RIGHT($D$2,3),定数!$A$6:$A$13,定数!$B$6:$B$13))</f>
        <v/>
      </c>
      <c r="N36" s="36"/>
      <c r="O36" s="38"/>
      <c r="P36" s="36"/>
      <c r="Q36" s="36"/>
      <c r="R36" s="40" t="str">
        <f aca="false">IF(P36="","",T36*M36*LOOKUP(RIGHT($D$2,3),定数!$A$6:$A$13,定数!$B$6:$B$13))</f>
        <v/>
      </c>
      <c r="S36" s="40"/>
      <c r="T36" s="41" t="str">
        <f aca="false">IF(P36="","",IF(G36="買",(P36-H36),(H36-P36))*IF(RIGHT($D$2,3)="JPY",100,10000))</f>
        <v/>
      </c>
      <c r="U36" s="41"/>
      <c r="V36" s="1" t="str">
        <f aca="false">IF(S36&lt;&gt;"",IF(S36&lt;0,1+V35,0),"")</f>
        <v/>
      </c>
      <c r="W36" s="0" t="str">
        <f aca="false">IF(T36&lt;&gt;"",IF(T36&lt;0,1+W35,0),"")</f>
        <v/>
      </c>
      <c r="X36" s="42" t="str">
        <f aca="false">IF(C36&lt;&gt;"",MAX(X35,C36),"")</f>
        <v/>
      </c>
      <c r="Y36" s="43" t="str">
        <f aca="false">IF(X36&lt;&gt;"",1-(C36/X36),"")</f>
        <v/>
      </c>
      <c r="Z36" s="0" t="str">
        <f aca="false">IF(R36&gt;0,R36,"")</f>
        <v/>
      </c>
      <c r="AA36" s="0" t="str">
        <f aca="false">IF(R36&lt;0,R36,"")</f>
        <v/>
      </c>
    </row>
    <row r="37" customFormat="false" ht="13.5" hidden="false" customHeight="false" outlineLevel="0" collapsed="false">
      <c r="B37" s="36" t="n">
        <v>29</v>
      </c>
      <c r="C37" s="37" t="str">
        <f aca="false">IF(R36="","",C36+R36)</f>
        <v/>
      </c>
      <c r="D37" s="37"/>
      <c r="E37" s="36"/>
      <c r="F37" s="38"/>
      <c r="G37" s="36"/>
      <c r="H37" s="36"/>
      <c r="I37" s="36"/>
      <c r="J37" s="36"/>
      <c r="K37" s="37" t="str">
        <f aca="false">IF(J37="","",C37*0.03)</f>
        <v/>
      </c>
      <c r="L37" s="37"/>
      <c r="M37" s="39" t="str">
        <f aca="false">IF(J37="","",(K37/J37)/LOOKUP(RIGHT($D$2,3),定数!$A$6:$A$13,定数!$B$6:$B$13))</f>
        <v/>
      </c>
      <c r="N37" s="36"/>
      <c r="O37" s="38"/>
      <c r="P37" s="36"/>
      <c r="Q37" s="36"/>
      <c r="R37" s="40" t="str">
        <f aca="false">IF(P37="","",T37*M37*LOOKUP(RIGHT($D$2,3),定数!$A$6:$A$13,定数!$B$6:$B$13))</f>
        <v/>
      </c>
      <c r="S37" s="40"/>
      <c r="T37" s="41" t="str">
        <f aca="false">IF(P37="","",IF(G37="買",(P37-H37),(H37-P37))*IF(RIGHT($D$2,3)="JPY",100,10000))</f>
        <v/>
      </c>
      <c r="U37" s="41"/>
      <c r="V37" s="1" t="str">
        <f aca="false">IF(S37&lt;&gt;"",IF(S37&lt;0,1+V36,0),"")</f>
        <v/>
      </c>
      <c r="W37" s="0" t="str">
        <f aca="false">IF(T37&lt;&gt;"",IF(T37&lt;0,1+W36,0),"")</f>
        <v/>
      </c>
      <c r="X37" s="42" t="str">
        <f aca="false">IF(C37&lt;&gt;"",MAX(X36,C37),"")</f>
        <v/>
      </c>
      <c r="Y37" s="43" t="str">
        <f aca="false">IF(X37&lt;&gt;"",1-(C37/X37),"")</f>
        <v/>
      </c>
      <c r="Z37" s="0" t="str">
        <f aca="false">IF(R37&gt;0,R37,"")</f>
        <v/>
      </c>
      <c r="AA37" s="0" t="str">
        <f aca="false">IF(R37&lt;0,R37,"")</f>
        <v/>
      </c>
    </row>
    <row r="38" customFormat="false" ht="13.5" hidden="false" customHeight="false" outlineLevel="0" collapsed="false">
      <c r="B38" s="36" t="n">
        <v>30</v>
      </c>
      <c r="C38" s="37" t="str">
        <f aca="false">IF(R37="","",C37+R37)</f>
        <v/>
      </c>
      <c r="D38" s="37"/>
      <c r="E38" s="36"/>
      <c r="F38" s="38"/>
      <c r="G38" s="36"/>
      <c r="H38" s="36"/>
      <c r="I38" s="36"/>
      <c r="J38" s="36"/>
      <c r="K38" s="37" t="str">
        <f aca="false">IF(J38="","",C38*0.03)</f>
        <v/>
      </c>
      <c r="L38" s="37"/>
      <c r="M38" s="39" t="str">
        <f aca="false">IF(J38="","",(K38/J38)/LOOKUP(RIGHT($D$2,3),定数!$A$6:$A$13,定数!$B$6:$B$13))</f>
        <v/>
      </c>
      <c r="N38" s="36"/>
      <c r="O38" s="38"/>
      <c r="P38" s="36"/>
      <c r="Q38" s="36"/>
      <c r="R38" s="40" t="str">
        <f aca="false">IF(P38="","",T38*M38*LOOKUP(RIGHT($D$2,3),定数!$A$6:$A$13,定数!$B$6:$B$13))</f>
        <v/>
      </c>
      <c r="S38" s="40"/>
      <c r="T38" s="41" t="str">
        <f aca="false">IF(P38="","",IF(G38="買",(P38-H38),(H38-P38))*IF(RIGHT($D$2,3)="JPY",100,10000))</f>
        <v/>
      </c>
      <c r="U38" s="41"/>
      <c r="V38" s="1" t="str">
        <f aca="false">IF(S38&lt;&gt;"",IF(S38&lt;0,1+V37,0),"")</f>
        <v/>
      </c>
      <c r="W38" s="0" t="str">
        <f aca="false">IF(T38&lt;&gt;"",IF(T38&lt;0,1+W37,0),"")</f>
        <v/>
      </c>
      <c r="X38" s="42" t="str">
        <f aca="false">IF(C38&lt;&gt;"",MAX(X37,C38),"")</f>
        <v/>
      </c>
      <c r="Y38" s="43" t="str">
        <f aca="false">IF(X38&lt;&gt;"",1-(C38/X38),"")</f>
        <v/>
      </c>
      <c r="Z38" s="0" t="str">
        <f aca="false">IF(R38&gt;0,R38,"")</f>
        <v/>
      </c>
      <c r="AA38" s="0" t="str">
        <f aca="false">IF(R38&lt;0,R38,"")</f>
        <v/>
      </c>
    </row>
    <row r="39" customFormat="false" ht="13.5" hidden="false" customHeight="false" outlineLevel="0" collapsed="false">
      <c r="B39" s="36" t="n">
        <v>31</v>
      </c>
      <c r="C39" s="37" t="str">
        <f aca="false">IF(R38="","",C38+R38)</f>
        <v/>
      </c>
      <c r="D39" s="37"/>
      <c r="E39" s="36"/>
      <c r="F39" s="38"/>
      <c r="G39" s="36"/>
      <c r="H39" s="36"/>
      <c r="I39" s="36"/>
      <c r="J39" s="36"/>
      <c r="K39" s="37" t="str">
        <f aca="false">IF(J39="","",C39*0.03)</f>
        <v/>
      </c>
      <c r="L39" s="37"/>
      <c r="M39" s="39" t="str">
        <f aca="false">IF(J39="","",(K39/J39)/LOOKUP(RIGHT($D$2,3),定数!$A$6:$A$13,定数!$B$6:$B$13))</f>
        <v/>
      </c>
      <c r="N39" s="36"/>
      <c r="O39" s="38"/>
      <c r="P39" s="36"/>
      <c r="Q39" s="36"/>
      <c r="R39" s="40" t="str">
        <f aca="false">IF(P39="","",T39*M39*LOOKUP(RIGHT($D$2,3),定数!$A$6:$A$13,定数!$B$6:$B$13))</f>
        <v/>
      </c>
      <c r="S39" s="40"/>
      <c r="T39" s="41" t="str">
        <f aca="false">IF(P39="","",IF(G39="買",(P39-H39),(H39-P39))*IF(RIGHT($D$2,3)="JPY",100,10000))</f>
        <v/>
      </c>
      <c r="U39" s="41"/>
      <c r="V39" s="1" t="str">
        <f aca="false">IF(S39&lt;&gt;"",IF(S39&lt;0,1+V38,0),"")</f>
        <v/>
      </c>
      <c r="W39" s="0" t="str">
        <f aca="false">IF(T39&lt;&gt;"",IF(T39&lt;0,1+W38,0),"")</f>
        <v/>
      </c>
      <c r="X39" s="42" t="str">
        <f aca="false">IF(C39&lt;&gt;"",MAX(X38,C39),"")</f>
        <v/>
      </c>
      <c r="Y39" s="43" t="str">
        <f aca="false">IF(X39&lt;&gt;"",1-(C39/X39),"")</f>
        <v/>
      </c>
      <c r="Z39" s="0" t="str">
        <f aca="false">IF(R39&gt;0,R39,"")</f>
        <v/>
      </c>
      <c r="AA39" s="0" t="str">
        <f aca="false">IF(R39&lt;0,R39,"")</f>
        <v/>
      </c>
    </row>
    <row r="40" customFormat="false" ht="13.5" hidden="false" customHeight="false" outlineLevel="0" collapsed="false">
      <c r="B40" s="36" t="n">
        <v>32</v>
      </c>
      <c r="C40" s="37" t="str">
        <f aca="false">IF(R39="","",C39+R39)</f>
        <v/>
      </c>
      <c r="D40" s="37"/>
      <c r="E40" s="36"/>
      <c r="F40" s="38"/>
      <c r="G40" s="36"/>
      <c r="H40" s="36"/>
      <c r="I40" s="36"/>
      <c r="J40" s="36"/>
      <c r="K40" s="37" t="str">
        <f aca="false">IF(J40="","",C40*0.03)</f>
        <v/>
      </c>
      <c r="L40" s="37"/>
      <c r="M40" s="39" t="str">
        <f aca="false">IF(J40="","",(K40/J40)/LOOKUP(RIGHT($D$2,3),定数!$A$6:$A$13,定数!$B$6:$B$13))</f>
        <v/>
      </c>
      <c r="N40" s="36"/>
      <c r="O40" s="38"/>
      <c r="P40" s="36"/>
      <c r="Q40" s="36"/>
      <c r="R40" s="40" t="str">
        <f aca="false">IF(P40="","",T40*M40*LOOKUP(RIGHT($D$2,3),定数!$A$6:$A$13,定数!$B$6:$B$13))</f>
        <v/>
      </c>
      <c r="S40" s="40"/>
      <c r="T40" s="41" t="str">
        <f aca="false">IF(P40="","",IF(G40="買",(P40-H40),(H40-P40))*IF(RIGHT($D$2,3)="JPY",100,10000))</f>
        <v/>
      </c>
      <c r="U40" s="41"/>
      <c r="V40" s="1" t="str">
        <f aca="false">IF(S40&lt;&gt;"",IF(S40&lt;0,1+V39,0),"")</f>
        <v/>
      </c>
      <c r="W40" s="0" t="str">
        <f aca="false">IF(T40&lt;&gt;"",IF(T40&lt;0,1+W39,0),"")</f>
        <v/>
      </c>
      <c r="X40" s="42" t="str">
        <f aca="false">IF(C40&lt;&gt;"",MAX(X39,C40),"")</f>
        <v/>
      </c>
      <c r="Y40" s="43" t="str">
        <f aca="false">IF(X40&lt;&gt;"",1-(C40/X40),"")</f>
        <v/>
      </c>
      <c r="Z40" s="0" t="str">
        <f aca="false">IF(R40&gt;0,R40,"")</f>
        <v/>
      </c>
      <c r="AA40" s="0" t="str">
        <f aca="false">IF(R40&lt;0,R40,"")</f>
        <v/>
      </c>
    </row>
    <row r="41" customFormat="false" ht="13.5" hidden="false" customHeight="false" outlineLevel="0" collapsed="false">
      <c r="B41" s="36" t="n">
        <v>33</v>
      </c>
      <c r="C41" s="37" t="str">
        <f aca="false">IF(R40="","",C40+R40)</f>
        <v/>
      </c>
      <c r="D41" s="37"/>
      <c r="E41" s="36"/>
      <c r="F41" s="38"/>
      <c r="G41" s="36"/>
      <c r="H41" s="36"/>
      <c r="I41" s="36"/>
      <c r="J41" s="36"/>
      <c r="K41" s="37" t="str">
        <f aca="false">IF(J41="","",C41*0.03)</f>
        <v/>
      </c>
      <c r="L41" s="37"/>
      <c r="M41" s="39" t="str">
        <f aca="false">IF(J41="","",(K41/J41)/LOOKUP(RIGHT($D$2,3),定数!$A$6:$A$13,定数!$B$6:$B$13))</f>
        <v/>
      </c>
      <c r="N41" s="36"/>
      <c r="O41" s="38"/>
      <c r="P41" s="36"/>
      <c r="Q41" s="36"/>
      <c r="R41" s="40" t="str">
        <f aca="false">IF(P41="","",T41*M41*LOOKUP(RIGHT($D$2,3),定数!$A$6:$A$13,定数!$B$6:$B$13))</f>
        <v/>
      </c>
      <c r="S41" s="40"/>
      <c r="T41" s="41" t="str">
        <f aca="false">IF(P41="","",IF(G41="買",(P41-H41),(H41-P41))*IF(RIGHT($D$2,3)="JPY",100,10000))</f>
        <v/>
      </c>
      <c r="U41" s="41"/>
      <c r="V41" s="1" t="str">
        <f aca="false">IF(S41&lt;&gt;"",IF(S41&lt;0,1+V40,0),"")</f>
        <v/>
      </c>
      <c r="W41" s="0" t="str">
        <f aca="false">IF(T41&lt;&gt;"",IF(T41&lt;0,1+W40,0),"")</f>
        <v/>
      </c>
      <c r="X41" s="42" t="str">
        <f aca="false">IF(C41&lt;&gt;"",MAX(X40,C41),"")</f>
        <v/>
      </c>
      <c r="Y41" s="43" t="str">
        <f aca="false">IF(X41&lt;&gt;"",1-(C41/X41),"")</f>
        <v/>
      </c>
      <c r="Z41" s="0" t="str">
        <f aca="false">IF(R41&gt;0,R41,"")</f>
        <v/>
      </c>
      <c r="AA41" s="0" t="str">
        <f aca="false">IF(R41&lt;0,R41,"")</f>
        <v/>
      </c>
    </row>
    <row r="42" customFormat="false" ht="13.5" hidden="false" customHeight="false" outlineLevel="0" collapsed="false">
      <c r="B42" s="36" t="n">
        <v>34</v>
      </c>
      <c r="C42" s="37" t="str">
        <f aca="false">IF(R41="","",C41+R41)</f>
        <v/>
      </c>
      <c r="D42" s="37"/>
      <c r="E42" s="36"/>
      <c r="F42" s="38"/>
      <c r="G42" s="36"/>
      <c r="H42" s="36"/>
      <c r="I42" s="36"/>
      <c r="J42" s="36"/>
      <c r="K42" s="37" t="str">
        <f aca="false">IF(J42="","",C42*0.03)</f>
        <v/>
      </c>
      <c r="L42" s="37"/>
      <c r="M42" s="39" t="str">
        <f aca="false">IF(J42="","",(K42/J42)/LOOKUP(RIGHT($D$2,3),定数!$A$6:$A$13,定数!$B$6:$B$13))</f>
        <v/>
      </c>
      <c r="N42" s="36"/>
      <c r="O42" s="38"/>
      <c r="P42" s="36"/>
      <c r="Q42" s="36"/>
      <c r="R42" s="40" t="str">
        <f aca="false">IF(P42="","",T42*M42*LOOKUP(RIGHT($D$2,3),定数!$A$6:$A$13,定数!$B$6:$B$13))</f>
        <v/>
      </c>
      <c r="S42" s="40"/>
      <c r="T42" s="41" t="str">
        <f aca="false">IF(P42="","",IF(G42="買",(P42-H42),(H42-P42))*IF(RIGHT($D$2,3)="JPY",100,10000))</f>
        <v/>
      </c>
      <c r="U42" s="41"/>
      <c r="V42" s="1" t="str">
        <f aca="false">IF(S42&lt;&gt;"",IF(S42&lt;0,1+V41,0),"")</f>
        <v/>
      </c>
      <c r="W42" s="0" t="str">
        <f aca="false">IF(T42&lt;&gt;"",IF(T42&lt;0,1+W41,0),"")</f>
        <v/>
      </c>
      <c r="X42" s="42" t="str">
        <f aca="false">IF(C42&lt;&gt;"",MAX(X41,C42),"")</f>
        <v/>
      </c>
      <c r="Y42" s="43" t="str">
        <f aca="false">IF(X42&lt;&gt;"",1-(C42/X42),"")</f>
        <v/>
      </c>
      <c r="Z42" s="0" t="str">
        <f aca="false">IF(R42&gt;0,R42,"")</f>
        <v/>
      </c>
      <c r="AA42" s="0" t="str">
        <f aca="false">IF(R42&lt;0,R42,"")</f>
        <v/>
      </c>
    </row>
    <row r="43" customFormat="false" ht="13.5" hidden="false" customHeight="false" outlineLevel="0" collapsed="false">
      <c r="B43" s="36" t="n">
        <v>35</v>
      </c>
      <c r="C43" s="37" t="str">
        <f aca="false">IF(R42="","",C42+R42)</f>
        <v/>
      </c>
      <c r="D43" s="37"/>
      <c r="E43" s="36"/>
      <c r="F43" s="38"/>
      <c r="G43" s="36"/>
      <c r="H43" s="36"/>
      <c r="I43" s="36"/>
      <c r="J43" s="36"/>
      <c r="K43" s="37" t="str">
        <f aca="false">IF(J43="","",C43*0.03)</f>
        <v/>
      </c>
      <c r="L43" s="37"/>
      <c r="M43" s="39" t="str">
        <f aca="false">IF(J43="","",(K43/J43)/LOOKUP(RIGHT($D$2,3),定数!$A$6:$A$13,定数!$B$6:$B$13))</f>
        <v/>
      </c>
      <c r="N43" s="36"/>
      <c r="O43" s="38"/>
      <c r="P43" s="36"/>
      <c r="Q43" s="36"/>
      <c r="R43" s="40" t="str">
        <f aca="false">IF(P43="","",T43*M43*LOOKUP(RIGHT($D$2,3),定数!$A$6:$A$13,定数!$B$6:$B$13))</f>
        <v/>
      </c>
      <c r="S43" s="40"/>
      <c r="T43" s="41" t="str">
        <f aca="false">IF(P43="","",IF(G43="買",(P43-H43),(H43-P43))*IF(RIGHT($D$2,3)="JPY",100,10000))</f>
        <v/>
      </c>
      <c r="U43" s="41"/>
      <c r="V43" s="1" t="str">
        <f aca="false">IF(S43&lt;&gt;"",IF(S43&lt;0,1+V42,0),"")</f>
        <v/>
      </c>
      <c r="W43" s="0" t="str">
        <f aca="false">IF(T43&lt;&gt;"",IF(T43&lt;0,1+W42,0),"")</f>
        <v/>
      </c>
      <c r="X43" s="42" t="str">
        <f aca="false">IF(C43&lt;&gt;"",MAX(X42,C43),"")</f>
        <v/>
      </c>
      <c r="Y43" s="43" t="str">
        <f aca="false">IF(X43&lt;&gt;"",1-(C43/X43),"")</f>
        <v/>
      </c>
      <c r="Z43" s="0" t="str">
        <f aca="false">IF(R43&gt;0,R43,"")</f>
        <v/>
      </c>
      <c r="AA43" s="0" t="str">
        <f aca="false">IF(R43&lt;0,R43,"")</f>
        <v/>
      </c>
    </row>
    <row r="44" customFormat="false" ht="13.5" hidden="false" customHeight="false" outlineLevel="0" collapsed="false">
      <c r="B44" s="36" t="n">
        <v>36</v>
      </c>
      <c r="C44" s="37" t="str">
        <f aca="false">IF(R43="","",C43+R43)</f>
        <v/>
      </c>
      <c r="D44" s="37"/>
      <c r="E44" s="36"/>
      <c r="F44" s="38"/>
      <c r="G44" s="36"/>
      <c r="H44" s="36"/>
      <c r="I44" s="36"/>
      <c r="J44" s="36"/>
      <c r="K44" s="37" t="str">
        <f aca="false">IF(J44="","",C44*0.03)</f>
        <v/>
      </c>
      <c r="L44" s="37"/>
      <c r="M44" s="39" t="str">
        <f aca="false">IF(J44="","",(K44/J44)/LOOKUP(RIGHT($D$2,3),定数!$A$6:$A$13,定数!$B$6:$B$13))</f>
        <v/>
      </c>
      <c r="N44" s="36"/>
      <c r="O44" s="38"/>
      <c r="P44" s="36"/>
      <c r="Q44" s="36"/>
      <c r="R44" s="40" t="str">
        <f aca="false">IF(P44="","",T44*M44*LOOKUP(RIGHT($D$2,3),定数!$A$6:$A$13,定数!$B$6:$B$13))</f>
        <v/>
      </c>
      <c r="S44" s="40"/>
      <c r="T44" s="41" t="str">
        <f aca="false">IF(P44="","",IF(G44="買",(P44-H44),(H44-P44))*IF(RIGHT($D$2,3)="JPY",100,10000))</f>
        <v/>
      </c>
      <c r="U44" s="41"/>
      <c r="V44" s="1" t="str">
        <f aca="false">IF(S44&lt;&gt;"",IF(S44&lt;0,1+V43,0),"")</f>
        <v/>
      </c>
      <c r="W44" s="0" t="str">
        <f aca="false">IF(T44&lt;&gt;"",IF(T44&lt;0,1+W43,0),"")</f>
        <v/>
      </c>
      <c r="X44" s="42" t="str">
        <f aca="false">IF(C44&lt;&gt;"",MAX(X43,C44),"")</f>
        <v/>
      </c>
      <c r="Y44" s="43" t="str">
        <f aca="false">IF(X44&lt;&gt;"",1-(C44/X44),"")</f>
        <v/>
      </c>
      <c r="Z44" s="0" t="str">
        <f aca="false">IF(R44&gt;0,R44,"")</f>
        <v/>
      </c>
      <c r="AA44" s="0" t="str">
        <f aca="false">IF(R44&lt;0,R44,"")</f>
        <v/>
      </c>
    </row>
    <row r="45" customFormat="false" ht="13.5" hidden="false" customHeight="false" outlineLevel="0" collapsed="false">
      <c r="B45" s="36" t="n">
        <v>37</v>
      </c>
      <c r="C45" s="37" t="str">
        <f aca="false">IF(R44="","",C44+R44)</f>
        <v/>
      </c>
      <c r="D45" s="37"/>
      <c r="E45" s="36"/>
      <c r="F45" s="38"/>
      <c r="G45" s="36"/>
      <c r="H45" s="36"/>
      <c r="I45" s="36"/>
      <c r="J45" s="36"/>
      <c r="K45" s="37" t="str">
        <f aca="false">IF(J45="","",C45*0.03)</f>
        <v/>
      </c>
      <c r="L45" s="37"/>
      <c r="M45" s="39" t="str">
        <f aca="false">IF(J45="","",(K45/J45)/LOOKUP(RIGHT($D$2,3),定数!$A$6:$A$13,定数!$B$6:$B$13))</f>
        <v/>
      </c>
      <c r="N45" s="36"/>
      <c r="O45" s="38"/>
      <c r="P45" s="36"/>
      <c r="Q45" s="36"/>
      <c r="R45" s="40" t="str">
        <f aca="false">IF(P45="","",T45*M45*LOOKUP(RIGHT($D$2,3),定数!$A$6:$A$13,定数!$B$6:$B$13))</f>
        <v/>
      </c>
      <c r="S45" s="40"/>
      <c r="T45" s="41" t="str">
        <f aca="false">IF(P45="","",IF(G45="買",(P45-H45),(H45-P45))*IF(RIGHT($D$2,3)="JPY",100,10000))</f>
        <v/>
      </c>
      <c r="U45" s="41"/>
      <c r="V45" s="1" t="str">
        <f aca="false">IF(S45&lt;&gt;"",IF(S45&lt;0,1+V44,0),"")</f>
        <v/>
      </c>
      <c r="W45" s="0" t="str">
        <f aca="false">IF(T45&lt;&gt;"",IF(T45&lt;0,1+W44,0),"")</f>
        <v/>
      </c>
      <c r="X45" s="42" t="str">
        <f aca="false">IF(C45&lt;&gt;"",MAX(X44,C45),"")</f>
        <v/>
      </c>
      <c r="Y45" s="43" t="str">
        <f aca="false">IF(X45&lt;&gt;"",1-(C45/X45),"")</f>
        <v/>
      </c>
      <c r="Z45" s="0" t="str">
        <f aca="false">IF(R45&gt;0,R45,"")</f>
        <v/>
      </c>
      <c r="AA45" s="0" t="str">
        <f aca="false">IF(R45&lt;0,R45,"")</f>
        <v/>
      </c>
    </row>
    <row r="46" customFormat="false" ht="13.5" hidden="false" customHeight="false" outlineLevel="0" collapsed="false">
      <c r="B46" s="36" t="n">
        <v>38</v>
      </c>
      <c r="C46" s="37" t="str">
        <f aca="false">IF(R45="","",C45+R45)</f>
        <v/>
      </c>
      <c r="D46" s="37"/>
      <c r="E46" s="36"/>
      <c r="F46" s="38"/>
      <c r="G46" s="36"/>
      <c r="H46" s="36"/>
      <c r="I46" s="36"/>
      <c r="J46" s="36"/>
      <c r="K46" s="37" t="str">
        <f aca="false">IF(J46="","",C46*0.03)</f>
        <v/>
      </c>
      <c r="L46" s="37"/>
      <c r="M46" s="39" t="str">
        <f aca="false">IF(J46="","",(K46/J46)/LOOKUP(RIGHT($D$2,3),定数!$A$6:$A$13,定数!$B$6:$B$13))</f>
        <v/>
      </c>
      <c r="N46" s="36"/>
      <c r="O46" s="38"/>
      <c r="P46" s="36"/>
      <c r="Q46" s="36"/>
      <c r="R46" s="40" t="str">
        <f aca="false">IF(P46="","",T46*M46*LOOKUP(RIGHT($D$2,3),定数!$A$6:$A$13,定数!$B$6:$B$13))</f>
        <v/>
      </c>
      <c r="S46" s="40"/>
      <c r="T46" s="41" t="str">
        <f aca="false">IF(P46="","",IF(G46="買",(P46-H46),(H46-P46))*IF(RIGHT($D$2,3)="JPY",100,10000))</f>
        <v/>
      </c>
      <c r="U46" s="41"/>
      <c r="V46" s="1" t="str">
        <f aca="false">IF(S46&lt;&gt;"",IF(S46&lt;0,1+V45,0),"")</f>
        <v/>
      </c>
      <c r="W46" s="0" t="str">
        <f aca="false">IF(T46&lt;&gt;"",IF(T46&lt;0,1+W45,0),"")</f>
        <v/>
      </c>
      <c r="X46" s="42" t="str">
        <f aca="false">IF(C46&lt;&gt;"",MAX(X45,C46),"")</f>
        <v/>
      </c>
      <c r="Y46" s="43" t="str">
        <f aca="false">IF(X46&lt;&gt;"",1-(C46/X46),"")</f>
        <v/>
      </c>
      <c r="Z46" s="0" t="str">
        <f aca="false">IF(R46&gt;0,R46,"")</f>
        <v/>
      </c>
      <c r="AA46" s="0" t="str">
        <f aca="false">IF(R46&lt;0,R46,"")</f>
        <v/>
      </c>
    </row>
    <row r="47" customFormat="false" ht="13.5" hidden="false" customHeight="false" outlineLevel="0" collapsed="false">
      <c r="B47" s="36" t="n">
        <v>39</v>
      </c>
      <c r="C47" s="37" t="str">
        <f aca="false">IF(R46="","",C46+R46)</f>
        <v/>
      </c>
      <c r="D47" s="37"/>
      <c r="E47" s="36"/>
      <c r="F47" s="38"/>
      <c r="G47" s="36"/>
      <c r="H47" s="36"/>
      <c r="I47" s="36"/>
      <c r="J47" s="36"/>
      <c r="K47" s="37" t="str">
        <f aca="false">IF(J47="","",C47*0.03)</f>
        <v/>
      </c>
      <c r="L47" s="37"/>
      <c r="M47" s="39" t="str">
        <f aca="false">IF(J47="","",(K47/J47)/LOOKUP(RIGHT($D$2,3),定数!$A$6:$A$13,定数!$B$6:$B$13))</f>
        <v/>
      </c>
      <c r="N47" s="36"/>
      <c r="O47" s="38"/>
      <c r="P47" s="36"/>
      <c r="Q47" s="36"/>
      <c r="R47" s="40" t="str">
        <f aca="false">IF(P47="","",T47*M47*LOOKUP(RIGHT($D$2,3),定数!$A$6:$A$13,定数!$B$6:$B$13))</f>
        <v/>
      </c>
      <c r="S47" s="40"/>
      <c r="T47" s="41" t="str">
        <f aca="false">IF(P47="","",IF(G47="買",(P47-H47),(H47-P47))*IF(RIGHT($D$2,3)="JPY",100,10000))</f>
        <v/>
      </c>
      <c r="U47" s="41"/>
      <c r="V47" s="1" t="str">
        <f aca="false">IF(S47&lt;&gt;"",IF(S47&lt;0,1+V46,0),"")</f>
        <v/>
      </c>
      <c r="W47" s="0" t="str">
        <f aca="false">IF(T47&lt;&gt;"",IF(T47&lt;0,1+W46,0),"")</f>
        <v/>
      </c>
      <c r="X47" s="42" t="str">
        <f aca="false">IF(C47&lt;&gt;"",MAX(X46,C47),"")</f>
        <v/>
      </c>
      <c r="Y47" s="43" t="str">
        <f aca="false">IF(X47&lt;&gt;"",1-(C47/X47),"")</f>
        <v/>
      </c>
      <c r="Z47" s="0" t="str">
        <f aca="false">IF(R47&gt;0,R47,"")</f>
        <v/>
      </c>
      <c r="AA47" s="0" t="str">
        <f aca="false">IF(R47&lt;0,R47,"")</f>
        <v/>
      </c>
    </row>
    <row r="48" customFormat="false" ht="13.5" hidden="false" customHeight="false" outlineLevel="0" collapsed="false">
      <c r="B48" s="36" t="n">
        <v>40</v>
      </c>
      <c r="C48" s="37" t="str">
        <f aca="false">IF(R47="","",C47+R47)</f>
        <v/>
      </c>
      <c r="D48" s="37"/>
      <c r="E48" s="36"/>
      <c r="F48" s="38"/>
      <c r="G48" s="36"/>
      <c r="H48" s="36"/>
      <c r="I48" s="36"/>
      <c r="J48" s="36"/>
      <c r="K48" s="37" t="str">
        <f aca="false">IF(J48="","",C48*0.03)</f>
        <v/>
      </c>
      <c r="L48" s="37"/>
      <c r="M48" s="39" t="str">
        <f aca="false">IF(J48="","",(K48/J48)/LOOKUP(RIGHT($D$2,3),定数!$A$6:$A$13,定数!$B$6:$B$13))</f>
        <v/>
      </c>
      <c r="N48" s="36"/>
      <c r="O48" s="38"/>
      <c r="P48" s="36"/>
      <c r="Q48" s="36"/>
      <c r="R48" s="40" t="str">
        <f aca="false">IF(P48="","",T48*M48*LOOKUP(RIGHT($D$2,3),定数!$A$6:$A$13,定数!$B$6:$B$13))</f>
        <v/>
      </c>
      <c r="S48" s="40"/>
      <c r="T48" s="41" t="str">
        <f aca="false">IF(P48="","",IF(G48="買",(P48-H48),(H48-P48))*IF(RIGHT($D$2,3)="JPY",100,10000))</f>
        <v/>
      </c>
      <c r="U48" s="41"/>
      <c r="V48" s="1" t="str">
        <f aca="false">IF(S48&lt;&gt;"",IF(S48&lt;0,1+V47,0),"")</f>
        <v/>
      </c>
      <c r="W48" s="0" t="str">
        <f aca="false">IF(T48&lt;&gt;"",IF(T48&lt;0,1+W47,0),"")</f>
        <v/>
      </c>
      <c r="X48" s="42" t="str">
        <f aca="false">IF(C48&lt;&gt;"",MAX(X47,C48),"")</f>
        <v/>
      </c>
      <c r="Y48" s="43" t="str">
        <f aca="false">IF(X48&lt;&gt;"",1-(C48/X48),"")</f>
        <v/>
      </c>
      <c r="Z48" s="0" t="str">
        <f aca="false">IF(R48&gt;0,R48,"")</f>
        <v/>
      </c>
      <c r="AA48" s="0" t="str">
        <f aca="false">IF(R48&lt;0,R48,"")</f>
        <v/>
      </c>
    </row>
    <row r="49" customFormat="false" ht="13.5" hidden="false" customHeight="false" outlineLevel="0" collapsed="false">
      <c r="B49" s="36" t="n">
        <v>41</v>
      </c>
      <c r="C49" s="37" t="str">
        <f aca="false">IF(R48="","",C48+R48)</f>
        <v/>
      </c>
      <c r="D49" s="37"/>
      <c r="E49" s="36"/>
      <c r="F49" s="38"/>
      <c r="G49" s="36"/>
      <c r="H49" s="36"/>
      <c r="I49" s="36"/>
      <c r="J49" s="36"/>
      <c r="K49" s="37" t="str">
        <f aca="false">IF(J49="","",C49*0.03)</f>
        <v/>
      </c>
      <c r="L49" s="37"/>
      <c r="M49" s="39" t="str">
        <f aca="false">IF(J49="","",(K49/J49)/LOOKUP(RIGHT($D$2,3),定数!$A$6:$A$13,定数!$B$6:$B$13))</f>
        <v/>
      </c>
      <c r="N49" s="36"/>
      <c r="O49" s="38"/>
      <c r="P49" s="36"/>
      <c r="Q49" s="36"/>
      <c r="R49" s="40" t="str">
        <f aca="false">IF(P49="","",T49*M49*LOOKUP(RIGHT($D$2,3),定数!$A$6:$A$13,定数!$B$6:$B$13))</f>
        <v/>
      </c>
      <c r="S49" s="40"/>
      <c r="T49" s="41" t="str">
        <f aca="false">IF(P49="","",IF(G49="買",(P49-H49),(H49-P49))*IF(RIGHT($D$2,3)="JPY",100,10000))</f>
        <v/>
      </c>
      <c r="U49" s="41"/>
      <c r="V49" s="1" t="str">
        <f aca="false">IF(S49&lt;&gt;"",IF(S49&lt;0,1+V48,0),"")</f>
        <v/>
      </c>
      <c r="W49" s="0" t="str">
        <f aca="false">IF(T49&lt;&gt;"",IF(T49&lt;0,1+W48,0),"")</f>
        <v/>
      </c>
      <c r="X49" s="42" t="str">
        <f aca="false">IF(C49&lt;&gt;"",MAX(X48,C49),"")</f>
        <v/>
      </c>
      <c r="Y49" s="43" t="str">
        <f aca="false">IF(X49&lt;&gt;"",1-(C49/X49),"")</f>
        <v/>
      </c>
      <c r="Z49" s="0" t="str">
        <f aca="false">IF(R49&gt;0,R49,"")</f>
        <v/>
      </c>
      <c r="AA49" s="0" t="str">
        <f aca="false">IF(R49&lt;0,R49,"")</f>
        <v/>
      </c>
    </row>
    <row r="50" customFormat="false" ht="13.5" hidden="false" customHeight="false" outlineLevel="0" collapsed="false">
      <c r="B50" s="36" t="n">
        <v>42</v>
      </c>
      <c r="C50" s="37" t="str">
        <f aca="false">IF(R49="","",C49+R49)</f>
        <v/>
      </c>
      <c r="D50" s="37"/>
      <c r="E50" s="36"/>
      <c r="F50" s="38"/>
      <c r="G50" s="36"/>
      <c r="H50" s="36"/>
      <c r="I50" s="36"/>
      <c r="J50" s="36"/>
      <c r="K50" s="37" t="str">
        <f aca="false">IF(J50="","",C50*0.03)</f>
        <v/>
      </c>
      <c r="L50" s="37"/>
      <c r="M50" s="39" t="str">
        <f aca="false">IF(J50="","",(K50/J50)/LOOKUP(RIGHT($D$2,3),定数!$A$6:$A$13,定数!$B$6:$B$13))</f>
        <v/>
      </c>
      <c r="N50" s="36"/>
      <c r="O50" s="38"/>
      <c r="P50" s="36"/>
      <c r="Q50" s="36"/>
      <c r="R50" s="40" t="str">
        <f aca="false">IF(P50="","",T50*M50*LOOKUP(RIGHT($D$2,3),定数!$A$6:$A$13,定数!$B$6:$B$13))</f>
        <v/>
      </c>
      <c r="S50" s="40"/>
      <c r="T50" s="41" t="str">
        <f aca="false">IF(P50="","",IF(G50="買",(P50-H50),(H50-P50))*IF(RIGHT($D$2,3)="JPY",100,10000))</f>
        <v/>
      </c>
      <c r="U50" s="41"/>
      <c r="V50" s="1" t="str">
        <f aca="false">IF(S50&lt;&gt;"",IF(S50&lt;0,1+V49,0),"")</f>
        <v/>
      </c>
      <c r="W50" s="0" t="str">
        <f aca="false">IF(T50&lt;&gt;"",IF(T50&lt;0,1+W49,0),"")</f>
        <v/>
      </c>
      <c r="X50" s="42" t="str">
        <f aca="false">IF(C50&lt;&gt;"",MAX(X49,C50),"")</f>
        <v/>
      </c>
      <c r="Y50" s="43" t="str">
        <f aca="false">IF(X50&lt;&gt;"",1-(C50/X50),"")</f>
        <v/>
      </c>
      <c r="Z50" s="0" t="str">
        <f aca="false">IF(R50&gt;0,R50,"")</f>
        <v/>
      </c>
      <c r="AA50" s="0" t="str">
        <f aca="false">IF(R50&lt;0,R50,"")</f>
        <v/>
      </c>
    </row>
    <row r="51" customFormat="false" ht="13.5" hidden="false" customHeight="false" outlineLevel="0" collapsed="false">
      <c r="B51" s="36" t="n">
        <v>43</v>
      </c>
      <c r="C51" s="37" t="str">
        <f aca="false">IF(R50="","",C50+R50)</f>
        <v/>
      </c>
      <c r="D51" s="37"/>
      <c r="E51" s="36"/>
      <c r="F51" s="38"/>
      <c r="G51" s="36"/>
      <c r="H51" s="36"/>
      <c r="I51" s="36"/>
      <c r="J51" s="36"/>
      <c r="K51" s="37" t="str">
        <f aca="false">IF(J51="","",C51*0.03)</f>
        <v/>
      </c>
      <c r="L51" s="37"/>
      <c r="M51" s="39" t="str">
        <f aca="false">IF(J51="","",(K51/J51)/LOOKUP(RIGHT($D$2,3),定数!$A$6:$A$13,定数!$B$6:$B$13))</f>
        <v/>
      </c>
      <c r="N51" s="36"/>
      <c r="O51" s="38"/>
      <c r="P51" s="36"/>
      <c r="Q51" s="36"/>
      <c r="R51" s="40" t="str">
        <f aca="false">IF(P51="","",T51*M51*LOOKUP(RIGHT($D$2,3),定数!$A$6:$A$13,定数!$B$6:$B$13))</f>
        <v/>
      </c>
      <c r="S51" s="40"/>
      <c r="T51" s="41" t="str">
        <f aca="false">IF(P51="","",IF(G51="買",(P51-H51),(H51-P51))*IF(RIGHT($D$2,3)="JPY",100,10000))</f>
        <v/>
      </c>
      <c r="U51" s="41"/>
      <c r="V51" s="1" t="str">
        <f aca="false">IF(S51&lt;&gt;"",IF(S51&lt;0,1+V50,0),"")</f>
        <v/>
      </c>
      <c r="W51" s="0" t="str">
        <f aca="false">IF(T51&lt;&gt;"",IF(T51&lt;0,1+W50,0),"")</f>
        <v/>
      </c>
      <c r="X51" s="42" t="str">
        <f aca="false">IF(C51&lt;&gt;"",MAX(X50,C51),"")</f>
        <v/>
      </c>
      <c r="Y51" s="43" t="str">
        <f aca="false">IF(X51&lt;&gt;"",1-(C51/X51),"")</f>
        <v/>
      </c>
      <c r="Z51" s="0" t="str">
        <f aca="false">IF(R51&gt;0,R51,"")</f>
        <v/>
      </c>
      <c r="AA51" s="0" t="str">
        <f aca="false">IF(R51&lt;0,R51,"")</f>
        <v/>
      </c>
    </row>
    <row r="52" customFormat="false" ht="13.5" hidden="false" customHeight="false" outlineLevel="0" collapsed="false">
      <c r="B52" s="36" t="n">
        <v>44</v>
      </c>
      <c r="C52" s="37" t="str">
        <f aca="false">IF(R51="","",C51+R51)</f>
        <v/>
      </c>
      <c r="D52" s="37"/>
      <c r="E52" s="36"/>
      <c r="F52" s="38"/>
      <c r="G52" s="36"/>
      <c r="H52" s="36"/>
      <c r="I52" s="36"/>
      <c r="J52" s="36"/>
      <c r="K52" s="37" t="str">
        <f aca="false">IF(J52="","",C52*0.03)</f>
        <v/>
      </c>
      <c r="L52" s="37"/>
      <c r="M52" s="39" t="str">
        <f aca="false">IF(J52="","",(K52/J52)/LOOKUP(RIGHT($D$2,3),定数!$A$6:$A$13,定数!$B$6:$B$13))</f>
        <v/>
      </c>
      <c r="N52" s="36"/>
      <c r="O52" s="38"/>
      <c r="P52" s="36"/>
      <c r="Q52" s="36"/>
      <c r="R52" s="40" t="str">
        <f aca="false">IF(P52="","",T52*M52*LOOKUP(RIGHT($D$2,3),定数!$A$6:$A$13,定数!$B$6:$B$13))</f>
        <v/>
      </c>
      <c r="S52" s="40"/>
      <c r="T52" s="41" t="str">
        <f aca="false">IF(P52="","",IF(G52="買",(P52-H52),(H52-P52))*IF(RIGHT($D$2,3)="JPY",100,10000))</f>
        <v/>
      </c>
      <c r="U52" s="41"/>
      <c r="V52" s="1" t="str">
        <f aca="false">IF(S52&lt;&gt;"",IF(S52&lt;0,1+V51,0),"")</f>
        <v/>
      </c>
      <c r="W52" s="0" t="str">
        <f aca="false">IF(T52&lt;&gt;"",IF(T52&lt;0,1+W51,0),"")</f>
        <v/>
      </c>
      <c r="X52" s="42" t="str">
        <f aca="false">IF(C52&lt;&gt;"",MAX(X51,C52),"")</f>
        <v/>
      </c>
      <c r="Y52" s="43" t="str">
        <f aca="false">IF(X52&lt;&gt;"",1-(C52/X52),"")</f>
        <v/>
      </c>
      <c r="Z52" s="0" t="str">
        <f aca="false">IF(R52&gt;0,R52,"")</f>
        <v/>
      </c>
      <c r="AA52" s="0" t="str">
        <f aca="false">IF(R52&lt;0,R52,"")</f>
        <v/>
      </c>
    </row>
    <row r="53" customFormat="false" ht="13.5" hidden="false" customHeight="false" outlineLevel="0" collapsed="false">
      <c r="B53" s="36" t="n">
        <v>45</v>
      </c>
      <c r="C53" s="37" t="str">
        <f aca="false">IF(R52="","",C52+R52)</f>
        <v/>
      </c>
      <c r="D53" s="37"/>
      <c r="E53" s="36"/>
      <c r="F53" s="38"/>
      <c r="G53" s="36"/>
      <c r="H53" s="36"/>
      <c r="I53" s="36"/>
      <c r="J53" s="36"/>
      <c r="K53" s="37" t="str">
        <f aca="false">IF(J53="","",C53*0.03)</f>
        <v/>
      </c>
      <c r="L53" s="37"/>
      <c r="M53" s="39" t="str">
        <f aca="false">IF(J53="","",(K53/J53)/LOOKUP(RIGHT($D$2,3),定数!$A$6:$A$13,定数!$B$6:$B$13))</f>
        <v/>
      </c>
      <c r="N53" s="36"/>
      <c r="O53" s="38"/>
      <c r="P53" s="36"/>
      <c r="Q53" s="36"/>
      <c r="R53" s="40" t="str">
        <f aca="false">IF(P53="","",T53*M53*LOOKUP(RIGHT($D$2,3),定数!$A$6:$A$13,定数!$B$6:$B$13))</f>
        <v/>
      </c>
      <c r="S53" s="40"/>
      <c r="T53" s="41" t="str">
        <f aca="false">IF(P53="","",IF(G53="買",(P53-H53),(H53-P53))*IF(RIGHT($D$2,3)="JPY",100,10000))</f>
        <v/>
      </c>
      <c r="U53" s="41"/>
      <c r="V53" s="1" t="str">
        <f aca="false">IF(S53&lt;&gt;"",IF(S53&lt;0,1+V52,0),"")</f>
        <v/>
      </c>
      <c r="W53" s="0" t="str">
        <f aca="false">IF(T53&lt;&gt;"",IF(T53&lt;0,1+W52,0),"")</f>
        <v/>
      </c>
      <c r="X53" s="42" t="str">
        <f aca="false">IF(C53&lt;&gt;"",MAX(X52,C53),"")</f>
        <v/>
      </c>
      <c r="Y53" s="43" t="str">
        <f aca="false">IF(X53&lt;&gt;"",1-(C53/X53),"")</f>
        <v/>
      </c>
      <c r="Z53" s="0" t="str">
        <f aca="false">IF(R53&gt;0,R53,"")</f>
        <v/>
      </c>
      <c r="AA53" s="0" t="str">
        <f aca="false">IF(R53&lt;0,R53,"")</f>
        <v/>
      </c>
    </row>
    <row r="54" customFormat="false" ht="13.5" hidden="false" customHeight="false" outlineLevel="0" collapsed="false">
      <c r="B54" s="36" t="n">
        <v>46</v>
      </c>
      <c r="C54" s="37" t="str">
        <f aca="false">IF(R53="","",C53+R53)</f>
        <v/>
      </c>
      <c r="D54" s="37"/>
      <c r="E54" s="36"/>
      <c r="F54" s="38"/>
      <c r="G54" s="36"/>
      <c r="H54" s="36"/>
      <c r="I54" s="36"/>
      <c r="J54" s="36"/>
      <c r="K54" s="37" t="str">
        <f aca="false">IF(J54="","",C54*0.03)</f>
        <v/>
      </c>
      <c r="L54" s="37"/>
      <c r="M54" s="39" t="str">
        <f aca="false">IF(J54="","",(K54/J54)/LOOKUP(RIGHT($D$2,3),定数!$A$6:$A$13,定数!$B$6:$B$13))</f>
        <v/>
      </c>
      <c r="N54" s="36"/>
      <c r="O54" s="38"/>
      <c r="P54" s="36"/>
      <c r="Q54" s="36"/>
      <c r="R54" s="40" t="str">
        <f aca="false">IF(P54="","",T54*M54*LOOKUP(RIGHT($D$2,3),定数!$A$6:$A$13,定数!$B$6:$B$13))</f>
        <v/>
      </c>
      <c r="S54" s="40"/>
      <c r="T54" s="41" t="str">
        <f aca="false">IF(P54="","",IF(G54="買",(P54-H54),(H54-P54))*IF(RIGHT($D$2,3)="JPY",100,10000))</f>
        <v/>
      </c>
      <c r="U54" s="41"/>
      <c r="V54" s="1" t="str">
        <f aca="false">IF(S54&lt;&gt;"",IF(S54&lt;0,1+V53,0),"")</f>
        <v/>
      </c>
      <c r="W54" s="0" t="str">
        <f aca="false">IF(T54&lt;&gt;"",IF(T54&lt;0,1+W53,0),"")</f>
        <v/>
      </c>
      <c r="X54" s="42" t="str">
        <f aca="false">IF(C54&lt;&gt;"",MAX(X53,C54),"")</f>
        <v/>
      </c>
      <c r="Y54" s="43" t="str">
        <f aca="false">IF(X54&lt;&gt;"",1-(C54/X54),"")</f>
        <v/>
      </c>
      <c r="Z54" s="0" t="str">
        <f aca="false">IF(R54&gt;0,R54,"")</f>
        <v/>
      </c>
      <c r="AA54" s="0" t="str">
        <f aca="false">IF(R54&lt;0,R54,"")</f>
        <v/>
      </c>
    </row>
    <row r="55" customFormat="false" ht="13.5" hidden="false" customHeight="false" outlineLevel="0" collapsed="false">
      <c r="B55" s="36" t="n">
        <v>47</v>
      </c>
      <c r="C55" s="37" t="str">
        <f aca="false">IF(R54="","",C54+R54)</f>
        <v/>
      </c>
      <c r="D55" s="37"/>
      <c r="E55" s="36"/>
      <c r="F55" s="38"/>
      <c r="G55" s="36"/>
      <c r="H55" s="36"/>
      <c r="I55" s="36"/>
      <c r="J55" s="36"/>
      <c r="K55" s="37" t="str">
        <f aca="false">IF(J55="","",C55*0.03)</f>
        <v/>
      </c>
      <c r="L55" s="37"/>
      <c r="M55" s="39" t="str">
        <f aca="false">IF(J55="","",(K55/J55)/LOOKUP(RIGHT($D$2,3),定数!$A$6:$A$13,定数!$B$6:$B$13))</f>
        <v/>
      </c>
      <c r="N55" s="36"/>
      <c r="O55" s="38"/>
      <c r="P55" s="36"/>
      <c r="Q55" s="36"/>
      <c r="R55" s="40" t="str">
        <f aca="false">IF(P55="","",T55*M55*LOOKUP(RIGHT($D$2,3),定数!$A$6:$A$13,定数!$B$6:$B$13))</f>
        <v/>
      </c>
      <c r="S55" s="40"/>
      <c r="T55" s="41" t="str">
        <f aca="false">IF(P55="","",IF(G55="買",(P55-H55),(H55-P55))*IF(RIGHT($D$2,3)="JPY",100,10000))</f>
        <v/>
      </c>
      <c r="U55" s="41"/>
      <c r="V55" s="1" t="str">
        <f aca="false">IF(S55&lt;&gt;"",IF(S55&lt;0,1+V54,0),"")</f>
        <v/>
      </c>
      <c r="W55" s="0" t="str">
        <f aca="false">IF(T55&lt;&gt;"",IF(T55&lt;0,1+W54,0),"")</f>
        <v/>
      </c>
      <c r="X55" s="42" t="str">
        <f aca="false">IF(C55&lt;&gt;"",MAX(X54,C55),"")</f>
        <v/>
      </c>
      <c r="Y55" s="43" t="str">
        <f aca="false">IF(X55&lt;&gt;"",1-(C55/X55),"")</f>
        <v/>
      </c>
      <c r="Z55" s="0" t="str">
        <f aca="false">IF(R55&gt;0,R55,"")</f>
        <v/>
      </c>
      <c r="AA55" s="0" t="str">
        <f aca="false">IF(R55&lt;0,R55,"")</f>
        <v/>
      </c>
    </row>
    <row r="56" customFormat="false" ht="13.5" hidden="false" customHeight="false" outlineLevel="0" collapsed="false">
      <c r="B56" s="36" t="n">
        <v>48</v>
      </c>
      <c r="C56" s="37" t="str">
        <f aca="false">IF(R55="","",C55+R55)</f>
        <v/>
      </c>
      <c r="D56" s="37"/>
      <c r="E56" s="36"/>
      <c r="F56" s="38"/>
      <c r="G56" s="36"/>
      <c r="H56" s="36"/>
      <c r="I56" s="36"/>
      <c r="J56" s="36"/>
      <c r="K56" s="37" t="str">
        <f aca="false">IF(J56="","",C56*0.03)</f>
        <v/>
      </c>
      <c r="L56" s="37"/>
      <c r="M56" s="39" t="str">
        <f aca="false">IF(J56="","",(K56/J56)/LOOKUP(RIGHT($D$2,3),定数!$A$6:$A$13,定数!$B$6:$B$13))</f>
        <v/>
      </c>
      <c r="N56" s="36"/>
      <c r="O56" s="38"/>
      <c r="P56" s="36"/>
      <c r="Q56" s="36"/>
      <c r="R56" s="40" t="str">
        <f aca="false">IF(P56="","",T56*M56*LOOKUP(RIGHT($D$2,3),定数!$A$6:$A$13,定数!$B$6:$B$13))</f>
        <v/>
      </c>
      <c r="S56" s="40"/>
      <c r="T56" s="41" t="str">
        <f aca="false">IF(P56="","",IF(G56="買",(P56-H56),(H56-P56))*IF(RIGHT($D$2,3)="JPY",100,10000))</f>
        <v/>
      </c>
      <c r="U56" s="41"/>
      <c r="V56" s="1" t="str">
        <f aca="false">IF(S56&lt;&gt;"",IF(S56&lt;0,1+V55,0),"")</f>
        <v/>
      </c>
      <c r="W56" s="0" t="str">
        <f aca="false">IF(T56&lt;&gt;"",IF(T56&lt;0,1+W55,0),"")</f>
        <v/>
      </c>
      <c r="X56" s="42" t="str">
        <f aca="false">IF(C56&lt;&gt;"",MAX(X55,C56),"")</f>
        <v/>
      </c>
      <c r="Y56" s="43" t="str">
        <f aca="false">IF(X56&lt;&gt;"",1-(C56/X56),"")</f>
        <v/>
      </c>
      <c r="Z56" s="0" t="str">
        <f aca="false">IF(R56&gt;0,R56,"")</f>
        <v/>
      </c>
      <c r="AA56" s="0" t="str">
        <f aca="false">IF(R56&lt;0,R56,"")</f>
        <v/>
      </c>
    </row>
    <row r="57" customFormat="false" ht="13.5" hidden="false" customHeight="false" outlineLevel="0" collapsed="false">
      <c r="B57" s="36" t="n">
        <v>49</v>
      </c>
      <c r="C57" s="37" t="str">
        <f aca="false">IF(R56="","",C56+R56)</f>
        <v/>
      </c>
      <c r="D57" s="37"/>
      <c r="E57" s="36"/>
      <c r="F57" s="38"/>
      <c r="G57" s="36"/>
      <c r="H57" s="36"/>
      <c r="I57" s="36"/>
      <c r="J57" s="36"/>
      <c r="K57" s="37" t="str">
        <f aca="false">IF(J57="","",C57*0.03)</f>
        <v/>
      </c>
      <c r="L57" s="37"/>
      <c r="M57" s="39" t="str">
        <f aca="false">IF(J57="","",(K57/J57)/LOOKUP(RIGHT($D$2,3),定数!$A$6:$A$13,定数!$B$6:$B$13))</f>
        <v/>
      </c>
      <c r="N57" s="36"/>
      <c r="O57" s="38"/>
      <c r="P57" s="36"/>
      <c r="Q57" s="36"/>
      <c r="R57" s="40" t="str">
        <f aca="false">IF(P57="","",T57*M57*LOOKUP(RIGHT($D$2,3),定数!$A$6:$A$13,定数!$B$6:$B$13))</f>
        <v/>
      </c>
      <c r="S57" s="40"/>
      <c r="T57" s="41" t="str">
        <f aca="false">IF(P57="","",IF(G57="買",(P57-H57),(H57-P57))*IF(RIGHT($D$2,3)="JPY",100,10000))</f>
        <v/>
      </c>
      <c r="U57" s="41"/>
      <c r="V57" s="1" t="str">
        <f aca="false">IF(S57&lt;&gt;"",IF(S57&lt;0,1+V56,0),"")</f>
        <v/>
      </c>
      <c r="W57" s="0" t="str">
        <f aca="false">IF(T57&lt;&gt;"",IF(T57&lt;0,1+W56,0),"")</f>
        <v/>
      </c>
      <c r="X57" s="42" t="str">
        <f aca="false">IF(C57&lt;&gt;"",MAX(X56,C57),"")</f>
        <v/>
      </c>
      <c r="Y57" s="43" t="str">
        <f aca="false">IF(X57&lt;&gt;"",1-(C57/X57),"")</f>
        <v/>
      </c>
      <c r="Z57" s="0" t="str">
        <f aca="false">IF(R57&gt;0,R57,"")</f>
        <v/>
      </c>
      <c r="AA57" s="0" t="str">
        <f aca="false">IF(R57&lt;0,R57,"")</f>
        <v/>
      </c>
    </row>
    <row r="58" customFormat="false" ht="13.5" hidden="false" customHeight="false" outlineLevel="0" collapsed="false">
      <c r="B58" s="36" t="n">
        <v>50</v>
      </c>
      <c r="C58" s="37" t="str">
        <f aca="false">IF(R57="","",C57+R57)</f>
        <v/>
      </c>
      <c r="D58" s="37"/>
      <c r="E58" s="36"/>
      <c r="F58" s="38"/>
      <c r="G58" s="36"/>
      <c r="H58" s="36"/>
      <c r="I58" s="36"/>
      <c r="J58" s="36"/>
      <c r="K58" s="37" t="str">
        <f aca="false">IF(J58="","",C58*0.03)</f>
        <v/>
      </c>
      <c r="L58" s="37"/>
      <c r="M58" s="39" t="str">
        <f aca="false">IF(J58="","",(K58/J58)/LOOKUP(RIGHT($D$2,3),定数!$A$6:$A$13,定数!$B$6:$B$13))</f>
        <v/>
      </c>
      <c r="N58" s="36"/>
      <c r="O58" s="38"/>
      <c r="P58" s="36"/>
      <c r="Q58" s="36"/>
      <c r="R58" s="40" t="str">
        <f aca="false">IF(P58="","",T58*M58*LOOKUP(RIGHT($D$2,3),定数!$A$6:$A$13,定数!$B$6:$B$13))</f>
        <v/>
      </c>
      <c r="S58" s="40"/>
      <c r="T58" s="41" t="str">
        <f aca="false">IF(P58="","",IF(G58="買",(P58-H58),(H58-P58))*IF(RIGHT($D$2,3)="JPY",100,10000))</f>
        <v/>
      </c>
      <c r="U58" s="41"/>
      <c r="V58" s="1" t="str">
        <f aca="false">IF(S58&lt;&gt;"",IF(S58&lt;0,1+V57,0),"")</f>
        <v/>
      </c>
      <c r="W58" s="0" t="str">
        <f aca="false">IF(T58&lt;&gt;"",IF(T58&lt;0,1+W57,0),"")</f>
        <v/>
      </c>
      <c r="X58" s="42" t="str">
        <f aca="false">IF(C58&lt;&gt;"",MAX(X57,C58),"")</f>
        <v/>
      </c>
      <c r="Y58" s="43" t="str">
        <f aca="false">IF(X58&lt;&gt;"",1-(C58/X58),"")</f>
        <v/>
      </c>
      <c r="Z58" s="0" t="str">
        <f aca="false">IF(R58&gt;0,R58,"")</f>
        <v/>
      </c>
      <c r="AA58" s="0" t="str">
        <f aca="false">IF(R58&lt;0,R58,"")</f>
        <v/>
      </c>
    </row>
    <row r="59" customFormat="false" ht="13.5" hidden="false" customHeight="false" outlineLevel="0" collapsed="false">
      <c r="B59" s="36" t="n">
        <v>51</v>
      </c>
      <c r="C59" s="37" t="str">
        <f aca="false">IF(R58="","",C58+R58)</f>
        <v/>
      </c>
      <c r="D59" s="37"/>
      <c r="E59" s="36"/>
      <c r="F59" s="38"/>
      <c r="G59" s="36"/>
      <c r="H59" s="36"/>
      <c r="I59" s="36"/>
      <c r="J59" s="36"/>
      <c r="K59" s="37" t="str">
        <f aca="false">IF(J59="","",C59*0.03)</f>
        <v/>
      </c>
      <c r="L59" s="37"/>
      <c r="M59" s="39" t="str">
        <f aca="false">IF(J59="","",(K59/J59)/LOOKUP(RIGHT($D$2,3),定数!$A$6:$A$13,定数!$B$6:$B$13))</f>
        <v/>
      </c>
      <c r="N59" s="36"/>
      <c r="O59" s="38"/>
      <c r="P59" s="36"/>
      <c r="Q59" s="36"/>
      <c r="R59" s="40" t="str">
        <f aca="false">IF(P59="","",T59*M59*LOOKUP(RIGHT($D$2,3),定数!$A$6:$A$13,定数!$B$6:$B$13))</f>
        <v/>
      </c>
      <c r="S59" s="40"/>
      <c r="T59" s="41" t="str">
        <f aca="false">IF(P59="","",IF(G59="買",(P59-H59),(H59-P59))*IF(RIGHT($D$2,3)="JPY",100,10000))</f>
        <v/>
      </c>
      <c r="U59" s="41"/>
      <c r="V59" s="1" t="str">
        <f aca="false">IF(S59&lt;&gt;"",IF(S59&lt;0,1+V58,0),"")</f>
        <v/>
      </c>
      <c r="W59" s="0" t="str">
        <f aca="false">IF(T59&lt;&gt;"",IF(T59&lt;0,1+W58,0),"")</f>
        <v/>
      </c>
      <c r="X59" s="42" t="str">
        <f aca="false">IF(C59&lt;&gt;"",MAX(X58,C59),"")</f>
        <v/>
      </c>
      <c r="Y59" s="43" t="str">
        <f aca="false">IF(X59&lt;&gt;"",1-(C59/X59),"")</f>
        <v/>
      </c>
      <c r="Z59" s="0" t="str">
        <f aca="false">IF(R59&gt;0,R59,"")</f>
        <v/>
      </c>
      <c r="AA59" s="0" t="str">
        <f aca="false">IF(R59&lt;0,R59,"")</f>
        <v/>
      </c>
    </row>
    <row r="60" customFormat="false" ht="13.5" hidden="false" customHeight="false" outlineLevel="0" collapsed="false">
      <c r="B60" s="36" t="n">
        <v>52</v>
      </c>
      <c r="C60" s="37" t="str">
        <f aca="false">IF(R59="","",C59+R59)</f>
        <v/>
      </c>
      <c r="D60" s="37"/>
      <c r="E60" s="36"/>
      <c r="F60" s="38"/>
      <c r="G60" s="36"/>
      <c r="H60" s="36"/>
      <c r="I60" s="36"/>
      <c r="J60" s="36"/>
      <c r="K60" s="37" t="str">
        <f aca="false">IF(J60="","",C60*0.03)</f>
        <v/>
      </c>
      <c r="L60" s="37"/>
      <c r="M60" s="39" t="str">
        <f aca="false">IF(J60="","",(K60/J60)/LOOKUP(RIGHT($D$2,3),定数!$A$6:$A$13,定数!$B$6:$B$13))</f>
        <v/>
      </c>
      <c r="N60" s="36"/>
      <c r="O60" s="38"/>
      <c r="P60" s="36"/>
      <c r="Q60" s="36"/>
      <c r="R60" s="40" t="str">
        <f aca="false">IF(P60="","",T60*M60*LOOKUP(RIGHT($D$2,3),定数!$A$6:$A$13,定数!$B$6:$B$13))</f>
        <v/>
      </c>
      <c r="S60" s="40"/>
      <c r="T60" s="41" t="str">
        <f aca="false">IF(P60="","",IF(G60="買",(P60-H60),(H60-P60))*IF(RIGHT($D$2,3)="JPY",100,10000))</f>
        <v/>
      </c>
      <c r="U60" s="41"/>
      <c r="V60" s="1" t="str">
        <f aca="false">IF(S60&lt;&gt;"",IF(S60&lt;0,1+V59,0),"")</f>
        <v/>
      </c>
      <c r="W60" s="0" t="str">
        <f aca="false">IF(T60&lt;&gt;"",IF(T60&lt;0,1+W59,0),"")</f>
        <v/>
      </c>
      <c r="X60" s="42" t="str">
        <f aca="false">IF(C60&lt;&gt;"",MAX(X59,C60),"")</f>
        <v/>
      </c>
      <c r="Y60" s="43" t="str">
        <f aca="false">IF(X60&lt;&gt;"",1-(C60/X60),"")</f>
        <v/>
      </c>
      <c r="Z60" s="0" t="str">
        <f aca="false">IF(R60&gt;0,R60,"")</f>
        <v/>
      </c>
      <c r="AA60" s="0" t="str">
        <f aca="false">IF(R60&lt;0,R60,"")</f>
        <v/>
      </c>
    </row>
    <row r="61" customFormat="false" ht="13.5" hidden="false" customHeight="false" outlineLevel="0" collapsed="false">
      <c r="B61" s="36" t="n">
        <v>53</v>
      </c>
      <c r="C61" s="37" t="str">
        <f aca="false">IF(R60="","",C60+R60)</f>
        <v/>
      </c>
      <c r="D61" s="37"/>
      <c r="E61" s="36"/>
      <c r="F61" s="38"/>
      <c r="G61" s="36"/>
      <c r="H61" s="36"/>
      <c r="I61" s="36"/>
      <c r="J61" s="36"/>
      <c r="K61" s="37" t="str">
        <f aca="false">IF(J61="","",C61*0.03)</f>
        <v/>
      </c>
      <c r="L61" s="37"/>
      <c r="M61" s="39" t="str">
        <f aca="false">IF(J61="","",(K61/J61)/LOOKUP(RIGHT($D$2,3),定数!$A$6:$A$13,定数!$B$6:$B$13))</f>
        <v/>
      </c>
      <c r="N61" s="36"/>
      <c r="O61" s="38"/>
      <c r="P61" s="36"/>
      <c r="Q61" s="36"/>
      <c r="R61" s="40" t="str">
        <f aca="false">IF(P61="","",T61*M61*LOOKUP(RIGHT($D$2,3),定数!$A$6:$A$13,定数!$B$6:$B$13))</f>
        <v/>
      </c>
      <c r="S61" s="40"/>
      <c r="T61" s="41" t="str">
        <f aca="false">IF(P61="","",IF(G61="買",(P61-H61),(H61-P61))*IF(RIGHT($D$2,3)="JPY",100,10000))</f>
        <v/>
      </c>
      <c r="U61" s="41"/>
      <c r="V61" s="1" t="str">
        <f aca="false">IF(S61&lt;&gt;"",IF(S61&lt;0,1+V60,0),"")</f>
        <v/>
      </c>
      <c r="W61" s="0" t="str">
        <f aca="false">IF(T61&lt;&gt;"",IF(T61&lt;0,1+W60,0),"")</f>
        <v/>
      </c>
      <c r="X61" s="42" t="str">
        <f aca="false">IF(C61&lt;&gt;"",MAX(X60,C61),"")</f>
        <v/>
      </c>
      <c r="Y61" s="43" t="str">
        <f aca="false">IF(X61&lt;&gt;"",1-(C61/X61),"")</f>
        <v/>
      </c>
      <c r="Z61" s="0" t="str">
        <f aca="false">IF(R61&gt;0,R61,"")</f>
        <v/>
      </c>
      <c r="AA61" s="0" t="str">
        <f aca="false">IF(R61&lt;0,R61,"")</f>
        <v/>
      </c>
    </row>
    <row r="62" customFormat="false" ht="13.5" hidden="false" customHeight="false" outlineLevel="0" collapsed="false">
      <c r="B62" s="36" t="n">
        <v>54</v>
      </c>
      <c r="C62" s="37" t="str">
        <f aca="false">IF(R61="","",C61+R61)</f>
        <v/>
      </c>
      <c r="D62" s="37"/>
      <c r="E62" s="36"/>
      <c r="F62" s="38"/>
      <c r="G62" s="36"/>
      <c r="H62" s="36"/>
      <c r="I62" s="36"/>
      <c r="J62" s="36"/>
      <c r="K62" s="37" t="str">
        <f aca="false">IF(J62="","",C62*0.03)</f>
        <v/>
      </c>
      <c r="L62" s="37"/>
      <c r="M62" s="39" t="str">
        <f aca="false">IF(J62="","",(K62/J62)/LOOKUP(RIGHT($D$2,3),定数!$A$6:$A$13,定数!$B$6:$B$13))</f>
        <v/>
      </c>
      <c r="N62" s="36"/>
      <c r="O62" s="38"/>
      <c r="P62" s="36"/>
      <c r="Q62" s="36"/>
      <c r="R62" s="40" t="str">
        <f aca="false">IF(P62="","",T62*M62*LOOKUP(RIGHT($D$2,3),定数!$A$6:$A$13,定数!$B$6:$B$13))</f>
        <v/>
      </c>
      <c r="S62" s="40"/>
      <c r="T62" s="41" t="str">
        <f aca="false">IF(P62="","",IF(G62="買",(P62-H62),(H62-P62))*IF(RIGHT($D$2,3)="JPY",100,10000))</f>
        <v/>
      </c>
      <c r="U62" s="41"/>
      <c r="V62" s="1" t="str">
        <f aca="false">IF(S62&lt;&gt;"",IF(S62&lt;0,1+V61,0),"")</f>
        <v/>
      </c>
      <c r="W62" s="0" t="str">
        <f aca="false">IF(T62&lt;&gt;"",IF(T62&lt;0,1+W61,0),"")</f>
        <v/>
      </c>
      <c r="X62" s="42" t="str">
        <f aca="false">IF(C62&lt;&gt;"",MAX(X61,C62),"")</f>
        <v/>
      </c>
      <c r="Y62" s="43" t="str">
        <f aca="false">IF(X62&lt;&gt;"",1-(C62/X62),"")</f>
        <v/>
      </c>
      <c r="Z62" s="0" t="str">
        <f aca="false">IF(R62&gt;0,R62,"")</f>
        <v/>
      </c>
      <c r="AA62" s="0" t="str">
        <f aca="false">IF(R62&lt;0,R62,"")</f>
        <v/>
      </c>
    </row>
    <row r="63" customFormat="false" ht="13.5" hidden="false" customHeight="false" outlineLevel="0" collapsed="false">
      <c r="B63" s="36" t="n">
        <v>55</v>
      </c>
      <c r="C63" s="37" t="str">
        <f aca="false">IF(R62="","",C62+R62)</f>
        <v/>
      </c>
      <c r="D63" s="37"/>
      <c r="E63" s="36"/>
      <c r="F63" s="38"/>
      <c r="G63" s="36"/>
      <c r="H63" s="36"/>
      <c r="I63" s="36"/>
      <c r="J63" s="36"/>
      <c r="K63" s="37" t="str">
        <f aca="false">IF(J63="","",C63*0.03)</f>
        <v/>
      </c>
      <c r="L63" s="37"/>
      <c r="M63" s="39" t="str">
        <f aca="false">IF(J63="","",(K63/J63)/LOOKUP(RIGHT($D$2,3),定数!$A$6:$A$13,定数!$B$6:$B$13))</f>
        <v/>
      </c>
      <c r="N63" s="36"/>
      <c r="O63" s="38"/>
      <c r="P63" s="36"/>
      <c r="Q63" s="36"/>
      <c r="R63" s="40" t="str">
        <f aca="false">IF(P63="","",T63*M63*LOOKUP(RIGHT($D$2,3),定数!$A$6:$A$13,定数!$B$6:$B$13))</f>
        <v/>
      </c>
      <c r="S63" s="40"/>
      <c r="T63" s="41" t="str">
        <f aca="false">IF(P63="","",IF(G63="買",(P63-H63),(H63-P63))*IF(RIGHT($D$2,3)="JPY",100,10000))</f>
        <v/>
      </c>
      <c r="U63" s="41"/>
      <c r="V63" s="1" t="str">
        <f aca="false">IF(S63&lt;&gt;"",IF(S63&lt;0,1+V62,0),"")</f>
        <v/>
      </c>
      <c r="W63" s="0" t="str">
        <f aca="false">IF(T63&lt;&gt;"",IF(T63&lt;0,1+W62,0),"")</f>
        <v/>
      </c>
      <c r="X63" s="42" t="str">
        <f aca="false">IF(C63&lt;&gt;"",MAX(X62,C63),"")</f>
        <v/>
      </c>
      <c r="Y63" s="43" t="str">
        <f aca="false">IF(X63&lt;&gt;"",1-(C63/X63),"")</f>
        <v/>
      </c>
      <c r="Z63" s="0" t="str">
        <f aca="false">IF(R63&gt;0,R63,"")</f>
        <v/>
      </c>
      <c r="AA63" s="0" t="str">
        <f aca="false">IF(R63&lt;0,R63,"")</f>
        <v/>
      </c>
    </row>
    <row r="64" customFormat="false" ht="13.5" hidden="false" customHeight="false" outlineLevel="0" collapsed="false">
      <c r="B64" s="36" t="n">
        <v>56</v>
      </c>
      <c r="C64" s="37" t="str">
        <f aca="false">IF(R63="","",C63+R63)</f>
        <v/>
      </c>
      <c r="D64" s="37"/>
      <c r="E64" s="36"/>
      <c r="F64" s="38"/>
      <c r="G64" s="36"/>
      <c r="H64" s="36"/>
      <c r="I64" s="36"/>
      <c r="J64" s="36"/>
      <c r="K64" s="37" t="str">
        <f aca="false">IF(J64="","",C64*0.03)</f>
        <v/>
      </c>
      <c r="L64" s="37"/>
      <c r="M64" s="39" t="str">
        <f aca="false">IF(J64="","",(K64/J64)/LOOKUP(RIGHT($D$2,3),定数!$A$6:$A$13,定数!$B$6:$B$13))</f>
        <v/>
      </c>
      <c r="N64" s="36"/>
      <c r="O64" s="38"/>
      <c r="P64" s="36"/>
      <c r="Q64" s="36"/>
      <c r="R64" s="40" t="str">
        <f aca="false">IF(P64="","",T64*M64*LOOKUP(RIGHT($D$2,3),定数!$A$6:$A$13,定数!$B$6:$B$13))</f>
        <v/>
      </c>
      <c r="S64" s="40"/>
      <c r="T64" s="41" t="str">
        <f aca="false">IF(P64="","",IF(G64="買",(P64-H64),(H64-P64))*IF(RIGHT($D$2,3)="JPY",100,10000))</f>
        <v/>
      </c>
      <c r="U64" s="41"/>
      <c r="V64" s="1" t="str">
        <f aca="false">IF(S64&lt;&gt;"",IF(S64&lt;0,1+V63,0),"")</f>
        <v/>
      </c>
      <c r="W64" s="0" t="str">
        <f aca="false">IF(T64&lt;&gt;"",IF(T64&lt;0,1+W63,0),"")</f>
        <v/>
      </c>
      <c r="X64" s="42" t="str">
        <f aca="false">IF(C64&lt;&gt;"",MAX(X63,C64),"")</f>
        <v/>
      </c>
      <c r="Y64" s="43" t="str">
        <f aca="false">IF(X64&lt;&gt;"",1-(C64/X64),"")</f>
        <v/>
      </c>
      <c r="Z64" s="0" t="str">
        <f aca="false">IF(R64&gt;0,R64,"")</f>
        <v/>
      </c>
      <c r="AA64" s="0" t="str">
        <f aca="false">IF(R64&lt;0,R64,"")</f>
        <v/>
      </c>
    </row>
    <row r="65" customFormat="false" ht="13.5" hidden="false" customHeight="false" outlineLevel="0" collapsed="false">
      <c r="B65" s="36" t="n">
        <v>57</v>
      </c>
      <c r="C65" s="37" t="str">
        <f aca="false">IF(R64="","",C64+R64)</f>
        <v/>
      </c>
      <c r="D65" s="37"/>
      <c r="E65" s="36"/>
      <c r="F65" s="38"/>
      <c r="G65" s="36"/>
      <c r="H65" s="36"/>
      <c r="I65" s="36"/>
      <c r="J65" s="36"/>
      <c r="K65" s="37" t="str">
        <f aca="false">IF(J65="","",C65*0.03)</f>
        <v/>
      </c>
      <c r="L65" s="37"/>
      <c r="M65" s="39" t="str">
        <f aca="false">IF(J65="","",(K65/J65)/LOOKUP(RIGHT($D$2,3),定数!$A$6:$A$13,定数!$B$6:$B$13))</f>
        <v/>
      </c>
      <c r="N65" s="36"/>
      <c r="O65" s="38"/>
      <c r="P65" s="36"/>
      <c r="Q65" s="36"/>
      <c r="R65" s="40" t="str">
        <f aca="false">IF(P65="","",T65*M65*LOOKUP(RIGHT($D$2,3),定数!$A$6:$A$13,定数!$B$6:$B$13))</f>
        <v/>
      </c>
      <c r="S65" s="40"/>
      <c r="T65" s="41" t="str">
        <f aca="false">IF(P65="","",IF(G65="買",(P65-H65),(H65-P65))*IF(RIGHT($D$2,3)="JPY",100,10000))</f>
        <v/>
      </c>
      <c r="U65" s="41"/>
      <c r="V65" s="1" t="str">
        <f aca="false">IF(S65&lt;&gt;"",IF(S65&lt;0,1+V64,0),"")</f>
        <v/>
      </c>
      <c r="W65" s="0" t="str">
        <f aca="false">IF(T65&lt;&gt;"",IF(T65&lt;0,1+W64,0),"")</f>
        <v/>
      </c>
      <c r="X65" s="42" t="str">
        <f aca="false">IF(C65&lt;&gt;"",MAX(X64,C65),"")</f>
        <v/>
      </c>
      <c r="Y65" s="43" t="str">
        <f aca="false">IF(X65&lt;&gt;"",1-(C65/X65),"")</f>
        <v/>
      </c>
      <c r="Z65" s="0" t="str">
        <f aca="false">IF(R65&gt;0,R65,"")</f>
        <v/>
      </c>
      <c r="AA65" s="0" t="str">
        <f aca="false">IF(R65&lt;0,R65,"")</f>
        <v/>
      </c>
    </row>
    <row r="66" customFormat="false" ht="13.5" hidden="false" customHeight="false" outlineLevel="0" collapsed="false">
      <c r="B66" s="36" t="n">
        <v>58</v>
      </c>
      <c r="C66" s="37" t="str">
        <f aca="false">IF(R65="","",C65+R65)</f>
        <v/>
      </c>
      <c r="D66" s="37"/>
      <c r="E66" s="36"/>
      <c r="F66" s="38"/>
      <c r="G66" s="36"/>
      <c r="H66" s="36"/>
      <c r="I66" s="36"/>
      <c r="J66" s="36"/>
      <c r="K66" s="37" t="str">
        <f aca="false">IF(J66="","",C66*0.03)</f>
        <v/>
      </c>
      <c r="L66" s="37"/>
      <c r="M66" s="39" t="str">
        <f aca="false">IF(J66="","",(K66/J66)/LOOKUP(RIGHT($D$2,3),定数!$A$6:$A$13,定数!$B$6:$B$13))</f>
        <v/>
      </c>
      <c r="N66" s="36"/>
      <c r="O66" s="38"/>
      <c r="P66" s="36"/>
      <c r="Q66" s="36"/>
      <c r="R66" s="40" t="str">
        <f aca="false">IF(P66="","",T66*M66*LOOKUP(RIGHT($D$2,3),定数!$A$6:$A$13,定数!$B$6:$B$13))</f>
        <v/>
      </c>
      <c r="S66" s="40"/>
      <c r="T66" s="41" t="str">
        <f aca="false">IF(P66="","",IF(G66="買",(P66-H66),(H66-P66))*IF(RIGHT($D$2,3)="JPY",100,10000))</f>
        <v/>
      </c>
      <c r="U66" s="41"/>
      <c r="V66" s="1" t="str">
        <f aca="false">IF(S66&lt;&gt;"",IF(S66&lt;0,1+V65,0),"")</f>
        <v/>
      </c>
      <c r="W66" s="0" t="str">
        <f aca="false">IF(T66&lt;&gt;"",IF(T66&lt;0,1+W65,0),"")</f>
        <v/>
      </c>
      <c r="X66" s="42" t="str">
        <f aca="false">IF(C66&lt;&gt;"",MAX(X65,C66),"")</f>
        <v/>
      </c>
      <c r="Y66" s="43" t="str">
        <f aca="false">IF(X66&lt;&gt;"",1-(C66/X66),"")</f>
        <v/>
      </c>
      <c r="Z66" s="0" t="str">
        <f aca="false">IF(R66&gt;0,R66,"")</f>
        <v/>
      </c>
      <c r="AA66" s="0" t="str">
        <f aca="false">IF(R66&lt;0,R66,"")</f>
        <v/>
      </c>
    </row>
    <row r="67" customFormat="false" ht="13.5" hidden="false" customHeight="false" outlineLevel="0" collapsed="false">
      <c r="B67" s="36" t="n">
        <v>59</v>
      </c>
      <c r="C67" s="37" t="str">
        <f aca="false">IF(R66="","",C66+R66)</f>
        <v/>
      </c>
      <c r="D67" s="37"/>
      <c r="E67" s="36"/>
      <c r="F67" s="38"/>
      <c r="G67" s="36"/>
      <c r="H67" s="36"/>
      <c r="I67" s="36"/>
      <c r="J67" s="36"/>
      <c r="K67" s="37" t="str">
        <f aca="false">IF(J67="","",C67*0.03)</f>
        <v/>
      </c>
      <c r="L67" s="37"/>
      <c r="M67" s="39" t="str">
        <f aca="false">IF(J67="","",(K67/J67)/LOOKUP(RIGHT($D$2,3),定数!$A$6:$A$13,定数!$B$6:$B$13))</f>
        <v/>
      </c>
      <c r="N67" s="36"/>
      <c r="O67" s="38"/>
      <c r="P67" s="36"/>
      <c r="Q67" s="36"/>
      <c r="R67" s="40" t="str">
        <f aca="false">IF(P67="","",T67*M67*LOOKUP(RIGHT($D$2,3),定数!$A$6:$A$13,定数!$B$6:$B$13))</f>
        <v/>
      </c>
      <c r="S67" s="40"/>
      <c r="T67" s="41" t="str">
        <f aca="false">IF(P67="","",IF(G67="買",(P67-H67),(H67-P67))*IF(RIGHT($D$2,3)="JPY",100,10000))</f>
        <v/>
      </c>
      <c r="U67" s="41"/>
      <c r="V67" s="1" t="str">
        <f aca="false">IF(S67&lt;&gt;"",IF(S67&lt;0,1+V66,0),"")</f>
        <v/>
      </c>
      <c r="W67" s="0" t="str">
        <f aca="false">IF(T67&lt;&gt;"",IF(T67&lt;0,1+W66,0),"")</f>
        <v/>
      </c>
      <c r="X67" s="42" t="str">
        <f aca="false">IF(C67&lt;&gt;"",MAX(X66,C67),"")</f>
        <v/>
      </c>
      <c r="Y67" s="43" t="str">
        <f aca="false">IF(X67&lt;&gt;"",1-(C67/X67),"")</f>
        <v/>
      </c>
      <c r="Z67" s="0" t="str">
        <f aca="false">IF(R67&gt;0,R67,"")</f>
        <v/>
      </c>
      <c r="AA67" s="0" t="str">
        <f aca="false">IF(R67&lt;0,R67,"")</f>
        <v/>
      </c>
    </row>
    <row r="68" customFormat="false" ht="13.5" hidden="false" customHeight="false" outlineLevel="0" collapsed="false">
      <c r="B68" s="36" t="n">
        <v>60</v>
      </c>
      <c r="C68" s="37" t="str">
        <f aca="false">IF(R67="","",C67+R67)</f>
        <v/>
      </c>
      <c r="D68" s="37"/>
      <c r="E68" s="36"/>
      <c r="F68" s="38"/>
      <c r="G68" s="36"/>
      <c r="H68" s="36"/>
      <c r="I68" s="36"/>
      <c r="J68" s="36"/>
      <c r="K68" s="37" t="str">
        <f aca="false">IF(J68="","",C68*0.03)</f>
        <v/>
      </c>
      <c r="L68" s="37"/>
      <c r="M68" s="39" t="str">
        <f aca="false">IF(J68="","",(K68/J68)/LOOKUP(RIGHT($D$2,3),定数!$A$6:$A$13,定数!$B$6:$B$13))</f>
        <v/>
      </c>
      <c r="N68" s="36"/>
      <c r="O68" s="38"/>
      <c r="P68" s="36"/>
      <c r="Q68" s="36"/>
      <c r="R68" s="40" t="str">
        <f aca="false">IF(P68="","",T68*M68*LOOKUP(RIGHT($D$2,3),定数!$A$6:$A$13,定数!$B$6:$B$13))</f>
        <v/>
      </c>
      <c r="S68" s="40"/>
      <c r="T68" s="41" t="str">
        <f aca="false">IF(P68="","",IF(G68="買",(P68-H68),(H68-P68))*IF(RIGHT($D$2,3)="JPY",100,10000))</f>
        <v/>
      </c>
      <c r="U68" s="41"/>
      <c r="V68" s="1" t="str">
        <f aca="false">IF(S68&lt;&gt;"",IF(S68&lt;0,1+V67,0),"")</f>
        <v/>
      </c>
      <c r="W68" s="0" t="str">
        <f aca="false">IF(T68&lt;&gt;"",IF(T68&lt;0,1+W67,0),"")</f>
        <v/>
      </c>
      <c r="X68" s="42" t="str">
        <f aca="false">IF(C68&lt;&gt;"",MAX(X67,C68),"")</f>
        <v/>
      </c>
      <c r="Y68" s="43" t="str">
        <f aca="false">IF(X68&lt;&gt;"",1-(C68/X68),"")</f>
        <v/>
      </c>
      <c r="Z68" s="0" t="str">
        <f aca="false">IF(R68&gt;0,R68,"")</f>
        <v/>
      </c>
      <c r="AA68" s="0" t="str">
        <f aca="false">IF(R68&lt;0,R68,"")</f>
        <v/>
      </c>
    </row>
    <row r="69" customFormat="false" ht="13.5" hidden="false" customHeight="false" outlineLevel="0" collapsed="false">
      <c r="B69" s="36" t="n">
        <v>61</v>
      </c>
      <c r="C69" s="37" t="str">
        <f aca="false">IF(R68="","",C68+R68)</f>
        <v/>
      </c>
      <c r="D69" s="37"/>
      <c r="E69" s="36"/>
      <c r="F69" s="38"/>
      <c r="G69" s="36"/>
      <c r="H69" s="36"/>
      <c r="I69" s="36"/>
      <c r="J69" s="36"/>
      <c r="K69" s="37" t="str">
        <f aca="false">IF(J69="","",C69*0.03)</f>
        <v/>
      </c>
      <c r="L69" s="37"/>
      <c r="M69" s="39" t="str">
        <f aca="false">IF(J69="","",(K69/J69)/LOOKUP(RIGHT($D$2,3),定数!$A$6:$A$13,定数!$B$6:$B$13))</f>
        <v/>
      </c>
      <c r="N69" s="36"/>
      <c r="O69" s="38"/>
      <c r="P69" s="36"/>
      <c r="Q69" s="36"/>
      <c r="R69" s="40" t="str">
        <f aca="false">IF(P69="","",T69*M69*LOOKUP(RIGHT($D$2,3),定数!$A$6:$A$13,定数!$B$6:$B$13))</f>
        <v/>
      </c>
      <c r="S69" s="40"/>
      <c r="T69" s="41" t="str">
        <f aca="false">IF(P69="","",IF(G69="買",(P69-H69),(H69-P69))*IF(RIGHT($D$2,3)="JPY",100,10000))</f>
        <v/>
      </c>
      <c r="U69" s="41"/>
      <c r="V69" s="1" t="str">
        <f aca="false">IF(S69&lt;&gt;"",IF(S69&lt;0,1+V68,0),"")</f>
        <v/>
      </c>
      <c r="W69" s="0" t="str">
        <f aca="false">IF(T69&lt;&gt;"",IF(T69&lt;0,1+W68,0),"")</f>
        <v/>
      </c>
      <c r="X69" s="42" t="str">
        <f aca="false">IF(C69&lt;&gt;"",MAX(X68,C69),"")</f>
        <v/>
      </c>
      <c r="Y69" s="43" t="str">
        <f aca="false">IF(X69&lt;&gt;"",1-(C69/X69),"")</f>
        <v/>
      </c>
      <c r="Z69" s="0" t="str">
        <f aca="false">IF(R69&gt;0,R69,"")</f>
        <v/>
      </c>
      <c r="AA69" s="0" t="str">
        <f aca="false">IF(R69&lt;0,R69,"")</f>
        <v/>
      </c>
    </row>
    <row r="70" customFormat="false" ht="13.5" hidden="false" customHeight="false" outlineLevel="0" collapsed="false">
      <c r="B70" s="36" t="n">
        <v>62</v>
      </c>
      <c r="C70" s="37" t="str">
        <f aca="false">IF(R69="","",C69+R69)</f>
        <v/>
      </c>
      <c r="D70" s="37"/>
      <c r="E70" s="36"/>
      <c r="F70" s="38"/>
      <c r="G70" s="36"/>
      <c r="H70" s="36"/>
      <c r="I70" s="36"/>
      <c r="J70" s="36"/>
      <c r="K70" s="37" t="str">
        <f aca="false">IF(J70="","",C70*0.03)</f>
        <v/>
      </c>
      <c r="L70" s="37"/>
      <c r="M70" s="39" t="str">
        <f aca="false">IF(J70="","",(K70/J70)/LOOKUP(RIGHT($D$2,3),定数!$A$6:$A$13,定数!$B$6:$B$13))</f>
        <v/>
      </c>
      <c r="N70" s="36"/>
      <c r="O70" s="38"/>
      <c r="P70" s="36"/>
      <c r="Q70" s="36"/>
      <c r="R70" s="40" t="str">
        <f aca="false">IF(P70="","",T70*M70*LOOKUP(RIGHT($D$2,3),定数!$A$6:$A$13,定数!$B$6:$B$13))</f>
        <v/>
      </c>
      <c r="S70" s="40"/>
      <c r="T70" s="41" t="str">
        <f aca="false">IF(P70="","",IF(G70="買",(P70-H70),(H70-P70))*IF(RIGHT($D$2,3)="JPY",100,10000))</f>
        <v/>
      </c>
      <c r="U70" s="41"/>
      <c r="V70" s="1" t="str">
        <f aca="false">IF(S70&lt;&gt;"",IF(S70&lt;0,1+V69,0),"")</f>
        <v/>
      </c>
      <c r="W70" s="0" t="str">
        <f aca="false">IF(T70&lt;&gt;"",IF(T70&lt;0,1+W69,0),"")</f>
        <v/>
      </c>
      <c r="X70" s="42" t="str">
        <f aca="false">IF(C70&lt;&gt;"",MAX(X69,C70),"")</f>
        <v/>
      </c>
      <c r="Y70" s="43" t="str">
        <f aca="false">IF(X70&lt;&gt;"",1-(C70/X70),"")</f>
        <v/>
      </c>
      <c r="Z70" s="0" t="str">
        <f aca="false">IF(R70&gt;0,R70,"")</f>
        <v/>
      </c>
      <c r="AA70" s="0" t="str">
        <f aca="false">IF(R70&lt;0,R70,"")</f>
        <v/>
      </c>
    </row>
    <row r="71" customFormat="false" ht="13.5" hidden="false" customHeight="false" outlineLevel="0" collapsed="false">
      <c r="B71" s="36" t="n">
        <v>63</v>
      </c>
      <c r="C71" s="37" t="str">
        <f aca="false">IF(R70="","",C70+R70)</f>
        <v/>
      </c>
      <c r="D71" s="37"/>
      <c r="E71" s="36"/>
      <c r="F71" s="38"/>
      <c r="G71" s="36"/>
      <c r="H71" s="36"/>
      <c r="I71" s="36"/>
      <c r="J71" s="36"/>
      <c r="K71" s="37" t="str">
        <f aca="false">IF(J71="","",C71*0.03)</f>
        <v/>
      </c>
      <c r="L71" s="37"/>
      <c r="M71" s="39" t="str">
        <f aca="false">IF(J71="","",(K71/J71)/LOOKUP(RIGHT($D$2,3),定数!$A$6:$A$13,定数!$B$6:$B$13))</f>
        <v/>
      </c>
      <c r="N71" s="36"/>
      <c r="O71" s="38"/>
      <c r="P71" s="36"/>
      <c r="Q71" s="36"/>
      <c r="R71" s="40" t="str">
        <f aca="false">IF(P71="","",T71*M71*LOOKUP(RIGHT($D$2,3),定数!$A$6:$A$13,定数!$B$6:$B$13))</f>
        <v/>
      </c>
      <c r="S71" s="40"/>
      <c r="T71" s="41" t="str">
        <f aca="false">IF(P71="","",IF(G71="買",(P71-H71),(H71-P71))*IF(RIGHT($D$2,3)="JPY",100,10000))</f>
        <v/>
      </c>
      <c r="U71" s="41"/>
      <c r="V71" s="1" t="str">
        <f aca="false">IF(S71&lt;&gt;"",IF(S71&lt;0,1+V70,0),"")</f>
        <v/>
      </c>
      <c r="W71" s="0" t="str">
        <f aca="false">IF(T71&lt;&gt;"",IF(T71&lt;0,1+W70,0),"")</f>
        <v/>
      </c>
      <c r="X71" s="42" t="str">
        <f aca="false">IF(C71&lt;&gt;"",MAX(X70,C71),"")</f>
        <v/>
      </c>
      <c r="Y71" s="43" t="str">
        <f aca="false">IF(X71&lt;&gt;"",1-(C71/X71),"")</f>
        <v/>
      </c>
      <c r="Z71" s="0" t="str">
        <f aca="false">IF(R71&gt;0,R71,"")</f>
        <v/>
      </c>
      <c r="AA71" s="0" t="str">
        <f aca="false">IF(R71&lt;0,R71,"")</f>
        <v/>
      </c>
    </row>
    <row r="72" customFormat="false" ht="13.5" hidden="false" customHeight="false" outlineLevel="0" collapsed="false">
      <c r="B72" s="36" t="n">
        <v>64</v>
      </c>
      <c r="C72" s="37" t="str">
        <f aca="false">IF(R71="","",C71+R71)</f>
        <v/>
      </c>
      <c r="D72" s="37"/>
      <c r="E72" s="36"/>
      <c r="F72" s="38"/>
      <c r="G72" s="36"/>
      <c r="H72" s="36"/>
      <c r="I72" s="36"/>
      <c r="J72" s="36"/>
      <c r="K72" s="37" t="str">
        <f aca="false">IF(J72="","",C72*0.03)</f>
        <v/>
      </c>
      <c r="L72" s="37"/>
      <c r="M72" s="39" t="str">
        <f aca="false">IF(J72="","",(K72/J72)/LOOKUP(RIGHT($D$2,3),定数!$A$6:$A$13,定数!$B$6:$B$13))</f>
        <v/>
      </c>
      <c r="N72" s="36"/>
      <c r="O72" s="38"/>
      <c r="P72" s="36"/>
      <c r="Q72" s="36"/>
      <c r="R72" s="40" t="str">
        <f aca="false">IF(P72="","",T72*M72*LOOKUP(RIGHT($D$2,3),定数!$A$6:$A$13,定数!$B$6:$B$13))</f>
        <v/>
      </c>
      <c r="S72" s="40"/>
      <c r="T72" s="41" t="str">
        <f aca="false">IF(P72="","",IF(G72="買",(P72-H72),(H72-P72))*IF(RIGHT($D$2,3)="JPY",100,10000))</f>
        <v/>
      </c>
      <c r="U72" s="41"/>
      <c r="V72" s="1" t="str">
        <f aca="false">IF(S72&lt;&gt;"",IF(S72&lt;0,1+V71,0),"")</f>
        <v/>
      </c>
      <c r="W72" s="0" t="str">
        <f aca="false">IF(T72&lt;&gt;"",IF(T72&lt;0,1+W71,0),"")</f>
        <v/>
      </c>
      <c r="X72" s="42" t="str">
        <f aca="false">IF(C72&lt;&gt;"",MAX(X71,C72),"")</f>
        <v/>
      </c>
      <c r="Y72" s="43" t="str">
        <f aca="false">IF(X72&lt;&gt;"",1-(C72/X72),"")</f>
        <v/>
      </c>
      <c r="Z72" s="0" t="str">
        <f aca="false">IF(R72&gt;0,R72,"")</f>
        <v/>
      </c>
      <c r="AA72" s="0" t="str">
        <f aca="false">IF(R72&lt;0,R72,"")</f>
        <v/>
      </c>
    </row>
    <row r="73" customFormat="false" ht="13.5" hidden="false" customHeight="false" outlineLevel="0" collapsed="false">
      <c r="B73" s="36" t="n">
        <v>65</v>
      </c>
      <c r="C73" s="37" t="str">
        <f aca="false">IF(R72="","",C72+R72)</f>
        <v/>
      </c>
      <c r="D73" s="37"/>
      <c r="E73" s="36"/>
      <c r="F73" s="38"/>
      <c r="G73" s="36"/>
      <c r="H73" s="36"/>
      <c r="I73" s="36"/>
      <c r="J73" s="36"/>
      <c r="K73" s="37" t="str">
        <f aca="false">IF(J73="","",C73*0.03)</f>
        <v/>
      </c>
      <c r="L73" s="37"/>
      <c r="M73" s="39" t="str">
        <f aca="false">IF(J73="","",(K73/J73)/LOOKUP(RIGHT($D$2,3),定数!$A$6:$A$13,定数!$B$6:$B$13))</f>
        <v/>
      </c>
      <c r="N73" s="36"/>
      <c r="O73" s="38"/>
      <c r="P73" s="36"/>
      <c r="Q73" s="36"/>
      <c r="R73" s="40" t="str">
        <f aca="false">IF(P73="","",T73*M73*LOOKUP(RIGHT($D$2,3),定数!$A$6:$A$13,定数!$B$6:$B$13))</f>
        <v/>
      </c>
      <c r="S73" s="40"/>
      <c r="T73" s="41" t="str">
        <f aca="false">IF(P73="","",IF(G73="買",(P73-H73),(H73-P73))*IF(RIGHT($D$2,3)="JPY",100,10000))</f>
        <v/>
      </c>
      <c r="U73" s="41"/>
      <c r="V73" s="1" t="str">
        <f aca="false">IF(S73&lt;&gt;"",IF(S73&lt;0,1+V72,0),"")</f>
        <v/>
      </c>
      <c r="W73" s="0" t="str">
        <f aca="false">IF(T73&lt;&gt;"",IF(T73&lt;0,1+W72,0),"")</f>
        <v/>
      </c>
      <c r="X73" s="42" t="str">
        <f aca="false">IF(C73&lt;&gt;"",MAX(X72,C73),"")</f>
        <v/>
      </c>
      <c r="Y73" s="43" t="str">
        <f aca="false">IF(X73&lt;&gt;"",1-(C73/X73),"")</f>
        <v/>
      </c>
      <c r="Z73" s="0" t="str">
        <f aca="false">IF(R73&gt;0,R73,"")</f>
        <v/>
      </c>
      <c r="AA73" s="0" t="str">
        <f aca="false">IF(R73&lt;0,R73,"")</f>
        <v/>
      </c>
    </row>
    <row r="74" customFormat="false" ht="13.5" hidden="false" customHeight="false" outlineLevel="0" collapsed="false">
      <c r="B74" s="36" t="n">
        <v>66</v>
      </c>
      <c r="C74" s="37" t="str">
        <f aca="false">IF(R73="","",C73+R73)</f>
        <v/>
      </c>
      <c r="D74" s="37"/>
      <c r="E74" s="36"/>
      <c r="F74" s="38"/>
      <c r="G74" s="36"/>
      <c r="H74" s="36"/>
      <c r="I74" s="36"/>
      <c r="J74" s="36"/>
      <c r="K74" s="37" t="str">
        <f aca="false">IF(J74="","",C74*0.03)</f>
        <v/>
      </c>
      <c r="L74" s="37"/>
      <c r="M74" s="39" t="str">
        <f aca="false">IF(J74="","",(K74/J74)/LOOKUP(RIGHT($D$2,3),定数!$A$6:$A$13,定数!$B$6:$B$13))</f>
        <v/>
      </c>
      <c r="N74" s="36"/>
      <c r="O74" s="38"/>
      <c r="P74" s="36"/>
      <c r="Q74" s="36"/>
      <c r="R74" s="40" t="str">
        <f aca="false">IF(P74="","",T74*M74*LOOKUP(RIGHT($D$2,3),定数!$A$6:$A$13,定数!$B$6:$B$13))</f>
        <v/>
      </c>
      <c r="S74" s="40"/>
      <c r="T74" s="41" t="str">
        <f aca="false">IF(P74="","",IF(G74="買",(P74-H74),(H74-P74))*IF(RIGHT($D$2,3)="JPY",100,10000))</f>
        <v/>
      </c>
      <c r="U74" s="41"/>
      <c r="V74" s="1" t="str">
        <f aca="false">IF(S74&lt;&gt;"",IF(S74&lt;0,1+V73,0),"")</f>
        <v/>
      </c>
      <c r="W74" s="0" t="str">
        <f aca="false">IF(T74&lt;&gt;"",IF(T74&lt;0,1+W73,0),"")</f>
        <v/>
      </c>
      <c r="X74" s="42" t="str">
        <f aca="false">IF(C74&lt;&gt;"",MAX(X73,C74),"")</f>
        <v/>
      </c>
      <c r="Y74" s="43" t="str">
        <f aca="false">IF(X74&lt;&gt;"",1-(C74/X74),"")</f>
        <v/>
      </c>
      <c r="Z74" s="0" t="str">
        <f aca="false">IF(R74&gt;0,R74,"")</f>
        <v/>
      </c>
      <c r="AA74" s="0" t="str">
        <f aca="false">IF(R74&lt;0,R74,"")</f>
        <v/>
      </c>
    </row>
    <row r="75" customFormat="false" ht="13.5" hidden="false" customHeight="false" outlineLevel="0" collapsed="false">
      <c r="B75" s="36" t="n">
        <v>67</v>
      </c>
      <c r="C75" s="37" t="str">
        <f aca="false">IF(R74="","",C74+R74)</f>
        <v/>
      </c>
      <c r="D75" s="37"/>
      <c r="E75" s="36"/>
      <c r="F75" s="38"/>
      <c r="G75" s="36"/>
      <c r="H75" s="36"/>
      <c r="I75" s="36"/>
      <c r="J75" s="36"/>
      <c r="K75" s="37" t="str">
        <f aca="false">IF(J75="","",C75*0.03)</f>
        <v/>
      </c>
      <c r="L75" s="37"/>
      <c r="M75" s="39" t="str">
        <f aca="false">IF(J75="","",(K75/J75)/LOOKUP(RIGHT($D$2,3),定数!$A$6:$A$13,定数!$B$6:$B$13))</f>
        <v/>
      </c>
      <c r="N75" s="36"/>
      <c r="O75" s="38"/>
      <c r="P75" s="36"/>
      <c r="Q75" s="36"/>
      <c r="R75" s="40" t="str">
        <f aca="false">IF(P75="","",T75*M75*LOOKUP(RIGHT($D$2,3),定数!$A$6:$A$13,定数!$B$6:$B$13))</f>
        <v/>
      </c>
      <c r="S75" s="40"/>
      <c r="T75" s="41" t="str">
        <f aca="false">IF(P75="","",IF(G75="買",(P75-H75),(H75-P75))*IF(RIGHT($D$2,3)="JPY",100,10000))</f>
        <v/>
      </c>
      <c r="U75" s="41"/>
      <c r="V75" s="1" t="str">
        <f aca="false">IF(S75&lt;&gt;"",IF(S75&lt;0,1+V74,0),"")</f>
        <v/>
      </c>
      <c r="W75" s="0" t="str">
        <f aca="false">IF(T75&lt;&gt;"",IF(T75&lt;0,1+W74,0),"")</f>
        <v/>
      </c>
      <c r="X75" s="42" t="str">
        <f aca="false">IF(C75&lt;&gt;"",MAX(X74,C75),"")</f>
        <v/>
      </c>
      <c r="Y75" s="43" t="str">
        <f aca="false">IF(X75&lt;&gt;"",1-(C75/X75),"")</f>
        <v/>
      </c>
      <c r="Z75" s="0" t="str">
        <f aca="false">IF(R75&gt;0,R75,"")</f>
        <v/>
      </c>
      <c r="AA75" s="0" t="str">
        <f aca="false">IF(R75&lt;0,R75,"")</f>
        <v/>
      </c>
    </row>
    <row r="76" customFormat="false" ht="13.5" hidden="false" customHeight="false" outlineLevel="0" collapsed="false">
      <c r="B76" s="36" t="n">
        <v>68</v>
      </c>
      <c r="C76" s="37" t="str">
        <f aca="false">IF(R75="","",C75+R75)</f>
        <v/>
      </c>
      <c r="D76" s="37"/>
      <c r="E76" s="36"/>
      <c r="F76" s="38"/>
      <c r="G76" s="36"/>
      <c r="H76" s="36"/>
      <c r="I76" s="36"/>
      <c r="J76" s="36"/>
      <c r="K76" s="37" t="str">
        <f aca="false">IF(J76="","",C76*0.03)</f>
        <v/>
      </c>
      <c r="L76" s="37"/>
      <c r="M76" s="39" t="str">
        <f aca="false">IF(J76="","",(K76/J76)/LOOKUP(RIGHT($D$2,3),定数!$A$6:$A$13,定数!$B$6:$B$13))</f>
        <v/>
      </c>
      <c r="N76" s="36"/>
      <c r="O76" s="38"/>
      <c r="P76" s="36"/>
      <c r="Q76" s="36"/>
      <c r="R76" s="40" t="str">
        <f aca="false">IF(P76="","",T76*M76*LOOKUP(RIGHT($D$2,3),定数!$A$6:$A$13,定数!$B$6:$B$13))</f>
        <v/>
      </c>
      <c r="S76" s="40"/>
      <c r="T76" s="41" t="str">
        <f aca="false">IF(P76="","",IF(G76="買",(P76-H76),(H76-P76))*IF(RIGHT($D$2,3)="JPY",100,10000))</f>
        <v/>
      </c>
      <c r="U76" s="41"/>
      <c r="V76" s="1" t="str">
        <f aca="false">IF(S76&lt;&gt;"",IF(S76&lt;0,1+V75,0),"")</f>
        <v/>
      </c>
      <c r="W76" s="0" t="str">
        <f aca="false">IF(T76&lt;&gt;"",IF(T76&lt;0,1+W75,0),"")</f>
        <v/>
      </c>
      <c r="X76" s="42" t="str">
        <f aca="false">IF(C76&lt;&gt;"",MAX(X75,C76),"")</f>
        <v/>
      </c>
      <c r="Y76" s="43" t="str">
        <f aca="false">IF(X76&lt;&gt;"",1-(C76/X76),"")</f>
        <v/>
      </c>
      <c r="Z76" s="0" t="str">
        <f aca="false">IF(R76&gt;0,R76,"")</f>
        <v/>
      </c>
      <c r="AA76" s="0" t="str">
        <f aca="false">IF(R76&lt;0,R76,"")</f>
        <v/>
      </c>
    </row>
    <row r="77" customFormat="false" ht="13.5" hidden="false" customHeight="false" outlineLevel="0" collapsed="false">
      <c r="B77" s="36" t="n">
        <v>69</v>
      </c>
      <c r="C77" s="37" t="str">
        <f aca="false">IF(R76="","",C76+R76)</f>
        <v/>
      </c>
      <c r="D77" s="37"/>
      <c r="E77" s="36"/>
      <c r="F77" s="38"/>
      <c r="G77" s="36"/>
      <c r="H77" s="36"/>
      <c r="I77" s="36"/>
      <c r="J77" s="36"/>
      <c r="K77" s="37" t="str">
        <f aca="false">IF(J77="","",C77*0.03)</f>
        <v/>
      </c>
      <c r="L77" s="37"/>
      <c r="M77" s="39" t="str">
        <f aca="false">IF(J77="","",(K77/J77)/LOOKUP(RIGHT($D$2,3),定数!$A$6:$A$13,定数!$B$6:$B$13))</f>
        <v/>
      </c>
      <c r="N77" s="36"/>
      <c r="O77" s="38"/>
      <c r="P77" s="36"/>
      <c r="Q77" s="36"/>
      <c r="R77" s="40" t="str">
        <f aca="false">IF(P77="","",T77*M77*LOOKUP(RIGHT($D$2,3),定数!$A$6:$A$13,定数!$B$6:$B$13))</f>
        <v/>
      </c>
      <c r="S77" s="40"/>
      <c r="T77" s="41" t="str">
        <f aca="false">IF(P77="","",IF(G77="買",(P77-H77),(H77-P77))*IF(RIGHT($D$2,3)="JPY",100,10000))</f>
        <v/>
      </c>
      <c r="U77" s="41"/>
      <c r="V77" s="1" t="str">
        <f aca="false">IF(S77&lt;&gt;"",IF(S77&lt;0,1+V76,0),"")</f>
        <v/>
      </c>
      <c r="W77" s="0" t="str">
        <f aca="false">IF(T77&lt;&gt;"",IF(T77&lt;0,1+W76,0),"")</f>
        <v/>
      </c>
      <c r="X77" s="42" t="str">
        <f aca="false">IF(C77&lt;&gt;"",MAX(X76,C77),"")</f>
        <v/>
      </c>
      <c r="Y77" s="43" t="str">
        <f aca="false">IF(X77&lt;&gt;"",1-(C77/X77),"")</f>
        <v/>
      </c>
      <c r="Z77" s="0" t="str">
        <f aca="false">IF(R77&gt;0,R77,"")</f>
        <v/>
      </c>
      <c r="AA77" s="0" t="str">
        <f aca="false">IF(R77&lt;0,R77,"")</f>
        <v/>
      </c>
    </row>
    <row r="78" customFormat="false" ht="13.5" hidden="false" customHeight="false" outlineLevel="0" collapsed="false">
      <c r="B78" s="36" t="n">
        <v>70</v>
      </c>
      <c r="C78" s="37" t="str">
        <f aca="false">IF(R77="","",C77+R77)</f>
        <v/>
      </c>
      <c r="D78" s="37"/>
      <c r="E78" s="36"/>
      <c r="F78" s="38"/>
      <c r="G78" s="36"/>
      <c r="H78" s="36"/>
      <c r="I78" s="36"/>
      <c r="J78" s="36"/>
      <c r="K78" s="37" t="str">
        <f aca="false">IF(J78="","",C78*0.03)</f>
        <v/>
      </c>
      <c r="L78" s="37"/>
      <c r="M78" s="39" t="str">
        <f aca="false">IF(J78="","",(K78/J78)/LOOKUP(RIGHT($D$2,3),定数!$A$6:$A$13,定数!$B$6:$B$13))</f>
        <v/>
      </c>
      <c r="N78" s="36"/>
      <c r="O78" s="38"/>
      <c r="P78" s="36"/>
      <c r="Q78" s="36"/>
      <c r="R78" s="40" t="str">
        <f aca="false">IF(P78="","",T78*M78*LOOKUP(RIGHT($D$2,3),定数!$A$6:$A$13,定数!$B$6:$B$13))</f>
        <v/>
      </c>
      <c r="S78" s="40"/>
      <c r="T78" s="41" t="str">
        <f aca="false">IF(P78="","",IF(G78="買",(P78-H78),(H78-P78))*IF(RIGHT($D$2,3)="JPY",100,10000))</f>
        <v/>
      </c>
      <c r="U78" s="41"/>
      <c r="V78" s="1" t="str">
        <f aca="false">IF(S78&lt;&gt;"",IF(S78&lt;0,1+V77,0),"")</f>
        <v/>
      </c>
      <c r="W78" s="0" t="str">
        <f aca="false">IF(T78&lt;&gt;"",IF(T78&lt;0,1+W77,0),"")</f>
        <v/>
      </c>
      <c r="X78" s="42" t="str">
        <f aca="false">IF(C78&lt;&gt;"",MAX(X77,C78),"")</f>
        <v/>
      </c>
      <c r="Y78" s="43" t="str">
        <f aca="false">IF(X78&lt;&gt;"",1-(C78/X78),"")</f>
        <v/>
      </c>
      <c r="Z78" s="0" t="str">
        <f aca="false">IF(R78&gt;0,R78,"")</f>
        <v/>
      </c>
      <c r="AA78" s="0" t="str">
        <f aca="false">IF(R78&lt;0,R78,"")</f>
        <v/>
      </c>
    </row>
    <row r="79" customFormat="false" ht="13.5" hidden="false" customHeight="false" outlineLevel="0" collapsed="false">
      <c r="B79" s="36" t="n">
        <v>71</v>
      </c>
      <c r="C79" s="37" t="str">
        <f aca="false">IF(R78="","",C78+R78)</f>
        <v/>
      </c>
      <c r="D79" s="37"/>
      <c r="E79" s="36"/>
      <c r="F79" s="38"/>
      <c r="G79" s="36"/>
      <c r="H79" s="36"/>
      <c r="I79" s="36"/>
      <c r="J79" s="36"/>
      <c r="K79" s="37" t="str">
        <f aca="false">IF(J79="","",C79*0.03)</f>
        <v/>
      </c>
      <c r="L79" s="37"/>
      <c r="M79" s="39" t="str">
        <f aca="false">IF(J79="","",(K79/J79)/LOOKUP(RIGHT($D$2,3),定数!$A$6:$A$13,定数!$B$6:$B$13))</f>
        <v/>
      </c>
      <c r="N79" s="36"/>
      <c r="O79" s="38"/>
      <c r="P79" s="36"/>
      <c r="Q79" s="36"/>
      <c r="R79" s="40" t="str">
        <f aca="false">IF(P79="","",T79*M79*LOOKUP(RIGHT($D$2,3),定数!$A$6:$A$13,定数!$B$6:$B$13))</f>
        <v/>
      </c>
      <c r="S79" s="40"/>
      <c r="T79" s="41" t="str">
        <f aca="false">IF(P79="","",IF(G79="買",(P79-H79),(H79-P79))*IF(RIGHT($D$2,3)="JPY",100,10000))</f>
        <v/>
      </c>
      <c r="U79" s="41"/>
      <c r="V79" s="1" t="str">
        <f aca="false">IF(S79&lt;&gt;"",IF(S79&lt;0,1+V78,0),"")</f>
        <v/>
      </c>
      <c r="W79" s="0" t="str">
        <f aca="false">IF(T79&lt;&gt;"",IF(T79&lt;0,1+W78,0),"")</f>
        <v/>
      </c>
      <c r="X79" s="42" t="str">
        <f aca="false">IF(C79&lt;&gt;"",MAX(X78,C79),"")</f>
        <v/>
      </c>
      <c r="Y79" s="43" t="str">
        <f aca="false">IF(X79&lt;&gt;"",1-(C79/X79),"")</f>
        <v/>
      </c>
      <c r="Z79" s="0" t="str">
        <f aca="false">IF(R79&gt;0,R79,"")</f>
        <v/>
      </c>
      <c r="AA79" s="0" t="str">
        <f aca="false">IF(R79&lt;0,R79,"")</f>
        <v/>
      </c>
    </row>
    <row r="80" customFormat="false" ht="13.5" hidden="false" customHeight="false" outlineLevel="0" collapsed="false">
      <c r="B80" s="36" t="n">
        <v>72</v>
      </c>
      <c r="C80" s="37" t="str">
        <f aca="false">IF(R79="","",C79+R79)</f>
        <v/>
      </c>
      <c r="D80" s="37"/>
      <c r="E80" s="36"/>
      <c r="F80" s="38"/>
      <c r="G80" s="36"/>
      <c r="H80" s="36"/>
      <c r="I80" s="36"/>
      <c r="J80" s="36"/>
      <c r="K80" s="37" t="str">
        <f aca="false">IF(J80="","",C80*0.03)</f>
        <v/>
      </c>
      <c r="L80" s="37"/>
      <c r="M80" s="39" t="str">
        <f aca="false">IF(J80="","",(K80/J80)/LOOKUP(RIGHT($D$2,3),定数!$A$6:$A$13,定数!$B$6:$B$13))</f>
        <v/>
      </c>
      <c r="N80" s="36"/>
      <c r="O80" s="38"/>
      <c r="P80" s="36"/>
      <c r="Q80" s="36"/>
      <c r="R80" s="40" t="str">
        <f aca="false">IF(P80="","",T80*M80*LOOKUP(RIGHT($D$2,3),定数!$A$6:$A$13,定数!$B$6:$B$13))</f>
        <v/>
      </c>
      <c r="S80" s="40"/>
      <c r="T80" s="41" t="str">
        <f aca="false">IF(P80="","",IF(G80="買",(P80-H80),(H80-P80))*IF(RIGHT($D$2,3)="JPY",100,10000))</f>
        <v/>
      </c>
      <c r="U80" s="41"/>
      <c r="V80" s="1" t="str">
        <f aca="false">IF(S80&lt;&gt;"",IF(S80&lt;0,1+V79,0),"")</f>
        <v/>
      </c>
      <c r="W80" s="0" t="str">
        <f aca="false">IF(T80&lt;&gt;"",IF(T80&lt;0,1+W79,0),"")</f>
        <v/>
      </c>
      <c r="X80" s="42" t="str">
        <f aca="false">IF(C80&lt;&gt;"",MAX(X79,C80),"")</f>
        <v/>
      </c>
      <c r="Y80" s="43" t="str">
        <f aca="false">IF(X80&lt;&gt;"",1-(C80/X80),"")</f>
        <v/>
      </c>
      <c r="Z80" s="0" t="str">
        <f aca="false">IF(R80&gt;0,R80,"")</f>
        <v/>
      </c>
      <c r="AA80" s="0" t="str">
        <f aca="false">IF(R80&lt;0,R80,"")</f>
        <v/>
      </c>
    </row>
    <row r="81" customFormat="false" ht="13.5" hidden="false" customHeight="false" outlineLevel="0" collapsed="false">
      <c r="B81" s="36" t="n">
        <v>73</v>
      </c>
      <c r="C81" s="37" t="str">
        <f aca="false">IF(R80="","",C80+R80)</f>
        <v/>
      </c>
      <c r="D81" s="37"/>
      <c r="E81" s="36"/>
      <c r="F81" s="38"/>
      <c r="G81" s="36"/>
      <c r="H81" s="36"/>
      <c r="I81" s="36"/>
      <c r="J81" s="36"/>
      <c r="K81" s="37" t="str">
        <f aca="false">IF(J81="","",C81*0.03)</f>
        <v/>
      </c>
      <c r="L81" s="37"/>
      <c r="M81" s="39" t="str">
        <f aca="false">IF(J81="","",(K81/J81)/LOOKUP(RIGHT($D$2,3),定数!$A$6:$A$13,定数!$B$6:$B$13))</f>
        <v/>
      </c>
      <c r="N81" s="36"/>
      <c r="O81" s="38"/>
      <c r="P81" s="36"/>
      <c r="Q81" s="36"/>
      <c r="R81" s="40" t="str">
        <f aca="false">IF(P81="","",T81*M81*LOOKUP(RIGHT($D$2,3),定数!$A$6:$A$13,定数!$B$6:$B$13))</f>
        <v/>
      </c>
      <c r="S81" s="40"/>
      <c r="T81" s="41" t="str">
        <f aca="false">IF(P81="","",IF(G81="買",(P81-H81),(H81-P81))*IF(RIGHT($D$2,3)="JPY",100,10000))</f>
        <v/>
      </c>
      <c r="U81" s="41"/>
      <c r="V81" s="1" t="str">
        <f aca="false">IF(S81&lt;&gt;"",IF(S81&lt;0,1+V80,0),"")</f>
        <v/>
      </c>
      <c r="W81" s="0" t="str">
        <f aca="false">IF(T81&lt;&gt;"",IF(T81&lt;0,1+W80,0),"")</f>
        <v/>
      </c>
      <c r="X81" s="42" t="str">
        <f aca="false">IF(C81&lt;&gt;"",MAX(X80,C81),"")</f>
        <v/>
      </c>
      <c r="Y81" s="43" t="str">
        <f aca="false">IF(X81&lt;&gt;"",1-(C81/X81),"")</f>
        <v/>
      </c>
      <c r="Z81" s="0" t="str">
        <f aca="false">IF(R81&gt;0,R81,"")</f>
        <v/>
      </c>
      <c r="AA81" s="0" t="str">
        <f aca="false">IF(R81&lt;0,R81,"")</f>
        <v/>
      </c>
    </row>
    <row r="82" customFormat="false" ht="13.5" hidden="false" customHeight="false" outlineLevel="0" collapsed="false">
      <c r="B82" s="36" t="n">
        <v>74</v>
      </c>
      <c r="C82" s="37" t="str">
        <f aca="false">IF(R81="","",C81+R81)</f>
        <v/>
      </c>
      <c r="D82" s="37"/>
      <c r="E82" s="36"/>
      <c r="F82" s="38"/>
      <c r="G82" s="36"/>
      <c r="H82" s="36"/>
      <c r="I82" s="36"/>
      <c r="J82" s="36"/>
      <c r="K82" s="37" t="str">
        <f aca="false">IF(J82="","",C82*0.03)</f>
        <v/>
      </c>
      <c r="L82" s="37"/>
      <c r="M82" s="39" t="str">
        <f aca="false">IF(J82="","",(K82/J82)/LOOKUP(RIGHT($D$2,3),定数!$A$6:$A$13,定数!$B$6:$B$13))</f>
        <v/>
      </c>
      <c r="N82" s="36"/>
      <c r="O82" s="38"/>
      <c r="P82" s="36"/>
      <c r="Q82" s="36"/>
      <c r="R82" s="40" t="str">
        <f aca="false">IF(P82="","",T82*M82*LOOKUP(RIGHT($D$2,3),定数!$A$6:$A$13,定数!$B$6:$B$13))</f>
        <v/>
      </c>
      <c r="S82" s="40"/>
      <c r="T82" s="41" t="str">
        <f aca="false">IF(P82="","",IF(G82="買",(P82-H82),(H82-P82))*IF(RIGHT($D$2,3)="JPY",100,10000))</f>
        <v/>
      </c>
      <c r="U82" s="41"/>
      <c r="V82" s="1" t="str">
        <f aca="false">IF(S82&lt;&gt;"",IF(S82&lt;0,1+V81,0),"")</f>
        <v/>
      </c>
      <c r="W82" s="0" t="str">
        <f aca="false">IF(T82&lt;&gt;"",IF(T82&lt;0,1+W81,0),"")</f>
        <v/>
      </c>
      <c r="X82" s="42" t="str">
        <f aca="false">IF(C82&lt;&gt;"",MAX(X81,C82),"")</f>
        <v/>
      </c>
      <c r="Y82" s="43" t="str">
        <f aca="false">IF(X82&lt;&gt;"",1-(C82/X82),"")</f>
        <v/>
      </c>
      <c r="Z82" s="0" t="str">
        <f aca="false">IF(R82&gt;0,R82,"")</f>
        <v/>
      </c>
      <c r="AA82" s="0" t="str">
        <f aca="false">IF(R82&lt;0,R82,"")</f>
        <v/>
      </c>
    </row>
    <row r="83" customFormat="false" ht="13.5" hidden="false" customHeight="false" outlineLevel="0" collapsed="false">
      <c r="B83" s="36" t="n">
        <v>75</v>
      </c>
      <c r="C83" s="37" t="str">
        <f aca="false">IF(R82="","",C82+R82)</f>
        <v/>
      </c>
      <c r="D83" s="37"/>
      <c r="E83" s="36"/>
      <c r="F83" s="38"/>
      <c r="G83" s="36"/>
      <c r="H83" s="36"/>
      <c r="I83" s="36"/>
      <c r="J83" s="36"/>
      <c r="K83" s="37" t="str">
        <f aca="false">IF(J83="","",C83*0.03)</f>
        <v/>
      </c>
      <c r="L83" s="37"/>
      <c r="M83" s="39" t="str">
        <f aca="false">IF(J83="","",(K83/J83)/LOOKUP(RIGHT($D$2,3),定数!$A$6:$A$13,定数!$B$6:$B$13))</f>
        <v/>
      </c>
      <c r="N83" s="36"/>
      <c r="O83" s="38"/>
      <c r="P83" s="36"/>
      <c r="Q83" s="36"/>
      <c r="R83" s="40" t="str">
        <f aca="false">IF(P83="","",T83*M83*LOOKUP(RIGHT($D$2,3),定数!$A$6:$A$13,定数!$B$6:$B$13))</f>
        <v/>
      </c>
      <c r="S83" s="40"/>
      <c r="T83" s="41" t="str">
        <f aca="false">IF(P83="","",IF(G83="買",(P83-H83),(H83-P83))*IF(RIGHT($D$2,3)="JPY",100,10000))</f>
        <v/>
      </c>
      <c r="U83" s="41"/>
      <c r="V83" s="1" t="str">
        <f aca="false">IF(S83&lt;&gt;"",IF(S83&lt;0,1+V82,0),"")</f>
        <v/>
      </c>
      <c r="W83" s="0" t="str">
        <f aca="false">IF(T83&lt;&gt;"",IF(T83&lt;0,1+W82,0),"")</f>
        <v/>
      </c>
      <c r="X83" s="42" t="str">
        <f aca="false">IF(C83&lt;&gt;"",MAX(X82,C83),"")</f>
        <v/>
      </c>
      <c r="Y83" s="43" t="str">
        <f aca="false">IF(X83&lt;&gt;"",1-(C83/X83),"")</f>
        <v/>
      </c>
      <c r="Z83" s="0" t="str">
        <f aca="false">IF(R83&gt;0,R83,"")</f>
        <v/>
      </c>
      <c r="AA83" s="0" t="str">
        <f aca="false">IF(R83&lt;0,R83,"")</f>
        <v/>
      </c>
    </row>
    <row r="84" customFormat="false" ht="13.5" hidden="false" customHeight="false" outlineLevel="0" collapsed="false">
      <c r="B84" s="36" t="n">
        <v>76</v>
      </c>
      <c r="C84" s="37" t="str">
        <f aca="false">IF(R83="","",C83+R83)</f>
        <v/>
      </c>
      <c r="D84" s="37"/>
      <c r="E84" s="36"/>
      <c r="F84" s="38"/>
      <c r="G84" s="36"/>
      <c r="H84" s="36"/>
      <c r="I84" s="36"/>
      <c r="J84" s="36"/>
      <c r="K84" s="37" t="str">
        <f aca="false">IF(J84="","",C84*0.03)</f>
        <v/>
      </c>
      <c r="L84" s="37"/>
      <c r="M84" s="39" t="str">
        <f aca="false">IF(J84="","",(K84/J84)/LOOKUP(RIGHT($D$2,3),定数!$A$6:$A$13,定数!$B$6:$B$13))</f>
        <v/>
      </c>
      <c r="N84" s="36"/>
      <c r="O84" s="38"/>
      <c r="P84" s="36"/>
      <c r="Q84" s="36"/>
      <c r="R84" s="40" t="str">
        <f aca="false">IF(P84="","",T84*M84*LOOKUP(RIGHT($D$2,3),定数!$A$6:$A$13,定数!$B$6:$B$13))</f>
        <v/>
      </c>
      <c r="S84" s="40"/>
      <c r="T84" s="41" t="str">
        <f aca="false">IF(P84="","",IF(G84="買",(P84-H84),(H84-P84))*IF(RIGHT($D$2,3)="JPY",100,10000))</f>
        <v/>
      </c>
      <c r="U84" s="41"/>
      <c r="V84" s="1" t="str">
        <f aca="false">IF(S84&lt;&gt;"",IF(S84&lt;0,1+V83,0),"")</f>
        <v/>
      </c>
      <c r="W84" s="0" t="str">
        <f aca="false">IF(T84&lt;&gt;"",IF(T84&lt;0,1+W83,0),"")</f>
        <v/>
      </c>
      <c r="X84" s="42" t="str">
        <f aca="false">IF(C84&lt;&gt;"",MAX(X83,C84),"")</f>
        <v/>
      </c>
      <c r="Y84" s="43" t="str">
        <f aca="false">IF(X84&lt;&gt;"",1-(C84/X84),"")</f>
        <v/>
      </c>
      <c r="Z84" s="0" t="str">
        <f aca="false">IF(R84&gt;0,R84,"")</f>
        <v/>
      </c>
      <c r="AA84" s="0" t="str">
        <f aca="false">IF(R84&lt;0,R84,"")</f>
        <v/>
      </c>
    </row>
    <row r="85" customFormat="false" ht="13.5" hidden="false" customHeight="false" outlineLevel="0" collapsed="false">
      <c r="B85" s="36" t="n">
        <v>77</v>
      </c>
      <c r="C85" s="37" t="str">
        <f aca="false">IF(R84="","",C84+R84)</f>
        <v/>
      </c>
      <c r="D85" s="37"/>
      <c r="E85" s="36"/>
      <c r="F85" s="38"/>
      <c r="G85" s="36"/>
      <c r="H85" s="36"/>
      <c r="I85" s="36"/>
      <c r="J85" s="36"/>
      <c r="K85" s="37" t="str">
        <f aca="false">IF(J85="","",C85*0.03)</f>
        <v/>
      </c>
      <c r="L85" s="37"/>
      <c r="M85" s="39" t="str">
        <f aca="false">IF(J85="","",(K85/J85)/LOOKUP(RIGHT($D$2,3),定数!$A$6:$A$13,定数!$B$6:$B$13))</f>
        <v/>
      </c>
      <c r="N85" s="36"/>
      <c r="O85" s="38"/>
      <c r="P85" s="36"/>
      <c r="Q85" s="36"/>
      <c r="R85" s="40" t="str">
        <f aca="false">IF(P85="","",T85*M85*LOOKUP(RIGHT($D$2,3),定数!$A$6:$A$13,定数!$B$6:$B$13))</f>
        <v/>
      </c>
      <c r="S85" s="40"/>
      <c r="T85" s="41" t="str">
        <f aca="false">IF(P85="","",IF(G85="買",(P85-H85),(H85-P85))*IF(RIGHT($D$2,3)="JPY",100,10000))</f>
        <v/>
      </c>
      <c r="U85" s="41"/>
      <c r="V85" s="1" t="str">
        <f aca="false">IF(S85&lt;&gt;"",IF(S85&lt;0,1+V84,0),"")</f>
        <v/>
      </c>
      <c r="W85" s="0" t="str">
        <f aca="false">IF(T85&lt;&gt;"",IF(T85&lt;0,1+W84,0),"")</f>
        <v/>
      </c>
      <c r="X85" s="42" t="str">
        <f aca="false">IF(C85&lt;&gt;"",MAX(X84,C85),"")</f>
        <v/>
      </c>
      <c r="Y85" s="43" t="str">
        <f aca="false">IF(X85&lt;&gt;"",1-(C85/X85),"")</f>
        <v/>
      </c>
      <c r="Z85" s="0" t="str">
        <f aca="false">IF(R85&gt;0,R85,"")</f>
        <v/>
      </c>
      <c r="AA85" s="0" t="str">
        <f aca="false">IF(R85&lt;0,R85,"")</f>
        <v/>
      </c>
    </row>
    <row r="86" customFormat="false" ht="13.5" hidden="false" customHeight="false" outlineLevel="0" collapsed="false">
      <c r="B86" s="36" t="n">
        <v>78</v>
      </c>
      <c r="C86" s="37" t="str">
        <f aca="false">IF(R85="","",C85+R85)</f>
        <v/>
      </c>
      <c r="D86" s="37"/>
      <c r="E86" s="36"/>
      <c r="F86" s="38"/>
      <c r="G86" s="36"/>
      <c r="H86" s="36"/>
      <c r="I86" s="36"/>
      <c r="J86" s="36"/>
      <c r="K86" s="37" t="str">
        <f aca="false">IF(J86="","",C86*0.03)</f>
        <v/>
      </c>
      <c r="L86" s="37"/>
      <c r="M86" s="39" t="str">
        <f aca="false">IF(J86="","",(K86/J86)/LOOKUP(RIGHT($D$2,3),定数!$A$6:$A$13,定数!$B$6:$B$13))</f>
        <v/>
      </c>
      <c r="N86" s="36"/>
      <c r="O86" s="38"/>
      <c r="P86" s="36"/>
      <c r="Q86" s="36"/>
      <c r="R86" s="40" t="str">
        <f aca="false">IF(P86="","",T86*M86*LOOKUP(RIGHT($D$2,3),定数!$A$6:$A$13,定数!$B$6:$B$13))</f>
        <v/>
      </c>
      <c r="S86" s="40"/>
      <c r="T86" s="41" t="str">
        <f aca="false">IF(P86="","",IF(G86="買",(P86-H86),(H86-P86))*IF(RIGHT($D$2,3)="JPY",100,10000))</f>
        <v/>
      </c>
      <c r="U86" s="41"/>
      <c r="V86" s="1" t="str">
        <f aca="false">IF(S86&lt;&gt;"",IF(S86&lt;0,1+V85,0),"")</f>
        <v/>
      </c>
      <c r="W86" s="0" t="str">
        <f aca="false">IF(T86&lt;&gt;"",IF(T86&lt;0,1+W85,0),"")</f>
        <v/>
      </c>
      <c r="X86" s="42" t="str">
        <f aca="false">IF(C86&lt;&gt;"",MAX(X85,C86),"")</f>
        <v/>
      </c>
      <c r="Y86" s="43" t="str">
        <f aca="false">IF(X86&lt;&gt;"",1-(C86/X86),"")</f>
        <v/>
      </c>
      <c r="Z86" s="0" t="str">
        <f aca="false">IF(R86&gt;0,R86,"")</f>
        <v/>
      </c>
      <c r="AA86" s="0" t="str">
        <f aca="false">IF(R86&lt;0,R86,"")</f>
        <v/>
      </c>
    </row>
    <row r="87" customFormat="false" ht="13.5" hidden="false" customHeight="false" outlineLevel="0" collapsed="false">
      <c r="B87" s="36" t="n">
        <v>79</v>
      </c>
      <c r="C87" s="37" t="str">
        <f aca="false">IF(R86="","",C86+R86)</f>
        <v/>
      </c>
      <c r="D87" s="37"/>
      <c r="E87" s="36"/>
      <c r="F87" s="38"/>
      <c r="G87" s="36"/>
      <c r="H87" s="36"/>
      <c r="I87" s="36"/>
      <c r="J87" s="36"/>
      <c r="K87" s="37" t="str">
        <f aca="false">IF(J87="","",C87*0.03)</f>
        <v/>
      </c>
      <c r="L87" s="37"/>
      <c r="M87" s="39" t="str">
        <f aca="false">IF(J87="","",(K87/J87)/LOOKUP(RIGHT($D$2,3),定数!$A$6:$A$13,定数!$B$6:$B$13))</f>
        <v/>
      </c>
      <c r="N87" s="36"/>
      <c r="O87" s="38"/>
      <c r="P87" s="36"/>
      <c r="Q87" s="36"/>
      <c r="R87" s="40" t="str">
        <f aca="false">IF(P87="","",T87*M87*LOOKUP(RIGHT($D$2,3),定数!$A$6:$A$13,定数!$B$6:$B$13))</f>
        <v/>
      </c>
      <c r="S87" s="40"/>
      <c r="T87" s="41" t="str">
        <f aca="false">IF(P87="","",IF(G87="買",(P87-H87),(H87-P87))*IF(RIGHT($D$2,3)="JPY",100,10000))</f>
        <v/>
      </c>
      <c r="U87" s="41"/>
      <c r="V87" s="1" t="str">
        <f aca="false">IF(S87&lt;&gt;"",IF(S87&lt;0,1+V86,0),"")</f>
        <v/>
      </c>
      <c r="W87" s="0" t="str">
        <f aca="false">IF(T87&lt;&gt;"",IF(T87&lt;0,1+W86,0),"")</f>
        <v/>
      </c>
      <c r="X87" s="42" t="str">
        <f aca="false">IF(C87&lt;&gt;"",MAX(X86,C87),"")</f>
        <v/>
      </c>
      <c r="Y87" s="43" t="str">
        <f aca="false">IF(X87&lt;&gt;"",1-(C87/X87),"")</f>
        <v/>
      </c>
      <c r="Z87" s="0" t="str">
        <f aca="false">IF(R87&gt;0,R87,"")</f>
        <v/>
      </c>
      <c r="AA87" s="0" t="str">
        <f aca="false">IF(R87&lt;0,R87,"")</f>
        <v/>
      </c>
    </row>
    <row r="88" customFormat="false" ht="13.5" hidden="false" customHeight="false" outlineLevel="0" collapsed="false">
      <c r="B88" s="36" t="n">
        <v>80</v>
      </c>
      <c r="C88" s="37" t="str">
        <f aca="false">IF(R87="","",C87+R87)</f>
        <v/>
      </c>
      <c r="D88" s="37"/>
      <c r="E88" s="36"/>
      <c r="F88" s="38"/>
      <c r="G88" s="36"/>
      <c r="H88" s="36"/>
      <c r="I88" s="36"/>
      <c r="J88" s="36"/>
      <c r="K88" s="37" t="str">
        <f aca="false">IF(J88="","",C88*0.03)</f>
        <v/>
      </c>
      <c r="L88" s="37"/>
      <c r="M88" s="39" t="str">
        <f aca="false">IF(J88="","",(K88/J88)/LOOKUP(RIGHT($D$2,3),定数!$A$6:$A$13,定数!$B$6:$B$13))</f>
        <v/>
      </c>
      <c r="N88" s="36"/>
      <c r="O88" s="38"/>
      <c r="P88" s="36"/>
      <c r="Q88" s="36"/>
      <c r="R88" s="40" t="str">
        <f aca="false">IF(P88="","",T88*M88*LOOKUP(RIGHT($D$2,3),定数!$A$6:$A$13,定数!$B$6:$B$13))</f>
        <v/>
      </c>
      <c r="S88" s="40"/>
      <c r="T88" s="41" t="str">
        <f aca="false">IF(P88="","",IF(G88="買",(P88-H88),(H88-P88))*IF(RIGHT($D$2,3)="JPY",100,10000))</f>
        <v/>
      </c>
      <c r="U88" s="41"/>
      <c r="V88" s="1" t="str">
        <f aca="false">IF(S88&lt;&gt;"",IF(S88&lt;0,1+V87,0),"")</f>
        <v/>
      </c>
      <c r="W88" s="0" t="str">
        <f aca="false">IF(T88&lt;&gt;"",IF(T88&lt;0,1+W87,0),"")</f>
        <v/>
      </c>
      <c r="X88" s="42" t="str">
        <f aca="false">IF(C88&lt;&gt;"",MAX(X87,C88),"")</f>
        <v/>
      </c>
      <c r="Y88" s="43" t="str">
        <f aca="false">IF(X88&lt;&gt;"",1-(C88/X88),"")</f>
        <v/>
      </c>
      <c r="Z88" s="0" t="str">
        <f aca="false">IF(R88&gt;0,R88,"")</f>
        <v/>
      </c>
      <c r="AA88" s="0" t="str">
        <f aca="false">IF(R88&lt;0,R88,"")</f>
        <v/>
      </c>
    </row>
    <row r="89" customFormat="false" ht="13.5" hidden="false" customHeight="false" outlineLevel="0" collapsed="false">
      <c r="B89" s="36" t="n">
        <v>81</v>
      </c>
      <c r="C89" s="37" t="str">
        <f aca="false">IF(R88="","",C88+R88)</f>
        <v/>
      </c>
      <c r="D89" s="37"/>
      <c r="E89" s="36"/>
      <c r="F89" s="38"/>
      <c r="G89" s="36"/>
      <c r="H89" s="36"/>
      <c r="I89" s="36"/>
      <c r="J89" s="36"/>
      <c r="K89" s="37" t="str">
        <f aca="false">IF(J89="","",C89*0.03)</f>
        <v/>
      </c>
      <c r="L89" s="37"/>
      <c r="M89" s="39" t="str">
        <f aca="false">IF(J89="","",(K89/J89)/LOOKUP(RIGHT($D$2,3),定数!$A$6:$A$13,定数!$B$6:$B$13))</f>
        <v/>
      </c>
      <c r="N89" s="36"/>
      <c r="O89" s="38"/>
      <c r="P89" s="36"/>
      <c r="Q89" s="36"/>
      <c r="R89" s="40" t="str">
        <f aca="false">IF(P89="","",T89*M89*LOOKUP(RIGHT($D$2,3),定数!$A$6:$A$13,定数!$B$6:$B$13))</f>
        <v/>
      </c>
      <c r="S89" s="40"/>
      <c r="T89" s="41" t="str">
        <f aca="false">IF(P89="","",IF(G89="買",(P89-H89),(H89-P89))*IF(RIGHT($D$2,3)="JPY",100,10000))</f>
        <v/>
      </c>
      <c r="U89" s="41"/>
      <c r="V89" s="1" t="str">
        <f aca="false">IF(S89&lt;&gt;"",IF(S89&lt;0,1+V88,0),"")</f>
        <v/>
      </c>
      <c r="W89" s="0" t="str">
        <f aca="false">IF(T89&lt;&gt;"",IF(T89&lt;0,1+W88,0),"")</f>
        <v/>
      </c>
      <c r="X89" s="42" t="str">
        <f aca="false">IF(C89&lt;&gt;"",MAX(X88,C89),"")</f>
        <v/>
      </c>
      <c r="Y89" s="43" t="str">
        <f aca="false">IF(X89&lt;&gt;"",1-(C89/X89),"")</f>
        <v/>
      </c>
      <c r="Z89" s="0" t="str">
        <f aca="false">IF(R89&gt;0,R89,"")</f>
        <v/>
      </c>
      <c r="AA89" s="0" t="str">
        <f aca="false">IF(R89&lt;0,R89,"")</f>
        <v/>
      </c>
    </row>
    <row r="90" customFormat="false" ht="13.5" hidden="false" customHeight="false" outlineLevel="0" collapsed="false">
      <c r="B90" s="36" t="n">
        <v>82</v>
      </c>
      <c r="C90" s="37" t="str">
        <f aca="false">IF(R89="","",C89+R89)</f>
        <v/>
      </c>
      <c r="D90" s="37"/>
      <c r="E90" s="36"/>
      <c r="F90" s="38"/>
      <c r="G90" s="36"/>
      <c r="H90" s="36"/>
      <c r="I90" s="36"/>
      <c r="J90" s="36"/>
      <c r="K90" s="37" t="str">
        <f aca="false">IF(J90="","",C90*0.03)</f>
        <v/>
      </c>
      <c r="L90" s="37"/>
      <c r="M90" s="39" t="str">
        <f aca="false">IF(J90="","",(K90/J90)/LOOKUP(RIGHT($D$2,3),定数!$A$6:$A$13,定数!$B$6:$B$13))</f>
        <v/>
      </c>
      <c r="N90" s="36"/>
      <c r="O90" s="38"/>
      <c r="P90" s="36"/>
      <c r="Q90" s="36"/>
      <c r="R90" s="40" t="str">
        <f aca="false">IF(P90="","",T90*M90*LOOKUP(RIGHT($D$2,3),定数!$A$6:$A$13,定数!$B$6:$B$13))</f>
        <v/>
      </c>
      <c r="S90" s="40"/>
      <c r="T90" s="41" t="str">
        <f aca="false">IF(P90="","",IF(G90="買",(P90-H90),(H90-P90))*IF(RIGHT($D$2,3)="JPY",100,10000))</f>
        <v/>
      </c>
      <c r="U90" s="41"/>
      <c r="V90" s="1" t="str">
        <f aca="false">IF(S90&lt;&gt;"",IF(S90&lt;0,1+V89,0),"")</f>
        <v/>
      </c>
      <c r="W90" s="0" t="str">
        <f aca="false">IF(T90&lt;&gt;"",IF(T90&lt;0,1+W89,0),"")</f>
        <v/>
      </c>
      <c r="X90" s="42" t="str">
        <f aca="false">IF(C90&lt;&gt;"",MAX(X89,C90),"")</f>
        <v/>
      </c>
      <c r="Y90" s="43" t="str">
        <f aca="false">IF(X90&lt;&gt;"",1-(C90/X90),"")</f>
        <v/>
      </c>
      <c r="Z90" s="0" t="str">
        <f aca="false">IF(R90&gt;0,R90,"")</f>
        <v/>
      </c>
      <c r="AA90" s="0" t="str">
        <f aca="false">IF(R90&lt;0,R90,"")</f>
        <v/>
      </c>
    </row>
    <row r="91" customFormat="false" ht="13.5" hidden="false" customHeight="false" outlineLevel="0" collapsed="false">
      <c r="B91" s="36" t="n">
        <v>83</v>
      </c>
      <c r="C91" s="37" t="str">
        <f aca="false">IF(R90="","",C90+R90)</f>
        <v/>
      </c>
      <c r="D91" s="37"/>
      <c r="E91" s="36"/>
      <c r="F91" s="38"/>
      <c r="G91" s="36"/>
      <c r="H91" s="36"/>
      <c r="I91" s="36"/>
      <c r="J91" s="36"/>
      <c r="K91" s="37" t="str">
        <f aca="false">IF(J91="","",C91*0.03)</f>
        <v/>
      </c>
      <c r="L91" s="37"/>
      <c r="M91" s="39" t="str">
        <f aca="false">IF(J91="","",(K91/J91)/LOOKUP(RIGHT($D$2,3),定数!$A$6:$A$13,定数!$B$6:$B$13))</f>
        <v/>
      </c>
      <c r="N91" s="36"/>
      <c r="O91" s="38"/>
      <c r="P91" s="36"/>
      <c r="Q91" s="36"/>
      <c r="R91" s="40" t="str">
        <f aca="false">IF(P91="","",T91*M91*LOOKUP(RIGHT($D$2,3),定数!$A$6:$A$13,定数!$B$6:$B$13))</f>
        <v/>
      </c>
      <c r="S91" s="40"/>
      <c r="T91" s="41" t="str">
        <f aca="false">IF(P91="","",IF(G91="買",(P91-H91),(H91-P91))*IF(RIGHT($D$2,3)="JPY",100,10000))</f>
        <v/>
      </c>
      <c r="U91" s="41"/>
      <c r="V91" s="1" t="str">
        <f aca="false">IF(S91&lt;&gt;"",IF(S91&lt;0,1+V90,0),"")</f>
        <v/>
      </c>
      <c r="W91" s="0" t="str">
        <f aca="false">IF(T91&lt;&gt;"",IF(T91&lt;0,1+W90,0),"")</f>
        <v/>
      </c>
      <c r="X91" s="42" t="str">
        <f aca="false">IF(C91&lt;&gt;"",MAX(X90,C91),"")</f>
        <v/>
      </c>
      <c r="Y91" s="43" t="str">
        <f aca="false">IF(X91&lt;&gt;"",1-(C91/X91),"")</f>
        <v/>
      </c>
      <c r="Z91" s="0" t="str">
        <f aca="false">IF(R91&gt;0,R91,"")</f>
        <v/>
      </c>
      <c r="AA91" s="0" t="str">
        <f aca="false">IF(R91&lt;0,R91,"")</f>
        <v/>
      </c>
    </row>
    <row r="92" customFormat="false" ht="13.5" hidden="false" customHeight="false" outlineLevel="0" collapsed="false">
      <c r="B92" s="36" t="n">
        <v>84</v>
      </c>
      <c r="C92" s="37" t="str">
        <f aca="false">IF(R91="","",C91+R91)</f>
        <v/>
      </c>
      <c r="D92" s="37"/>
      <c r="E92" s="36"/>
      <c r="F92" s="38"/>
      <c r="G92" s="36"/>
      <c r="H92" s="36"/>
      <c r="I92" s="36"/>
      <c r="J92" s="36"/>
      <c r="K92" s="37" t="str">
        <f aca="false">IF(J92="","",C92*0.03)</f>
        <v/>
      </c>
      <c r="L92" s="37"/>
      <c r="M92" s="39" t="str">
        <f aca="false">IF(J92="","",(K92/J92)/LOOKUP(RIGHT($D$2,3),定数!$A$6:$A$13,定数!$B$6:$B$13))</f>
        <v/>
      </c>
      <c r="N92" s="36"/>
      <c r="O92" s="38"/>
      <c r="P92" s="36"/>
      <c r="Q92" s="36"/>
      <c r="R92" s="40" t="str">
        <f aca="false">IF(P92="","",T92*M92*LOOKUP(RIGHT($D$2,3),定数!$A$6:$A$13,定数!$B$6:$B$13))</f>
        <v/>
      </c>
      <c r="S92" s="40"/>
      <c r="T92" s="41" t="str">
        <f aca="false">IF(P92="","",IF(G92="買",(P92-H92),(H92-P92))*IF(RIGHT($D$2,3)="JPY",100,10000))</f>
        <v/>
      </c>
      <c r="U92" s="41"/>
      <c r="V92" s="1" t="str">
        <f aca="false">IF(S92&lt;&gt;"",IF(S92&lt;0,1+V91,0),"")</f>
        <v/>
      </c>
      <c r="W92" s="0" t="str">
        <f aca="false">IF(T92&lt;&gt;"",IF(T92&lt;0,1+W91,0),"")</f>
        <v/>
      </c>
      <c r="X92" s="42" t="str">
        <f aca="false">IF(C92&lt;&gt;"",MAX(X91,C92),"")</f>
        <v/>
      </c>
      <c r="Y92" s="43" t="str">
        <f aca="false">IF(X92&lt;&gt;"",1-(C92/X92),"")</f>
        <v/>
      </c>
      <c r="Z92" s="0" t="str">
        <f aca="false">IF(R92&gt;0,R92,"")</f>
        <v/>
      </c>
      <c r="AA92" s="0" t="str">
        <f aca="false">IF(R92&lt;0,R92,"")</f>
        <v/>
      </c>
    </row>
    <row r="93" customFormat="false" ht="13.5" hidden="false" customHeight="false" outlineLevel="0" collapsed="false">
      <c r="B93" s="36" t="n">
        <v>85</v>
      </c>
      <c r="C93" s="37" t="str">
        <f aca="false">IF(R92="","",C92+R92)</f>
        <v/>
      </c>
      <c r="D93" s="37"/>
      <c r="E93" s="36"/>
      <c r="F93" s="38"/>
      <c r="G93" s="36"/>
      <c r="H93" s="36"/>
      <c r="I93" s="36"/>
      <c r="J93" s="36"/>
      <c r="K93" s="37" t="str">
        <f aca="false">IF(J93="","",C93*0.03)</f>
        <v/>
      </c>
      <c r="L93" s="37"/>
      <c r="M93" s="39" t="str">
        <f aca="false">IF(J93="","",(K93/J93)/LOOKUP(RIGHT($D$2,3),定数!$A$6:$A$13,定数!$B$6:$B$13))</f>
        <v/>
      </c>
      <c r="N93" s="36"/>
      <c r="O93" s="38"/>
      <c r="P93" s="36"/>
      <c r="Q93" s="36"/>
      <c r="R93" s="40" t="str">
        <f aca="false">IF(P93="","",T93*M93*LOOKUP(RIGHT($D$2,3),定数!$A$6:$A$13,定数!$B$6:$B$13))</f>
        <v/>
      </c>
      <c r="S93" s="40"/>
      <c r="T93" s="41" t="str">
        <f aca="false">IF(P93="","",IF(G93="買",(P93-H93),(H93-P93))*IF(RIGHT($D$2,3)="JPY",100,10000))</f>
        <v/>
      </c>
      <c r="U93" s="41"/>
      <c r="V93" s="1" t="str">
        <f aca="false">IF(S93&lt;&gt;"",IF(S93&lt;0,1+V92,0),"")</f>
        <v/>
      </c>
      <c r="W93" s="0" t="str">
        <f aca="false">IF(T93&lt;&gt;"",IF(T93&lt;0,1+W92,0),"")</f>
        <v/>
      </c>
      <c r="X93" s="42" t="str">
        <f aca="false">IF(C93&lt;&gt;"",MAX(X92,C93),"")</f>
        <v/>
      </c>
      <c r="Y93" s="43" t="str">
        <f aca="false">IF(X93&lt;&gt;"",1-(C93/X93),"")</f>
        <v/>
      </c>
      <c r="Z93" s="0" t="str">
        <f aca="false">IF(R93&gt;0,R93,"")</f>
        <v/>
      </c>
      <c r="AA93" s="0" t="str">
        <f aca="false">IF(R93&lt;0,R93,"")</f>
        <v/>
      </c>
    </row>
    <row r="94" customFormat="false" ht="13.5" hidden="false" customHeight="false" outlineLevel="0" collapsed="false">
      <c r="B94" s="36" t="n">
        <v>86</v>
      </c>
      <c r="C94" s="37" t="str">
        <f aca="false">IF(R93="","",C93+R93)</f>
        <v/>
      </c>
      <c r="D94" s="37"/>
      <c r="E94" s="36"/>
      <c r="F94" s="38"/>
      <c r="G94" s="36"/>
      <c r="H94" s="36"/>
      <c r="I94" s="36"/>
      <c r="J94" s="36"/>
      <c r="K94" s="37" t="str">
        <f aca="false">IF(J94="","",C94*0.03)</f>
        <v/>
      </c>
      <c r="L94" s="37"/>
      <c r="M94" s="39" t="str">
        <f aca="false">IF(J94="","",(K94/J94)/LOOKUP(RIGHT($D$2,3),定数!$A$6:$A$13,定数!$B$6:$B$13))</f>
        <v/>
      </c>
      <c r="N94" s="36"/>
      <c r="O94" s="38"/>
      <c r="P94" s="36"/>
      <c r="Q94" s="36"/>
      <c r="R94" s="40" t="str">
        <f aca="false">IF(P94="","",T94*M94*LOOKUP(RIGHT($D$2,3),定数!$A$6:$A$13,定数!$B$6:$B$13))</f>
        <v/>
      </c>
      <c r="S94" s="40"/>
      <c r="T94" s="41" t="str">
        <f aca="false">IF(P94="","",IF(G94="買",(P94-H94),(H94-P94))*IF(RIGHT($D$2,3)="JPY",100,10000))</f>
        <v/>
      </c>
      <c r="U94" s="41"/>
      <c r="V94" s="1" t="str">
        <f aca="false">IF(S94&lt;&gt;"",IF(S94&lt;0,1+V93,0),"")</f>
        <v/>
      </c>
      <c r="W94" s="0" t="str">
        <f aca="false">IF(T94&lt;&gt;"",IF(T94&lt;0,1+W93,0),"")</f>
        <v/>
      </c>
      <c r="X94" s="42" t="str">
        <f aca="false">IF(C94&lt;&gt;"",MAX(X93,C94),"")</f>
        <v/>
      </c>
      <c r="Y94" s="43" t="str">
        <f aca="false">IF(X94&lt;&gt;"",1-(C94/X94),"")</f>
        <v/>
      </c>
      <c r="Z94" s="0" t="str">
        <f aca="false">IF(R94&gt;0,R94,"")</f>
        <v/>
      </c>
      <c r="AA94" s="0" t="str">
        <f aca="false">IF(R94&lt;0,R94,"")</f>
        <v/>
      </c>
    </row>
    <row r="95" customFormat="false" ht="13.5" hidden="false" customHeight="false" outlineLevel="0" collapsed="false">
      <c r="B95" s="36" t="n">
        <v>87</v>
      </c>
      <c r="C95" s="37" t="str">
        <f aca="false">IF(R94="","",C94+R94)</f>
        <v/>
      </c>
      <c r="D95" s="37"/>
      <c r="E95" s="36"/>
      <c r="F95" s="38"/>
      <c r="G95" s="36"/>
      <c r="H95" s="36"/>
      <c r="I95" s="36"/>
      <c r="J95" s="36"/>
      <c r="K95" s="37" t="str">
        <f aca="false">IF(J95="","",C95*0.03)</f>
        <v/>
      </c>
      <c r="L95" s="37"/>
      <c r="M95" s="39" t="str">
        <f aca="false">IF(J95="","",(K95/J95)/LOOKUP(RIGHT($D$2,3),定数!$A$6:$A$13,定数!$B$6:$B$13))</f>
        <v/>
      </c>
      <c r="N95" s="36"/>
      <c r="O95" s="38"/>
      <c r="P95" s="36"/>
      <c r="Q95" s="36"/>
      <c r="R95" s="40" t="str">
        <f aca="false">IF(P95="","",T95*M95*LOOKUP(RIGHT($D$2,3),定数!$A$6:$A$13,定数!$B$6:$B$13))</f>
        <v/>
      </c>
      <c r="S95" s="40"/>
      <c r="T95" s="41" t="str">
        <f aca="false">IF(P95="","",IF(G95="買",(P95-H95),(H95-P95))*IF(RIGHT($D$2,3)="JPY",100,10000))</f>
        <v/>
      </c>
      <c r="U95" s="41"/>
      <c r="V95" s="1" t="str">
        <f aca="false">IF(S95&lt;&gt;"",IF(S95&lt;0,1+V94,0),"")</f>
        <v/>
      </c>
      <c r="W95" s="0" t="str">
        <f aca="false">IF(T95&lt;&gt;"",IF(T95&lt;0,1+W94,0),"")</f>
        <v/>
      </c>
      <c r="X95" s="42" t="str">
        <f aca="false">IF(C95&lt;&gt;"",MAX(X94,C95),"")</f>
        <v/>
      </c>
      <c r="Y95" s="43" t="str">
        <f aca="false">IF(X95&lt;&gt;"",1-(C95/X95),"")</f>
        <v/>
      </c>
      <c r="Z95" s="0" t="str">
        <f aca="false">IF(R95&gt;0,R95,"")</f>
        <v/>
      </c>
      <c r="AA95" s="0" t="str">
        <f aca="false">IF(R95&lt;0,R95,"")</f>
        <v/>
      </c>
    </row>
    <row r="96" customFormat="false" ht="13.5" hidden="false" customHeight="false" outlineLevel="0" collapsed="false">
      <c r="B96" s="36" t="n">
        <v>88</v>
      </c>
      <c r="C96" s="37" t="str">
        <f aca="false">IF(R95="","",C95+R95)</f>
        <v/>
      </c>
      <c r="D96" s="37"/>
      <c r="E96" s="36"/>
      <c r="F96" s="38"/>
      <c r="G96" s="36"/>
      <c r="H96" s="36"/>
      <c r="I96" s="36"/>
      <c r="J96" s="36"/>
      <c r="K96" s="37" t="str">
        <f aca="false">IF(J96="","",C96*0.03)</f>
        <v/>
      </c>
      <c r="L96" s="37"/>
      <c r="M96" s="39" t="str">
        <f aca="false">IF(J96="","",(K96/J96)/LOOKUP(RIGHT($D$2,3),定数!$A$6:$A$13,定数!$B$6:$B$13))</f>
        <v/>
      </c>
      <c r="N96" s="36"/>
      <c r="O96" s="38"/>
      <c r="P96" s="36"/>
      <c r="Q96" s="36"/>
      <c r="R96" s="40" t="str">
        <f aca="false">IF(P96="","",T96*M96*LOOKUP(RIGHT($D$2,3),定数!$A$6:$A$13,定数!$B$6:$B$13))</f>
        <v/>
      </c>
      <c r="S96" s="40"/>
      <c r="T96" s="41" t="str">
        <f aca="false">IF(P96="","",IF(G96="買",(P96-H96),(H96-P96))*IF(RIGHT($D$2,3)="JPY",100,10000))</f>
        <v/>
      </c>
      <c r="U96" s="41"/>
      <c r="V96" s="1" t="str">
        <f aca="false">IF(S96&lt;&gt;"",IF(S96&lt;0,1+V95,0),"")</f>
        <v/>
      </c>
      <c r="W96" s="0" t="str">
        <f aca="false">IF(T96&lt;&gt;"",IF(T96&lt;0,1+W95,0),"")</f>
        <v/>
      </c>
      <c r="X96" s="42" t="str">
        <f aca="false">IF(C96&lt;&gt;"",MAX(X95,C96),"")</f>
        <v/>
      </c>
      <c r="Y96" s="43" t="str">
        <f aca="false">IF(X96&lt;&gt;"",1-(C96/X96),"")</f>
        <v/>
      </c>
      <c r="Z96" s="0" t="str">
        <f aca="false">IF(R96&gt;0,R96,"")</f>
        <v/>
      </c>
      <c r="AA96" s="0" t="str">
        <f aca="false">IF(R96&lt;0,R96,"")</f>
        <v/>
      </c>
    </row>
    <row r="97" customFormat="false" ht="13.5" hidden="false" customHeight="false" outlineLevel="0" collapsed="false">
      <c r="B97" s="36" t="n">
        <v>89</v>
      </c>
      <c r="C97" s="37" t="str">
        <f aca="false">IF(R96="","",C96+R96)</f>
        <v/>
      </c>
      <c r="D97" s="37"/>
      <c r="E97" s="36"/>
      <c r="F97" s="38"/>
      <c r="G97" s="36"/>
      <c r="H97" s="36"/>
      <c r="I97" s="36"/>
      <c r="J97" s="36"/>
      <c r="K97" s="37" t="str">
        <f aca="false">IF(J97="","",C97*0.03)</f>
        <v/>
      </c>
      <c r="L97" s="37"/>
      <c r="M97" s="39" t="str">
        <f aca="false">IF(J97="","",(K97/J97)/LOOKUP(RIGHT($D$2,3),定数!$A$6:$A$13,定数!$B$6:$B$13))</f>
        <v/>
      </c>
      <c r="N97" s="36"/>
      <c r="O97" s="38"/>
      <c r="P97" s="36"/>
      <c r="Q97" s="36"/>
      <c r="R97" s="40" t="str">
        <f aca="false">IF(P97="","",T97*M97*LOOKUP(RIGHT($D$2,3),定数!$A$6:$A$13,定数!$B$6:$B$13))</f>
        <v/>
      </c>
      <c r="S97" s="40"/>
      <c r="T97" s="41" t="str">
        <f aca="false">IF(P97="","",IF(G97="買",(P97-H97),(H97-P97))*IF(RIGHT($D$2,3)="JPY",100,10000))</f>
        <v/>
      </c>
      <c r="U97" s="41"/>
      <c r="V97" s="1" t="str">
        <f aca="false">IF(S97&lt;&gt;"",IF(S97&lt;0,1+V96,0),"")</f>
        <v/>
      </c>
      <c r="W97" s="0" t="str">
        <f aca="false">IF(T97&lt;&gt;"",IF(T97&lt;0,1+W96,0),"")</f>
        <v/>
      </c>
      <c r="X97" s="42" t="str">
        <f aca="false">IF(C97&lt;&gt;"",MAX(X96,C97),"")</f>
        <v/>
      </c>
      <c r="Y97" s="43" t="str">
        <f aca="false">IF(X97&lt;&gt;"",1-(C97/X97),"")</f>
        <v/>
      </c>
      <c r="Z97" s="0" t="str">
        <f aca="false">IF(R97&gt;0,R97,"")</f>
        <v/>
      </c>
      <c r="AA97" s="0" t="str">
        <f aca="false">IF(R97&lt;0,R97,"")</f>
        <v/>
      </c>
    </row>
    <row r="98" customFormat="false" ht="13.5" hidden="false" customHeight="false" outlineLevel="0" collapsed="false">
      <c r="B98" s="36" t="n">
        <v>90</v>
      </c>
      <c r="C98" s="37" t="str">
        <f aca="false">IF(R97="","",C97+R97)</f>
        <v/>
      </c>
      <c r="D98" s="37"/>
      <c r="E98" s="36"/>
      <c r="F98" s="38"/>
      <c r="G98" s="36"/>
      <c r="H98" s="36"/>
      <c r="I98" s="36"/>
      <c r="J98" s="36"/>
      <c r="K98" s="37" t="str">
        <f aca="false">IF(J98="","",C98*0.03)</f>
        <v/>
      </c>
      <c r="L98" s="37"/>
      <c r="M98" s="39" t="str">
        <f aca="false">IF(J98="","",(K98/J98)/LOOKUP(RIGHT($D$2,3),定数!$A$6:$A$13,定数!$B$6:$B$13))</f>
        <v/>
      </c>
      <c r="N98" s="36"/>
      <c r="O98" s="38"/>
      <c r="P98" s="36"/>
      <c r="Q98" s="36"/>
      <c r="R98" s="40" t="str">
        <f aca="false">IF(P98="","",T98*M98*LOOKUP(RIGHT($D$2,3),定数!$A$6:$A$13,定数!$B$6:$B$13))</f>
        <v/>
      </c>
      <c r="S98" s="40"/>
      <c r="T98" s="41" t="str">
        <f aca="false">IF(P98="","",IF(G98="買",(P98-H98),(H98-P98))*IF(RIGHT($D$2,3)="JPY",100,10000))</f>
        <v/>
      </c>
      <c r="U98" s="41"/>
      <c r="V98" s="1" t="str">
        <f aca="false">IF(S98&lt;&gt;"",IF(S98&lt;0,1+V97,0),"")</f>
        <v/>
      </c>
      <c r="W98" s="0" t="str">
        <f aca="false">IF(T98&lt;&gt;"",IF(T98&lt;0,1+W97,0),"")</f>
        <v/>
      </c>
      <c r="X98" s="42" t="str">
        <f aca="false">IF(C98&lt;&gt;"",MAX(X97,C98),"")</f>
        <v/>
      </c>
      <c r="Y98" s="43" t="str">
        <f aca="false">IF(X98&lt;&gt;"",1-(C98/X98),"")</f>
        <v/>
      </c>
      <c r="Z98" s="0" t="str">
        <f aca="false">IF(R98&gt;0,R98,"")</f>
        <v/>
      </c>
      <c r="AA98" s="0" t="str">
        <f aca="false">IF(R98&lt;0,R98,"")</f>
        <v/>
      </c>
    </row>
    <row r="99" customFormat="false" ht="13.5" hidden="false" customHeight="false" outlineLevel="0" collapsed="false">
      <c r="B99" s="36" t="n">
        <v>91</v>
      </c>
      <c r="C99" s="37" t="str">
        <f aca="false">IF(R98="","",C98+R98)</f>
        <v/>
      </c>
      <c r="D99" s="37"/>
      <c r="E99" s="36"/>
      <c r="F99" s="38"/>
      <c r="G99" s="36"/>
      <c r="H99" s="36"/>
      <c r="I99" s="36"/>
      <c r="J99" s="36"/>
      <c r="K99" s="37" t="str">
        <f aca="false">IF(J99="","",C99*0.03)</f>
        <v/>
      </c>
      <c r="L99" s="37"/>
      <c r="M99" s="39" t="str">
        <f aca="false">IF(J99="","",(K99/J99)/LOOKUP(RIGHT($D$2,3),定数!$A$6:$A$13,定数!$B$6:$B$13))</f>
        <v/>
      </c>
      <c r="N99" s="36"/>
      <c r="O99" s="38"/>
      <c r="P99" s="36"/>
      <c r="Q99" s="36"/>
      <c r="R99" s="40" t="str">
        <f aca="false">IF(P99="","",T99*M99*LOOKUP(RIGHT($D$2,3),定数!$A$6:$A$13,定数!$B$6:$B$13))</f>
        <v/>
      </c>
      <c r="S99" s="40"/>
      <c r="T99" s="41" t="str">
        <f aca="false">IF(P99="","",IF(G99="買",(P99-H99),(H99-P99))*IF(RIGHT($D$2,3)="JPY",100,10000))</f>
        <v/>
      </c>
      <c r="U99" s="41"/>
      <c r="V99" s="1" t="str">
        <f aca="false">IF(S99&lt;&gt;"",IF(S99&lt;0,1+V98,0),"")</f>
        <v/>
      </c>
      <c r="W99" s="0" t="str">
        <f aca="false">IF(T99&lt;&gt;"",IF(T99&lt;0,1+W98,0),"")</f>
        <v/>
      </c>
      <c r="X99" s="42" t="str">
        <f aca="false">IF(C99&lt;&gt;"",MAX(X98,C99),"")</f>
        <v/>
      </c>
      <c r="Y99" s="43" t="str">
        <f aca="false">IF(X99&lt;&gt;"",1-(C99/X99),"")</f>
        <v/>
      </c>
      <c r="Z99" s="0" t="str">
        <f aca="false">IF(R99&gt;0,R99,"")</f>
        <v/>
      </c>
      <c r="AA99" s="0" t="str">
        <f aca="false">IF(R99&lt;0,R99,"")</f>
        <v/>
      </c>
    </row>
    <row r="100" customFormat="false" ht="13.5" hidden="false" customHeight="false" outlineLevel="0" collapsed="false">
      <c r="B100" s="36" t="n">
        <v>92</v>
      </c>
      <c r="C100" s="37" t="str">
        <f aca="false">IF(R99="","",C99+R99)</f>
        <v/>
      </c>
      <c r="D100" s="37"/>
      <c r="E100" s="36"/>
      <c r="F100" s="38"/>
      <c r="G100" s="36"/>
      <c r="H100" s="36"/>
      <c r="I100" s="36"/>
      <c r="J100" s="36"/>
      <c r="K100" s="37" t="str">
        <f aca="false">IF(J100="","",C100*0.03)</f>
        <v/>
      </c>
      <c r="L100" s="37"/>
      <c r="M100" s="39" t="str">
        <f aca="false">IF(J100="","",(K100/J100)/LOOKUP(RIGHT($D$2,3),定数!$A$6:$A$13,定数!$B$6:$B$13))</f>
        <v/>
      </c>
      <c r="N100" s="36"/>
      <c r="O100" s="38"/>
      <c r="P100" s="36"/>
      <c r="Q100" s="36"/>
      <c r="R100" s="40" t="str">
        <f aca="false">IF(P100="","",T100*M100*LOOKUP(RIGHT($D$2,3),定数!$A$6:$A$13,定数!$B$6:$B$13))</f>
        <v/>
      </c>
      <c r="S100" s="40"/>
      <c r="T100" s="41" t="str">
        <f aca="false">IF(P100="","",IF(G100="買",(P100-H100),(H100-P100))*IF(RIGHT($D$2,3)="JPY",100,10000))</f>
        <v/>
      </c>
      <c r="U100" s="41"/>
      <c r="V100" s="1" t="str">
        <f aca="false">IF(S100&lt;&gt;"",IF(S100&lt;0,1+V99,0),"")</f>
        <v/>
      </c>
      <c r="W100" s="0" t="str">
        <f aca="false">IF(T100&lt;&gt;"",IF(T100&lt;0,1+W99,0),"")</f>
        <v/>
      </c>
      <c r="X100" s="42" t="str">
        <f aca="false">IF(C100&lt;&gt;"",MAX(X99,C100),"")</f>
        <v/>
      </c>
      <c r="Y100" s="43" t="str">
        <f aca="false">IF(X100&lt;&gt;"",1-(C100/X100),"")</f>
        <v/>
      </c>
      <c r="Z100" s="0" t="str">
        <f aca="false">IF(R100&gt;0,R100,"")</f>
        <v/>
      </c>
      <c r="AA100" s="0" t="str">
        <f aca="false">IF(R100&lt;0,R100,"")</f>
        <v/>
      </c>
    </row>
    <row r="101" customFormat="false" ht="13.5" hidden="false" customHeight="false" outlineLevel="0" collapsed="false">
      <c r="B101" s="36" t="n">
        <v>93</v>
      </c>
      <c r="C101" s="37" t="str">
        <f aca="false">IF(R100="","",C100+R100)</f>
        <v/>
      </c>
      <c r="D101" s="37"/>
      <c r="E101" s="36"/>
      <c r="F101" s="38"/>
      <c r="G101" s="36"/>
      <c r="H101" s="36"/>
      <c r="I101" s="36"/>
      <c r="J101" s="36"/>
      <c r="K101" s="37" t="str">
        <f aca="false">IF(J101="","",C101*0.03)</f>
        <v/>
      </c>
      <c r="L101" s="37"/>
      <c r="M101" s="39" t="str">
        <f aca="false">IF(J101="","",(K101/J101)/LOOKUP(RIGHT($D$2,3),定数!$A$6:$A$13,定数!$B$6:$B$13))</f>
        <v/>
      </c>
      <c r="N101" s="36"/>
      <c r="O101" s="38"/>
      <c r="P101" s="36"/>
      <c r="Q101" s="36"/>
      <c r="R101" s="40" t="str">
        <f aca="false">IF(P101="","",T101*M101*LOOKUP(RIGHT($D$2,3),定数!$A$6:$A$13,定数!$B$6:$B$13))</f>
        <v/>
      </c>
      <c r="S101" s="40"/>
      <c r="T101" s="41" t="str">
        <f aca="false">IF(P101="","",IF(G101="買",(P101-H101),(H101-P101))*IF(RIGHT($D$2,3)="JPY",100,10000))</f>
        <v/>
      </c>
      <c r="U101" s="41"/>
      <c r="V101" s="1" t="str">
        <f aca="false">IF(S101&lt;&gt;"",IF(S101&lt;0,1+V100,0),"")</f>
        <v/>
      </c>
      <c r="W101" s="0" t="str">
        <f aca="false">IF(T101&lt;&gt;"",IF(T101&lt;0,1+W100,0),"")</f>
        <v/>
      </c>
      <c r="X101" s="42" t="str">
        <f aca="false">IF(C101&lt;&gt;"",MAX(X100,C101),"")</f>
        <v/>
      </c>
      <c r="Y101" s="43" t="str">
        <f aca="false">IF(X101&lt;&gt;"",1-(C101/X101),"")</f>
        <v/>
      </c>
      <c r="Z101" s="0" t="str">
        <f aca="false">IF(R101&gt;0,R101,"")</f>
        <v/>
      </c>
      <c r="AA101" s="0" t="str">
        <f aca="false">IF(R101&lt;0,R101,"")</f>
        <v/>
      </c>
    </row>
    <row r="102" customFormat="false" ht="13.5" hidden="false" customHeight="false" outlineLevel="0" collapsed="false">
      <c r="B102" s="36" t="n">
        <v>94</v>
      </c>
      <c r="C102" s="37" t="str">
        <f aca="false">IF(R101="","",C101+R101)</f>
        <v/>
      </c>
      <c r="D102" s="37"/>
      <c r="E102" s="36"/>
      <c r="F102" s="38"/>
      <c r="G102" s="36"/>
      <c r="H102" s="36"/>
      <c r="I102" s="36"/>
      <c r="J102" s="36"/>
      <c r="K102" s="37" t="str">
        <f aca="false">IF(J102="","",C102*0.03)</f>
        <v/>
      </c>
      <c r="L102" s="37"/>
      <c r="M102" s="39" t="str">
        <f aca="false">IF(J102="","",(K102/J102)/LOOKUP(RIGHT($D$2,3),定数!$A$6:$A$13,定数!$B$6:$B$13))</f>
        <v/>
      </c>
      <c r="N102" s="36"/>
      <c r="O102" s="38"/>
      <c r="P102" s="36"/>
      <c r="Q102" s="36"/>
      <c r="R102" s="40" t="str">
        <f aca="false">IF(P102="","",T102*M102*LOOKUP(RIGHT($D$2,3),定数!$A$6:$A$13,定数!$B$6:$B$13))</f>
        <v/>
      </c>
      <c r="S102" s="40"/>
      <c r="T102" s="41" t="str">
        <f aca="false">IF(P102="","",IF(G102="買",(P102-H102),(H102-P102))*IF(RIGHT($D$2,3)="JPY",100,10000))</f>
        <v/>
      </c>
      <c r="U102" s="41"/>
      <c r="V102" s="1" t="str">
        <f aca="false">IF(S102&lt;&gt;"",IF(S102&lt;0,1+V101,0),"")</f>
        <v/>
      </c>
      <c r="W102" s="0" t="str">
        <f aca="false">IF(T102&lt;&gt;"",IF(T102&lt;0,1+W101,0),"")</f>
        <v/>
      </c>
      <c r="X102" s="42" t="str">
        <f aca="false">IF(C102&lt;&gt;"",MAX(X101,C102),"")</f>
        <v/>
      </c>
      <c r="Y102" s="43" t="str">
        <f aca="false">IF(X102&lt;&gt;"",1-(C102/X102),"")</f>
        <v/>
      </c>
      <c r="Z102" s="0" t="str">
        <f aca="false">IF(R102&gt;0,R102,"")</f>
        <v/>
      </c>
      <c r="AA102" s="0" t="str">
        <f aca="false">IF(R102&lt;0,R102,"")</f>
        <v/>
      </c>
    </row>
    <row r="103" customFormat="false" ht="13.5" hidden="false" customHeight="false" outlineLevel="0" collapsed="false">
      <c r="B103" s="36" t="n">
        <v>95</v>
      </c>
      <c r="C103" s="37" t="str">
        <f aca="false">IF(R102="","",C102+R102)</f>
        <v/>
      </c>
      <c r="D103" s="37"/>
      <c r="E103" s="36"/>
      <c r="F103" s="38"/>
      <c r="G103" s="36"/>
      <c r="H103" s="36"/>
      <c r="I103" s="36"/>
      <c r="J103" s="36"/>
      <c r="K103" s="37" t="str">
        <f aca="false">IF(J103="","",C103*0.03)</f>
        <v/>
      </c>
      <c r="L103" s="37"/>
      <c r="M103" s="39" t="str">
        <f aca="false">IF(J103="","",(K103/J103)/LOOKUP(RIGHT($D$2,3),定数!$A$6:$A$13,定数!$B$6:$B$13))</f>
        <v/>
      </c>
      <c r="N103" s="36"/>
      <c r="O103" s="38"/>
      <c r="P103" s="36"/>
      <c r="Q103" s="36"/>
      <c r="R103" s="40" t="str">
        <f aca="false">IF(P103="","",T103*M103*LOOKUP(RIGHT($D$2,3),定数!$A$6:$A$13,定数!$B$6:$B$13))</f>
        <v/>
      </c>
      <c r="S103" s="40"/>
      <c r="T103" s="41" t="str">
        <f aca="false">IF(P103="","",IF(G103="買",(P103-H103),(H103-P103))*IF(RIGHT($D$2,3)="JPY",100,10000))</f>
        <v/>
      </c>
      <c r="U103" s="41"/>
      <c r="V103" s="1" t="str">
        <f aca="false">IF(S103&lt;&gt;"",IF(S103&lt;0,1+V102,0),"")</f>
        <v/>
      </c>
      <c r="W103" s="0" t="str">
        <f aca="false">IF(T103&lt;&gt;"",IF(T103&lt;0,1+W102,0),"")</f>
        <v/>
      </c>
      <c r="X103" s="42" t="str">
        <f aca="false">IF(C103&lt;&gt;"",MAX(X102,C103),"")</f>
        <v/>
      </c>
      <c r="Y103" s="43" t="str">
        <f aca="false">IF(X103&lt;&gt;"",1-(C103/X103),"")</f>
        <v/>
      </c>
      <c r="Z103" s="0" t="str">
        <f aca="false">IF(R103&gt;0,R103,"")</f>
        <v/>
      </c>
      <c r="AA103" s="0" t="str">
        <f aca="false">IF(R103&lt;0,R103,"")</f>
        <v/>
      </c>
    </row>
    <row r="104" customFormat="false" ht="13.5" hidden="false" customHeight="false" outlineLevel="0" collapsed="false">
      <c r="B104" s="36" t="n">
        <v>96</v>
      </c>
      <c r="C104" s="37" t="str">
        <f aca="false">IF(R103="","",C103+R103)</f>
        <v/>
      </c>
      <c r="D104" s="37"/>
      <c r="E104" s="36"/>
      <c r="F104" s="38"/>
      <c r="G104" s="36"/>
      <c r="H104" s="36"/>
      <c r="I104" s="36"/>
      <c r="J104" s="36"/>
      <c r="K104" s="37" t="str">
        <f aca="false">IF(J104="","",C104*0.03)</f>
        <v/>
      </c>
      <c r="L104" s="37"/>
      <c r="M104" s="39" t="str">
        <f aca="false">IF(J104="","",(K104/J104)/LOOKUP(RIGHT($D$2,3),定数!$A$6:$A$13,定数!$B$6:$B$13))</f>
        <v/>
      </c>
      <c r="N104" s="36"/>
      <c r="O104" s="38"/>
      <c r="P104" s="36"/>
      <c r="Q104" s="36"/>
      <c r="R104" s="40" t="str">
        <f aca="false">IF(P104="","",T104*M104*LOOKUP(RIGHT($D$2,3),定数!$A$6:$A$13,定数!$B$6:$B$13))</f>
        <v/>
      </c>
      <c r="S104" s="40"/>
      <c r="T104" s="41" t="str">
        <f aca="false">IF(P104="","",IF(G104="買",(P104-H104),(H104-P104))*IF(RIGHT($D$2,3)="JPY",100,10000))</f>
        <v/>
      </c>
      <c r="U104" s="41"/>
      <c r="V104" s="1" t="str">
        <f aca="false">IF(S104&lt;&gt;"",IF(S104&lt;0,1+V103,0),"")</f>
        <v/>
      </c>
      <c r="W104" s="0" t="str">
        <f aca="false">IF(T104&lt;&gt;"",IF(T104&lt;0,1+W103,0),"")</f>
        <v/>
      </c>
      <c r="X104" s="42" t="str">
        <f aca="false">IF(C104&lt;&gt;"",MAX(X103,C104),"")</f>
        <v/>
      </c>
      <c r="Y104" s="43" t="str">
        <f aca="false">IF(X104&lt;&gt;"",1-(C104/X104),"")</f>
        <v/>
      </c>
      <c r="Z104" s="0" t="str">
        <f aca="false">IF(R104&gt;0,R104,"")</f>
        <v/>
      </c>
      <c r="AA104" s="0" t="str">
        <f aca="false">IF(R104&lt;0,R104,"")</f>
        <v/>
      </c>
    </row>
    <row r="105" customFormat="false" ht="13.5" hidden="false" customHeight="false" outlineLevel="0" collapsed="false">
      <c r="B105" s="36" t="n">
        <v>97</v>
      </c>
      <c r="C105" s="37" t="str">
        <f aca="false">IF(R104="","",C104+R104)</f>
        <v/>
      </c>
      <c r="D105" s="37"/>
      <c r="E105" s="36"/>
      <c r="F105" s="38"/>
      <c r="G105" s="36"/>
      <c r="H105" s="36"/>
      <c r="I105" s="36"/>
      <c r="J105" s="36"/>
      <c r="K105" s="37" t="str">
        <f aca="false">IF(J105="","",C105*0.03)</f>
        <v/>
      </c>
      <c r="L105" s="37"/>
      <c r="M105" s="39" t="str">
        <f aca="false">IF(J105="","",(K105/J105)/LOOKUP(RIGHT($D$2,3),定数!$A$6:$A$13,定数!$B$6:$B$13))</f>
        <v/>
      </c>
      <c r="N105" s="36"/>
      <c r="O105" s="38"/>
      <c r="P105" s="36"/>
      <c r="Q105" s="36"/>
      <c r="R105" s="40" t="str">
        <f aca="false">IF(P105="","",T105*M105*LOOKUP(RIGHT($D$2,3),定数!$A$6:$A$13,定数!$B$6:$B$13))</f>
        <v/>
      </c>
      <c r="S105" s="40"/>
      <c r="T105" s="41" t="str">
        <f aca="false">IF(P105="","",IF(G105="買",(P105-H105),(H105-P105))*IF(RIGHT($D$2,3)="JPY",100,10000))</f>
        <v/>
      </c>
      <c r="U105" s="41"/>
      <c r="V105" s="1" t="str">
        <f aca="false">IF(S105&lt;&gt;"",IF(S105&lt;0,1+V104,0),"")</f>
        <v/>
      </c>
      <c r="W105" s="0" t="str">
        <f aca="false">IF(T105&lt;&gt;"",IF(T105&lt;0,1+W104,0),"")</f>
        <v/>
      </c>
      <c r="X105" s="42" t="str">
        <f aca="false">IF(C105&lt;&gt;"",MAX(X104,C105),"")</f>
        <v/>
      </c>
      <c r="Y105" s="43" t="str">
        <f aca="false">IF(X105&lt;&gt;"",1-(C105/X105),"")</f>
        <v/>
      </c>
      <c r="Z105" s="0" t="str">
        <f aca="false">IF(R105&gt;0,R105,"")</f>
        <v/>
      </c>
      <c r="AA105" s="0" t="str">
        <f aca="false">IF(R105&lt;0,R105,"")</f>
        <v/>
      </c>
    </row>
    <row r="106" customFormat="false" ht="13.5" hidden="false" customHeight="false" outlineLevel="0" collapsed="false">
      <c r="B106" s="36" t="n">
        <v>98</v>
      </c>
      <c r="C106" s="37" t="str">
        <f aca="false">IF(R105="","",C105+R105)</f>
        <v/>
      </c>
      <c r="D106" s="37"/>
      <c r="E106" s="36"/>
      <c r="F106" s="38"/>
      <c r="G106" s="36"/>
      <c r="H106" s="36"/>
      <c r="I106" s="36"/>
      <c r="J106" s="36"/>
      <c r="K106" s="37" t="str">
        <f aca="false">IF(J106="","",C106*0.03)</f>
        <v/>
      </c>
      <c r="L106" s="37"/>
      <c r="M106" s="39" t="str">
        <f aca="false">IF(J106="","",(K106/J106)/LOOKUP(RIGHT($D$2,3),定数!$A$6:$A$13,定数!$B$6:$B$13))</f>
        <v/>
      </c>
      <c r="N106" s="36"/>
      <c r="O106" s="38"/>
      <c r="P106" s="36"/>
      <c r="Q106" s="36"/>
      <c r="R106" s="40" t="str">
        <f aca="false">IF(P106="","",T106*M106*LOOKUP(RIGHT($D$2,3),定数!$A$6:$A$13,定数!$B$6:$B$13))</f>
        <v/>
      </c>
      <c r="S106" s="40"/>
      <c r="T106" s="41" t="str">
        <f aca="false">IF(P106="","",IF(G106="買",(P106-H106),(H106-P106))*IF(RIGHT($D$2,3)="JPY",100,10000))</f>
        <v/>
      </c>
      <c r="U106" s="41"/>
      <c r="V106" s="1" t="str">
        <f aca="false">IF(S106&lt;&gt;"",IF(S106&lt;0,1+V105,0),"")</f>
        <v/>
      </c>
      <c r="W106" s="0" t="str">
        <f aca="false">IF(T106&lt;&gt;"",IF(T106&lt;0,1+W105,0),"")</f>
        <v/>
      </c>
      <c r="X106" s="42" t="str">
        <f aca="false">IF(C106&lt;&gt;"",MAX(X105,C106),"")</f>
        <v/>
      </c>
      <c r="Y106" s="43" t="str">
        <f aca="false">IF(X106&lt;&gt;"",1-(C106/X106),"")</f>
        <v/>
      </c>
      <c r="Z106" s="0" t="str">
        <f aca="false">IF(R106&gt;0,R106,"")</f>
        <v/>
      </c>
      <c r="AA106" s="0" t="str">
        <f aca="false">IF(R106&lt;0,R106,"")</f>
        <v/>
      </c>
    </row>
    <row r="107" customFormat="false" ht="13.5" hidden="false" customHeight="false" outlineLevel="0" collapsed="false">
      <c r="B107" s="36" t="n">
        <v>99</v>
      </c>
      <c r="C107" s="37" t="str">
        <f aca="false">IF(R106="","",C106+R106)</f>
        <v/>
      </c>
      <c r="D107" s="37"/>
      <c r="E107" s="36"/>
      <c r="F107" s="38"/>
      <c r="G107" s="36"/>
      <c r="H107" s="36"/>
      <c r="I107" s="36"/>
      <c r="J107" s="36"/>
      <c r="K107" s="37" t="str">
        <f aca="false">IF(J107="","",C107*0.03)</f>
        <v/>
      </c>
      <c r="L107" s="37"/>
      <c r="M107" s="39" t="str">
        <f aca="false">IF(J107="","",(K107/J107)/LOOKUP(RIGHT($D$2,3),定数!$A$6:$A$13,定数!$B$6:$B$13))</f>
        <v/>
      </c>
      <c r="N107" s="36"/>
      <c r="O107" s="38"/>
      <c r="P107" s="36"/>
      <c r="Q107" s="36"/>
      <c r="R107" s="40" t="str">
        <f aca="false">IF(P107="","",T107*M107*LOOKUP(RIGHT($D$2,3),定数!$A$6:$A$13,定数!$B$6:$B$13))</f>
        <v/>
      </c>
      <c r="S107" s="40"/>
      <c r="T107" s="41" t="str">
        <f aca="false">IF(P107="","",IF(G107="買",(P107-H107),(H107-P107))*IF(RIGHT($D$2,3)="JPY",100,10000))</f>
        <v/>
      </c>
      <c r="U107" s="41"/>
      <c r="V107" s="1" t="str">
        <f aca="false">IF(S107&lt;&gt;"",IF(S107&lt;0,1+V106,0),"")</f>
        <v/>
      </c>
      <c r="W107" s="0" t="str">
        <f aca="false">IF(T107&lt;&gt;"",IF(T107&lt;0,1+W106,0),"")</f>
        <v/>
      </c>
      <c r="X107" s="42" t="str">
        <f aca="false">IF(C107&lt;&gt;"",MAX(X106,C107),"")</f>
        <v/>
      </c>
      <c r="Y107" s="43" t="str">
        <f aca="false">IF(X107&lt;&gt;"",1-(C107/X107),"")</f>
        <v/>
      </c>
      <c r="Z107" s="0" t="str">
        <f aca="false">IF(R107&gt;0,R107,"")</f>
        <v/>
      </c>
      <c r="AA107" s="0" t="str">
        <f aca="false">IF(R107&lt;0,R107,"")</f>
        <v/>
      </c>
    </row>
    <row r="108" customFormat="false" ht="13.5" hidden="false" customHeight="false" outlineLevel="0" collapsed="false">
      <c r="B108" s="36" t="n">
        <v>100</v>
      </c>
      <c r="C108" s="37" t="str">
        <f aca="false">IF(R107="","",C107+R107)</f>
        <v/>
      </c>
      <c r="D108" s="37"/>
      <c r="E108" s="36"/>
      <c r="F108" s="38"/>
      <c r="G108" s="36"/>
      <c r="H108" s="36"/>
      <c r="I108" s="36"/>
      <c r="J108" s="36"/>
      <c r="K108" s="37" t="str">
        <f aca="false">IF(J108="","",C108*0.03)</f>
        <v/>
      </c>
      <c r="L108" s="37"/>
      <c r="M108" s="39" t="str">
        <f aca="false">IF(J108="","",(K108/J108)/LOOKUP(RIGHT($D$2,3),定数!$A$6:$A$13,定数!$B$6:$B$13))</f>
        <v/>
      </c>
      <c r="N108" s="36"/>
      <c r="O108" s="38"/>
      <c r="P108" s="36"/>
      <c r="Q108" s="36"/>
      <c r="R108" s="40" t="str">
        <f aca="false">IF(P108="","",T108*M108*LOOKUP(RIGHT($D$2,3),定数!$A$6:$A$13,定数!$B$6:$B$13))</f>
        <v/>
      </c>
      <c r="S108" s="40"/>
      <c r="T108" s="41" t="str">
        <f aca="false">IF(P108="","",IF(G108="買",(P108-H108),(H108-P108))*IF(RIGHT($D$2,3)="JPY",100,10000))</f>
        <v/>
      </c>
      <c r="U108" s="41"/>
      <c r="V108" s="1" t="str">
        <f aca="false">IF(S108&lt;&gt;"",IF(S108&lt;0,1+V107,0),"")</f>
        <v/>
      </c>
      <c r="W108" s="0" t="str">
        <f aca="false">IF(T108&lt;&gt;"",IF(T108&lt;0,1+W107,0),"")</f>
        <v/>
      </c>
      <c r="X108" s="42" t="str">
        <f aca="false">IF(C108&lt;&gt;"",MAX(X107,C108),"")</f>
        <v/>
      </c>
      <c r="Y108" s="43" t="str">
        <f aca="false">IF(X108&lt;&gt;"",1-(C108/X108),"")</f>
        <v/>
      </c>
      <c r="Z108" s="0" t="str">
        <f aca="false">IF(R108&gt;0,R108,"")</f>
        <v/>
      </c>
      <c r="AA108" s="0" t="str">
        <f aca="false">IF(R108&lt;0,R108,"")</f>
        <v/>
      </c>
    </row>
    <row r="109" customFormat="false" ht="13.5" hidden="false" customHeight="false" outlineLevel="0" collapsed="false">
      <c r="B109" s="7"/>
      <c r="C109" s="7"/>
      <c r="D109" s="7"/>
      <c r="E109" s="7"/>
      <c r="F109" s="7"/>
      <c r="G109" s="7"/>
      <c r="H109" s="7"/>
      <c r="I109" s="7"/>
      <c r="J109" s="7"/>
      <c r="K109" s="7"/>
      <c r="L109" s="7"/>
      <c r="M109" s="7"/>
      <c r="N109" s="7"/>
      <c r="O109" s="7"/>
      <c r="P109" s="7"/>
      <c r="Q109" s="7"/>
      <c r="R109" s="7"/>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G46">
    <cfRule type="cellIs" priority="2" operator="equal" aboveAverage="0" equalAverage="0" bottom="0" percent="0" rank="0" text="" dxfId="8">
      <formula>"買"</formula>
    </cfRule>
    <cfRule type="cellIs" priority="3" operator="equal" aboveAverage="0" equalAverage="0" bottom="0" percent="0" rank="0" text="" dxfId="9">
      <formula>"売"</formula>
    </cfRule>
  </conditionalFormatting>
  <conditionalFormatting sqref="G9:G11 G14:G45 G47:G108">
    <cfRule type="cellIs" priority="4" operator="equal" aboveAverage="0" equalAverage="0" bottom="0" percent="0" rank="0" text="" dxfId="10">
      <formula>"買"</formula>
    </cfRule>
    <cfRule type="cellIs" priority="5" operator="equal" aboveAverage="0" equalAverage="0" bottom="0" percent="0" rank="0" text="" dxfId="11">
      <formula>"売"</formula>
    </cfRule>
  </conditionalFormatting>
  <conditionalFormatting sqref="G12">
    <cfRule type="cellIs" priority="6" operator="equal" aboveAverage="0" equalAverage="0" bottom="0" percent="0" rank="0" text="" dxfId="12">
      <formula>"買"</formula>
    </cfRule>
    <cfRule type="cellIs" priority="7" operator="equal" aboveAverage="0" equalAverage="0" bottom="0" percent="0" rank="0" text="" dxfId="13">
      <formula>"売"</formula>
    </cfRule>
  </conditionalFormatting>
  <conditionalFormatting sqref="G13">
    <cfRule type="cellIs" priority="8" operator="equal" aboveAverage="0" equalAverage="0" bottom="0" percent="0" rank="0" text="" dxfId="14">
      <formula>"買"</formula>
    </cfRule>
    <cfRule type="cellIs" priority="9" operator="equal" aboveAverage="0" equalAverage="0" bottom="0" percent="0" rank="0" text="" dxfId="15">
      <formula>"売"</formula>
    </cfRule>
  </conditionalFormatting>
  <dataValidations count="1">
    <dataValidation allowBlank="true" operator="between" showDropDown="false" showErrorMessage="true" showInputMessage="true" sqref="G9:G108" type="list">
      <formula1>"買,売"</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AA109"/>
  <sheetViews>
    <sheetView showFormulas="false" showGridLines="true" showRowColHeaders="true" showZeros="true" rightToLeft="false" tabSelected="false" showOutlineSymbols="true" defaultGridColor="true" view="normal" topLeftCell="A1" colorId="64" zoomScale="115" zoomScaleNormal="115" zoomScalePageLayoutView="100" workbookViewId="0">
      <pane xSplit="0" ySplit="8" topLeftCell="A9" activePane="bottomLeft" state="frozen"/>
      <selection pane="topLeft" activeCell="A1" activeCellId="0" sqref="A1"/>
      <selection pane="bottomLeft" activeCell="S4" activeCellId="0" sqref="S4"/>
    </sheetView>
  </sheetViews>
  <sheetFormatPr defaultColWidth="8.68359375" defaultRowHeight="13.5" zeroHeight="false" outlineLevelRow="0" outlineLevelCol="0"/>
  <cols>
    <col collapsed="false" customWidth="true" hidden="false" outlineLevel="0" max="1" min="1" style="0" width="2.87"/>
    <col collapsed="false" customWidth="true" hidden="false" outlineLevel="0" max="18" min="2" style="0" width="6.63"/>
    <col collapsed="false" customWidth="true" hidden="true" outlineLevel="0" max="22" min="22" style="1" width="10.88"/>
    <col collapsed="false" customWidth="true" hidden="true" outlineLevel="0" max="23" min="23" style="0" width="11.64"/>
  </cols>
  <sheetData>
    <row r="2" customFormat="false" ht="13.5" hidden="false" customHeight="false" outlineLevel="0" collapsed="false">
      <c r="B2" s="2" t="s">
        <v>0</v>
      </c>
      <c r="C2" s="2"/>
      <c r="D2" s="3" t="s">
        <v>1</v>
      </c>
      <c r="E2" s="3"/>
      <c r="F2" s="2" t="s">
        <v>2</v>
      </c>
      <c r="G2" s="2"/>
      <c r="H2" s="4" t="s">
        <v>48</v>
      </c>
      <c r="I2" s="4"/>
      <c r="J2" s="2" t="s">
        <v>4</v>
      </c>
      <c r="K2" s="2"/>
      <c r="L2" s="5" t="n">
        <v>100000</v>
      </c>
      <c r="M2" s="5"/>
      <c r="N2" s="2" t="s">
        <v>5</v>
      </c>
      <c r="O2" s="2"/>
      <c r="P2" s="6" t="n">
        <f aca="false">SUM(L2,D4)</f>
        <v>110526.315789474</v>
      </c>
      <c r="Q2" s="6"/>
      <c r="R2" s="7"/>
      <c r="S2" s="7"/>
      <c r="T2" s="7"/>
    </row>
    <row r="3" customFormat="false" ht="57" hidden="false" customHeight="true" outlineLevel="0" collapsed="false">
      <c r="B3" s="2" t="s">
        <v>6</v>
      </c>
      <c r="C3" s="2"/>
      <c r="D3" s="8" t="s">
        <v>7</v>
      </c>
      <c r="E3" s="8"/>
      <c r="F3" s="8"/>
      <c r="G3" s="8"/>
      <c r="H3" s="8"/>
      <c r="I3" s="8"/>
      <c r="J3" s="2" t="s">
        <v>8</v>
      </c>
      <c r="K3" s="2"/>
      <c r="L3" s="8" t="s">
        <v>50</v>
      </c>
      <c r="M3" s="8"/>
      <c r="N3" s="8"/>
      <c r="O3" s="8"/>
      <c r="P3" s="8"/>
      <c r="Q3" s="8"/>
      <c r="R3" s="7"/>
      <c r="S3" s="7"/>
    </row>
    <row r="4" customFormat="false" ht="13.5" hidden="false" customHeight="false" outlineLevel="0" collapsed="false">
      <c r="B4" s="2" t="s">
        <v>10</v>
      </c>
      <c r="C4" s="2"/>
      <c r="D4" s="9" t="n">
        <f aca="false">SUM($R$9:$S$993)</f>
        <v>10526.3157894737</v>
      </c>
      <c r="E4" s="9"/>
      <c r="F4" s="2" t="s">
        <v>11</v>
      </c>
      <c r="G4" s="2"/>
      <c r="H4" s="10" t="n">
        <f aca="false">SUM($T$9:$U$108)</f>
        <v>200</v>
      </c>
      <c r="I4" s="10"/>
      <c r="J4" s="11" t="s">
        <v>12</v>
      </c>
      <c r="K4" s="11"/>
      <c r="L4" s="6" t="e">
        <f aca="false">Z8/AA8</f>
        <v>#DIV/0!</v>
      </c>
      <c r="M4" s="6"/>
      <c r="N4" s="11" t="s">
        <v>13</v>
      </c>
      <c r="O4" s="11"/>
      <c r="P4" s="12" t="n">
        <f aca="false">MAX(Y:Y)</f>
        <v>0</v>
      </c>
      <c r="Q4" s="12"/>
      <c r="R4" s="7"/>
      <c r="S4" s="7"/>
      <c r="T4" s="7"/>
    </row>
    <row r="5" customFormat="false" ht="13.5" hidden="false" customHeight="false" outlineLevel="0" collapsed="false">
      <c r="B5" s="13" t="s">
        <v>14</v>
      </c>
      <c r="C5" s="14" t="n">
        <f aca="false">COUNTIF($R$9:$R$990,"&gt;0")</f>
        <v>1</v>
      </c>
      <c r="D5" s="2" t="s">
        <v>15</v>
      </c>
      <c r="E5" s="15" t="n">
        <f aca="false">COUNTIF($R$9:$R$990,"&lt;0")</f>
        <v>0</v>
      </c>
      <c r="F5" s="2" t="s">
        <v>16</v>
      </c>
      <c r="G5" s="14" t="n">
        <f aca="false">COUNTIF($R$9:$R$990,"=0")</f>
        <v>0</v>
      </c>
      <c r="H5" s="2" t="s">
        <v>17</v>
      </c>
      <c r="I5" s="12" t="n">
        <f aca="false">C5/SUM(C5,E5,G5)</f>
        <v>1</v>
      </c>
      <c r="J5" s="13" t="s">
        <v>18</v>
      </c>
      <c r="K5" s="13"/>
      <c r="L5" s="4" t="n">
        <f aca="false">MAX(V9:V993)</f>
        <v>1</v>
      </c>
      <c r="M5" s="4"/>
      <c r="N5" s="16" t="s">
        <v>19</v>
      </c>
      <c r="O5" s="17"/>
      <c r="P5" s="4" t="n">
        <f aca="false">MAX(W9:W993)</f>
        <v>0</v>
      </c>
      <c r="Q5" s="4"/>
      <c r="R5" s="7"/>
      <c r="S5" s="7"/>
      <c r="T5" s="7"/>
    </row>
    <row r="6" customFormat="false" ht="13.5" hidden="false" customHeight="false" outlineLevel="0" collapsed="false">
      <c r="B6" s="18"/>
      <c r="C6" s="19"/>
      <c r="D6" s="20"/>
      <c r="E6" s="21"/>
      <c r="F6" s="18"/>
      <c r="G6" s="21"/>
      <c r="H6" s="18"/>
      <c r="I6" s="22"/>
      <c r="J6" s="18"/>
      <c r="K6" s="18"/>
      <c r="L6" s="21"/>
      <c r="M6" s="23" t="s">
        <v>20</v>
      </c>
      <c r="N6" s="24"/>
      <c r="O6" s="24"/>
      <c r="P6" s="21"/>
      <c r="Q6" s="25"/>
      <c r="R6" s="7"/>
      <c r="S6" s="7"/>
      <c r="T6" s="7"/>
    </row>
    <row r="7" customFormat="false" ht="13.5" hidden="false" customHeight="false" outlineLevel="0" collapsed="false">
      <c r="B7" s="26" t="s">
        <v>21</v>
      </c>
      <c r="C7" s="27" t="s">
        <v>22</v>
      </c>
      <c r="D7" s="27"/>
      <c r="E7" s="28" t="s">
        <v>23</v>
      </c>
      <c r="F7" s="28"/>
      <c r="G7" s="28"/>
      <c r="H7" s="28"/>
      <c r="I7" s="28"/>
      <c r="J7" s="29" t="s">
        <v>24</v>
      </c>
      <c r="K7" s="29"/>
      <c r="L7" s="29"/>
      <c r="M7" s="30" t="s">
        <v>25</v>
      </c>
      <c r="N7" s="31" t="s">
        <v>26</v>
      </c>
      <c r="O7" s="31"/>
      <c r="P7" s="31"/>
      <c r="Q7" s="31"/>
      <c r="R7" s="32" t="s">
        <v>27</v>
      </c>
      <c r="S7" s="32"/>
      <c r="T7" s="32"/>
      <c r="U7" s="32"/>
    </row>
    <row r="8" customFormat="false" ht="13.5" hidden="false" customHeight="false" outlineLevel="0" collapsed="false">
      <c r="B8" s="26"/>
      <c r="C8" s="27"/>
      <c r="D8" s="27"/>
      <c r="E8" s="33" t="s">
        <v>28</v>
      </c>
      <c r="F8" s="33" t="s">
        <v>29</v>
      </c>
      <c r="G8" s="33" t="s">
        <v>30</v>
      </c>
      <c r="H8" s="33" t="s">
        <v>31</v>
      </c>
      <c r="I8" s="33"/>
      <c r="J8" s="34" t="s">
        <v>32</v>
      </c>
      <c r="K8" s="34" t="s">
        <v>33</v>
      </c>
      <c r="L8" s="34"/>
      <c r="M8" s="30"/>
      <c r="N8" s="35" t="s">
        <v>28</v>
      </c>
      <c r="O8" s="35" t="s">
        <v>29</v>
      </c>
      <c r="P8" s="35" t="s">
        <v>31</v>
      </c>
      <c r="Q8" s="35"/>
      <c r="R8" s="32" t="s">
        <v>34</v>
      </c>
      <c r="S8" s="32"/>
      <c r="T8" s="32" t="s">
        <v>32</v>
      </c>
      <c r="U8" s="32"/>
      <c r="Y8" s="0" t="s">
        <v>35</v>
      </c>
    </row>
    <row r="9" customFormat="false" ht="13.5" hidden="false" customHeight="false" outlineLevel="0" collapsed="false">
      <c r="B9" s="36" t="n">
        <v>1</v>
      </c>
      <c r="C9" s="37" t="n">
        <f aca="false">L2</f>
        <v>100000</v>
      </c>
      <c r="D9" s="37"/>
      <c r="E9" s="36" t="n">
        <v>2001</v>
      </c>
      <c r="F9" s="38" t="n">
        <v>42111</v>
      </c>
      <c r="G9" s="36" t="s">
        <v>37</v>
      </c>
      <c r="H9" s="36" t="n">
        <v>1</v>
      </c>
      <c r="I9" s="36"/>
      <c r="J9" s="36" t="n">
        <v>57</v>
      </c>
      <c r="K9" s="37" t="n">
        <f aca="false">IF(J9="","",C9*0.03)</f>
        <v>3000</v>
      </c>
      <c r="L9" s="37"/>
      <c r="M9" s="39" t="n">
        <f aca="false">IF(J9="","",(K9/J9)/LOOKUP(RIGHT($D$2,3),定数!$A$6:$A$13,定数!$B$6:$B$13))</f>
        <v>0.43859649122807</v>
      </c>
      <c r="N9" s="36" t="n">
        <v>2001</v>
      </c>
      <c r="O9" s="38" t="n">
        <v>42111</v>
      </c>
      <c r="P9" s="36" t="n">
        <v>1.02</v>
      </c>
      <c r="Q9" s="36"/>
      <c r="R9" s="40" t="n">
        <f aca="false">IF(P9="","",T9*M9*LOOKUP(RIGHT($D$2,3),定数!$A$6:$A$13,定数!$B$6:$B$13))</f>
        <v>10526.3157894737</v>
      </c>
      <c r="S9" s="40"/>
      <c r="T9" s="41" t="n">
        <f aca="false">IF(P9="","",IF(G9="買",(P9-H9),(H9-P9))*IF(RIGHT($D$2,3)="JPY",100,10000))</f>
        <v>200</v>
      </c>
      <c r="U9" s="41"/>
      <c r="V9" s="7" t="n">
        <f aca="false">IF(T9&lt;&gt;"",IF(T9&gt;0,1+V8,0),"")</f>
        <v>1</v>
      </c>
      <c r="W9" s="0" t="n">
        <f aca="false">IF(T9&lt;&gt;"",IF(T9&lt;0,1+W8,0),"")</f>
        <v>0</v>
      </c>
      <c r="Z9" s="0" t="n">
        <f aca="false">IF(R9&gt;0,R9,"")</f>
        <v>10526.3157894737</v>
      </c>
      <c r="AA9" s="0" t="str">
        <f aca="false">IF(R9&lt;0,R9,"")</f>
        <v/>
      </c>
    </row>
    <row r="10" customFormat="false" ht="13.5" hidden="false" customHeight="false" outlineLevel="0" collapsed="false">
      <c r="B10" s="36" t="n">
        <v>2</v>
      </c>
      <c r="C10" s="37" t="n">
        <f aca="false">IF(R9="","",C9+R9)</f>
        <v>110526.315789474</v>
      </c>
      <c r="D10" s="37"/>
      <c r="E10" s="36"/>
      <c r="F10" s="38"/>
      <c r="G10" s="36"/>
      <c r="H10" s="36"/>
      <c r="I10" s="36"/>
      <c r="J10" s="36"/>
      <c r="K10" s="37" t="str">
        <f aca="false">IF(J10="","",C10*0.03)</f>
        <v/>
      </c>
      <c r="L10" s="37"/>
      <c r="M10" s="39" t="str">
        <f aca="false">IF(J10="","",(K10/J10)/LOOKUP(RIGHT($D$2,3),定数!$A$6:$A$13,定数!$B$6:$B$13))</f>
        <v/>
      </c>
      <c r="N10" s="36"/>
      <c r="O10" s="38"/>
      <c r="P10" s="36"/>
      <c r="Q10" s="36"/>
      <c r="R10" s="40" t="str">
        <f aca="false">IF(P10="","",T10*M10*LOOKUP(RIGHT($D$2,3),定数!$A$6:$A$13,定数!$B$6:$B$13))</f>
        <v/>
      </c>
      <c r="S10" s="40"/>
      <c r="T10" s="41" t="str">
        <f aca="false">IF(P10="","",IF(G10="買",(P10-H10),(H10-P10))*IF(RIGHT($D$2,3)="JPY",100,10000))</f>
        <v/>
      </c>
      <c r="U10" s="41"/>
      <c r="V10" s="1" t="str">
        <f aca="false">IF(T10&lt;&gt;"",IF(T10&gt;0,1+V9,0),"")</f>
        <v/>
      </c>
      <c r="W10" s="0" t="str">
        <f aca="false">IF(T10&lt;&gt;"",IF(T10&lt;0,1+W9,0),"")</f>
        <v/>
      </c>
      <c r="X10" s="42" t="n">
        <f aca="false">IF(C10&lt;&gt;"",MAX(C10,C9),"")</f>
        <v>110526.315789474</v>
      </c>
      <c r="Z10" s="0" t="str">
        <f aca="false">IF(R10&gt;0,R10,"")</f>
        <v/>
      </c>
      <c r="AA10" s="0" t="str">
        <f aca="false">IF(R10&lt;0,R10,"")</f>
        <v/>
      </c>
    </row>
    <row r="11" customFormat="false" ht="13.5" hidden="false" customHeight="false" outlineLevel="0" collapsed="false">
      <c r="B11" s="36" t="n">
        <v>3</v>
      </c>
      <c r="C11" s="37" t="str">
        <f aca="false">IF(R10="","",C10+R10)</f>
        <v/>
      </c>
      <c r="D11" s="37"/>
      <c r="E11" s="36"/>
      <c r="F11" s="38"/>
      <c r="G11" s="36"/>
      <c r="H11" s="36"/>
      <c r="I11" s="36"/>
      <c r="J11" s="36"/>
      <c r="K11" s="37" t="str">
        <f aca="false">IF(J11="","",C11*0.03)</f>
        <v/>
      </c>
      <c r="L11" s="37"/>
      <c r="M11" s="39" t="str">
        <f aca="false">IF(J11="","",(K11/J11)/LOOKUP(RIGHT($D$2,3),定数!$A$6:$A$13,定数!$B$6:$B$13))</f>
        <v/>
      </c>
      <c r="N11" s="36"/>
      <c r="O11" s="38"/>
      <c r="P11" s="36"/>
      <c r="Q11" s="36"/>
      <c r="R11" s="40" t="str">
        <f aca="false">IF(P11="","",T11*M11*LOOKUP(RIGHT($D$2,3),定数!$A$6:$A$13,定数!$B$6:$B$13))</f>
        <v/>
      </c>
      <c r="S11" s="40"/>
      <c r="T11" s="41" t="str">
        <f aca="false">IF(P11="","",IF(G11="買",(P11-H11),(H11-P11))*IF(RIGHT($D$2,3)="JPY",100,10000))</f>
        <v/>
      </c>
      <c r="U11" s="41"/>
      <c r="V11" s="1" t="str">
        <f aca="false">IF(T11&lt;&gt;"",IF(T11&gt;0,1+V10,0),"")</f>
        <v/>
      </c>
      <c r="W11" s="0" t="str">
        <f aca="false">IF(T11&lt;&gt;"",IF(T11&lt;0,1+W10,0),"")</f>
        <v/>
      </c>
      <c r="X11" s="42" t="str">
        <f aca="false">IF(C11&lt;&gt;"",MAX(X10,C11),"")</f>
        <v/>
      </c>
      <c r="Y11" s="43" t="str">
        <f aca="false">IF(X11&lt;&gt;"",1-(C11/X11),"")</f>
        <v/>
      </c>
      <c r="Z11" s="0" t="str">
        <f aca="false">IF(R11&gt;0,R11,"")</f>
        <v/>
      </c>
      <c r="AA11" s="0" t="str">
        <f aca="false">IF(R11&lt;0,R11,"")</f>
        <v/>
      </c>
    </row>
    <row r="12" customFormat="false" ht="13.5" hidden="false" customHeight="false" outlineLevel="0" collapsed="false">
      <c r="B12" s="36" t="n">
        <v>4</v>
      </c>
      <c r="C12" s="37" t="str">
        <f aca="false">IF(R11="","",C11+R11)</f>
        <v/>
      </c>
      <c r="D12" s="37"/>
      <c r="E12" s="36"/>
      <c r="F12" s="38"/>
      <c r="G12" s="36"/>
      <c r="H12" s="36"/>
      <c r="I12" s="36"/>
      <c r="J12" s="36"/>
      <c r="K12" s="37" t="str">
        <f aca="false">IF(J12="","",C12*0.03)</f>
        <v/>
      </c>
      <c r="L12" s="37"/>
      <c r="M12" s="39" t="str">
        <f aca="false">IF(J12="","",(K12/J12)/LOOKUP(RIGHT($D$2,3),定数!$A$6:$A$13,定数!$B$6:$B$13))</f>
        <v/>
      </c>
      <c r="N12" s="36"/>
      <c r="O12" s="38"/>
      <c r="P12" s="36"/>
      <c r="Q12" s="36"/>
      <c r="R12" s="40" t="str">
        <f aca="false">IF(P12="","",T12*M12*LOOKUP(RIGHT($D$2,3),定数!$A$6:$A$13,定数!$B$6:$B$13))</f>
        <v/>
      </c>
      <c r="S12" s="40"/>
      <c r="T12" s="41" t="str">
        <f aca="false">IF(P12="","",IF(G12="買",(P12-H12),(H12-P12))*IF(RIGHT($D$2,3)="JPY",100,10000))</f>
        <v/>
      </c>
      <c r="U12" s="41"/>
      <c r="V12" s="1" t="str">
        <f aca="false">IF(T12&lt;&gt;"",IF(T12&gt;0,1+V11,0),"")</f>
        <v/>
      </c>
      <c r="W12" s="0" t="str">
        <f aca="false">IF(T12&lt;&gt;"",IF(T12&lt;0,1+W11,0),"")</f>
        <v/>
      </c>
      <c r="X12" s="42" t="str">
        <f aca="false">IF(C12&lt;&gt;"",MAX(X11,C12),"")</f>
        <v/>
      </c>
      <c r="Y12" s="43" t="str">
        <f aca="false">IF(X12&lt;&gt;"",1-(C12/X12),"")</f>
        <v/>
      </c>
      <c r="Z12" s="0" t="str">
        <f aca="false">IF(R12&gt;0,R12,"")</f>
        <v/>
      </c>
      <c r="AA12" s="0" t="str">
        <f aca="false">IF(R12&lt;0,R12,"")</f>
        <v/>
      </c>
    </row>
    <row r="13" customFormat="false" ht="13.5" hidden="false" customHeight="false" outlineLevel="0" collapsed="false">
      <c r="B13" s="36" t="n">
        <v>5</v>
      </c>
      <c r="C13" s="37" t="str">
        <f aca="false">IF(R12="","",C12+R12)</f>
        <v/>
      </c>
      <c r="D13" s="37"/>
      <c r="E13" s="36"/>
      <c r="F13" s="38"/>
      <c r="G13" s="36"/>
      <c r="H13" s="36"/>
      <c r="I13" s="36"/>
      <c r="J13" s="36"/>
      <c r="K13" s="37" t="str">
        <f aca="false">IF(J13="","",C13*0.03)</f>
        <v/>
      </c>
      <c r="L13" s="37"/>
      <c r="M13" s="39" t="str">
        <f aca="false">IF(J13="","",(K13/J13)/LOOKUP(RIGHT($D$2,3),定数!$A$6:$A$13,定数!$B$6:$B$13))</f>
        <v/>
      </c>
      <c r="N13" s="36"/>
      <c r="O13" s="38"/>
      <c r="P13" s="36"/>
      <c r="Q13" s="36"/>
      <c r="R13" s="40" t="str">
        <f aca="false">IF(P13="","",T13*M13*LOOKUP(RIGHT($D$2,3),定数!$A$6:$A$13,定数!$B$6:$B$13))</f>
        <v/>
      </c>
      <c r="S13" s="40"/>
      <c r="T13" s="41" t="str">
        <f aca="false">IF(P13="","",IF(G13="買",(P13-H13),(H13-P13))*IF(RIGHT($D$2,3)="JPY",100,10000))</f>
        <v/>
      </c>
      <c r="U13" s="41"/>
      <c r="V13" s="1" t="str">
        <f aca="false">IF(T13&lt;&gt;"",IF(T13&gt;0,1+V12,0),"")</f>
        <v/>
      </c>
      <c r="W13" s="0" t="str">
        <f aca="false">IF(T13&lt;&gt;"",IF(T13&lt;0,1+W12,0),"")</f>
        <v/>
      </c>
      <c r="X13" s="42" t="str">
        <f aca="false">IF(C13&lt;&gt;"",MAX(X12,C13),"")</f>
        <v/>
      </c>
      <c r="Y13" s="43" t="str">
        <f aca="false">IF(X13&lt;&gt;"",1-(C13/X13),"")</f>
        <v/>
      </c>
      <c r="Z13" s="0" t="str">
        <f aca="false">IF(R13&gt;0,R13,"")</f>
        <v/>
      </c>
      <c r="AA13" s="0" t="str">
        <f aca="false">IF(R13&lt;0,R13,"")</f>
        <v/>
      </c>
    </row>
    <row r="14" customFormat="false" ht="13.5" hidden="false" customHeight="false" outlineLevel="0" collapsed="false">
      <c r="B14" s="36" t="n">
        <v>6</v>
      </c>
      <c r="C14" s="37" t="str">
        <f aca="false">IF(R13="","",C13+R13)</f>
        <v/>
      </c>
      <c r="D14" s="37"/>
      <c r="E14" s="36"/>
      <c r="F14" s="38"/>
      <c r="G14" s="36"/>
      <c r="H14" s="36"/>
      <c r="I14" s="36"/>
      <c r="J14" s="36"/>
      <c r="K14" s="37" t="str">
        <f aca="false">IF(J14="","",C14*0.03)</f>
        <v/>
      </c>
      <c r="L14" s="37"/>
      <c r="M14" s="39" t="str">
        <f aca="false">IF(J14="","",(K14/J14)/LOOKUP(RIGHT($D$2,3),定数!$A$6:$A$13,定数!$B$6:$B$13))</f>
        <v/>
      </c>
      <c r="N14" s="36"/>
      <c r="O14" s="38"/>
      <c r="P14" s="36"/>
      <c r="Q14" s="36"/>
      <c r="R14" s="40" t="str">
        <f aca="false">IF(P14="","",T14*M14*LOOKUP(RIGHT($D$2,3),定数!$A$6:$A$13,定数!$B$6:$B$13))</f>
        <v/>
      </c>
      <c r="S14" s="40"/>
      <c r="T14" s="41" t="str">
        <f aca="false">IF(P14="","",IF(G14="買",(P14-H14),(H14-P14))*IF(RIGHT($D$2,3)="JPY",100,10000))</f>
        <v/>
      </c>
      <c r="U14" s="41"/>
      <c r="V14" s="1" t="str">
        <f aca="false">IF(T14&lt;&gt;"",IF(T14&gt;0,1+V13,0),"")</f>
        <v/>
      </c>
      <c r="W14" s="0" t="str">
        <f aca="false">IF(T14&lt;&gt;"",IF(T14&lt;0,1+W13,0),"")</f>
        <v/>
      </c>
      <c r="X14" s="42" t="str">
        <f aca="false">IF(C14&lt;&gt;"",MAX(X13,C14),"")</f>
        <v/>
      </c>
      <c r="Y14" s="43" t="str">
        <f aca="false">IF(X14&lt;&gt;"",1-(C14/X14),"")</f>
        <v/>
      </c>
      <c r="Z14" s="0" t="str">
        <f aca="false">IF(R14&gt;0,R14,"")</f>
        <v/>
      </c>
      <c r="AA14" s="0" t="str">
        <f aca="false">IF(R14&lt;0,R14,"")</f>
        <v/>
      </c>
    </row>
    <row r="15" customFormat="false" ht="13.5" hidden="false" customHeight="false" outlineLevel="0" collapsed="false">
      <c r="B15" s="36" t="n">
        <v>7</v>
      </c>
      <c r="C15" s="37" t="str">
        <f aca="false">IF(R14="","",C14+R14)</f>
        <v/>
      </c>
      <c r="D15" s="37"/>
      <c r="E15" s="36"/>
      <c r="F15" s="38"/>
      <c r="G15" s="36"/>
      <c r="H15" s="36"/>
      <c r="I15" s="36"/>
      <c r="J15" s="36"/>
      <c r="K15" s="37" t="str">
        <f aca="false">IF(J15="","",C15*0.03)</f>
        <v/>
      </c>
      <c r="L15" s="37"/>
      <c r="M15" s="39" t="str">
        <f aca="false">IF(J15="","",(K15/J15)/LOOKUP(RIGHT($D$2,3),定数!$A$6:$A$13,定数!$B$6:$B$13))</f>
        <v/>
      </c>
      <c r="N15" s="36"/>
      <c r="O15" s="38"/>
      <c r="P15" s="36"/>
      <c r="Q15" s="36"/>
      <c r="R15" s="40" t="str">
        <f aca="false">IF(P15="","",T15*M15*LOOKUP(RIGHT($D$2,3),定数!$A$6:$A$13,定数!$B$6:$B$13))</f>
        <v/>
      </c>
      <c r="S15" s="40"/>
      <c r="T15" s="41" t="str">
        <f aca="false">IF(P15="","",IF(G15="買",(P15-H15),(H15-P15))*IF(RIGHT($D$2,3)="JPY",100,10000))</f>
        <v/>
      </c>
      <c r="U15" s="41"/>
      <c r="V15" s="1" t="str">
        <f aca="false">IF(T15&lt;&gt;"",IF(T15&gt;0,1+V14,0),"")</f>
        <v/>
      </c>
      <c r="W15" s="0" t="str">
        <f aca="false">IF(T15&lt;&gt;"",IF(T15&lt;0,1+W14,0),"")</f>
        <v/>
      </c>
      <c r="X15" s="42" t="str">
        <f aca="false">IF(C15&lt;&gt;"",MAX(X14,C15),"")</f>
        <v/>
      </c>
      <c r="Y15" s="43" t="str">
        <f aca="false">IF(X15&lt;&gt;"",1-(C15/X15),"")</f>
        <v/>
      </c>
      <c r="Z15" s="0" t="str">
        <f aca="false">IF(R15&gt;0,R15,"")</f>
        <v/>
      </c>
      <c r="AA15" s="0" t="str">
        <f aca="false">IF(R15&lt;0,R15,"")</f>
        <v/>
      </c>
    </row>
    <row r="16" customFormat="false" ht="13.5" hidden="false" customHeight="false" outlineLevel="0" collapsed="false">
      <c r="B16" s="36" t="n">
        <v>8</v>
      </c>
      <c r="C16" s="37" t="str">
        <f aca="false">IF(R15="","",C15+R15)</f>
        <v/>
      </c>
      <c r="D16" s="37"/>
      <c r="E16" s="36"/>
      <c r="F16" s="38"/>
      <c r="G16" s="36"/>
      <c r="H16" s="36"/>
      <c r="I16" s="36"/>
      <c r="J16" s="36"/>
      <c r="K16" s="37" t="str">
        <f aca="false">IF(J16="","",C16*0.03)</f>
        <v/>
      </c>
      <c r="L16" s="37"/>
      <c r="M16" s="39" t="str">
        <f aca="false">IF(J16="","",(K16/J16)/LOOKUP(RIGHT($D$2,3),定数!$A$6:$A$13,定数!$B$6:$B$13))</f>
        <v/>
      </c>
      <c r="N16" s="36"/>
      <c r="O16" s="38"/>
      <c r="P16" s="36"/>
      <c r="Q16" s="36"/>
      <c r="R16" s="40" t="str">
        <f aca="false">IF(P16="","",T16*M16*LOOKUP(RIGHT($D$2,3),定数!$A$6:$A$13,定数!$B$6:$B$13))</f>
        <v/>
      </c>
      <c r="S16" s="40"/>
      <c r="T16" s="41" t="str">
        <f aca="false">IF(P16="","",IF(G16="買",(P16-H16),(H16-P16))*IF(RIGHT($D$2,3)="JPY",100,10000))</f>
        <v/>
      </c>
      <c r="U16" s="41"/>
      <c r="V16" s="1" t="str">
        <f aca="false">IF(T16&lt;&gt;"",IF(T16&gt;0,1+V15,0),"")</f>
        <v/>
      </c>
      <c r="W16" s="0" t="str">
        <f aca="false">IF(T16&lt;&gt;"",IF(T16&lt;0,1+W15,0),"")</f>
        <v/>
      </c>
      <c r="X16" s="42" t="str">
        <f aca="false">IF(C16&lt;&gt;"",MAX(X15,C16),"")</f>
        <v/>
      </c>
      <c r="Y16" s="43" t="str">
        <f aca="false">IF(X16&lt;&gt;"",1-(C16/X16),"")</f>
        <v/>
      </c>
      <c r="Z16" s="0" t="str">
        <f aca="false">IF(R16&gt;0,R16,"")</f>
        <v/>
      </c>
      <c r="AA16" s="0" t="str">
        <f aca="false">IF(R16&lt;0,R16,"")</f>
        <v/>
      </c>
    </row>
    <row r="17" customFormat="false" ht="13.5" hidden="false" customHeight="false" outlineLevel="0" collapsed="false">
      <c r="B17" s="36" t="n">
        <v>9</v>
      </c>
      <c r="C17" s="37" t="str">
        <f aca="false">IF(R16="","",C16+R16)</f>
        <v/>
      </c>
      <c r="D17" s="37"/>
      <c r="E17" s="36"/>
      <c r="F17" s="38"/>
      <c r="G17" s="36"/>
      <c r="H17" s="36"/>
      <c r="I17" s="36"/>
      <c r="J17" s="36"/>
      <c r="K17" s="37" t="str">
        <f aca="false">IF(J17="","",C17*0.03)</f>
        <v/>
      </c>
      <c r="L17" s="37"/>
      <c r="M17" s="39" t="str">
        <f aca="false">IF(J17="","",(K17/J17)/LOOKUP(RIGHT($D$2,3),定数!$A$6:$A$13,定数!$B$6:$B$13))</f>
        <v/>
      </c>
      <c r="N17" s="36"/>
      <c r="O17" s="38"/>
      <c r="P17" s="36"/>
      <c r="Q17" s="36"/>
      <c r="R17" s="40" t="str">
        <f aca="false">IF(P17="","",T17*M17*LOOKUP(RIGHT($D$2,3),定数!$A$6:$A$13,定数!$B$6:$B$13))</f>
        <v/>
      </c>
      <c r="S17" s="40"/>
      <c r="T17" s="41" t="str">
        <f aca="false">IF(P17="","",IF(G17="買",(P17-H17),(H17-P17))*IF(RIGHT($D$2,3)="JPY",100,10000))</f>
        <v/>
      </c>
      <c r="U17" s="41"/>
      <c r="V17" s="1" t="str">
        <f aca="false">IF(T17&lt;&gt;"",IF(T17&gt;0,1+V16,0),"")</f>
        <v/>
      </c>
      <c r="W17" s="0" t="str">
        <f aca="false">IF(T17&lt;&gt;"",IF(T17&lt;0,1+W16,0),"")</f>
        <v/>
      </c>
      <c r="X17" s="42" t="str">
        <f aca="false">IF(C17&lt;&gt;"",MAX(X16,C17),"")</f>
        <v/>
      </c>
      <c r="Y17" s="43" t="str">
        <f aca="false">IF(X17&lt;&gt;"",1-(C17/X17),"")</f>
        <v/>
      </c>
      <c r="Z17" s="0" t="str">
        <f aca="false">IF(R17&gt;0,R17,"")</f>
        <v/>
      </c>
      <c r="AA17" s="0" t="str">
        <f aca="false">IF(R17&lt;0,R17,"")</f>
        <v/>
      </c>
    </row>
    <row r="18" customFormat="false" ht="13.5" hidden="false" customHeight="false" outlineLevel="0" collapsed="false">
      <c r="B18" s="36" t="n">
        <v>10</v>
      </c>
      <c r="C18" s="37" t="str">
        <f aca="false">IF(R17="","",C17+R17)</f>
        <v/>
      </c>
      <c r="D18" s="37"/>
      <c r="E18" s="36"/>
      <c r="F18" s="38"/>
      <c r="G18" s="36"/>
      <c r="H18" s="36"/>
      <c r="I18" s="36"/>
      <c r="J18" s="36"/>
      <c r="K18" s="37" t="str">
        <f aca="false">IF(J18="","",C18*0.03)</f>
        <v/>
      </c>
      <c r="L18" s="37"/>
      <c r="M18" s="39" t="str">
        <f aca="false">IF(J18="","",(K18/J18)/LOOKUP(RIGHT($D$2,3),定数!$A$6:$A$13,定数!$B$6:$B$13))</f>
        <v/>
      </c>
      <c r="N18" s="36"/>
      <c r="O18" s="38"/>
      <c r="P18" s="36"/>
      <c r="Q18" s="36"/>
      <c r="R18" s="40" t="str">
        <f aca="false">IF(P18="","",T18*M18*LOOKUP(RIGHT($D$2,3),定数!$A$6:$A$13,定数!$B$6:$B$13))</f>
        <v/>
      </c>
      <c r="S18" s="40"/>
      <c r="T18" s="41" t="str">
        <f aca="false">IF(P18="","",IF(G18="買",(P18-H18),(H18-P18))*IF(RIGHT($D$2,3)="JPY",100,10000))</f>
        <v/>
      </c>
      <c r="U18" s="41"/>
      <c r="V18" s="1" t="str">
        <f aca="false">IF(T18&lt;&gt;"",IF(T18&gt;0,1+V17,0),"")</f>
        <v/>
      </c>
      <c r="W18" s="0" t="str">
        <f aca="false">IF(T18&lt;&gt;"",IF(T18&lt;0,1+W17,0),"")</f>
        <v/>
      </c>
      <c r="X18" s="42" t="str">
        <f aca="false">IF(C18&lt;&gt;"",MAX(X17,C18),"")</f>
        <v/>
      </c>
      <c r="Y18" s="43" t="str">
        <f aca="false">IF(X18&lt;&gt;"",1-(C18/X18),"")</f>
        <v/>
      </c>
      <c r="Z18" s="0" t="str">
        <f aca="false">IF(R18&gt;0,R18,"")</f>
        <v/>
      </c>
      <c r="AA18" s="0" t="str">
        <f aca="false">IF(R18&lt;0,R18,"")</f>
        <v/>
      </c>
    </row>
    <row r="19" customFormat="false" ht="13.5" hidden="false" customHeight="false" outlineLevel="0" collapsed="false">
      <c r="B19" s="36" t="n">
        <v>11</v>
      </c>
      <c r="C19" s="37" t="str">
        <f aca="false">IF(R18="","",C18+R18)</f>
        <v/>
      </c>
      <c r="D19" s="37"/>
      <c r="E19" s="36"/>
      <c r="F19" s="38"/>
      <c r="G19" s="36"/>
      <c r="H19" s="36"/>
      <c r="I19" s="36"/>
      <c r="J19" s="36"/>
      <c r="K19" s="37" t="str">
        <f aca="false">IF(J19="","",C19*0.03)</f>
        <v/>
      </c>
      <c r="L19" s="37"/>
      <c r="M19" s="39" t="str">
        <f aca="false">IF(J19="","",(K19/J19)/LOOKUP(RIGHT($D$2,3),定数!$A$6:$A$13,定数!$B$6:$B$13))</f>
        <v/>
      </c>
      <c r="N19" s="36"/>
      <c r="O19" s="38"/>
      <c r="P19" s="36"/>
      <c r="Q19" s="36"/>
      <c r="R19" s="40" t="str">
        <f aca="false">IF(P19="","",T19*M19*LOOKUP(RIGHT($D$2,3),定数!$A$6:$A$13,定数!$B$6:$B$13))</f>
        <v/>
      </c>
      <c r="S19" s="40"/>
      <c r="T19" s="41" t="str">
        <f aca="false">IF(P19="","",IF(G19="買",(P19-H19),(H19-P19))*IF(RIGHT($D$2,3)="JPY",100,10000))</f>
        <v/>
      </c>
      <c r="U19" s="41"/>
      <c r="V19" s="1" t="str">
        <f aca="false">IF(T19&lt;&gt;"",IF(T19&gt;0,1+V18,0),"")</f>
        <v/>
      </c>
      <c r="W19" s="0" t="str">
        <f aca="false">IF(T19&lt;&gt;"",IF(T19&lt;0,1+W18,0),"")</f>
        <v/>
      </c>
      <c r="X19" s="42" t="str">
        <f aca="false">IF(C19&lt;&gt;"",MAX(X18,C19),"")</f>
        <v/>
      </c>
      <c r="Y19" s="43" t="str">
        <f aca="false">IF(X19&lt;&gt;"",1-(C19/X19),"")</f>
        <v/>
      </c>
      <c r="Z19" s="0" t="str">
        <f aca="false">IF(R19&gt;0,R19,"")</f>
        <v/>
      </c>
      <c r="AA19" s="0" t="str">
        <f aca="false">IF(R19&lt;0,R19,"")</f>
        <v/>
      </c>
    </row>
    <row r="20" customFormat="false" ht="13.5" hidden="false" customHeight="false" outlineLevel="0" collapsed="false">
      <c r="B20" s="36" t="n">
        <v>12</v>
      </c>
      <c r="C20" s="37" t="str">
        <f aca="false">IF(R19="","",C19+R19)</f>
        <v/>
      </c>
      <c r="D20" s="37"/>
      <c r="E20" s="36"/>
      <c r="F20" s="38"/>
      <c r="G20" s="36"/>
      <c r="H20" s="36"/>
      <c r="I20" s="36"/>
      <c r="J20" s="36"/>
      <c r="K20" s="37" t="str">
        <f aca="false">IF(J20="","",C20*0.03)</f>
        <v/>
      </c>
      <c r="L20" s="37"/>
      <c r="M20" s="39" t="str">
        <f aca="false">IF(J20="","",(K20/J20)/LOOKUP(RIGHT($D$2,3),定数!$A$6:$A$13,定数!$B$6:$B$13))</f>
        <v/>
      </c>
      <c r="N20" s="36"/>
      <c r="O20" s="38"/>
      <c r="P20" s="36"/>
      <c r="Q20" s="36"/>
      <c r="R20" s="40" t="str">
        <f aca="false">IF(P20="","",T20*M20*LOOKUP(RIGHT($D$2,3),定数!$A$6:$A$13,定数!$B$6:$B$13))</f>
        <v/>
      </c>
      <c r="S20" s="40"/>
      <c r="T20" s="41" t="str">
        <f aca="false">IF(P20="","",IF(G20="買",(P20-H20),(H20-P20))*IF(RIGHT($D$2,3)="JPY",100,10000))</f>
        <v/>
      </c>
      <c r="U20" s="41"/>
      <c r="V20" s="1" t="str">
        <f aca="false">IF(T20&lt;&gt;"",IF(T20&gt;0,1+V19,0),"")</f>
        <v/>
      </c>
      <c r="W20" s="0" t="str">
        <f aca="false">IF(T20&lt;&gt;"",IF(T20&lt;0,1+W19,0),"")</f>
        <v/>
      </c>
      <c r="X20" s="42" t="str">
        <f aca="false">IF(C20&lt;&gt;"",MAX(X19,C20),"")</f>
        <v/>
      </c>
      <c r="Y20" s="43" t="str">
        <f aca="false">IF(X20&lt;&gt;"",1-(C20/X20),"")</f>
        <v/>
      </c>
      <c r="Z20" s="0" t="str">
        <f aca="false">IF(R20&gt;0,R20,"")</f>
        <v/>
      </c>
      <c r="AA20" s="0" t="str">
        <f aca="false">IF(R20&lt;0,R20,"")</f>
        <v/>
      </c>
    </row>
    <row r="21" customFormat="false" ht="13.5" hidden="false" customHeight="false" outlineLevel="0" collapsed="false">
      <c r="B21" s="36" t="n">
        <v>13</v>
      </c>
      <c r="C21" s="37" t="str">
        <f aca="false">IF(R20="","",C20+R20)</f>
        <v/>
      </c>
      <c r="D21" s="37"/>
      <c r="E21" s="36"/>
      <c r="F21" s="38"/>
      <c r="G21" s="36"/>
      <c r="H21" s="36"/>
      <c r="I21" s="36"/>
      <c r="J21" s="36"/>
      <c r="K21" s="37" t="str">
        <f aca="false">IF(J21="","",C21*0.03)</f>
        <v/>
      </c>
      <c r="L21" s="37"/>
      <c r="M21" s="39" t="str">
        <f aca="false">IF(J21="","",(K21/J21)/LOOKUP(RIGHT($D$2,3),定数!$A$6:$A$13,定数!$B$6:$B$13))</f>
        <v/>
      </c>
      <c r="N21" s="36"/>
      <c r="O21" s="38"/>
      <c r="P21" s="36"/>
      <c r="Q21" s="36"/>
      <c r="R21" s="40" t="str">
        <f aca="false">IF(P21="","",T21*M21*LOOKUP(RIGHT($D$2,3),定数!$A$6:$A$13,定数!$B$6:$B$13))</f>
        <v/>
      </c>
      <c r="S21" s="40"/>
      <c r="T21" s="41" t="str">
        <f aca="false">IF(P21="","",IF(G21="買",(P21-H21),(H21-P21))*IF(RIGHT($D$2,3)="JPY",100,10000))</f>
        <v/>
      </c>
      <c r="U21" s="41"/>
      <c r="V21" s="1" t="str">
        <f aca="false">IF(T21&lt;&gt;"",IF(T21&gt;0,1+V20,0),"")</f>
        <v/>
      </c>
      <c r="W21" s="0" t="str">
        <f aca="false">IF(T21&lt;&gt;"",IF(T21&lt;0,1+W20,0),"")</f>
        <v/>
      </c>
      <c r="X21" s="42" t="str">
        <f aca="false">IF(C21&lt;&gt;"",MAX(X20,C21),"")</f>
        <v/>
      </c>
      <c r="Y21" s="43" t="str">
        <f aca="false">IF(X21&lt;&gt;"",1-(C21/X21),"")</f>
        <v/>
      </c>
      <c r="Z21" s="0" t="str">
        <f aca="false">IF(R21&gt;0,R21,"")</f>
        <v/>
      </c>
      <c r="AA21" s="0" t="str">
        <f aca="false">IF(R21&lt;0,R21,"")</f>
        <v/>
      </c>
    </row>
    <row r="22" customFormat="false" ht="13.5" hidden="false" customHeight="false" outlineLevel="0" collapsed="false">
      <c r="B22" s="36" t="n">
        <v>14</v>
      </c>
      <c r="C22" s="37" t="str">
        <f aca="false">IF(R21="","",C21+R21)</f>
        <v/>
      </c>
      <c r="D22" s="37"/>
      <c r="E22" s="36"/>
      <c r="F22" s="38"/>
      <c r="G22" s="36"/>
      <c r="H22" s="36"/>
      <c r="I22" s="36"/>
      <c r="J22" s="36"/>
      <c r="K22" s="37" t="str">
        <f aca="false">IF(J22="","",C22*0.03)</f>
        <v/>
      </c>
      <c r="L22" s="37"/>
      <c r="M22" s="39" t="str">
        <f aca="false">IF(J22="","",(K22/J22)/LOOKUP(RIGHT($D$2,3),定数!$A$6:$A$13,定数!$B$6:$B$13))</f>
        <v/>
      </c>
      <c r="N22" s="36"/>
      <c r="O22" s="38"/>
      <c r="P22" s="36"/>
      <c r="Q22" s="36"/>
      <c r="R22" s="40" t="str">
        <f aca="false">IF(P22="","",T22*M22*LOOKUP(RIGHT($D$2,3),定数!$A$6:$A$13,定数!$B$6:$B$13))</f>
        <v/>
      </c>
      <c r="S22" s="40"/>
      <c r="T22" s="41" t="str">
        <f aca="false">IF(P22="","",IF(G22="買",(P22-H22),(H22-P22))*IF(RIGHT($D$2,3)="JPY",100,10000))</f>
        <v/>
      </c>
      <c r="U22" s="41"/>
      <c r="V22" s="1" t="str">
        <f aca="false">IF(T22&lt;&gt;"",IF(T22&gt;0,1+V21,0),"")</f>
        <v/>
      </c>
      <c r="W22" s="0" t="str">
        <f aca="false">IF(T22&lt;&gt;"",IF(T22&lt;0,1+W21,0),"")</f>
        <v/>
      </c>
      <c r="X22" s="42" t="str">
        <f aca="false">IF(C22&lt;&gt;"",MAX(X21,C22),"")</f>
        <v/>
      </c>
      <c r="Y22" s="43" t="str">
        <f aca="false">IF(X22&lt;&gt;"",1-(C22/X22),"")</f>
        <v/>
      </c>
      <c r="Z22" s="0" t="str">
        <f aca="false">IF(R22&gt;0,R22,"")</f>
        <v/>
      </c>
      <c r="AA22" s="0" t="str">
        <f aca="false">IF(R22&lt;0,R22,"")</f>
        <v/>
      </c>
    </row>
    <row r="23" customFormat="false" ht="13.5" hidden="false" customHeight="false" outlineLevel="0" collapsed="false">
      <c r="B23" s="36" t="n">
        <v>15</v>
      </c>
      <c r="C23" s="37" t="str">
        <f aca="false">IF(R22="","",C22+R22)</f>
        <v/>
      </c>
      <c r="D23" s="37"/>
      <c r="E23" s="36"/>
      <c r="F23" s="38"/>
      <c r="G23" s="36"/>
      <c r="H23" s="36"/>
      <c r="I23" s="36"/>
      <c r="J23" s="36"/>
      <c r="K23" s="37" t="str">
        <f aca="false">IF(J23="","",C23*0.03)</f>
        <v/>
      </c>
      <c r="L23" s="37"/>
      <c r="M23" s="39" t="str">
        <f aca="false">IF(J23="","",(K23/J23)/LOOKUP(RIGHT($D$2,3),定数!$A$6:$A$13,定数!$B$6:$B$13))</f>
        <v/>
      </c>
      <c r="N23" s="36"/>
      <c r="O23" s="38"/>
      <c r="P23" s="36"/>
      <c r="Q23" s="36"/>
      <c r="R23" s="40" t="str">
        <f aca="false">IF(P23="","",T23*M23*LOOKUP(RIGHT($D$2,3),定数!$A$6:$A$13,定数!$B$6:$B$13))</f>
        <v/>
      </c>
      <c r="S23" s="40"/>
      <c r="T23" s="41" t="str">
        <f aca="false">IF(P23="","",IF(G23="買",(P23-H23),(H23-P23))*IF(RIGHT($D$2,3)="JPY",100,10000))</f>
        <v/>
      </c>
      <c r="U23" s="41"/>
      <c r="V23" s="1" t="str">
        <f aca="false">IF(S23&lt;&gt;"",IF(S23&lt;0,1+V22,0),"")</f>
        <v/>
      </c>
      <c r="W23" s="0" t="str">
        <f aca="false">IF(T23&lt;&gt;"",IF(T23&lt;0,1+W22,0),"")</f>
        <v/>
      </c>
      <c r="X23" s="42" t="str">
        <f aca="false">IF(C23&lt;&gt;"",MAX(X22,C23),"")</f>
        <v/>
      </c>
      <c r="Y23" s="43" t="str">
        <f aca="false">IF(X23&lt;&gt;"",1-(C23/X23),"")</f>
        <v/>
      </c>
      <c r="Z23" s="0" t="str">
        <f aca="false">IF(R23&gt;0,R23,"")</f>
        <v/>
      </c>
      <c r="AA23" s="0" t="str">
        <f aca="false">IF(R23&lt;0,R23,"")</f>
        <v/>
      </c>
    </row>
    <row r="24" customFormat="false" ht="13.5" hidden="false" customHeight="false" outlineLevel="0" collapsed="false">
      <c r="B24" s="36" t="n">
        <v>16</v>
      </c>
      <c r="C24" s="37" t="str">
        <f aca="false">IF(R23="","",C23+R23)</f>
        <v/>
      </c>
      <c r="D24" s="37"/>
      <c r="E24" s="36"/>
      <c r="F24" s="38"/>
      <c r="G24" s="36"/>
      <c r="H24" s="36"/>
      <c r="I24" s="36"/>
      <c r="J24" s="36"/>
      <c r="K24" s="37" t="str">
        <f aca="false">IF(J24="","",C24*0.03)</f>
        <v/>
      </c>
      <c r="L24" s="37"/>
      <c r="M24" s="39" t="str">
        <f aca="false">IF(J24="","",(K24/J24)/LOOKUP(RIGHT($D$2,3),定数!$A$6:$A$13,定数!$B$6:$B$13))</f>
        <v/>
      </c>
      <c r="N24" s="36"/>
      <c r="O24" s="38"/>
      <c r="P24" s="36"/>
      <c r="Q24" s="36"/>
      <c r="R24" s="40" t="str">
        <f aca="false">IF(P24="","",T24*M24*LOOKUP(RIGHT($D$2,3),定数!$A$6:$A$13,定数!$B$6:$B$13))</f>
        <v/>
      </c>
      <c r="S24" s="40"/>
      <c r="T24" s="41" t="str">
        <f aca="false">IF(P24="","",IF(G24="買",(P24-H24),(H24-P24))*IF(RIGHT($D$2,3)="JPY",100,10000))</f>
        <v/>
      </c>
      <c r="U24" s="41"/>
      <c r="V24" s="1" t="str">
        <f aca="false">IF(S24&lt;&gt;"",IF(S24&lt;0,1+V23,0),"")</f>
        <v/>
      </c>
      <c r="W24" s="0" t="str">
        <f aca="false">IF(T24&lt;&gt;"",IF(T24&lt;0,1+W23,0),"")</f>
        <v/>
      </c>
      <c r="X24" s="42" t="str">
        <f aca="false">IF(C24&lt;&gt;"",MAX(X23,C24),"")</f>
        <v/>
      </c>
      <c r="Y24" s="43" t="str">
        <f aca="false">IF(X24&lt;&gt;"",1-(C24/X24),"")</f>
        <v/>
      </c>
      <c r="Z24" s="0" t="str">
        <f aca="false">IF(R24&gt;0,R24,"")</f>
        <v/>
      </c>
      <c r="AA24" s="0" t="str">
        <f aca="false">IF(R24&lt;0,R24,"")</f>
        <v/>
      </c>
    </row>
    <row r="25" customFormat="false" ht="13.5" hidden="false" customHeight="false" outlineLevel="0" collapsed="false">
      <c r="B25" s="36" t="n">
        <v>17</v>
      </c>
      <c r="C25" s="37" t="str">
        <f aca="false">IF(R24="","",C24+R24)</f>
        <v/>
      </c>
      <c r="D25" s="37"/>
      <c r="E25" s="36"/>
      <c r="F25" s="38"/>
      <c r="G25" s="36"/>
      <c r="H25" s="36"/>
      <c r="I25" s="36"/>
      <c r="J25" s="36"/>
      <c r="K25" s="37" t="str">
        <f aca="false">IF(J25="","",C25*0.03)</f>
        <v/>
      </c>
      <c r="L25" s="37"/>
      <c r="M25" s="39" t="str">
        <f aca="false">IF(J25="","",(K25/J25)/LOOKUP(RIGHT($D$2,3),定数!$A$6:$A$13,定数!$B$6:$B$13))</f>
        <v/>
      </c>
      <c r="N25" s="36"/>
      <c r="O25" s="38"/>
      <c r="P25" s="36"/>
      <c r="Q25" s="36"/>
      <c r="R25" s="40" t="str">
        <f aca="false">IF(P25="","",T25*M25*LOOKUP(RIGHT($D$2,3),定数!$A$6:$A$13,定数!$B$6:$B$13))</f>
        <v/>
      </c>
      <c r="S25" s="40"/>
      <c r="T25" s="41" t="str">
        <f aca="false">IF(P25="","",IF(G25="買",(P25-H25),(H25-P25))*IF(RIGHT($D$2,3)="JPY",100,10000))</f>
        <v/>
      </c>
      <c r="U25" s="41"/>
      <c r="V25" s="1" t="str">
        <f aca="false">IF(S25&lt;&gt;"",IF(S25&lt;0,1+V24,0),"")</f>
        <v/>
      </c>
      <c r="W25" s="0" t="str">
        <f aca="false">IF(T25&lt;&gt;"",IF(T25&lt;0,1+W24,0),"")</f>
        <v/>
      </c>
      <c r="X25" s="42" t="str">
        <f aca="false">IF(C25&lt;&gt;"",MAX(X24,C25),"")</f>
        <v/>
      </c>
      <c r="Y25" s="43" t="str">
        <f aca="false">IF(X25&lt;&gt;"",1-(C25/X25),"")</f>
        <v/>
      </c>
      <c r="Z25" s="0" t="str">
        <f aca="false">IF(R25&gt;0,R25,"")</f>
        <v/>
      </c>
      <c r="AA25" s="0" t="str">
        <f aca="false">IF(R25&lt;0,R25,"")</f>
        <v/>
      </c>
    </row>
    <row r="26" customFormat="false" ht="13.5" hidden="false" customHeight="false" outlineLevel="0" collapsed="false">
      <c r="B26" s="36" t="n">
        <v>18</v>
      </c>
      <c r="C26" s="37" t="str">
        <f aca="false">IF(R25="","",C25+R25)</f>
        <v/>
      </c>
      <c r="D26" s="37"/>
      <c r="E26" s="36"/>
      <c r="F26" s="38"/>
      <c r="G26" s="36"/>
      <c r="H26" s="36"/>
      <c r="I26" s="36"/>
      <c r="J26" s="36"/>
      <c r="K26" s="37" t="str">
        <f aca="false">IF(J26="","",C26*0.03)</f>
        <v/>
      </c>
      <c r="L26" s="37"/>
      <c r="M26" s="39" t="str">
        <f aca="false">IF(J26="","",(K26/J26)/LOOKUP(RIGHT($D$2,3),定数!$A$6:$A$13,定数!$B$6:$B$13))</f>
        <v/>
      </c>
      <c r="N26" s="36"/>
      <c r="O26" s="38"/>
      <c r="P26" s="36"/>
      <c r="Q26" s="36"/>
      <c r="R26" s="40" t="str">
        <f aca="false">IF(P26="","",T26*M26*LOOKUP(RIGHT($D$2,3),定数!$A$6:$A$13,定数!$B$6:$B$13))</f>
        <v/>
      </c>
      <c r="S26" s="40"/>
      <c r="T26" s="41" t="str">
        <f aca="false">IF(P26="","",IF(G26="買",(P26-H26),(H26-P26))*IF(RIGHT($D$2,3)="JPY",100,10000))</f>
        <v/>
      </c>
      <c r="U26" s="41"/>
      <c r="V26" s="1" t="str">
        <f aca="false">IF(S26&lt;&gt;"",IF(S26&lt;0,1+V25,0),"")</f>
        <v/>
      </c>
      <c r="W26" s="0" t="str">
        <f aca="false">IF(T26&lt;&gt;"",IF(T26&lt;0,1+W25,0),"")</f>
        <v/>
      </c>
      <c r="X26" s="42" t="str">
        <f aca="false">IF(C26&lt;&gt;"",MAX(X25,C26),"")</f>
        <v/>
      </c>
      <c r="Y26" s="43" t="str">
        <f aca="false">IF(X26&lt;&gt;"",1-(C26/X26),"")</f>
        <v/>
      </c>
      <c r="Z26" s="0" t="str">
        <f aca="false">IF(R26&gt;0,R26,"")</f>
        <v/>
      </c>
      <c r="AA26" s="0" t="str">
        <f aca="false">IF(R26&lt;0,R26,"")</f>
        <v/>
      </c>
    </row>
    <row r="27" customFormat="false" ht="13.5" hidden="false" customHeight="false" outlineLevel="0" collapsed="false">
      <c r="B27" s="36" t="n">
        <v>19</v>
      </c>
      <c r="C27" s="37" t="str">
        <f aca="false">IF(R26="","",C26+R26)</f>
        <v/>
      </c>
      <c r="D27" s="37"/>
      <c r="E27" s="36"/>
      <c r="F27" s="38"/>
      <c r="G27" s="36"/>
      <c r="H27" s="36"/>
      <c r="I27" s="36"/>
      <c r="J27" s="36"/>
      <c r="K27" s="37" t="str">
        <f aca="false">IF(J27="","",C27*0.03)</f>
        <v/>
      </c>
      <c r="L27" s="37"/>
      <c r="M27" s="39" t="str">
        <f aca="false">IF(J27="","",(K27/J27)/LOOKUP(RIGHT($D$2,3),定数!$A$6:$A$13,定数!$B$6:$B$13))</f>
        <v/>
      </c>
      <c r="N27" s="36"/>
      <c r="O27" s="38"/>
      <c r="P27" s="36"/>
      <c r="Q27" s="36"/>
      <c r="R27" s="40" t="str">
        <f aca="false">IF(P27="","",T27*M27*LOOKUP(RIGHT($D$2,3),定数!$A$6:$A$13,定数!$B$6:$B$13))</f>
        <v/>
      </c>
      <c r="S27" s="40"/>
      <c r="T27" s="41" t="str">
        <f aca="false">IF(P27="","",IF(G27="買",(P27-H27),(H27-P27))*IF(RIGHT($D$2,3)="JPY",100,10000))</f>
        <v/>
      </c>
      <c r="U27" s="41"/>
      <c r="V27" s="1" t="str">
        <f aca="false">IF(S27&lt;&gt;"",IF(S27&lt;0,1+V26,0),"")</f>
        <v/>
      </c>
      <c r="W27" s="0" t="str">
        <f aca="false">IF(T27&lt;&gt;"",IF(T27&lt;0,1+W26,0),"")</f>
        <v/>
      </c>
      <c r="X27" s="42" t="str">
        <f aca="false">IF(C27&lt;&gt;"",MAX(X26,C27),"")</f>
        <v/>
      </c>
      <c r="Y27" s="43" t="str">
        <f aca="false">IF(X27&lt;&gt;"",1-(C27/X27),"")</f>
        <v/>
      </c>
      <c r="Z27" s="0" t="str">
        <f aca="false">IF(R27&gt;0,R27,"")</f>
        <v/>
      </c>
      <c r="AA27" s="0" t="str">
        <f aca="false">IF(R27&lt;0,R27,"")</f>
        <v/>
      </c>
    </row>
    <row r="28" customFormat="false" ht="13.5" hidden="false" customHeight="false" outlineLevel="0" collapsed="false">
      <c r="B28" s="36" t="n">
        <v>20</v>
      </c>
      <c r="C28" s="37" t="str">
        <f aca="false">IF(R27="","",C27+R27)</f>
        <v/>
      </c>
      <c r="D28" s="37"/>
      <c r="E28" s="36"/>
      <c r="F28" s="38"/>
      <c r="G28" s="36"/>
      <c r="H28" s="36"/>
      <c r="I28" s="36"/>
      <c r="J28" s="36"/>
      <c r="K28" s="37" t="str">
        <f aca="false">IF(J28="","",C28*0.03)</f>
        <v/>
      </c>
      <c r="L28" s="37"/>
      <c r="M28" s="39" t="str">
        <f aca="false">IF(J28="","",(K28/J28)/LOOKUP(RIGHT($D$2,3),定数!$A$6:$A$13,定数!$B$6:$B$13))</f>
        <v/>
      </c>
      <c r="N28" s="36"/>
      <c r="O28" s="38"/>
      <c r="P28" s="36"/>
      <c r="Q28" s="36"/>
      <c r="R28" s="40" t="str">
        <f aca="false">IF(P28="","",T28*M28*LOOKUP(RIGHT($D$2,3),定数!$A$6:$A$13,定数!$B$6:$B$13))</f>
        <v/>
      </c>
      <c r="S28" s="40"/>
      <c r="T28" s="41" t="str">
        <f aca="false">IF(P28="","",IF(G28="買",(P28-H28),(H28-P28))*IF(RIGHT($D$2,3)="JPY",100,10000))</f>
        <v/>
      </c>
      <c r="U28" s="41"/>
      <c r="V28" s="1" t="str">
        <f aca="false">IF(S28&lt;&gt;"",IF(S28&lt;0,1+V27,0),"")</f>
        <v/>
      </c>
      <c r="W28" s="0" t="str">
        <f aca="false">IF(T28&lt;&gt;"",IF(T28&lt;0,1+W27,0),"")</f>
        <v/>
      </c>
      <c r="X28" s="42" t="str">
        <f aca="false">IF(C28&lt;&gt;"",MAX(X27,C28),"")</f>
        <v/>
      </c>
      <c r="Y28" s="43" t="str">
        <f aca="false">IF(X28&lt;&gt;"",1-(C28/X28),"")</f>
        <v/>
      </c>
      <c r="Z28" s="0" t="str">
        <f aca="false">IF(R28&gt;0,R28,"")</f>
        <v/>
      </c>
      <c r="AA28" s="0" t="str">
        <f aca="false">IF(R28&lt;0,R28,"")</f>
        <v/>
      </c>
    </row>
    <row r="29" customFormat="false" ht="13.5" hidden="false" customHeight="false" outlineLevel="0" collapsed="false">
      <c r="B29" s="36" t="n">
        <v>21</v>
      </c>
      <c r="C29" s="37" t="str">
        <f aca="false">IF(R28="","",C28+R28)</f>
        <v/>
      </c>
      <c r="D29" s="37"/>
      <c r="E29" s="36"/>
      <c r="F29" s="38"/>
      <c r="G29" s="36"/>
      <c r="H29" s="36"/>
      <c r="I29" s="36"/>
      <c r="J29" s="36"/>
      <c r="K29" s="37" t="str">
        <f aca="false">IF(J29="","",C29*0.03)</f>
        <v/>
      </c>
      <c r="L29" s="37"/>
      <c r="M29" s="39" t="str">
        <f aca="false">IF(J29="","",(K29/J29)/LOOKUP(RIGHT($D$2,3),定数!$A$6:$A$13,定数!$B$6:$B$13))</f>
        <v/>
      </c>
      <c r="N29" s="36"/>
      <c r="O29" s="38"/>
      <c r="P29" s="36"/>
      <c r="Q29" s="36"/>
      <c r="R29" s="40" t="str">
        <f aca="false">IF(P29="","",T29*M29*LOOKUP(RIGHT($D$2,3),定数!$A$6:$A$13,定数!$B$6:$B$13))</f>
        <v/>
      </c>
      <c r="S29" s="40"/>
      <c r="T29" s="41" t="str">
        <f aca="false">IF(P29="","",IF(G29="買",(P29-H29),(H29-P29))*IF(RIGHT($D$2,3)="JPY",100,10000))</f>
        <v/>
      </c>
      <c r="U29" s="41"/>
      <c r="V29" s="1" t="str">
        <f aca="false">IF(S29&lt;&gt;"",IF(S29&lt;0,1+V28,0),"")</f>
        <v/>
      </c>
      <c r="W29" s="0" t="str">
        <f aca="false">IF(T29&lt;&gt;"",IF(T29&lt;0,1+W28,0),"")</f>
        <v/>
      </c>
      <c r="X29" s="42" t="str">
        <f aca="false">IF(C29&lt;&gt;"",MAX(X28,C29),"")</f>
        <v/>
      </c>
      <c r="Y29" s="43" t="str">
        <f aca="false">IF(X29&lt;&gt;"",1-(C29/X29),"")</f>
        <v/>
      </c>
      <c r="Z29" s="0" t="str">
        <f aca="false">IF(R29&gt;0,R29,"")</f>
        <v/>
      </c>
      <c r="AA29" s="0" t="str">
        <f aca="false">IF(R29&lt;0,R29,"")</f>
        <v/>
      </c>
    </row>
    <row r="30" customFormat="false" ht="13.5" hidden="false" customHeight="false" outlineLevel="0" collapsed="false">
      <c r="B30" s="36" t="n">
        <v>22</v>
      </c>
      <c r="C30" s="37" t="str">
        <f aca="false">IF(R29="","",C29+R29)</f>
        <v/>
      </c>
      <c r="D30" s="37"/>
      <c r="E30" s="36"/>
      <c r="F30" s="38"/>
      <c r="G30" s="36"/>
      <c r="H30" s="36"/>
      <c r="I30" s="36"/>
      <c r="J30" s="36"/>
      <c r="K30" s="37" t="str">
        <f aca="false">IF(J30="","",C30*0.03)</f>
        <v/>
      </c>
      <c r="L30" s="37"/>
      <c r="M30" s="39" t="str">
        <f aca="false">IF(J30="","",(K30/J30)/LOOKUP(RIGHT($D$2,3),定数!$A$6:$A$13,定数!$B$6:$B$13))</f>
        <v/>
      </c>
      <c r="N30" s="36"/>
      <c r="O30" s="38"/>
      <c r="P30" s="36"/>
      <c r="Q30" s="36"/>
      <c r="R30" s="40" t="str">
        <f aca="false">IF(P30="","",T30*M30*LOOKUP(RIGHT($D$2,3),定数!$A$6:$A$13,定数!$B$6:$B$13))</f>
        <v/>
      </c>
      <c r="S30" s="40"/>
      <c r="T30" s="41" t="str">
        <f aca="false">IF(P30="","",IF(G30="買",(P30-H30),(H30-P30))*IF(RIGHT($D$2,3)="JPY",100,10000))</f>
        <v/>
      </c>
      <c r="U30" s="41"/>
      <c r="V30" s="1" t="str">
        <f aca="false">IF(S30&lt;&gt;"",IF(S30&lt;0,1+V29,0),"")</f>
        <v/>
      </c>
      <c r="W30" s="0" t="str">
        <f aca="false">IF(T30&lt;&gt;"",IF(T30&lt;0,1+W29,0),"")</f>
        <v/>
      </c>
      <c r="X30" s="42" t="str">
        <f aca="false">IF(C30&lt;&gt;"",MAX(X29,C30),"")</f>
        <v/>
      </c>
      <c r="Y30" s="43" t="str">
        <f aca="false">IF(X30&lt;&gt;"",1-(C30/X30),"")</f>
        <v/>
      </c>
      <c r="Z30" s="0" t="str">
        <f aca="false">IF(R30&gt;0,R30,"")</f>
        <v/>
      </c>
      <c r="AA30" s="0" t="str">
        <f aca="false">IF(R30&lt;0,R30,"")</f>
        <v/>
      </c>
    </row>
    <row r="31" customFormat="false" ht="13.5" hidden="false" customHeight="false" outlineLevel="0" collapsed="false">
      <c r="B31" s="36" t="n">
        <v>23</v>
      </c>
      <c r="C31" s="37" t="str">
        <f aca="false">IF(R30="","",C30+R30)</f>
        <v/>
      </c>
      <c r="D31" s="37"/>
      <c r="E31" s="36"/>
      <c r="F31" s="38"/>
      <c r="G31" s="36"/>
      <c r="H31" s="36"/>
      <c r="I31" s="36"/>
      <c r="J31" s="36"/>
      <c r="K31" s="37" t="str">
        <f aca="false">IF(J31="","",C31*0.03)</f>
        <v/>
      </c>
      <c r="L31" s="37"/>
      <c r="M31" s="39" t="str">
        <f aca="false">IF(J31="","",(K31/J31)/LOOKUP(RIGHT($D$2,3),定数!$A$6:$A$13,定数!$B$6:$B$13))</f>
        <v/>
      </c>
      <c r="N31" s="36"/>
      <c r="O31" s="38"/>
      <c r="P31" s="36"/>
      <c r="Q31" s="36"/>
      <c r="R31" s="40" t="str">
        <f aca="false">IF(P31="","",T31*M31*LOOKUP(RIGHT($D$2,3),定数!$A$6:$A$13,定数!$B$6:$B$13))</f>
        <v/>
      </c>
      <c r="S31" s="40"/>
      <c r="T31" s="41" t="str">
        <f aca="false">IF(P31="","",IF(G31="買",(P31-H31),(H31-P31))*IF(RIGHT($D$2,3)="JPY",100,10000))</f>
        <v/>
      </c>
      <c r="U31" s="41"/>
      <c r="V31" s="1" t="str">
        <f aca="false">IF(S31&lt;&gt;"",IF(S31&lt;0,1+V30,0),"")</f>
        <v/>
      </c>
      <c r="W31" s="0" t="str">
        <f aca="false">IF(T31&lt;&gt;"",IF(T31&lt;0,1+W30,0),"")</f>
        <v/>
      </c>
      <c r="X31" s="42" t="str">
        <f aca="false">IF(C31&lt;&gt;"",MAX(X30,C31),"")</f>
        <v/>
      </c>
      <c r="Y31" s="43" t="str">
        <f aca="false">IF(X31&lt;&gt;"",1-(C31/X31),"")</f>
        <v/>
      </c>
      <c r="Z31" s="0" t="str">
        <f aca="false">IF(R31&gt;0,R31,"")</f>
        <v/>
      </c>
      <c r="AA31" s="0" t="str">
        <f aca="false">IF(R31&lt;0,R31,"")</f>
        <v/>
      </c>
    </row>
    <row r="32" customFormat="false" ht="13.5" hidden="false" customHeight="false" outlineLevel="0" collapsed="false">
      <c r="B32" s="36" t="n">
        <v>24</v>
      </c>
      <c r="C32" s="37" t="str">
        <f aca="false">IF(R31="","",C31+R31)</f>
        <v/>
      </c>
      <c r="D32" s="37"/>
      <c r="E32" s="36"/>
      <c r="F32" s="38"/>
      <c r="G32" s="36"/>
      <c r="H32" s="36"/>
      <c r="I32" s="36"/>
      <c r="J32" s="36"/>
      <c r="K32" s="37" t="str">
        <f aca="false">IF(J32="","",C32*0.03)</f>
        <v/>
      </c>
      <c r="L32" s="37"/>
      <c r="M32" s="39" t="str">
        <f aca="false">IF(J32="","",(K32/J32)/LOOKUP(RIGHT($D$2,3),定数!$A$6:$A$13,定数!$B$6:$B$13))</f>
        <v/>
      </c>
      <c r="N32" s="36"/>
      <c r="O32" s="38"/>
      <c r="P32" s="36"/>
      <c r="Q32" s="36"/>
      <c r="R32" s="40" t="str">
        <f aca="false">IF(P32="","",T32*M32*LOOKUP(RIGHT($D$2,3),定数!$A$6:$A$13,定数!$B$6:$B$13))</f>
        <v/>
      </c>
      <c r="S32" s="40"/>
      <c r="T32" s="41" t="str">
        <f aca="false">IF(P32="","",IF(G32="買",(P32-H32),(H32-P32))*IF(RIGHT($D$2,3)="JPY",100,10000))</f>
        <v/>
      </c>
      <c r="U32" s="41"/>
      <c r="V32" s="1" t="str">
        <f aca="false">IF(S32&lt;&gt;"",IF(S32&lt;0,1+V31,0),"")</f>
        <v/>
      </c>
      <c r="W32" s="0" t="str">
        <f aca="false">IF(T32&lt;&gt;"",IF(T32&lt;0,1+W31,0),"")</f>
        <v/>
      </c>
      <c r="X32" s="42" t="str">
        <f aca="false">IF(C32&lt;&gt;"",MAX(X31,C32),"")</f>
        <v/>
      </c>
      <c r="Y32" s="43" t="str">
        <f aca="false">IF(X32&lt;&gt;"",1-(C32/X32),"")</f>
        <v/>
      </c>
      <c r="Z32" s="0" t="str">
        <f aca="false">IF(R32&gt;0,R32,"")</f>
        <v/>
      </c>
      <c r="AA32" s="0" t="str">
        <f aca="false">IF(R32&lt;0,R32,"")</f>
        <v/>
      </c>
    </row>
    <row r="33" customFormat="false" ht="13.5" hidden="false" customHeight="false" outlineLevel="0" collapsed="false">
      <c r="B33" s="36" t="n">
        <v>25</v>
      </c>
      <c r="C33" s="37" t="str">
        <f aca="false">IF(R32="","",C32+R32)</f>
        <v/>
      </c>
      <c r="D33" s="37"/>
      <c r="E33" s="36"/>
      <c r="F33" s="38"/>
      <c r="G33" s="36"/>
      <c r="H33" s="36"/>
      <c r="I33" s="36"/>
      <c r="J33" s="36"/>
      <c r="K33" s="37" t="str">
        <f aca="false">IF(J33="","",C33*0.03)</f>
        <v/>
      </c>
      <c r="L33" s="37"/>
      <c r="M33" s="39" t="str">
        <f aca="false">IF(J33="","",(K33/J33)/LOOKUP(RIGHT($D$2,3),定数!$A$6:$A$13,定数!$B$6:$B$13))</f>
        <v/>
      </c>
      <c r="N33" s="36"/>
      <c r="O33" s="38"/>
      <c r="P33" s="36"/>
      <c r="Q33" s="36"/>
      <c r="R33" s="40" t="str">
        <f aca="false">IF(P33="","",T33*M33*LOOKUP(RIGHT($D$2,3),定数!$A$6:$A$13,定数!$B$6:$B$13))</f>
        <v/>
      </c>
      <c r="S33" s="40"/>
      <c r="T33" s="41" t="str">
        <f aca="false">IF(P33="","",IF(G33="買",(P33-H33),(H33-P33))*IF(RIGHT($D$2,3)="JPY",100,10000))</f>
        <v/>
      </c>
      <c r="U33" s="41"/>
      <c r="V33" s="1" t="str">
        <f aca="false">IF(S33&lt;&gt;"",IF(S33&lt;0,1+V32,0),"")</f>
        <v/>
      </c>
      <c r="W33" s="0" t="str">
        <f aca="false">IF(T33&lt;&gt;"",IF(T33&lt;0,1+W32,0),"")</f>
        <v/>
      </c>
      <c r="X33" s="42" t="str">
        <f aca="false">IF(C33&lt;&gt;"",MAX(X32,C33),"")</f>
        <v/>
      </c>
      <c r="Y33" s="43" t="str">
        <f aca="false">IF(X33&lt;&gt;"",1-(C33/X33),"")</f>
        <v/>
      </c>
      <c r="Z33" s="0" t="str">
        <f aca="false">IF(R33&gt;0,R33,"")</f>
        <v/>
      </c>
      <c r="AA33" s="0" t="str">
        <f aca="false">IF(R33&lt;0,R33,"")</f>
        <v/>
      </c>
    </row>
    <row r="34" customFormat="false" ht="13.5" hidden="false" customHeight="false" outlineLevel="0" collapsed="false">
      <c r="B34" s="36" t="n">
        <v>26</v>
      </c>
      <c r="C34" s="37" t="str">
        <f aca="false">IF(R33="","",C33+R33)</f>
        <v/>
      </c>
      <c r="D34" s="37"/>
      <c r="E34" s="36"/>
      <c r="F34" s="38"/>
      <c r="G34" s="36"/>
      <c r="H34" s="36"/>
      <c r="I34" s="36"/>
      <c r="J34" s="36"/>
      <c r="K34" s="37" t="str">
        <f aca="false">IF(J34="","",C34*0.03)</f>
        <v/>
      </c>
      <c r="L34" s="37"/>
      <c r="M34" s="39" t="str">
        <f aca="false">IF(J34="","",(K34/J34)/LOOKUP(RIGHT($D$2,3),定数!$A$6:$A$13,定数!$B$6:$B$13))</f>
        <v/>
      </c>
      <c r="N34" s="36"/>
      <c r="O34" s="38"/>
      <c r="P34" s="36"/>
      <c r="Q34" s="36"/>
      <c r="R34" s="40" t="str">
        <f aca="false">IF(P34="","",T34*M34*LOOKUP(RIGHT($D$2,3),定数!$A$6:$A$13,定数!$B$6:$B$13))</f>
        <v/>
      </c>
      <c r="S34" s="40"/>
      <c r="T34" s="41" t="str">
        <f aca="false">IF(P34="","",IF(G34="買",(P34-H34),(H34-P34))*IF(RIGHT($D$2,3)="JPY",100,10000))</f>
        <v/>
      </c>
      <c r="U34" s="41"/>
      <c r="V34" s="1" t="str">
        <f aca="false">IF(S34&lt;&gt;"",IF(S34&lt;0,1+V33,0),"")</f>
        <v/>
      </c>
      <c r="W34" s="0" t="str">
        <f aca="false">IF(T34&lt;&gt;"",IF(T34&lt;0,1+W33,0),"")</f>
        <v/>
      </c>
      <c r="X34" s="42" t="str">
        <f aca="false">IF(C34&lt;&gt;"",MAX(X33,C34),"")</f>
        <v/>
      </c>
      <c r="Y34" s="43" t="str">
        <f aca="false">IF(X34&lt;&gt;"",1-(C34/X34),"")</f>
        <v/>
      </c>
      <c r="Z34" s="0" t="str">
        <f aca="false">IF(R34&gt;0,R34,"")</f>
        <v/>
      </c>
      <c r="AA34" s="0" t="str">
        <f aca="false">IF(R34&lt;0,R34,"")</f>
        <v/>
      </c>
    </row>
    <row r="35" customFormat="false" ht="13.5" hidden="false" customHeight="false" outlineLevel="0" collapsed="false">
      <c r="B35" s="36" t="n">
        <v>27</v>
      </c>
      <c r="C35" s="37" t="str">
        <f aca="false">IF(R34="","",C34+R34)</f>
        <v/>
      </c>
      <c r="D35" s="37"/>
      <c r="E35" s="36"/>
      <c r="F35" s="38"/>
      <c r="G35" s="36"/>
      <c r="H35" s="36"/>
      <c r="I35" s="36"/>
      <c r="J35" s="36"/>
      <c r="K35" s="37" t="str">
        <f aca="false">IF(J35="","",C35*0.03)</f>
        <v/>
      </c>
      <c r="L35" s="37"/>
      <c r="M35" s="39" t="str">
        <f aca="false">IF(J35="","",(K35/J35)/LOOKUP(RIGHT($D$2,3),定数!$A$6:$A$13,定数!$B$6:$B$13))</f>
        <v/>
      </c>
      <c r="N35" s="36"/>
      <c r="O35" s="38"/>
      <c r="P35" s="36"/>
      <c r="Q35" s="36"/>
      <c r="R35" s="40" t="str">
        <f aca="false">IF(P35="","",T35*M35*LOOKUP(RIGHT($D$2,3),定数!$A$6:$A$13,定数!$B$6:$B$13))</f>
        <v/>
      </c>
      <c r="S35" s="40"/>
      <c r="T35" s="41" t="str">
        <f aca="false">IF(P35="","",IF(G35="買",(P35-H35),(H35-P35))*IF(RIGHT($D$2,3)="JPY",100,10000))</f>
        <v/>
      </c>
      <c r="U35" s="41"/>
      <c r="V35" s="1" t="str">
        <f aca="false">IF(S35&lt;&gt;"",IF(S35&lt;0,1+V34,0),"")</f>
        <v/>
      </c>
      <c r="W35" s="0" t="str">
        <f aca="false">IF(T35&lt;&gt;"",IF(T35&lt;0,1+W34,0),"")</f>
        <v/>
      </c>
      <c r="X35" s="42" t="str">
        <f aca="false">IF(C35&lt;&gt;"",MAX(X34,C35),"")</f>
        <v/>
      </c>
      <c r="Y35" s="43" t="str">
        <f aca="false">IF(X35&lt;&gt;"",1-(C35/X35),"")</f>
        <v/>
      </c>
      <c r="Z35" s="0" t="str">
        <f aca="false">IF(R35&gt;0,R35,"")</f>
        <v/>
      </c>
      <c r="AA35" s="0" t="str">
        <f aca="false">IF(R35&lt;0,R35,"")</f>
        <v/>
      </c>
    </row>
    <row r="36" customFormat="false" ht="13.5" hidden="false" customHeight="false" outlineLevel="0" collapsed="false">
      <c r="B36" s="36" t="n">
        <v>28</v>
      </c>
      <c r="C36" s="37" t="str">
        <f aca="false">IF(R35="","",C35+R35)</f>
        <v/>
      </c>
      <c r="D36" s="37"/>
      <c r="E36" s="36"/>
      <c r="F36" s="38"/>
      <c r="G36" s="36"/>
      <c r="H36" s="36"/>
      <c r="I36" s="36"/>
      <c r="J36" s="36"/>
      <c r="K36" s="37" t="str">
        <f aca="false">IF(J36="","",C36*0.03)</f>
        <v/>
      </c>
      <c r="L36" s="37"/>
      <c r="M36" s="39" t="str">
        <f aca="false">IF(J36="","",(K36/J36)/LOOKUP(RIGHT($D$2,3),定数!$A$6:$A$13,定数!$B$6:$B$13))</f>
        <v/>
      </c>
      <c r="N36" s="36"/>
      <c r="O36" s="38"/>
      <c r="P36" s="36"/>
      <c r="Q36" s="36"/>
      <c r="R36" s="40" t="str">
        <f aca="false">IF(P36="","",T36*M36*LOOKUP(RIGHT($D$2,3),定数!$A$6:$A$13,定数!$B$6:$B$13))</f>
        <v/>
      </c>
      <c r="S36" s="40"/>
      <c r="T36" s="41" t="str">
        <f aca="false">IF(P36="","",IF(G36="買",(P36-H36),(H36-P36))*IF(RIGHT($D$2,3)="JPY",100,10000))</f>
        <v/>
      </c>
      <c r="U36" s="41"/>
      <c r="V36" s="1" t="str">
        <f aca="false">IF(S36&lt;&gt;"",IF(S36&lt;0,1+V35,0),"")</f>
        <v/>
      </c>
      <c r="W36" s="0" t="str">
        <f aca="false">IF(T36&lt;&gt;"",IF(T36&lt;0,1+W35,0),"")</f>
        <v/>
      </c>
      <c r="X36" s="42" t="str">
        <f aca="false">IF(C36&lt;&gt;"",MAX(X35,C36),"")</f>
        <v/>
      </c>
      <c r="Y36" s="43" t="str">
        <f aca="false">IF(X36&lt;&gt;"",1-(C36/X36),"")</f>
        <v/>
      </c>
      <c r="Z36" s="0" t="str">
        <f aca="false">IF(R36&gt;0,R36,"")</f>
        <v/>
      </c>
      <c r="AA36" s="0" t="str">
        <f aca="false">IF(R36&lt;0,R36,"")</f>
        <v/>
      </c>
    </row>
    <row r="37" customFormat="false" ht="13.5" hidden="false" customHeight="false" outlineLevel="0" collapsed="false">
      <c r="B37" s="36" t="n">
        <v>29</v>
      </c>
      <c r="C37" s="37" t="str">
        <f aca="false">IF(R36="","",C36+R36)</f>
        <v/>
      </c>
      <c r="D37" s="37"/>
      <c r="E37" s="36"/>
      <c r="F37" s="38"/>
      <c r="G37" s="36"/>
      <c r="H37" s="36"/>
      <c r="I37" s="36"/>
      <c r="J37" s="36"/>
      <c r="K37" s="37" t="str">
        <f aca="false">IF(J37="","",C37*0.03)</f>
        <v/>
      </c>
      <c r="L37" s="37"/>
      <c r="M37" s="39" t="str">
        <f aca="false">IF(J37="","",(K37/J37)/LOOKUP(RIGHT($D$2,3),定数!$A$6:$A$13,定数!$B$6:$B$13))</f>
        <v/>
      </c>
      <c r="N37" s="36"/>
      <c r="O37" s="38"/>
      <c r="P37" s="36"/>
      <c r="Q37" s="36"/>
      <c r="R37" s="40" t="str">
        <f aca="false">IF(P37="","",T37*M37*LOOKUP(RIGHT($D$2,3),定数!$A$6:$A$13,定数!$B$6:$B$13))</f>
        <v/>
      </c>
      <c r="S37" s="40"/>
      <c r="T37" s="41" t="str">
        <f aca="false">IF(P37="","",IF(G37="買",(P37-H37),(H37-P37))*IF(RIGHT($D$2,3)="JPY",100,10000))</f>
        <v/>
      </c>
      <c r="U37" s="41"/>
      <c r="V37" s="1" t="str">
        <f aca="false">IF(S37&lt;&gt;"",IF(S37&lt;0,1+V36,0),"")</f>
        <v/>
      </c>
      <c r="W37" s="0" t="str">
        <f aca="false">IF(T37&lt;&gt;"",IF(T37&lt;0,1+W36,0),"")</f>
        <v/>
      </c>
      <c r="X37" s="42" t="str">
        <f aca="false">IF(C37&lt;&gt;"",MAX(X36,C37),"")</f>
        <v/>
      </c>
      <c r="Y37" s="43" t="str">
        <f aca="false">IF(X37&lt;&gt;"",1-(C37/X37),"")</f>
        <v/>
      </c>
      <c r="Z37" s="0" t="str">
        <f aca="false">IF(R37&gt;0,R37,"")</f>
        <v/>
      </c>
      <c r="AA37" s="0" t="str">
        <f aca="false">IF(R37&lt;0,R37,"")</f>
        <v/>
      </c>
    </row>
    <row r="38" customFormat="false" ht="13.5" hidden="false" customHeight="false" outlineLevel="0" collapsed="false">
      <c r="B38" s="36" t="n">
        <v>30</v>
      </c>
      <c r="C38" s="37" t="str">
        <f aca="false">IF(R37="","",C37+R37)</f>
        <v/>
      </c>
      <c r="D38" s="37"/>
      <c r="E38" s="36"/>
      <c r="F38" s="38"/>
      <c r="G38" s="36"/>
      <c r="H38" s="36"/>
      <c r="I38" s="36"/>
      <c r="J38" s="36"/>
      <c r="K38" s="37" t="str">
        <f aca="false">IF(J38="","",C38*0.03)</f>
        <v/>
      </c>
      <c r="L38" s="37"/>
      <c r="M38" s="39" t="str">
        <f aca="false">IF(J38="","",(K38/J38)/LOOKUP(RIGHT($D$2,3),定数!$A$6:$A$13,定数!$B$6:$B$13))</f>
        <v/>
      </c>
      <c r="N38" s="36"/>
      <c r="O38" s="38"/>
      <c r="P38" s="36"/>
      <c r="Q38" s="36"/>
      <c r="R38" s="40" t="str">
        <f aca="false">IF(P38="","",T38*M38*LOOKUP(RIGHT($D$2,3),定数!$A$6:$A$13,定数!$B$6:$B$13))</f>
        <v/>
      </c>
      <c r="S38" s="40"/>
      <c r="T38" s="41" t="str">
        <f aca="false">IF(P38="","",IF(G38="買",(P38-H38),(H38-P38))*IF(RIGHT($D$2,3)="JPY",100,10000))</f>
        <v/>
      </c>
      <c r="U38" s="41"/>
      <c r="V38" s="1" t="str">
        <f aca="false">IF(S38&lt;&gt;"",IF(S38&lt;0,1+V37,0),"")</f>
        <v/>
      </c>
      <c r="W38" s="0" t="str">
        <f aca="false">IF(T38&lt;&gt;"",IF(T38&lt;0,1+W37,0),"")</f>
        <v/>
      </c>
      <c r="X38" s="42" t="str">
        <f aca="false">IF(C38&lt;&gt;"",MAX(X37,C38),"")</f>
        <v/>
      </c>
      <c r="Y38" s="43" t="str">
        <f aca="false">IF(X38&lt;&gt;"",1-(C38/X38),"")</f>
        <v/>
      </c>
      <c r="Z38" s="0" t="str">
        <f aca="false">IF(R38&gt;0,R38,"")</f>
        <v/>
      </c>
      <c r="AA38" s="0" t="str">
        <f aca="false">IF(R38&lt;0,R38,"")</f>
        <v/>
      </c>
    </row>
    <row r="39" customFormat="false" ht="13.5" hidden="false" customHeight="false" outlineLevel="0" collapsed="false">
      <c r="B39" s="36" t="n">
        <v>31</v>
      </c>
      <c r="C39" s="37" t="str">
        <f aca="false">IF(R38="","",C38+R38)</f>
        <v/>
      </c>
      <c r="D39" s="37"/>
      <c r="E39" s="36"/>
      <c r="F39" s="38"/>
      <c r="G39" s="36"/>
      <c r="H39" s="36"/>
      <c r="I39" s="36"/>
      <c r="J39" s="36"/>
      <c r="K39" s="37" t="str">
        <f aca="false">IF(J39="","",C39*0.03)</f>
        <v/>
      </c>
      <c r="L39" s="37"/>
      <c r="M39" s="39" t="str">
        <f aca="false">IF(J39="","",(K39/J39)/LOOKUP(RIGHT($D$2,3),定数!$A$6:$A$13,定数!$B$6:$B$13))</f>
        <v/>
      </c>
      <c r="N39" s="36"/>
      <c r="O39" s="38"/>
      <c r="P39" s="36"/>
      <c r="Q39" s="36"/>
      <c r="R39" s="40" t="str">
        <f aca="false">IF(P39="","",T39*M39*LOOKUP(RIGHT($D$2,3),定数!$A$6:$A$13,定数!$B$6:$B$13))</f>
        <v/>
      </c>
      <c r="S39" s="40"/>
      <c r="T39" s="41" t="str">
        <f aca="false">IF(P39="","",IF(G39="買",(P39-H39),(H39-P39))*IF(RIGHT($D$2,3)="JPY",100,10000))</f>
        <v/>
      </c>
      <c r="U39" s="41"/>
      <c r="V39" s="1" t="str">
        <f aca="false">IF(S39&lt;&gt;"",IF(S39&lt;0,1+V38,0),"")</f>
        <v/>
      </c>
      <c r="W39" s="0" t="str">
        <f aca="false">IF(T39&lt;&gt;"",IF(T39&lt;0,1+W38,0),"")</f>
        <v/>
      </c>
      <c r="X39" s="42" t="str">
        <f aca="false">IF(C39&lt;&gt;"",MAX(X38,C39),"")</f>
        <v/>
      </c>
      <c r="Y39" s="43" t="str">
        <f aca="false">IF(X39&lt;&gt;"",1-(C39/X39),"")</f>
        <v/>
      </c>
      <c r="Z39" s="0" t="str">
        <f aca="false">IF(R39&gt;0,R39,"")</f>
        <v/>
      </c>
      <c r="AA39" s="0" t="str">
        <f aca="false">IF(R39&lt;0,R39,"")</f>
        <v/>
      </c>
    </row>
    <row r="40" customFormat="false" ht="13.5" hidden="false" customHeight="false" outlineLevel="0" collapsed="false">
      <c r="B40" s="36" t="n">
        <v>32</v>
      </c>
      <c r="C40" s="37" t="str">
        <f aca="false">IF(R39="","",C39+R39)</f>
        <v/>
      </c>
      <c r="D40" s="37"/>
      <c r="E40" s="36"/>
      <c r="F40" s="38"/>
      <c r="G40" s="36"/>
      <c r="H40" s="36"/>
      <c r="I40" s="36"/>
      <c r="J40" s="36"/>
      <c r="K40" s="37" t="str">
        <f aca="false">IF(J40="","",C40*0.03)</f>
        <v/>
      </c>
      <c r="L40" s="37"/>
      <c r="M40" s="39" t="str">
        <f aca="false">IF(J40="","",(K40/J40)/LOOKUP(RIGHT($D$2,3),定数!$A$6:$A$13,定数!$B$6:$B$13))</f>
        <v/>
      </c>
      <c r="N40" s="36"/>
      <c r="O40" s="38"/>
      <c r="P40" s="36"/>
      <c r="Q40" s="36"/>
      <c r="R40" s="40" t="str">
        <f aca="false">IF(P40="","",T40*M40*LOOKUP(RIGHT($D$2,3),定数!$A$6:$A$13,定数!$B$6:$B$13))</f>
        <v/>
      </c>
      <c r="S40" s="40"/>
      <c r="T40" s="41" t="str">
        <f aca="false">IF(P40="","",IF(G40="買",(P40-H40),(H40-P40))*IF(RIGHT($D$2,3)="JPY",100,10000))</f>
        <v/>
      </c>
      <c r="U40" s="41"/>
      <c r="V40" s="1" t="str">
        <f aca="false">IF(S40&lt;&gt;"",IF(S40&lt;0,1+V39,0),"")</f>
        <v/>
      </c>
      <c r="W40" s="0" t="str">
        <f aca="false">IF(T40&lt;&gt;"",IF(T40&lt;0,1+W39,0),"")</f>
        <v/>
      </c>
      <c r="X40" s="42" t="str">
        <f aca="false">IF(C40&lt;&gt;"",MAX(X39,C40),"")</f>
        <v/>
      </c>
      <c r="Y40" s="43" t="str">
        <f aca="false">IF(X40&lt;&gt;"",1-(C40/X40),"")</f>
        <v/>
      </c>
      <c r="Z40" s="0" t="str">
        <f aca="false">IF(R40&gt;0,R40,"")</f>
        <v/>
      </c>
      <c r="AA40" s="0" t="str">
        <f aca="false">IF(R40&lt;0,R40,"")</f>
        <v/>
      </c>
    </row>
    <row r="41" customFormat="false" ht="13.5" hidden="false" customHeight="false" outlineLevel="0" collapsed="false">
      <c r="B41" s="36" t="n">
        <v>33</v>
      </c>
      <c r="C41" s="37" t="str">
        <f aca="false">IF(R40="","",C40+R40)</f>
        <v/>
      </c>
      <c r="D41" s="37"/>
      <c r="E41" s="36"/>
      <c r="F41" s="38"/>
      <c r="G41" s="36"/>
      <c r="H41" s="36"/>
      <c r="I41" s="36"/>
      <c r="J41" s="36"/>
      <c r="K41" s="37" t="str">
        <f aca="false">IF(J41="","",C41*0.03)</f>
        <v/>
      </c>
      <c r="L41" s="37"/>
      <c r="M41" s="39" t="str">
        <f aca="false">IF(J41="","",(K41/J41)/LOOKUP(RIGHT($D$2,3),定数!$A$6:$A$13,定数!$B$6:$B$13))</f>
        <v/>
      </c>
      <c r="N41" s="36"/>
      <c r="O41" s="38"/>
      <c r="P41" s="36"/>
      <c r="Q41" s="36"/>
      <c r="R41" s="40" t="str">
        <f aca="false">IF(P41="","",T41*M41*LOOKUP(RIGHT($D$2,3),定数!$A$6:$A$13,定数!$B$6:$B$13))</f>
        <v/>
      </c>
      <c r="S41" s="40"/>
      <c r="T41" s="41" t="str">
        <f aca="false">IF(P41="","",IF(G41="買",(P41-H41),(H41-P41))*IF(RIGHT($D$2,3)="JPY",100,10000))</f>
        <v/>
      </c>
      <c r="U41" s="41"/>
      <c r="V41" s="1" t="str">
        <f aca="false">IF(S41&lt;&gt;"",IF(S41&lt;0,1+V40,0),"")</f>
        <v/>
      </c>
      <c r="W41" s="0" t="str">
        <f aca="false">IF(T41&lt;&gt;"",IF(T41&lt;0,1+W40,0),"")</f>
        <v/>
      </c>
      <c r="X41" s="42" t="str">
        <f aca="false">IF(C41&lt;&gt;"",MAX(X40,C41),"")</f>
        <v/>
      </c>
      <c r="Y41" s="43" t="str">
        <f aca="false">IF(X41&lt;&gt;"",1-(C41/X41),"")</f>
        <v/>
      </c>
      <c r="Z41" s="0" t="str">
        <f aca="false">IF(R41&gt;0,R41,"")</f>
        <v/>
      </c>
      <c r="AA41" s="0" t="str">
        <f aca="false">IF(R41&lt;0,R41,"")</f>
        <v/>
      </c>
    </row>
    <row r="42" customFormat="false" ht="13.5" hidden="false" customHeight="false" outlineLevel="0" collapsed="false">
      <c r="B42" s="36" t="n">
        <v>34</v>
      </c>
      <c r="C42" s="37" t="str">
        <f aca="false">IF(R41="","",C41+R41)</f>
        <v/>
      </c>
      <c r="D42" s="37"/>
      <c r="E42" s="36"/>
      <c r="F42" s="38"/>
      <c r="G42" s="36"/>
      <c r="H42" s="36"/>
      <c r="I42" s="36"/>
      <c r="J42" s="36"/>
      <c r="K42" s="37" t="str">
        <f aca="false">IF(J42="","",C42*0.03)</f>
        <v/>
      </c>
      <c r="L42" s="37"/>
      <c r="M42" s="39" t="str">
        <f aca="false">IF(J42="","",(K42/J42)/LOOKUP(RIGHT($D$2,3),定数!$A$6:$A$13,定数!$B$6:$B$13))</f>
        <v/>
      </c>
      <c r="N42" s="36"/>
      <c r="O42" s="38"/>
      <c r="P42" s="36"/>
      <c r="Q42" s="36"/>
      <c r="R42" s="40" t="str">
        <f aca="false">IF(P42="","",T42*M42*LOOKUP(RIGHT($D$2,3),定数!$A$6:$A$13,定数!$B$6:$B$13))</f>
        <v/>
      </c>
      <c r="S42" s="40"/>
      <c r="T42" s="41" t="str">
        <f aca="false">IF(P42="","",IF(G42="買",(P42-H42),(H42-P42))*IF(RIGHT($D$2,3)="JPY",100,10000))</f>
        <v/>
      </c>
      <c r="U42" s="41"/>
      <c r="V42" s="1" t="str">
        <f aca="false">IF(S42&lt;&gt;"",IF(S42&lt;0,1+V41,0),"")</f>
        <v/>
      </c>
      <c r="W42" s="0" t="str">
        <f aca="false">IF(T42&lt;&gt;"",IF(T42&lt;0,1+W41,0),"")</f>
        <v/>
      </c>
      <c r="X42" s="42" t="str">
        <f aca="false">IF(C42&lt;&gt;"",MAX(X41,C42),"")</f>
        <v/>
      </c>
      <c r="Y42" s="43" t="str">
        <f aca="false">IF(X42&lt;&gt;"",1-(C42/X42),"")</f>
        <v/>
      </c>
      <c r="Z42" s="0" t="str">
        <f aca="false">IF(R42&gt;0,R42,"")</f>
        <v/>
      </c>
      <c r="AA42" s="0" t="str">
        <f aca="false">IF(R42&lt;0,R42,"")</f>
        <v/>
      </c>
    </row>
    <row r="43" customFormat="false" ht="13.5" hidden="false" customHeight="false" outlineLevel="0" collapsed="false">
      <c r="B43" s="36" t="n">
        <v>35</v>
      </c>
      <c r="C43" s="37" t="str">
        <f aca="false">IF(R42="","",C42+R42)</f>
        <v/>
      </c>
      <c r="D43" s="37"/>
      <c r="E43" s="36"/>
      <c r="F43" s="38"/>
      <c r="G43" s="36"/>
      <c r="H43" s="36"/>
      <c r="I43" s="36"/>
      <c r="J43" s="36"/>
      <c r="K43" s="37" t="str">
        <f aca="false">IF(J43="","",C43*0.03)</f>
        <v/>
      </c>
      <c r="L43" s="37"/>
      <c r="M43" s="39" t="str">
        <f aca="false">IF(J43="","",(K43/J43)/LOOKUP(RIGHT($D$2,3),定数!$A$6:$A$13,定数!$B$6:$B$13))</f>
        <v/>
      </c>
      <c r="N43" s="36"/>
      <c r="O43" s="38"/>
      <c r="P43" s="36"/>
      <c r="Q43" s="36"/>
      <c r="R43" s="40" t="str">
        <f aca="false">IF(P43="","",T43*M43*LOOKUP(RIGHT($D$2,3),定数!$A$6:$A$13,定数!$B$6:$B$13))</f>
        <v/>
      </c>
      <c r="S43" s="40"/>
      <c r="T43" s="41" t="str">
        <f aca="false">IF(P43="","",IF(G43="買",(P43-H43),(H43-P43))*IF(RIGHT($D$2,3)="JPY",100,10000))</f>
        <v/>
      </c>
      <c r="U43" s="41"/>
      <c r="V43" s="1" t="str">
        <f aca="false">IF(S43&lt;&gt;"",IF(S43&lt;0,1+V42,0),"")</f>
        <v/>
      </c>
      <c r="W43" s="0" t="str">
        <f aca="false">IF(T43&lt;&gt;"",IF(T43&lt;0,1+W42,0),"")</f>
        <v/>
      </c>
      <c r="X43" s="42" t="str">
        <f aca="false">IF(C43&lt;&gt;"",MAX(X42,C43),"")</f>
        <v/>
      </c>
      <c r="Y43" s="43" t="str">
        <f aca="false">IF(X43&lt;&gt;"",1-(C43/X43),"")</f>
        <v/>
      </c>
      <c r="Z43" s="0" t="str">
        <f aca="false">IF(R43&gt;0,R43,"")</f>
        <v/>
      </c>
      <c r="AA43" s="0" t="str">
        <f aca="false">IF(R43&lt;0,R43,"")</f>
        <v/>
      </c>
    </row>
    <row r="44" customFormat="false" ht="13.5" hidden="false" customHeight="false" outlineLevel="0" collapsed="false">
      <c r="B44" s="36" t="n">
        <v>36</v>
      </c>
      <c r="C44" s="37" t="str">
        <f aca="false">IF(R43="","",C43+R43)</f>
        <v/>
      </c>
      <c r="D44" s="37"/>
      <c r="E44" s="36"/>
      <c r="F44" s="38"/>
      <c r="G44" s="36"/>
      <c r="H44" s="36"/>
      <c r="I44" s="36"/>
      <c r="J44" s="36"/>
      <c r="K44" s="37" t="str">
        <f aca="false">IF(J44="","",C44*0.03)</f>
        <v/>
      </c>
      <c r="L44" s="37"/>
      <c r="M44" s="39" t="str">
        <f aca="false">IF(J44="","",(K44/J44)/LOOKUP(RIGHT($D$2,3),定数!$A$6:$A$13,定数!$B$6:$B$13))</f>
        <v/>
      </c>
      <c r="N44" s="36"/>
      <c r="O44" s="38"/>
      <c r="P44" s="36"/>
      <c r="Q44" s="36"/>
      <c r="R44" s="40" t="str">
        <f aca="false">IF(P44="","",T44*M44*LOOKUP(RIGHT($D$2,3),定数!$A$6:$A$13,定数!$B$6:$B$13))</f>
        <v/>
      </c>
      <c r="S44" s="40"/>
      <c r="T44" s="41" t="str">
        <f aca="false">IF(P44="","",IF(G44="買",(P44-H44),(H44-P44))*IF(RIGHT($D$2,3)="JPY",100,10000))</f>
        <v/>
      </c>
      <c r="U44" s="41"/>
      <c r="V44" s="1" t="str">
        <f aca="false">IF(S44&lt;&gt;"",IF(S44&lt;0,1+V43,0),"")</f>
        <v/>
      </c>
      <c r="W44" s="0" t="str">
        <f aca="false">IF(T44&lt;&gt;"",IF(T44&lt;0,1+W43,0),"")</f>
        <v/>
      </c>
      <c r="X44" s="42" t="str">
        <f aca="false">IF(C44&lt;&gt;"",MAX(X43,C44),"")</f>
        <v/>
      </c>
      <c r="Y44" s="43" t="str">
        <f aca="false">IF(X44&lt;&gt;"",1-(C44/X44),"")</f>
        <v/>
      </c>
      <c r="Z44" s="0" t="str">
        <f aca="false">IF(R44&gt;0,R44,"")</f>
        <v/>
      </c>
      <c r="AA44" s="0" t="str">
        <f aca="false">IF(R44&lt;0,R44,"")</f>
        <v/>
      </c>
    </row>
    <row r="45" customFormat="false" ht="13.5" hidden="false" customHeight="false" outlineLevel="0" collapsed="false">
      <c r="B45" s="36" t="n">
        <v>37</v>
      </c>
      <c r="C45" s="37" t="str">
        <f aca="false">IF(R44="","",C44+R44)</f>
        <v/>
      </c>
      <c r="D45" s="37"/>
      <c r="E45" s="36"/>
      <c r="F45" s="38"/>
      <c r="G45" s="36"/>
      <c r="H45" s="36"/>
      <c r="I45" s="36"/>
      <c r="J45" s="36"/>
      <c r="K45" s="37" t="str">
        <f aca="false">IF(J45="","",C45*0.03)</f>
        <v/>
      </c>
      <c r="L45" s="37"/>
      <c r="M45" s="39" t="str">
        <f aca="false">IF(J45="","",(K45/J45)/LOOKUP(RIGHT($D$2,3),定数!$A$6:$A$13,定数!$B$6:$B$13))</f>
        <v/>
      </c>
      <c r="N45" s="36"/>
      <c r="O45" s="38"/>
      <c r="P45" s="36"/>
      <c r="Q45" s="36"/>
      <c r="R45" s="40" t="str">
        <f aca="false">IF(P45="","",T45*M45*LOOKUP(RIGHT($D$2,3),定数!$A$6:$A$13,定数!$B$6:$B$13))</f>
        <v/>
      </c>
      <c r="S45" s="40"/>
      <c r="T45" s="41" t="str">
        <f aca="false">IF(P45="","",IF(G45="買",(P45-H45),(H45-P45))*IF(RIGHT($D$2,3)="JPY",100,10000))</f>
        <v/>
      </c>
      <c r="U45" s="41"/>
      <c r="V45" s="1" t="str">
        <f aca="false">IF(S45&lt;&gt;"",IF(S45&lt;0,1+V44,0),"")</f>
        <v/>
      </c>
      <c r="W45" s="0" t="str">
        <f aca="false">IF(T45&lt;&gt;"",IF(T45&lt;0,1+W44,0),"")</f>
        <v/>
      </c>
      <c r="X45" s="42" t="str">
        <f aca="false">IF(C45&lt;&gt;"",MAX(X44,C45),"")</f>
        <v/>
      </c>
      <c r="Y45" s="43" t="str">
        <f aca="false">IF(X45&lt;&gt;"",1-(C45/X45),"")</f>
        <v/>
      </c>
      <c r="Z45" s="0" t="str">
        <f aca="false">IF(R45&gt;0,R45,"")</f>
        <v/>
      </c>
      <c r="AA45" s="0" t="str">
        <f aca="false">IF(R45&lt;0,R45,"")</f>
        <v/>
      </c>
    </row>
    <row r="46" customFormat="false" ht="13.5" hidden="false" customHeight="false" outlineLevel="0" collapsed="false">
      <c r="B46" s="36" t="n">
        <v>38</v>
      </c>
      <c r="C46" s="37" t="str">
        <f aca="false">IF(R45="","",C45+R45)</f>
        <v/>
      </c>
      <c r="D46" s="37"/>
      <c r="E46" s="36"/>
      <c r="F46" s="38"/>
      <c r="G46" s="36"/>
      <c r="H46" s="36"/>
      <c r="I46" s="36"/>
      <c r="J46" s="36"/>
      <c r="K46" s="37" t="str">
        <f aca="false">IF(J46="","",C46*0.03)</f>
        <v/>
      </c>
      <c r="L46" s="37"/>
      <c r="M46" s="39" t="str">
        <f aca="false">IF(J46="","",(K46/J46)/LOOKUP(RIGHT($D$2,3),定数!$A$6:$A$13,定数!$B$6:$B$13))</f>
        <v/>
      </c>
      <c r="N46" s="36"/>
      <c r="O46" s="38"/>
      <c r="P46" s="36"/>
      <c r="Q46" s="36"/>
      <c r="R46" s="40" t="str">
        <f aca="false">IF(P46="","",T46*M46*LOOKUP(RIGHT($D$2,3),定数!$A$6:$A$13,定数!$B$6:$B$13))</f>
        <v/>
      </c>
      <c r="S46" s="40"/>
      <c r="T46" s="41" t="str">
        <f aca="false">IF(P46="","",IF(G46="買",(P46-H46),(H46-P46))*IF(RIGHT($D$2,3)="JPY",100,10000))</f>
        <v/>
      </c>
      <c r="U46" s="41"/>
      <c r="V46" s="1" t="str">
        <f aca="false">IF(S46&lt;&gt;"",IF(S46&lt;0,1+V45,0),"")</f>
        <v/>
      </c>
      <c r="W46" s="0" t="str">
        <f aca="false">IF(T46&lt;&gt;"",IF(T46&lt;0,1+W45,0),"")</f>
        <v/>
      </c>
      <c r="X46" s="42" t="str">
        <f aca="false">IF(C46&lt;&gt;"",MAX(X45,C46),"")</f>
        <v/>
      </c>
      <c r="Y46" s="43" t="str">
        <f aca="false">IF(X46&lt;&gt;"",1-(C46/X46),"")</f>
        <v/>
      </c>
      <c r="Z46" s="0" t="str">
        <f aca="false">IF(R46&gt;0,R46,"")</f>
        <v/>
      </c>
      <c r="AA46" s="0" t="str">
        <f aca="false">IF(R46&lt;0,R46,"")</f>
        <v/>
      </c>
    </row>
    <row r="47" customFormat="false" ht="13.5" hidden="false" customHeight="false" outlineLevel="0" collapsed="false">
      <c r="B47" s="36" t="n">
        <v>39</v>
      </c>
      <c r="C47" s="37" t="str">
        <f aca="false">IF(R46="","",C46+R46)</f>
        <v/>
      </c>
      <c r="D47" s="37"/>
      <c r="E47" s="36"/>
      <c r="F47" s="38"/>
      <c r="G47" s="36"/>
      <c r="H47" s="36"/>
      <c r="I47" s="36"/>
      <c r="J47" s="36"/>
      <c r="K47" s="37" t="str">
        <f aca="false">IF(J47="","",C47*0.03)</f>
        <v/>
      </c>
      <c r="L47" s="37"/>
      <c r="M47" s="39" t="str">
        <f aca="false">IF(J47="","",(K47/J47)/LOOKUP(RIGHT($D$2,3),定数!$A$6:$A$13,定数!$B$6:$B$13))</f>
        <v/>
      </c>
      <c r="N47" s="36"/>
      <c r="O47" s="38"/>
      <c r="P47" s="36"/>
      <c r="Q47" s="36"/>
      <c r="R47" s="40" t="str">
        <f aca="false">IF(P47="","",T47*M47*LOOKUP(RIGHT($D$2,3),定数!$A$6:$A$13,定数!$B$6:$B$13))</f>
        <v/>
      </c>
      <c r="S47" s="40"/>
      <c r="T47" s="41" t="str">
        <f aca="false">IF(P47="","",IF(G47="買",(P47-H47),(H47-P47))*IF(RIGHT($D$2,3)="JPY",100,10000))</f>
        <v/>
      </c>
      <c r="U47" s="41"/>
      <c r="V47" s="1" t="str">
        <f aca="false">IF(S47&lt;&gt;"",IF(S47&lt;0,1+V46,0),"")</f>
        <v/>
      </c>
      <c r="W47" s="0" t="str">
        <f aca="false">IF(T47&lt;&gt;"",IF(T47&lt;0,1+W46,0),"")</f>
        <v/>
      </c>
      <c r="X47" s="42" t="str">
        <f aca="false">IF(C47&lt;&gt;"",MAX(X46,C47),"")</f>
        <v/>
      </c>
      <c r="Y47" s="43" t="str">
        <f aca="false">IF(X47&lt;&gt;"",1-(C47/X47),"")</f>
        <v/>
      </c>
      <c r="Z47" s="0" t="str">
        <f aca="false">IF(R47&gt;0,R47,"")</f>
        <v/>
      </c>
      <c r="AA47" s="0" t="str">
        <f aca="false">IF(R47&lt;0,R47,"")</f>
        <v/>
      </c>
    </row>
    <row r="48" customFormat="false" ht="13.5" hidden="false" customHeight="false" outlineLevel="0" collapsed="false">
      <c r="B48" s="36" t="n">
        <v>40</v>
      </c>
      <c r="C48" s="37" t="str">
        <f aca="false">IF(R47="","",C47+R47)</f>
        <v/>
      </c>
      <c r="D48" s="37"/>
      <c r="E48" s="36"/>
      <c r="F48" s="38"/>
      <c r="G48" s="36"/>
      <c r="H48" s="36"/>
      <c r="I48" s="36"/>
      <c r="J48" s="36"/>
      <c r="K48" s="37" t="str">
        <f aca="false">IF(J48="","",C48*0.03)</f>
        <v/>
      </c>
      <c r="L48" s="37"/>
      <c r="M48" s="39" t="str">
        <f aca="false">IF(J48="","",(K48/J48)/LOOKUP(RIGHT($D$2,3),定数!$A$6:$A$13,定数!$B$6:$B$13))</f>
        <v/>
      </c>
      <c r="N48" s="36"/>
      <c r="O48" s="38"/>
      <c r="P48" s="36"/>
      <c r="Q48" s="36"/>
      <c r="R48" s="40" t="str">
        <f aca="false">IF(P48="","",T48*M48*LOOKUP(RIGHT($D$2,3),定数!$A$6:$A$13,定数!$B$6:$B$13))</f>
        <v/>
      </c>
      <c r="S48" s="40"/>
      <c r="T48" s="41" t="str">
        <f aca="false">IF(P48="","",IF(G48="買",(P48-H48),(H48-P48))*IF(RIGHT($D$2,3)="JPY",100,10000))</f>
        <v/>
      </c>
      <c r="U48" s="41"/>
      <c r="V48" s="1" t="str">
        <f aca="false">IF(S48&lt;&gt;"",IF(S48&lt;0,1+V47,0),"")</f>
        <v/>
      </c>
      <c r="W48" s="0" t="str">
        <f aca="false">IF(T48&lt;&gt;"",IF(T48&lt;0,1+W47,0),"")</f>
        <v/>
      </c>
      <c r="X48" s="42" t="str">
        <f aca="false">IF(C48&lt;&gt;"",MAX(X47,C48),"")</f>
        <v/>
      </c>
      <c r="Y48" s="43" t="str">
        <f aca="false">IF(X48&lt;&gt;"",1-(C48/X48),"")</f>
        <v/>
      </c>
      <c r="Z48" s="0" t="str">
        <f aca="false">IF(R48&gt;0,R48,"")</f>
        <v/>
      </c>
      <c r="AA48" s="0" t="str">
        <f aca="false">IF(R48&lt;0,R48,"")</f>
        <v/>
      </c>
    </row>
    <row r="49" customFormat="false" ht="13.5" hidden="false" customHeight="false" outlineLevel="0" collapsed="false">
      <c r="B49" s="36" t="n">
        <v>41</v>
      </c>
      <c r="C49" s="37" t="str">
        <f aca="false">IF(R48="","",C48+R48)</f>
        <v/>
      </c>
      <c r="D49" s="37"/>
      <c r="E49" s="36"/>
      <c r="F49" s="38"/>
      <c r="G49" s="36"/>
      <c r="H49" s="36"/>
      <c r="I49" s="36"/>
      <c r="J49" s="36"/>
      <c r="K49" s="37" t="str">
        <f aca="false">IF(J49="","",C49*0.03)</f>
        <v/>
      </c>
      <c r="L49" s="37"/>
      <c r="M49" s="39" t="str">
        <f aca="false">IF(J49="","",(K49/J49)/LOOKUP(RIGHT($D$2,3),定数!$A$6:$A$13,定数!$B$6:$B$13))</f>
        <v/>
      </c>
      <c r="N49" s="36"/>
      <c r="O49" s="38"/>
      <c r="P49" s="36"/>
      <c r="Q49" s="36"/>
      <c r="R49" s="40" t="str">
        <f aca="false">IF(P49="","",T49*M49*LOOKUP(RIGHT($D$2,3),定数!$A$6:$A$13,定数!$B$6:$B$13))</f>
        <v/>
      </c>
      <c r="S49" s="40"/>
      <c r="T49" s="41" t="str">
        <f aca="false">IF(P49="","",IF(G49="買",(P49-H49),(H49-P49))*IF(RIGHT($D$2,3)="JPY",100,10000))</f>
        <v/>
      </c>
      <c r="U49" s="41"/>
      <c r="V49" s="1" t="str">
        <f aca="false">IF(S49&lt;&gt;"",IF(S49&lt;0,1+V48,0),"")</f>
        <v/>
      </c>
      <c r="W49" s="0" t="str">
        <f aca="false">IF(T49&lt;&gt;"",IF(T49&lt;0,1+W48,0),"")</f>
        <v/>
      </c>
      <c r="X49" s="42" t="str">
        <f aca="false">IF(C49&lt;&gt;"",MAX(X48,C49),"")</f>
        <v/>
      </c>
      <c r="Y49" s="43" t="str">
        <f aca="false">IF(X49&lt;&gt;"",1-(C49/X49),"")</f>
        <v/>
      </c>
      <c r="Z49" s="0" t="str">
        <f aca="false">IF(R49&gt;0,R49,"")</f>
        <v/>
      </c>
      <c r="AA49" s="0" t="str">
        <f aca="false">IF(R49&lt;0,R49,"")</f>
        <v/>
      </c>
    </row>
    <row r="50" customFormat="false" ht="13.5" hidden="false" customHeight="false" outlineLevel="0" collapsed="false">
      <c r="B50" s="36" t="n">
        <v>42</v>
      </c>
      <c r="C50" s="37" t="str">
        <f aca="false">IF(R49="","",C49+R49)</f>
        <v/>
      </c>
      <c r="D50" s="37"/>
      <c r="E50" s="36"/>
      <c r="F50" s="38"/>
      <c r="G50" s="36"/>
      <c r="H50" s="36"/>
      <c r="I50" s="36"/>
      <c r="J50" s="36"/>
      <c r="K50" s="37" t="str">
        <f aca="false">IF(J50="","",C50*0.03)</f>
        <v/>
      </c>
      <c r="L50" s="37"/>
      <c r="M50" s="39" t="str">
        <f aca="false">IF(J50="","",(K50/J50)/LOOKUP(RIGHT($D$2,3),定数!$A$6:$A$13,定数!$B$6:$B$13))</f>
        <v/>
      </c>
      <c r="N50" s="36"/>
      <c r="O50" s="38"/>
      <c r="P50" s="36"/>
      <c r="Q50" s="36"/>
      <c r="R50" s="40" t="str">
        <f aca="false">IF(P50="","",T50*M50*LOOKUP(RIGHT($D$2,3),定数!$A$6:$A$13,定数!$B$6:$B$13))</f>
        <v/>
      </c>
      <c r="S50" s="40"/>
      <c r="T50" s="41" t="str">
        <f aca="false">IF(P50="","",IF(G50="買",(P50-H50),(H50-P50))*IF(RIGHT($D$2,3)="JPY",100,10000))</f>
        <v/>
      </c>
      <c r="U50" s="41"/>
      <c r="V50" s="1" t="str">
        <f aca="false">IF(S50&lt;&gt;"",IF(S50&lt;0,1+V49,0),"")</f>
        <v/>
      </c>
      <c r="W50" s="0" t="str">
        <f aca="false">IF(T50&lt;&gt;"",IF(T50&lt;0,1+W49,0),"")</f>
        <v/>
      </c>
      <c r="X50" s="42" t="str">
        <f aca="false">IF(C50&lt;&gt;"",MAX(X49,C50),"")</f>
        <v/>
      </c>
      <c r="Y50" s="43" t="str">
        <f aca="false">IF(X50&lt;&gt;"",1-(C50/X50),"")</f>
        <v/>
      </c>
      <c r="Z50" s="0" t="str">
        <f aca="false">IF(R50&gt;0,R50,"")</f>
        <v/>
      </c>
      <c r="AA50" s="0" t="str">
        <f aca="false">IF(R50&lt;0,R50,"")</f>
        <v/>
      </c>
    </row>
    <row r="51" customFormat="false" ht="13.5" hidden="false" customHeight="false" outlineLevel="0" collapsed="false">
      <c r="B51" s="36" t="n">
        <v>43</v>
      </c>
      <c r="C51" s="37" t="str">
        <f aca="false">IF(R50="","",C50+R50)</f>
        <v/>
      </c>
      <c r="D51" s="37"/>
      <c r="E51" s="36"/>
      <c r="F51" s="38"/>
      <c r="G51" s="36"/>
      <c r="H51" s="36"/>
      <c r="I51" s="36"/>
      <c r="J51" s="36"/>
      <c r="K51" s="37" t="str">
        <f aca="false">IF(J51="","",C51*0.03)</f>
        <v/>
      </c>
      <c r="L51" s="37"/>
      <c r="M51" s="39" t="str">
        <f aca="false">IF(J51="","",(K51/J51)/LOOKUP(RIGHT($D$2,3),定数!$A$6:$A$13,定数!$B$6:$B$13))</f>
        <v/>
      </c>
      <c r="N51" s="36"/>
      <c r="O51" s="38"/>
      <c r="P51" s="36"/>
      <c r="Q51" s="36"/>
      <c r="R51" s="40" t="str">
        <f aca="false">IF(P51="","",T51*M51*LOOKUP(RIGHT($D$2,3),定数!$A$6:$A$13,定数!$B$6:$B$13))</f>
        <v/>
      </c>
      <c r="S51" s="40"/>
      <c r="T51" s="41" t="str">
        <f aca="false">IF(P51="","",IF(G51="買",(P51-H51),(H51-P51))*IF(RIGHT($D$2,3)="JPY",100,10000))</f>
        <v/>
      </c>
      <c r="U51" s="41"/>
      <c r="V51" s="1" t="str">
        <f aca="false">IF(S51&lt;&gt;"",IF(S51&lt;0,1+V50,0),"")</f>
        <v/>
      </c>
      <c r="W51" s="0" t="str">
        <f aca="false">IF(T51&lt;&gt;"",IF(T51&lt;0,1+W50,0),"")</f>
        <v/>
      </c>
      <c r="X51" s="42" t="str">
        <f aca="false">IF(C51&lt;&gt;"",MAX(X50,C51),"")</f>
        <v/>
      </c>
      <c r="Y51" s="43" t="str">
        <f aca="false">IF(X51&lt;&gt;"",1-(C51/X51),"")</f>
        <v/>
      </c>
      <c r="Z51" s="0" t="str">
        <f aca="false">IF(R51&gt;0,R51,"")</f>
        <v/>
      </c>
      <c r="AA51" s="0" t="str">
        <f aca="false">IF(R51&lt;0,R51,"")</f>
        <v/>
      </c>
    </row>
    <row r="52" customFormat="false" ht="13.5" hidden="false" customHeight="false" outlineLevel="0" collapsed="false">
      <c r="B52" s="36" t="n">
        <v>44</v>
      </c>
      <c r="C52" s="37" t="str">
        <f aca="false">IF(R51="","",C51+R51)</f>
        <v/>
      </c>
      <c r="D52" s="37"/>
      <c r="E52" s="36"/>
      <c r="F52" s="38"/>
      <c r="G52" s="36"/>
      <c r="H52" s="36"/>
      <c r="I52" s="36"/>
      <c r="J52" s="36"/>
      <c r="K52" s="37" t="str">
        <f aca="false">IF(J52="","",C52*0.03)</f>
        <v/>
      </c>
      <c r="L52" s="37"/>
      <c r="M52" s="39" t="str">
        <f aca="false">IF(J52="","",(K52/J52)/LOOKUP(RIGHT($D$2,3),定数!$A$6:$A$13,定数!$B$6:$B$13))</f>
        <v/>
      </c>
      <c r="N52" s="36"/>
      <c r="O52" s="38"/>
      <c r="P52" s="36"/>
      <c r="Q52" s="36"/>
      <c r="R52" s="40" t="str">
        <f aca="false">IF(P52="","",T52*M52*LOOKUP(RIGHT($D$2,3),定数!$A$6:$A$13,定数!$B$6:$B$13))</f>
        <v/>
      </c>
      <c r="S52" s="40"/>
      <c r="T52" s="41" t="str">
        <f aca="false">IF(P52="","",IF(G52="買",(P52-H52),(H52-P52))*IF(RIGHT($D$2,3)="JPY",100,10000))</f>
        <v/>
      </c>
      <c r="U52" s="41"/>
      <c r="V52" s="1" t="str">
        <f aca="false">IF(S52&lt;&gt;"",IF(S52&lt;0,1+V51,0),"")</f>
        <v/>
      </c>
      <c r="W52" s="0" t="str">
        <f aca="false">IF(T52&lt;&gt;"",IF(T52&lt;0,1+W51,0),"")</f>
        <v/>
      </c>
      <c r="X52" s="42" t="str">
        <f aca="false">IF(C52&lt;&gt;"",MAX(X51,C52),"")</f>
        <v/>
      </c>
      <c r="Y52" s="43" t="str">
        <f aca="false">IF(X52&lt;&gt;"",1-(C52/X52),"")</f>
        <v/>
      </c>
      <c r="Z52" s="0" t="str">
        <f aca="false">IF(R52&gt;0,R52,"")</f>
        <v/>
      </c>
      <c r="AA52" s="0" t="str">
        <f aca="false">IF(R52&lt;0,R52,"")</f>
        <v/>
      </c>
    </row>
    <row r="53" customFormat="false" ht="13.5" hidden="false" customHeight="false" outlineLevel="0" collapsed="false">
      <c r="B53" s="36" t="n">
        <v>45</v>
      </c>
      <c r="C53" s="37" t="str">
        <f aca="false">IF(R52="","",C52+R52)</f>
        <v/>
      </c>
      <c r="D53" s="37"/>
      <c r="E53" s="36"/>
      <c r="F53" s="38"/>
      <c r="G53" s="36"/>
      <c r="H53" s="36"/>
      <c r="I53" s="36"/>
      <c r="J53" s="36"/>
      <c r="K53" s="37" t="str">
        <f aca="false">IF(J53="","",C53*0.03)</f>
        <v/>
      </c>
      <c r="L53" s="37"/>
      <c r="M53" s="39" t="str">
        <f aca="false">IF(J53="","",(K53/J53)/LOOKUP(RIGHT($D$2,3),定数!$A$6:$A$13,定数!$B$6:$B$13))</f>
        <v/>
      </c>
      <c r="N53" s="36"/>
      <c r="O53" s="38"/>
      <c r="P53" s="36"/>
      <c r="Q53" s="36"/>
      <c r="R53" s="40" t="str">
        <f aca="false">IF(P53="","",T53*M53*LOOKUP(RIGHT($D$2,3),定数!$A$6:$A$13,定数!$B$6:$B$13))</f>
        <v/>
      </c>
      <c r="S53" s="40"/>
      <c r="T53" s="41" t="str">
        <f aca="false">IF(P53="","",IF(G53="買",(P53-H53),(H53-P53))*IF(RIGHT($D$2,3)="JPY",100,10000))</f>
        <v/>
      </c>
      <c r="U53" s="41"/>
      <c r="V53" s="1" t="str">
        <f aca="false">IF(S53&lt;&gt;"",IF(S53&lt;0,1+V52,0),"")</f>
        <v/>
      </c>
      <c r="W53" s="0" t="str">
        <f aca="false">IF(T53&lt;&gt;"",IF(T53&lt;0,1+W52,0),"")</f>
        <v/>
      </c>
      <c r="X53" s="42" t="str">
        <f aca="false">IF(C53&lt;&gt;"",MAX(X52,C53),"")</f>
        <v/>
      </c>
      <c r="Y53" s="43" t="str">
        <f aca="false">IF(X53&lt;&gt;"",1-(C53/X53),"")</f>
        <v/>
      </c>
      <c r="Z53" s="0" t="str">
        <f aca="false">IF(R53&gt;0,R53,"")</f>
        <v/>
      </c>
      <c r="AA53" s="0" t="str">
        <f aca="false">IF(R53&lt;0,R53,"")</f>
        <v/>
      </c>
    </row>
    <row r="54" customFormat="false" ht="13.5" hidden="false" customHeight="false" outlineLevel="0" collapsed="false">
      <c r="B54" s="36" t="n">
        <v>46</v>
      </c>
      <c r="C54" s="37" t="str">
        <f aca="false">IF(R53="","",C53+R53)</f>
        <v/>
      </c>
      <c r="D54" s="37"/>
      <c r="E54" s="36"/>
      <c r="F54" s="38"/>
      <c r="G54" s="36"/>
      <c r="H54" s="36"/>
      <c r="I54" s="36"/>
      <c r="J54" s="36"/>
      <c r="K54" s="37" t="str">
        <f aca="false">IF(J54="","",C54*0.03)</f>
        <v/>
      </c>
      <c r="L54" s="37"/>
      <c r="M54" s="39" t="str">
        <f aca="false">IF(J54="","",(K54/J54)/LOOKUP(RIGHT($D$2,3),定数!$A$6:$A$13,定数!$B$6:$B$13))</f>
        <v/>
      </c>
      <c r="N54" s="36"/>
      <c r="O54" s="38"/>
      <c r="P54" s="36"/>
      <c r="Q54" s="36"/>
      <c r="R54" s="40" t="str">
        <f aca="false">IF(P54="","",T54*M54*LOOKUP(RIGHT($D$2,3),定数!$A$6:$A$13,定数!$B$6:$B$13))</f>
        <v/>
      </c>
      <c r="S54" s="40"/>
      <c r="T54" s="41" t="str">
        <f aca="false">IF(P54="","",IF(G54="買",(P54-H54),(H54-P54))*IF(RIGHT($D$2,3)="JPY",100,10000))</f>
        <v/>
      </c>
      <c r="U54" s="41"/>
      <c r="V54" s="1" t="str">
        <f aca="false">IF(S54&lt;&gt;"",IF(S54&lt;0,1+V53,0),"")</f>
        <v/>
      </c>
      <c r="W54" s="0" t="str">
        <f aca="false">IF(T54&lt;&gt;"",IF(T54&lt;0,1+W53,0),"")</f>
        <v/>
      </c>
      <c r="X54" s="42" t="str">
        <f aca="false">IF(C54&lt;&gt;"",MAX(X53,C54),"")</f>
        <v/>
      </c>
      <c r="Y54" s="43" t="str">
        <f aca="false">IF(X54&lt;&gt;"",1-(C54/X54),"")</f>
        <v/>
      </c>
      <c r="Z54" s="0" t="str">
        <f aca="false">IF(R54&gt;0,R54,"")</f>
        <v/>
      </c>
      <c r="AA54" s="0" t="str">
        <f aca="false">IF(R54&lt;0,R54,"")</f>
        <v/>
      </c>
    </row>
    <row r="55" customFormat="false" ht="13.5" hidden="false" customHeight="false" outlineLevel="0" collapsed="false">
      <c r="B55" s="36" t="n">
        <v>47</v>
      </c>
      <c r="C55" s="37" t="str">
        <f aca="false">IF(R54="","",C54+R54)</f>
        <v/>
      </c>
      <c r="D55" s="37"/>
      <c r="E55" s="36"/>
      <c r="F55" s="38"/>
      <c r="G55" s="36"/>
      <c r="H55" s="36"/>
      <c r="I55" s="36"/>
      <c r="J55" s="36"/>
      <c r="K55" s="37" t="str">
        <f aca="false">IF(J55="","",C55*0.03)</f>
        <v/>
      </c>
      <c r="L55" s="37"/>
      <c r="M55" s="39" t="str">
        <f aca="false">IF(J55="","",(K55/J55)/LOOKUP(RIGHT($D$2,3),定数!$A$6:$A$13,定数!$B$6:$B$13))</f>
        <v/>
      </c>
      <c r="N55" s="36"/>
      <c r="O55" s="38"/>
      <c r="P55" s="36"/>
      <c r="Q55" s="36"/>
      <c r="R55" s="40" t="str">
        <f aca="false">IF(P55="","",T55*M55*LOOKUP(RIGHT($D$2,3),定数!$A$6:$A$13,定数!$B$6:$B$13))</f>
        <v/>
      </c>
      <c r="S55" s="40"/>
      <c r="T55" s="41" t="str">
        <f aca="false">IF(P55="","",IF(G55="買",(P55-H55),(H55-P55))*IF(RIGHT($D$2,3)="JPY",100,10000))</f>
        <v/>
      </c>
      <c r="U55" s="41"/>
      <c r="V55" s="1" t="str">
        <f aca="false">IF(S55&lt;&gt;"",IF(S55&lt;0,1+V54,0),"")</f>
        <v/>
      </c>
      <c r="W55" s="0" t="str">
        <f aca="false">IF(T55&lt;&gt;"",IF(T55&lt;0,1+W54,0),"")</f>
        <v/>
      </c>
      <c r="X55" s="42" t="str">
        <f aca="false">IF(C55&lt;&gt;"",MAX(X54,C55),"")</f>
        <v/>
      </c>
      <c r="Y55" s="43" t="str">
        <f aca="false">IF(X55&lt;&gt;"",1-(C55/X55),"")</f>
        <v/>
      </c>
      <c r="Z55" s="0" t="str">
        <f aca="false">IF(R55&gt;0,R55,"")</f>
        <v/>
      </c>
      <c r="AA55" s="0" t="str">
        <f aca="false">IF(R55&lt;0,R55,"")</f>
        <v/>
      </c>
    </row>
    <row r="56" customFormat="false" ht="13.5" hidden="false" customHeight="false" outlineLevel="0" collapsed="false">
      <c r="B56" s="36" t="n">
        <v>48</v>
      </c>
      <c r="C56" s="37" t="str">
        <f aca="false">IF(R55="","",C55+R55)</f>
        <v/>
      </c>
      <c r="D56" s="37"/>
      <c r="E56" s="36"/>
      <c r="F56" s="38"/>
      <c r="G56" s="36"/>
      <c r="H56" s="36"/>
      <c r="I56" s="36"/>
      <c r="J56" s="36"/>
      <c r="K56" s="37" t="str">
        <f aca="false">IF(J56="","",C56*0.03)</f>
        <v/>
      </c>
      <c r="L56" s="37"/>
      <c r="M56" s="39" t="str">
        <f aca="false">IF(J56="","",(K56/J56)/LOOKUP(RIGHT($D$2,3),定数!$A$6:$A$13,定数!$B$6:$B$13))</f>
        <v/>
      </c>
      <c r="N56" s="36"/>
      <c r="O56" s="38"/>
      <c r="P56" s="36"/>
      <c r="Q56" s="36"/>
      <c r="R56" s="40" t="str">
        <f aca="false">IF(P56="","",T56*M56*LOOKUP(RIGHT($D$2,3),定数!$A$6:$A$13,定数!$B$6:$B$13))</f>
        <v/>
      </c>
      <c r="S56" s="40"/>
      <c r="T56" s="41" t="str">
        <f aca="false">IF(P56="","",IF(G56="買",(P56-H56),(H56-P56))*IF(RIGHT($D$2,3)="JPY",100,10000))</f>
        <v/>
      </c>
      <c r="U56" s="41"/>
      <c r="V56" s="1" t="str">
        <f aca="false">IF(S56&lt;&gt;"",IF(S56&lt;0,1+V55,0),"")</f>
        <v/>
      </c>
      <c r="W56" s="0" t="str">
        <f aca="false">IF(T56&lt;&gt;"",IF(T56&lt;0,1+W55,0),"")</f>
        <v/>
      </c>
      <c r="X56" s="42" t="str">
        <f aca="false">IF(C56&lt;&gt;"",MAX(X55,C56),"")</f>
        <v/>
      </c>
      <c r="Y56" s="43" t="str">
        <f aca="false">IF(X56&lt;&gt;"",1-(C56/X56),"")</f>
        <v/>
      </c>
      <c r="Z56" s="0" t="str">
        <f aca="false">IF(R56&gt;0,R56,"")</f>
        <v/>
      </c>
      <c r="AA56" s="0" t="str">
        <f aca="false">IF(R56&lt;0,R56,"")</f>
        <v/>
      </c>
    </row>
    <row r="57" customFormat="false" ht="13.5" hidden="false" customHeight="false" outlineLevel="0" collapsed="false">
      <c r="B57" s="36" t="n">
        <v>49</v>
      </c>
      <c r="C57" s="37" t="str">
        <f aca="false">IF(R56="","",C56+R56)</f>
        <v/>
      </c>
      <c r="D57" s="37"/>
      <c r="E57" s="36"/>
      <c r="F57" s="38"/>
      <c r="G57" s="36"/>
      <c r="H57" s="36"/>
      <c r="I57" s="36"/>
      <c r="J57" s="36"/>
      <c r="K57" s="37" t="str">
        <f aca="false">IF(J57="","",C57*0.03)</f>
        <v/>
      </c>
      <c r="L57" s="37"/>
      <c r="M57" s="39" t="str">
        <f aca="false">IF(J57="","",(K57/J57)/LOOKUP(RIGHT($D$2,3),定数!$A$6:$A$13,定数!$B$6:$B$13))</f>
        <v/>
      </c>
      <c r="N57" s="36"/>
      <c r="O57" s="38"/>
      <c r="P57" s="36"/>
      <c r="Q57" s="36"/>
      <c r="R57" s="40" t="str">
        <f aca="false">IF(P57="","",T57*M57*LOOKUP(RIGHT($D$2,3),定数!$A$6:$A$13,定数!$B$6:$B$13))</f>
        <v/>
      </c>
      <c r="S57" s="40"/>
      <c r="T57" s="41" t="str">
        <f aca="false">IF(P57="","",IF(G57="買",(P57-H57),(H57-P57))*IF(RIGHT($D$2,3)="JPY",100,10000))</f>
        <v/>
      </c>
      <c r="U57" s="41"/>
      <c r="V57" s="1" t="str">
        <f aca="false">IF(S57&lt;&gt;"",IF(S57&lt;0,1+V56,0),"")</f>
        <v/>
      </c>
      <c r="W57" s="0" t="str">
        <f aca="false">IF(T57&lt;&gt;"",IF(T57&lt;0,1+W56,0),"")</f>
        <v/>
      </c>
      <c r="X57" s="42" t="str">
        <f aca="false">IF(C57&lt;&gt;"",MAX(X56,C57),"")</f>
        <v/>
      </c>
      <c r="Y57" s="43" t="str">
        <f aca="false">IF(X57&lt;&gt;"",1-(C57/X57),"")</f>
        <v/>
      </c>
      <c r="Z57" s="0" t="str">
        <f aca="false">IF(R57&gt;0,R57,"")</f>
        <v/>
      </c>
      <c r="AA57" s="0" t="str">
        <f aca="false">IF(R57&lt;0,R57,"")</f>
        <v/>
      </c>
    </row>
    <row r="58" customFormat="false" ht="13.5" hidden="false" customHeight="false" outlineLevel="0" collapsed="false">
      <c r="B58" s="36" t="n">
        <v>50</v>
      </c>
      <c r="C58" s="37" t="str">
        <f aca="false">IF(R57="","",C57+R57)</f>
        <v/>
      </c>
      <c r="D58" s="37"/>
      <c r="E58" s="36"/>
      <c r="F58" s="38"/>
      <c r="G58" s="36"/>
      <c r="H58" s="36"/>
      <c r="I58" s="36"/>
      <c r="J58" s="36"/>
      <c r="K58" s="37" t="str">
        <f aca="false">IF(J58="","",C58*0.03)</f>
        <v/>
      </c>
      <c r="L58" s="37"/>
      <c r="M58" s="39" t="str">
        <f aca="false">IF(J58="","",(K58/J58)/LOOKUP(RIGHT($D$2,3),定数!$A$6:$A$13,定数!$B$6:$B$13))</f>
        <v/>
      </c>
      <c r="N58" s="36"/>
      <c r="O58" s="38"/>
      <c r="P58" s="36"/>
      <c r="Q58" s="36"/>
      <c r="R58" s="40" t="str">
        <f aca="false">IF(P58="","",T58*M58*LOOKUP(RIGHT($D$2,3),定数!$A$6:$A$13,定数!$B$6:$B$13))</f>
        <v/>
      </c>
      <c r="S58" s="40"/>
      <c r="T58" s="41" t="str">
        <f aca="false">IF(P58="","",IF(G58="買",(P58-H58),(H58-P58))*IF(RIGHT($D$2,3)="JPY",100,10000))</f>
        <v/>
      </c>
      <c r="U58" s="41"/>
      <c r="V58" s="1" t="str">
        <f aca="false">IF(S58&lt;&gt;"",IF(S58&lt;0,1+V57,0),"")</f>
        <v/>
      </c>
      <c r="W58" s="0" t="str">
        <f aca="false">IF(T58&lt;&gt;"",IF(T58&lt;0,1+W57,0),"")</f>
        <v/>
      </c>
      <c r="X58" s="42" t="str">
        <f aca="false">IF(C58&lt;&gt;"",MAX(X57,C58),"")</f>
        <v/>
      </c>
      <c r="Y58" s="43" t="str">
        <f aca="false">IF(X58&lt;&gt;"",1-(C58/X58),"")</f>
        <v/>
      </c>
      <c r="Z58" s="0" t="str">
        <f aca="false">IF(R58&gt;0,R58,"")</f>
        <v/>
      </c>
      <c r="AA58" s="0" t="str">
        <f aca="false">IF(R58&lt;0,R58,"")</f>
        <v/>
      </c>
    </row>
    <row r="59" customFormat="false" ht="13.5" hidden="false" customHeight="false" outlineLevel="0" collapsed="false">
      <c r="B59" s="36" t="n">
        <v>51</v>
      </c>
      <c r="C59" s="37" t="str">
        <f aca="false">IF(R58="","",C58+R58)</f>
        <v/>
      </c>
      <c r="D59" s="37"/>
      <c r="E59" s="36"/>
      <c r="F59" s="38"/>
      <c r="G59" s="36"/>
      <c r="H59" s="36"/>
      <c r="I59" s="36"/>
      <c r="J59" s="36"/>
      <c r="K59" s="37" t="str">
        <f aca="false">IF(J59="","",C59*0.03)</f>
        <v/>
      </c>
      <c r="L59" s="37"/>
      <c r="M59" s="39" t="str">
        <f aca="false">IF(J59="","",(K59/J59)/LOOKUP(RIGHT($D$2,3),定数!$A$6:$A$13,定数!$B$6:$B$13))</f>
        <v/>
      </c>
      <c r="N59" s="36"/>
      <c r="O59" s="38"/>
      <c r="P59" s="36"/>
      <c r="Q59" s="36"/>
      <c r="R59" s="40" t="str">
        <f aca="false">IF(P59="","",T59*M59*LOOKUP(RIGHT($D$2,3),定数!$A$6:$A$13,定数!$B$6:$B$13))</f>
        <v/>
      </c>
      <c r="S59" s="40"/>
      <c r="T59" s="41" t="str">
        <f aca="false">IF(P59="","",IF(G59="買",(P59-H59),(H59-P59))*IF(RIGHT($D$2,3)="JPY",100,10000))</f>
        <v/>
      </c>
      <c r="U59" s="41"/>
      <c r="V59" s="1" t="str">
        <f aca="false">IF(S59&lt;&gt;"",IF(S59&lt;0,1+V58,0),"")</f>
        <v/>
      </c>
      <c r="W59" s="0" t="str">
        <f aca="false">IF(T59&lt;&gt;"",IF(T59&lt;0,1+W58,0),"")</f>
        <v/>
      </c>
      <c r="X59" s="42" t="str">
        <f aca="false">IF(C59&lt;&gt;"",MAX(X58,C59),"")</f>
        <v/>
      </c>
      <c r="Y59" s="43" t="str">
        <f aca="false">IF(X59&lt;&gt;"",1-(C59/X59),"")</f>
        <v/>
      </c>
      <c r="Z59" s="0" t="str">
        <f aca="false">IF(R59&gt;0,R59,"")</f>
        <v/>
      </c>
      <c r="AA59" s="0" t="str">
        <f aca="false">IF(R59&lt;0,R59,"")</f>
        <v/>
      </c>
    </row>
    <row r="60" customFormat="false" ht="13.5" hidden="false" customHeight="false" outlineLevel="0" collapsed="false">
      <c r="B60" s="36" t="n">
        <v>52</v>
      </c>
      <c r="C60" s="37" t="str">
        <f aca="false">IF(R59="","",C59+R59)</f>
        <v/>
      </c>
      <c r="D60" s="37"/>
      <c r="E60" s="36"/>
      <c r="F60" s="38"/>
      <c r="G60" s="36"/>
      <c r="H60" s="36"/>
      <c r="I60" s="36"/>
      <c r="J60" s="36"/>
      <c r="K60" s="37" t="str">
        <f aca="false">IF(J60="","",C60*0.03)</f>
        <v/>
      </c>
      <c r="L60" s="37"/>
      <c r="M60" s="39" t="str">
        <f aca="false">IF(J60="","",(K60/J60)/LOOKUP(RIGHT($D$2,3),定数!$A$6:$A$13,定数!$B$6:$B$13))</f>
        <v/>
      </c>
      <c r="N60" s="36"/>
      <c r="O60" s="38"/>
      <c r="P60" s="36"/>
      <c r="Q60" s="36"/>
      <c r="R60" s="40" t="str">
        <f aca="false">IF(P60="","",T60*M60*LOOKUP(RIGHT($D$2,3),定数!$A$6:$A$13,定数!$B$6:$B$13))</f>
        <v/>
      </c>
      <c r="S60" s="40"/>
      <c r="T60" s="41" t="str">
        <f aca="false">IF(P60="","",IF(G60="買",(P60-H60),(H60-P60))*IF(RIGHT($D$2,3)="JPY",100,10000))</f>
        <v/>
      </c>
      <c r="U60" s="41"/>
      <c r="V60" s="1" t="str">
        <f aca="false">IF(S60&lt;&gt;"",IF(S60&lt;0,1+V59,0),"")</f>
        <v/>
      </c>
      <c r="W60" s="0" t="str">
        <f aca="false">IF(T60&lt;&gt;"",IF(T60&lt;0,1+W59,0),"")</f>
        <v/>
      </c>
      <c r="X60" s="42" t="str">
        <f aca="false">IF(C60&lt;&gt;"",MAX(X59,C60),"")</f>
        <v/>
      </c>
      <c r="Y60" s="43" t="str">
        <f aca="false">IF(X60&lt;&gt;"",1-(C60/X60),"")</f>
        <v/>
      </c>
      <c r="Z60" s="0" t="str">
        <f aca="false">IF(R60&gt;0,R60,"")</f>
        <v/>
      </c>
      <c r="AA60" s="0" t="str">
        <f aca="false">IF(R60&lt;0,R60,"")</f>
        <v/>
      </c>
    </row>
    <row r="61" customFormat="false" ht="13.5" hidden="false" customHeight="false" outlineLevel="0" collapsed="false">
      <c r="B61" s="36" t="n">
        <v>53</v>
      </c>
      <c r="C61" s="37" t="str">
        <f aca="false">IF(R60="","",C60+R60)</f>
        <v/>
      </c>
      <c r="D61" s="37"/>
      <c r="E61" s="36"/>
      <c r="F61" s="38"/>
      <c r="G61" s="36"/>
      <c r="H61" s="36"/>
      <c r="I61" s="36"/>
      <c r="J61" s="36"/>
      <c r="K61" s="37" t="str">
        <f aca="false">IF(J61="","",C61*0.03)</f>
        <v/>
      </c>
      <c r="L61" s="37"/>
      <c r="M61" s="39" t="str">
        <f aca="false">IF(J61="","",(K61/J61)/LOOKUP(RIGHT($D$2,3),定数!$A$6:$A$13,定数!$B$6:$B$13))</f>
        <v/>
      </c>
      <c r="N61" s="36"/>
      <c r="O61" s="38"/>
      <c r="P61" s="36"/>
      <c r="Q61" s="36"/>
      <c r="R61" s="40" t="str">
        <f aca="false">IF(P61="","",T61*M61*LOOKUP(RIGHT($D$2,3),定数!$A$6:$A$13,定数!$B$6:$B$13))</f>
        <v/>
      </c>
      <c r="S61" s="40"/>
      <c r="T61" s="41" t="str">
        <f aca="false">IF(P61="","",IF(G61="買",(P61-H61),(H61-P61))*IF(RIGHT($D$2,3)="JPY",100,10000))</f>
        <v/>
      </c>
      <c r="U61" s="41"/>
      <c r="V61" s="1" t="str">
        <f aca="false">IF(S61&lt;&gt;"",IF(S61&lt;0,1+V60,0),"")</f>
        <v/>
      </c>
      <c r="W61" s="0" t="str">
        <f aca="false">IF(T61&lt;&gt;"",IF(T61&lt;0,1+W60,0),"")</f>
        <v/>
      </c>
      <c r="X61" s="42" t="str">
        <f aca="false">IF(C61&lt;&gt;"",MAX(X60,C61),"")</f>
        <v/>
      </c>
      <c r="Y61" s="43" t="str">
        <f aca="false">IF(X61&lt;&gt;"",1-(C61/X61),"")</f>
        <v/>
      </c>
      <c r="Z61" s="0" t="str">
        <f aca="false">IF(R61&gt;0,R61,"")</f>
        <v/>
      </c>
      <c r="AA61" s="0" t="str">
        <f aca="false">IF(R61&lt;0,R61,"")</f>
        <v/>
      </c>
    </row>
    <row r="62" customFormat="false" ht="13.5" hidden="false" customHeight="false" outlineLevel="0" collapsed="false">
      <c r="B62" s="36" t="n">
        <v>54</v>
      </c>
      <c r="C62" s="37" t="str">
        <f aca="false">IF(R61="","",C61+R61)</f>
        <v/>
      </c>
      <c r="D62" s="37"/>
      <c r="E62" s="36"/>
      <c r="F62" s="38"/>
      <c r="G62" s="36"/>
      <c r="H62" s="36"/>
      <c r="I62" s="36"/>
      <c r="J62" s="36"/>
      <c r="K62" s="37" t="str">
        <f aca="false">IF(J62="","",C62*0.03)</f>
        <v/>
      </c>
      <c r="L62" s="37"/>
      <c r="M62" s="39" t="str">
        <f aca="false">IF(J62="","",(K62/J62)/LOOKUP(RIGHT($D$2,3),定数!$A$6:$A$13,定数!$B$6:$B$13))</f>
        <v/>
      </c>
      <c r="N62" s="36"/>
      <c r="O62" s="38"/>
      <c r="P62" s="36"/>
      <c r="Q62" s="36"/>
      <c r="R62" s="40" t="str">
        <f aca="false">IF(P62="","",T62*M62*LOOKUP(RIGHT($D$2,3),定数!$A$6:$A$13,定数!$B$6:$B$13))</f>
        <v/>
      </c>
      <c r="S62" s="40"/>
      <c r="T62" s="41" t="str">
        <f aca="false">IF(P62="","",IF(G62="買",(P62-H62),(H62-P62))*IF(RIGHT($D$2,3)="JPY",100,10000))</f>
        <v/>
      </c>
      <c r="U62" s="41"/>
      <c r="V62" s="1" t="str">
        <f aca="false">IF(S62&lt;&gt;"",IF(S62&lt;0,1+V61,0),"")</f>
        <v/>
      </c>
      <c r="W62" s="0" t="str">
        <f aca="false">IF(T62&lt;&gt;"",IF(T62&lt;0,1+W61,0),"")</f>
        <v/>
      </c>
      <c r="X62" s="42" t="str">
        <f aca="false">IF(C62&lt;&gt;"",MAX(X61,C62),"")</f>
        <v/>
      </c>
      <c r="Y62" s="43" t="str">
        <f aca="false">IF(X62&lt;&gt;"",1-(C62/X62),"")</f>
        <v/>
      </c>
      <c r="Z62" s="0" t="str">
        <f aca="false">IF(R62&gt;0,R62,"")</f>
        <v/>
      </c>
      <c r="AA62" s="0" t="str">
        <f aca="false">IF(R62&lt;0,R62,"")</f>
        <v/>
      </c>
    </row>
    <row r="63" customFormat="false" ht="13.5" hidden="false" customHeight="false" outlineLevel="0" collapsed="false">
      <c r="B63" s="36" t="n">
        <v>55</v>
      </c>
      <c r="C63" s="37" t="str">
        <f aca="false">IF(R62="","",C62+R62)</f>
        <v/>
      </c>
      <c r="D63" s="37"/>
      <c r="E63" s="36"/>
      <c r="F63" s="38"/>
      <c r="G63" s="36"/>
      <c r="H63" s="36"/>
      <c r="I63" s="36"/>
      <c r="J63" s="36"/>
      <c r="K63" s="37" t="str">
        <f aca="false">IF(J63="","",C63*0.03)</f>
        <v/>
      </c>
      <c r="L63" s="37"/>
      <c r="M63" s="39" t="str">
        <f aca="false">IF(J63="","",(K63/J63)/LOOKUP(RIGHT($D$2,3),定数!$A$6:$A$13,定数!$B$6:$B$13))</f>
        <v/>
      </c>
      <c r="N63" s="36"/>
      <c r="O63" s="38"/>
      <c r="P63" s="36"/>
      <c r="Q63" s="36"/>
      <c r="R63" s="40" t="str">
        <f aca="false">IF(P63="","",T63*M63*LOOKUP(RIGHT($D$2,3),定数!$A$6:$A$13,定数!$B$6:$B$13))</f>
        <v/>
      </c>
      <c r="S63" s="40"/>
      <c r="T63" s="41" t="str">
        <f aca="false">IF(P63="","",IF(G63="買",(P63-H63),(H63-P63))*IF(RIGHT($D$2,3)="JPY",100,10000))</f>
        <v/>
      </c>
      <c r="U63" s="41"/>
      <c r="V63" s="1" t="str">
        <f aca="false">IF(S63&lt;&gt;"",IF(S63&lt;0,1+V62,0),"")</f>
        <v/>
      </c>
      <c r="W63" s="0" t="str">
        <f aca="false">IF(T63&lt;&gt;"",IF(T63&lt;0,1+W62,0),"")</f>
        <v/>
      </c>
      <c r="X63" s="42" t="str">
        <f aca="false">IF(C63&lt;&gt;"",MAX(X62,C63),"")</f>
        <v/>
      </c>
      <c r="Y63" s="43" t="str">
        <f aca="false">IF(X63&lt;&gt;"",1-(C63/X63),"")</f>
        <v/>
      </c>
      <c r="Z63" s="0" t="str">
        <f aca="false">IF(R63&gt;0,R63,"")</f>
        <v/>
      </c>
      <c r="AA63" s="0" t="str">
        <f aca="false">IF(R63&lt;0,R63,"")</f>
        <v/>
      </c>
    </row>
    <row r="64" customFormat="false" ht="13.5" hidden="false" customHeight="false" outlineLevel="0" collapsed="false">
      <c r="B64" s="36" t="n">
        <v>56</v>
      </c>
      <c r="C64" s="37" t="str">
        <f aca="false">IF(R63="","",C63+R63)</f>
        <v/>
      </c>
      <c r="D64" s="37"/>
      <c r="E64" s="36"/>
      <c r="F64" s="38"/>
      <c r="G64" s="36"/>
      <c r="H64" s="36"/>
      <c r="I64" s="36"/>
      <c r="J64" s="36"/>
      <c r="K64" s="37" t="str">
        <f aca="false">IF(J64="","",C64*0.03)</f>
        <v/>
      </c>
      <c r="L64" s="37"/>
      <c r="M64" s="39" t="str">
        <f aca="false">IF(J64="","",(K64/J64)/LOOKUP(RIGHT($D$2,3),定数!$A$6:$A$13,定数!$B$6:$B$13))</f>
        <v/>
      </c>
      <c r="N64" s="36"/>
      <c r="O64" s="38"/>
      <c r="P64" s="36"/>
      <c r="Q64" s="36"/>
      <c r="R64" s="40" t="str">
        <f aca="false">IF(P64="","",T64*M64*LOOKUP(RIGHT($D$2,3),定数!$A$6:$A$13,定数!$B$6:$B$13))</f>
        <v/>
      </c>
      <c r="S64" s="40"/>
      <c r="T64" s="41" t="str">
        <f aca="false">IF(P64="","",IF(G64="買",(P64-H64),(H64-P64))*IF(RIGHT($D$2,3)="JPY",100,10000))</f>
        <v/>
      </c>
      <c r="U64" s="41"/>
      <c r="V64" s="1" t="str">
        <f aca="false">IF(S64&lt;&gt;"",IF(S64&lt;0,1+V63,0),"")</f>
        <v/>
      </c>
      <c r="W64" s="0" t="str">
        <f aca="false">IF(T64&lt;&gt;"",IF(T64&lt;0,1+W63,0),"")</f>
        <v/>
      </c>
      <c r="X64" s="42" t="str">
        <f aca="false">IF(C64&lt;&gt;"",MAX(X63,C64),"")</f>
        <v/>
      </c>
      <c r="Y64" s="43" t="str">
        <f aca="false">IF(X64&lt;&gt;"",1-(C64/X64),"")</f>
        <v/>
      </c>
      <c r="Z64" s="0" t="str">
        <f aca="false">IF(R64&gt;0,R64,"")</f>
        <v/>
      </c>
      <c r="AA64" s="0" t="str">
        <f aca="false">IF(R64&lt;0,R64,"")</f>
        <v/>
      </c>
    </row>
    <row r="65" customFormat="false" ht="13.5" hidden="false" customHeight="false" outlineLevel="0" collapsed="false">
      <c r="B65" s="36" t="n">
        <v>57</v>
      </c>
      <c r="C65" s="37" t="str">
        <f aca="false">IF(R64="","",C64+R64)</f>
        <v/>
      </c>
      <c r="D65" s="37"/>
      <c r="E65" s="36"/>
      <c r="F65" s="38"/>
      <c r="G65" s="36"/>
      <c r="H65" s="36"/>
      <c r="I65" s="36"/>
      <c r="J65" s="36"/>
      <c r="K65" s="37" t="str">
        <f aca="false">IF(J65="","",C65*0.03)</f>
        <v/>
      </c>
      <c r="L65" s="37"/>
      <c r="M65" s="39" t="str">
        <f aca="false">IF(J65="","",(K65/J65)/LOOKUP(RIGHT($D$2,3),定数!$A$6:$A$13,定数!$B$6:$B$13))</f>
        <v/>
      </c>
      <c r="N65" s="36"/>
      <c r="O65" s="38"/>
      <c r="P65" s="36"/>
      <c r="Q65" s="36"/>
      <c r="R65" s="40" t="str">
        <f aca="false">IF(P65="","",T65*M65*LOOKUP(RIGHT($D$2,3),定数!$A$6:$A$13,定数!$B$6:$B$13))</f>
        <v/>
      </c>
      <c r="S65" s="40"/>
      <c r="T65" s="41" t="str">
        <f aca="false">IF(P65="","",IF(G65="買",(P65-H65),(H65-P65))*IF(RIGHT($D$2,3)="JPY",100,10000))</f>
        <v/>
      </c>
      <c r="U65" s="41"/>
      <c r="V65" s="1" t="str">
        <f aca="false">IF(S65&lt;&gt;"",IF(S65&lt;0,1+V64,0),"")</f>
        <v/>
      </c>
      <c r="W65" s="0" t="str">
        <f aca="false">IF(T65&lt;&gt;"",IF(T65&lt;0,1+W64,0),"")</f>
        <v/>
      </c>
      <c r="X65" s="42" t="str">
        <f aca="false">IF(C65&lt;&gt;"",MAX(X64,C65),"")</f>
        <v/>
      </c>
      <c r="Y65" s="43" t="str">
        <f aca="false">IF(X65&lt;&gt;"",1-(C65/X65),"")</f>
        <v/>
      </c>
      <c r="Z65" s="0" t="str">
        <f aca="false">IF(R65&gt;0,R65,"")</f>
        <v/>
      </c>
      <c r="AA65" s="0" t="str">
        <f aca="false">IF(R65&lt;0,R65,"")</f>
        <v/>
      </c>
    </row>
    <row r="66" customFormat="false" ht="13.5" hidden="false" customHeight="false" outlineLevel="0" collapsed="false">
      <c r="B66" s="36" t="n">
        <v>58</v>
      </c>
      <c r="C66" s="37" t="str">
        <f aca="false">IF(R65="","",C65+R65)</f>
        <v/>
      </c>
      <c r="D66" s="37"/>
      <c r="E66" s="36"/>
      <c r="F66" s="38"/>
      <c r="G66" s="36"/>
      <c r="H66" s="36"/>
      <c r="I66" s="36"/>
      <c r="J66" s="36"/>
      <c r="K66" s="37" t="str">
        <f aca="false">IF(J66="","",C66*0.03)</f>
        <v/>
      </c>
      <c r="L66" s="37"/>
      <c r="M66" s="39" t="str">
        <f aca="false">IF(J66="","",(K66/J66)/LOOKUP(RIGHT($D$2,3),定数!$A$6:$A$13,定数!$B$6:$B$13))</f>
        <v/>
      </c>
      <c r="N66" s="36"/>
      <c r="O66" s="38"/>
      <c r="P66" s="36"/>
      <c r="Q66" s="36"/>
      <c r="R66" s="40" t="str">
        <f aca="false">IF(P66="","",T66*M66*LOOKUP(RIGHT($D$2,3),定数!$A$6:$A$13,定数!$B$6:$B$13))</f>
        <v/>
      </c>
      <c r="S66" s="40"/>
      <c r="T66" s="41" t="str">
        <f aca="false">IF(P66="","",IF(G66="買",(P66-H66),(H66-P66))*IF(RIGHT($D$2,3)="JPY",100,10000))</f>
        <v/>
      </c>
      <c r="U66" s="41"/>
      <c r="V66" s="1" t="str">
        <f aca="false">IF(S66&lt;&gt;"",IF(S66&lt;0,1+V65,0),"")</f>
        <v/>
      </c>
      <c r="W66" s="0" t="str">
        <f aca="false">IF(T66&lt;&gt;"",IF(T66&lt;0,1+W65,0),"")</f>
        <v/>
      </c>
      <c r="X66" s="42" t="str">
        <f aca="false">IF(C66&lt;&gt;"",MAX(X65,C66),"")</f>
        <v/>
      </c>
      <c r="Y66" s="43" t="str">
        <f aca="false">IF(X66&lt;&gt;"",1-(C66/X66),"")</f>
        <v/>
      </c>
      <c r="Z66" s="0" t="str">
        <f aca="false">IF(R66&gt;0,R66,"")</f>
        <v/>
      </c>
      <c r="AA66" s="0" t="str">
        <f aca="false">IF(R66&lt;0,R66,"")</f>
        <v/>
      </c>
    </row>
    <row r="67" customFormat="false" ht="13.5" hidden="false" customHeight="false" outlineLevel="0" collapsed="false">
      <c r="B67" s="36" t="n">
        <v>59</v>
      </c>
      <c r="C67" s="37" t="str">
        <f aca="false">IF(R66="","",C66+R66)</f>
        <v/>
      </c>
      <c r="D67" s="37"/>
      <c r="E67" s="36"/>
      <c r="F67" s="38"/>
      <c r="G67" s="36"/>
      <c r="H67" s="36"/>
      <c r="I67" s="36"/>
      <c r="J67" s="36"/>
      <c r="K67" s="37" t="str">
        <f aca="false">IF(J67="","",C67*0.03)</f>
        <v/>
      </c>
      <c r="L67" s="37"/>
      <c r="M67" s="39" t="str">
        <f aca="false">IF(J67="","",(K67/J67)/LOOKUP(RIGHT($D$2,3),定数!$A$6:$A$13,定数!$B$6:$B$13))</f>
        <v/>
      </c>
      <c r="N67" s="36"/>
      <c r="O67" s="38"/>
      <c r="P67" s="36"/>
      <c r="Q67" s="36"/>
      <c r="R67" s="40" t="str">
        <f aca="false">IF(P67="","",T67*M67*LOOKUP(RIGHT($D$2,3),定数!$A$6:$A$13,定数!$B$6:$B$13))</f>
        <v/>
      </c>
      <c r="S67" s="40"/>
      <c r="T67" s="41" t="str">
        <f aca="false">IF(P67="","",IF(G67="買",(P67-H67),(H67-P67))*IF(RIGHT($D$2,3)="JPY",100,10000))</f>
        <v/>
      </c>
      <c r="U67" s="41"/>
      <c r="V67" s="1" t="str">
        <f aca="false">IF(S67&lt;&gt;"",IF(S67&lt;0,1+V66,0),"")</f>
        <v/>
      </c>
      <c r="W67" s="0" t="str">
        <f aca="false">IF(T67&lt;&gt;"",IF(T67&lt;0,1+W66,0),"")</f>
        <v/>
      </c>
      <c r="X67" s="42" t="str">
        <f aca="false">IF(C67&lt;&gt;"",MAX(X66,C67),"")</f>
        <v/>
      </c>
      <c r="Y67" s="43" t="str">
        <f aca="false">IF(X67&lt;&gt;"",1-(C67/X67),"")</f>
        <v/>
      </c>
      <c r="Z67" s="0" t="str">
        <f aca="false">IF(R67&gt;0,R67,"")</f>
        <v/>
      </c>
      <c r="AA67" s="0" t="str">
        <f aca="false">IF(R67&lt;0,R67,"")</f>
        <v/>
      </c>
    </row>
    <row r="68" customFormat="false" ht="13.5" hidden="false" customHeight="false" outlineLevel="0" collapsed="false">
      <c r="B68" s="36" t="n">
        <v>60</v>
      </c>
      <c r="C68" s="37" t="str">
        <f aca="false">IF(R67="","",C67+R67)</f>
        <v/>
      </c>
      <c r="D68" s="37"/>
      <c r="E68" s="36"/>
      <c r="F68" s="38"/>
      <c r="G68" s="36"/>
      <c r="H68" s="36"/>
      <c r="I68" s="36"/>
      <c r="J68" s="36"/>
      <c r="K68" s="37" t="str">
        <f aca="false">IF(J68="","",C68*0.03)</f>
        <v/>
      </c>
      <c r="L68" s="37"/>
      <c r="M68" s="39" t="str">
        <f aca="false">IF(J68="","",(K68/J68)/LOOKUP(RIGHT($D$2,3),定数!$A$6:$A$13,定数!$B$6:$B$13))</f>
        <v/>
      </c>
      <c r="N68" s="36"/>
      <c r="O68" s="38"/>
      <c r="P68" s="36"/>
      <c r="Q68" s="36"/>
      <c r="R68" s="40" t="str">
        <f aca="false">IF(P68="","",T68*M68*LOOKUP(RIGHT($D$2,3),定数!$A$6:$A$13,定数!$B$6:$B$13))</f>
        <v/>
      </c>
      <c r="S68" s="40"/>
      <c r="T68" s="41" t="str">
        <f aca="false">IF(P68="","",IF(G68="買",(P68-H68),(H68-P68))*IF(RIGHT($D$2,3)="JPY",100,10000))</f>
        <v/>
      </c>
      <c r="U68" s="41"/>
      <c r="V68" s="1" t="str">
        <f aca="false">IF(S68&lt;&gt;"",IF(S68&lt;0,1+V67,0),"")</f>
        <v/>
      </c>
      <c r="W68" s="0" t="str">
        <f aca="false">IF(T68&lt;&gt;"",IF(T68&lt;0,1+W67,0),"")</f>
        <v/>
      </c>
      <c r="X68" s="42" t="str">
        <f aca="false">IF(C68&lt;&gt;"",MAX(X67,C68),"")</f>
        <v/>
      </c>
      <c r="Y68" s="43" t="str">
        <f aca="false">IF(X68&lt;&gt;"",1-(C68/X68),"")</f>
        <v/>
      </c>
      <c r="Z68" s="0" t="str">
        <f aca="false">IF(R68&gt;0,R68,"")</f>
        <v/>
      </c>
      <c r="AA68" s="0" t="str">
        <f aca="false">IF(R68&lt;0,R68,"")</f>
        <v/>
      </c>
    </row>
    <row r="69" customFormat="false" ht="13.5" hidden="false" customHeight="false" outlineLevel="0" collapsed="false">
      <c r="B69" s="36" t="n">
        <v>61</v>
      </c>
      <c r="C69" s="37" t="str">
        <f aca="false">IF(R68="","",C68+R68)</f>
        <v/>
      </c>
      <c r="D69" s="37"/>
      <c r="E69" s="36"/>
      <c r="F69" s="38"/>
      <c r="G69" s="36"/>
      <c r="H69" s="36"/>
      <c r="I69" s="36"/>
      <c r="J69" s="36"/>
      <c r="K69" s="37" t="str">
        <f aca="false">IF(J69="","",C69*0.03)</f>
        <v/>
      </c>
      <c r="L69" s="37"/>
      <c r="M69" s="39" t="str">
        <f aca="false">IF(J69="","",(K69/J69)/LOOKUP(RIGHT($D$2,3),定数!$A$6:$A$13,定数!$B$6:$B$13))</f>
        <v/>
      </c>
      <c r="N69" s="36"/>
      <c r="O69" s="38"/>
      <c r="P69" s="36"/>
      <c r="Q69" s="36"/>
      <c r="R69" s="40" t="str">
        <f aca="false">IF(P69="","",T69*M69*LOOKUP(RIGHT($D$2,3),定数!$A$6:$A$13,定数!$B$6:$B$13))</f>
        <v/>
      </c>
      <c r="S69" s="40"/>
      <c r="T69" s="41" t="str">
        <f aca="false">IF(P69="","",IF(G69="買",(P69-H69),(H69-P69))*IF(RIGHT($D$2,3)="JPY",100,10000))</f>
        <v/>
      </c>
      <c r="U69" s="41"/>
      <c r="V69" s="1" t="str">
        <f aca="false">IF(S69&lt;&gt;"",IF(S69&lt;0,1+V68,0),"")</f>
        <v/>
      </c>
      <c r="W69" s="0" t="str">
        <f aca="false">IF(T69&lt;&gt;"",IF(T69&lt;0,1+W68,0),"")</f>
        <v/>
      </c>
      <c r="X69" s="42" t="str">
        <f aca="false">IF(C69&lt;&gt;"",MAX(X68,C69),"")</f>
        <v/>
      </c>
      <c r="Y69" s="43" t="str">
        <f aca="false">IF(X69&lt;&gt;"",1-(C69/X69),"")</f>
        <v/>
      </c>
      <c r="Z69" s="0" t="str">
        <f aca="false">IF(R69&gt;0,R69,"")</f>
        <v/>
      </c>
      <c r="AA69" s="0" t="str">
        <f aca="false">IF(R69&lt;0,R69,"")</f>
        <v/>
      </c>
    </row>
    <row r="70" customFormat="false" ht="13.5" hidden="false" customHeight="false" outlineLevel="0" collapsed="false">
      <c r="B70" s="36" t="n">
        <v>62</v>
      </c>
      <c r="C70" s="37" t="str">
        <f aca="false">IF(R69="","",C69+R69)</f>
        <v/>
      </c>
      <c r="D70" s="37"/>
      <c r="E70" s="36"/>
      <c r="F70" s="38"/>
      <c r="G70" s="36"/>
      <c r="H70" s="36"/>
      <c r="I70" s="36"/>
      <c r="J70" s="36"/>
      <c r="K70" s="37" t="str">
        <f aca="false">IF(J70="","",C70*0.03)</f>
        <v/>
      </c>
      <c r="L70" s="37"/>
      <c r="M70" s="39" t="str">
        <f aca="false">IF(J70="","",(K70/J70)/LOOKUP(RIGHT($D$2,3),定数!$A$6:$A$13,定数!$B$6:$B$13))</f>
        <v/>
      </c>
      <c r="N70" s="36"/>
      <c r="O70" s="38"/>
      <c r="P70" s="36"/>
      <c r="Q70" s="36"/>
      <c r="R70" s="40" t="str">
        <f aca="false">IF(P70="","",T70*M70*LOOKUP(RIGHT($D$2,3),定数!$A$6:$A$13,定数!$B$6:$B$13))</f>
        <v/>
      </c>
      <c r="S70" s="40"/>
      <c r="T70" s="41" t="str">
        <f aca="false">IF(P70="","",IF(G70="買",(P70-H70),(H70-P70))*IF(RIGHT($D$2,3)="JPY",100,10000))</f>
        <v/>
      </c>
      <c r="U70" s="41"/>
      <c r="V70" s="1" t="str">
        <f aca="false">IF(S70&lt;&gt;"",IF(S70&lt;0,1+V69,0),"")</f>
        <v/>
      </c>
      <c r="W70" s="0" t="str">
        <f aca="false">IF(T70&lt;&gt;"",IF(T70&lt;0,1+W69,0),"")</f>
        <v/>
      </c>
      <c r="X70" s="42" t="str">
        <f aca="false">IF(C70&lt;&gt;"",MAX(X69,C70),"")</f>
        <v/>
      </c>
      <c r="Y70" s="43" t="str">
        <f aca="false">IF(X70&lt;&gt;"",1-(C70/X70),"")</f>
        <v/>
      </c>
      <c r="Z70" s="0" t="str">
        <f aca="false">IF(R70&gt;0,R70,"")</f>
        <v/>
      </c>
      <c r="AA70" s="0" t="str">
        <f aca="false">IF(R70&lt;0,R70,"")</f>
        <v/>
      </c>
    </row>
    <row r="71" customFormat="false" ht="13.5" hidden="false" customHeight="false" outlineLevel="0" collapsed="false">
      <c r="B71" s="36" t="n">
        <v>63</v>
      </c>
      <c r="C71" s="37" t="str">
        <f aca="false">IF(R70="","",C70+R70)</f>
        <v/>
      </c>
      <c r="D71" s="37"/>
      <c r="E71" s="36"/>
      <c r="F71" s="38"/>
      <c r="G71" s="36"/>
      <c r="H71" s="36"/>
      <c r="I71" s="36"/>
      <c r="J71" s="36"/>
      <c r="K71" s="37" t="str">
        <f aca="false">IF(J71="","",C71*0.03)</f>
        <v/>
      </c>
      <c r="L71" s="37"/>
      <c r="M71" s="39" t="str">
        <f aca="false">IF(J71="","",(K71/J71)/LOOKUP(RIGHT($D$2,3),定数!$A$6:$A$13,定数!$B$6:$B$13))</f>
        <v/>
      </c>
      <c r="N71" s="36"/>
      <c r="O71" s="38"/>
      <c r="P71" s="36"/>
      <c r="Q71" s="36"/>
      <c r="R71" s="40" t="str">
        <f aca="false">IF(P71="","",T71*M71*LOOKUP(RIGHT($D$2,3),定数!$A$6:$A$13,定数!$B$6:$B$13))</f>
        <v/>
      </c>
      <c r="S71" s="40"/>
      <c r="T71" s="41" t="str">
        <f aca="false">IF(P71="","",IF(G71="買",(P71-H71),(H71-P71))*IF(RIGHT($D$2,3)="JPY",100,10000))</f>
        <v/>
      </c>
      <c r="U71" s="41"/>
      <c r="V71" s="1" t="str">
        <f aca="false">IF(S71&lt;&gt;"",IF(S71&lt;0,1+V70,0),"")</f>
        <v/>
      </c>
      <c r="W71" s="0" t="str">
        <f aca="false">IF(T71&lt;&gt;"",IF(T71&lt;0,1+W70,0),"")</f>
        <v/>
      </c>
      <c r="X71" s="42" t="str">
        <f aca="false">IF(C71&lt;&gt;"",MAX(X70,C71),"")</f>
        <v/>
      </c>
      <c r="Y71" s="43" t="str">
        <f aca="false">IF(X71&lt;&gt;"",1-(C71/X71),"")</f>
        <v/>
      </c>
      <c r="Z71" s="0" t="str">
        <f aca="false">IF(R71&gt;0,R71,"")</f>
        <v/>
      </c>
      <c r="AA71" s="0" t="str">
        <f aca="false">IF(R71&lt;0,R71,"")</f>
        <v/>
      </c>
    </row>
    <row r="72" customFormat="false" ht="13.5" hidden="false" customHeight="false" outlineLevel="0" collapsed="false">
      <c r="B72" s="36" t="n">
        <v>64</v>
      </c>
      <c r="C72" s="37" t="str">
        <f aca="false">IF(R71="","",C71+R71)</f>
        <v/>
      </c>
      <c r="D72" s="37"/>
      <c r="E72" s="36"/>
      <c r="F72" s="38"/>
      <c r="G72" s="36"/>
      <c r="H72" s="36"/>
      <c r="I72" s="36"/>
      <c r="J72" s="36"/>
      <c r="K72" s="37" t="str">
        <f aca="false">IF(J72="","",C72*0.03)</f>
        <v/>
      </c>
      <c r="L72" s="37"/>
      <c r="M72" s="39" t="str">
        <f aca="false">IF(J72="","",(K72/J72)/LOOKUP(RIGHT($D$2,3),定数!$A$6:$A$13,定数!$B$6:$B$13))</f>
        <v/>
      </c>
      <c r="N72" s="36"/>
      <c r="O72" s="38"/>
      <c r="P72" s="36"/>
      <c r="Q72" s="36"/>
      <c r="R72" s="40" t="str">
        <f aca="false">IF(P72="","",T72*M72*LOOKUP(RIGHT($D$2,3),定数!$A$6:$A$13,定数!$B$6:$B$13))</f>
        <v/>
      </c>
      <c r="S72" s="40"/>
      <c r="T72" s="41" t="str">
        <f aca="false">IF(P72="","",IF(G72="買",(P72-H72),(H72-P72))*IF(RIGHT($D$2,3)="JPY",100,10000))</f>
        <v/>
      </c>
      <c r="U72" s="41"/>
      <c r="V72" s="1" t="str">
        <f aca="false">IF(S72&lt;&gt;"",IF(S72&lt;0,1+V71,0),"")</f>
        <v/>
      </c>
      <c r="W72" s="0" t="str">
        <f aca="false">IF(T72&lt;&gt;"",IF(T72&lt;0,1+W71,0),"")</f>
        <v/>
      </c>
      <c r="X72" s="42" t="str">
        <f aca="false">IF(C72&lt;&gt;"",MAX(X71,C72),"")</f>
        <v/>
      </c>
      <c r="Y72" s="43" t="str">
        <f aca="false">IF(X72&lt;&gt;"",1-(C72/X72),"")</f>
        <v/>
      </c>
      <c r="Z72" s="0" t="str">
        <f aca="false">IF(R72&gt;0,R72,"")</f>
        <v/>
      </c>
      <c r="AA72" s="0" t="str">
        <f aca="false">IF(R72&lt;0,R72,"")</f>
        <v/>
      </c>
    </row>
    <row r="73" customFormat="false" ht="13.5" hidden="false" customHeight="false" outlineLevel="0" collapsed="false">
      <c r="B73" s="36" t="n">
        <v>65</v>
      </c>
      <c r="C73" s="37" t="str">
        <f aca="false">IF(R72="","",C72+R72)</f>
        <v/>
      </c>
      <c r="D73" s="37"/>
      <c r="E73" s="36"/>
      <c r="F73" s="38"/>
      <c r="G73" s="36"/>
      <c r="H73" s="36"/>
      <c r="I73" s="36"/>
      <c r="J73" s="36"/>
      <c r="K73" s="37" t="str">
        <f aca="false">IF(J73="","",C73*0.03)</f>
        <v/>
      </c>
      <c r="L73" s="37"/>
      <c r="M73" s="39" t="str">
        <f aca="false">IF(J73="","",(K73/J73)/LOOKUP(RIGHT($D$2,3),定数!$A$6:$A$13,定数!$B$6:$B$13))</f>
        <v/>
      </c>
      <c r="N73" s="36"/>
      <c r="O73" s="38"/>
      <c r="P73" s="36"/>
      <c r="Q73" s="36"/>
      <c r="R73" s="40" t="str">
        <f aca="false">IF(P73="","",T73*M73*LOOKUP(RIGHT($D$2,3),定数!$A$6:$A$13,定数!$B$6:$B$13))</f>
        <v/>
      </c>
      <c r="S73" s="40"/>
      <c r="T73" s="41" t="str">
        <f aca="false">IF(P73="","",IF(G73="買",(P73-H73),(H73-P73))*IF(RIGHT($D$2,3)="JPY",100,10000))</f>
        <v/>
      </c>
      <c r="U73" s="41"/>
      <c r="V73" s="1" t="str">
        <f aca="false">IF(S73&lt;&gt;"",IF(S73&lt;0,1+V72,0),"")</f>
        <v/>
      </c>
      <c r="W73" s="0" t="str">
        <f aca="false">IF(T73&lt;&gt;"",IF(T73&lt;0,1+W72,0),"")</f>
        <v/>
      </c>
      <c r="X73" s="42" t="str">
        <f aca="false">IF(C73&lt;&gt;"",MAX(X72,C73),"")</f>
        <v/>
      </c>
      <c r="Y73" s="43" t="str">
        <f aca="false">IF(X73&lt;&gt;"",1-(C73/X73),"")</f>
        <v/>
      </c>
      <c r="Z73" s="0" t="str">
        <f aca="false">IF(R73&gt;0,R73,"")</f>
        <v/>
      </c>
      <c r="AA73" s="0" t="str">
        <f aca="false">IF(R73&lt;0,R73,"")</f>
        <v/>
      </c>
    </row>
    <row r="74" customFormat="false" ht="13.5" hidden="false" customHeight="false" outlineLevel="0" collapsed="false">
      <c r="B74" s="36" t="n">
        <v>66</v>
      </c>
      <c r="C74" s="37" t="str">
        <f aca="false">IF(R73="","",C73+R73)</f>
        <v/>
      </c>
      <c r="D74" s="37"/>
      <c r="E74" s="36"/>
      <c r="F74" s="38"/>
      <c r="G74" s="36"/>
      <c r="H74" s="36"/>
      <c r="I74" s="36"/>
      <c r="J74" s="36"/>
      <c r="K74" s="37" t="str">
        <f aca="false">IF(J74="","",C74*0.03)</f>
        <v/>
      </c>
      <c r="L74" s="37"/>
      <c r="M74" s="39" t="str">
        <f aca="false">IF(J74="","",(K74/J74)/LOOKUP(RIGHT($D$2,3),定数!$A$6:$A$13,定数!$B$6:$B$13))</f>
        <v/>
      </c>
      <c r="N74" s="36"/>
      <c r="O74" s="38"/>
      <c r="P74" s="36"/>
      <c r="Q74" s="36"/>
      <c r="R74" s="40" t="str">
        <f aca="false">IF(P74="","",T74*M74*LOOKUP(RIGHT($D$2,3),定数!$A$6:$A$13,定数!$B$6:$B$13))</f>
        <v/>
      </c>
      <c r="S74" s="40"/>
      <c r="T74" s="41" t="str">
        <f aca="false">IF(P74="","",IF(G74="買",(P74-H74),(H74-P74))*IF(RIGHT($D$2,3)="JPY",100,10000))</f>
        <v/>
      </c>
      <c r="U74" s="41"/>
      <c r="V74" s="1" t="str">
        <f aca="false">IF(S74&lt;&gt;"",IF(S74&lt;0,1+V73,0),"")</f>
        <v/>
      </c>
      <c r="W74" s="0" t="str">
        <f aca="false">IF(T74&lt;&gt;"",IF(T74&lt;0,1+W73,0),"")</f>
        <v/>
      </c>
      <c r="X74" s="42" t="str">
        <f aca="false">IF(C74&lt;&gt;"",MAX(X73,C74),"")</f>
        <v/>
      </c>
      <c r="Y74" s="43" t="str">
        <f aca="false">IF(X74&lt;&gt;"",1-(C74/X74),"")</f>
        <v/>
      </c>
      <c r="Z74" s="0" t="str">
        <f aca="false">IF(R74&gt;0,R74,"")</f>
        <v/>
      </c>
      <c r="AA74" s="0" t="str">
        <f aca="false">IF(R74&lt;0,R74,"")</f>
        <v/>
      </c>
    </row>
    <row r="75" customFormat="false" ht="13.5" hidden="false" customHeight="false" outlineLevel="0" collapsed="false">
      <c r="B75" s="36" t="n">
        <v>67</v>
      </c>
      <c r="C75" s="37" t="str">
        <f aca="false">IF(R74="","",C74+R74)</f>
        <v/>
      </c>
      <c r="D75" s="37"/>
      <c r="E75" s="36"/>
      <c r="F75" s="38"/>
      <c r="G75" s="36"/>
      <c r="H75" s="36"/>
      <c r="I75" s="36"/>
      <c r="J75" s="36"/>
      <c r="K75" s="37" t="str">
        <f aca="false">IF(J75="","",C75*0.03)</f>
        <v/>
      </c>
      <c r="L75" s="37"/>
      <c r="M75" s="39" t="str">
        <f aca="false">IF(J75="","",(K75/J75)/LOOKUP(RIGHT($D$2,3),定数!$A$6:$A$13,定数!$B$6:$B$13))</f>
        <v/>
      </c>
      <c r="N75" s="36"/>
      <c r="O75" s="38"/>
      <c r="P75" s="36"/>
      <c r="Q75" s="36"/>
      <c r="R75" s="40" t="str">
        <f aca="false">IF(P75="","",T75*M75*LOOKUP(RIGHT($D$2,3),定数!$A$6:$A$13,定数!$B$6:$B$13))</f>
        <v/>
      </c>
      <c r="S75" s="40"/>
      <c r="T75" s="41" t="str">
        <f aca="false">IF(P75="","",IF(G75="買",(P75-H75),(H75-P75))*IF(RIGHT($D$2,3)="JPY",100,10000))</f>
        <v/>
      </c>
      <c r="U75" s="41"/>
      <c r="V75" s="1" t="str">
        <f aca="false">IF(S75&lt;&gt;"",IF(S75&lt;0,1+V74,0),"")</f>
        <v/>
      </c>
      <c r="W75" s="0" t="str">
        <f aca="false">IF(T75&lt;&gt;"",IF(T75&lt;0,1+W74,0),"")</f>
        <v/>
      </c>
      <c r="X75" s="42" t="str">
        <f aca="false">IF(C75&lt;&gt;"",MAX(X74,C75),"")</f>
        <v/>
      </c>
      <c r="Y75" s="43" t="str">
        <f aca="false">IF(X75&lt;&gt;"",1-(C75/X75),"")</f>
        <v/>
      </c>
      <c r="Z75" s="0" t="str">
        <f aca="false">IF(R75&gt;0,R75,"")</f>
        <v/>
      </c>
      <c r="AA75" s="0" t="str">
        <f aca="false">IF(R75&lt;0,R75,"")</f>
        <v/>
      </c>
    </row>
    <row r="76" customFormat="false" ht="13.5" hidden="false" customHeight="false" outlineLevel="0" collapsed="false">
      <c r="B76" s="36" t="n">
        <v>68</v>
      </c>
      <c r="C76" s="37" t="str">
        <f aca="false">IF(R75="","",C75+R75)</f>
        <v/>
      </c>
      <c r="D76" s="37"/>
      <c r="E76" s="36"/>
      <c r="F76" s="38"/>
      <c r="G76" s="36"/>
      <c r="H76" s="36"/>
      <c r="I76" s="36"/>
      <c r="J76" s="36"/>
      <c r="K76" s="37" t="str">
        <f aca="false">IF(J76="","",C76*0.03)</f>
        <v/>
      </c>
      <c r="L76" s="37"/>
      <c r="M76" s="39" t="str">
        <f aca="false">IF(J76="","",(K76/J76)/LOOKUP(RIGHT($D$2,3),定数!$A$6:$A$13,定数!$B$6:$B$13))</f>
        <v/>
      </c>
      <c r="N76" s="36"/>
      <c r="O76" s="38"/>
      <c r="P76" s="36"/>
      <c r="Q76" s="36"/>
      <c r="R76" s="40" t="str">
        <f aca="false">IF(P76="","",T76*M76*LOOKUP(RIGHT($D$2,3),定数!$A$6:$A$13,定数!$B$6:$B$13))</f>
        <v/>
      </c>
      <c r="S76" s="40"/>
      <c r="T76" s="41" t="str">
        <f aca="false">IF(P76="","",IF(G76="買",(P76-H76),(H76-P76))*IF(RIGHT($D$2,3)="JPY",100,10000))</f>
        <v/>
      </c>
      <c r="U76" s="41"/>
      <c r="V76" s="1" t="str">
        <f aca="false">IF(S76&lt;&gt;"",IF(S76&lt;0,1+V75,0),"")</f>
        <v/>
      </c>
      <c r="W76" s="0" t="str">
        <f aca="false">IF(T76&lt;&gt;"",IF(T76&lt;0,1+W75,0),"")</f>
        <v/>
      </c>
      <c r="X76" s="42" t="str">
        <f aca="false">IF(C76&lt;&gt;"",MAX(X75,C76),"")</f>
        <v/>
      </c>
      <c r="Y76" s="43" t="str">
        <f aca="false">IF(X76&lt;&gt;"",1-(C76/X76),"")</f>
        <v/>
      </c>
      <c r="Z76" s="0" t="str">
        <f aca="false">IF(R76&gt;0,R76,"")</f>
        <v/>
      </c>
      <c r="AA76" s="0" t="str">
        <f aca="false">IF(R76&lt;0,R76,"")</f>
        <v/>
      </c>
    </row>
    <row r="77" customFormat="false" ht="13.5" hidden="false" customHeight="false" outlineLevel="0" collapsed="false">
      <c r="B77" s="36" t="n">
        <v>69</v>
      </c>
      <c r="C77" s="37" t="str">
        <f aca="false">IF(R76="","",C76+R76)</f>
        <v/>
      </c>
      <c r="D77" s="37"/>
      <c r="E77" s="36"/>
      <c r="F77" s="38"/>
      <c r="G77" s="36"/>
      <c r="H77" s="36"/>
      <c r="I77" s="36"/>
      <c r="J77" s="36"/>
      <c r="K77" s="37" t="str">
        <f aca="false">IF(J77="","",C77*0.03)</f>
        <v/>
      </c>
      <c r="L77" s="37"/>
      <c r="M77" s="39" t="str">
        <f aca="false">IF(J77="","",(K77/J77)/LOOKUP(RIGHT($D$2,3),定数!$A$6:$A$13,定数!$B$6:$B$13))</f>
        <v/>
      </c>
      <c r="N77" s="36"/>
      <c r="O77" s="38"/>
      <c r="P77" s="36"/>
      <c r="Q77" s="36"/>
      <c r="R77" s="40" t="str">
        <f aca="false">IF(P77="","",T77*M77*LOOKUP(RIGHT($D$2,3),定数!$A$6:$A$13,定数!$B$6:$B$13))</f>
        <v/>
      </c>
      <c r="S77" s="40"/>
      <c r="T77" s="41" t="str">
        <f aca="false">IF(P77="","",IF(G77="買",(P77-H77),(H77-P77))*IF(RIGHT($D$2,3)="JPY",100,10000))</f>
        <v/>
      </c>
      <c r="U77" s="41"/>
      <c r="V77" s="1" t="str">
        <f aca="false">IF(S77&lt;&gt;"",IF(S77&lt;0,1+V76,0),"")</f>
        <v/>
      </c>
      <c r="W77" s="0" t="str">
        <f aca="false">IF(T77&lt;&gt;"",IF(T77&lt;0,1+W76,0),"")</f>
        <v/>
      </c>
      <c r="X77" s="42" t="str">
        <f aca="false">IF(C77&lt;&gt;"",MAX(X76,C77),"")</f>
        <v/>
      </c>
      <c r="Y77" s="43" t="str">
        <f aca="false">IF(X77&lt;&gt;"",1-(C77/X77),"")</f>
        <v/>
      </c>
      <c r="Z77" s="0" t="str">
        <f aca="false">IF(R77&gt;0,R77,"")</f>
        <v/>
      </c>
      <c r="AA77" s="0" t="str">
        <f aca="false">IF(R77&lt;0,R77,"")</f>
        <v/>
      </c>
    </row>
    <row r="78" customFormat="false" ht="13.5" hidden="false" customHeight="false" outlineLevel="0" collapsed="false">
      <c r="B78" s="36" t="n">
        <v>70</v>
      </c>
      <c r="C78" s="37" t="str">
        <f aca="false">IF(R77="","",C77+R77)</f>
        <v/>
      </c>
      <c r="D78" s="37"/>
      <c r="E78" s="36"/>
      <c r="F78" s="38"/>
      <c r="G78" s="36"/>
      <c r="H78" s="36"/>
      <c r="I78" s="36"/>
      <c r="J78" s="36"/>
      <c r="K78" s="37" t="str">
        <f aca="false">IF(J78="","",C78*0.03)</f>
        <v/>
      </c>
      <c r="L78" s="37"/>
      <c r="M78" s="39" t="str">
        <f aca="false">IF(J78="","",(K78/J78)/LOOKUP(RIGHT($D$2,3),定数!$A$6:$A$13,定数!$B$6:$B$13))</f>
        <v/>
      </c>
      <c r="N78" s="36"/>
      <c r="O78" s="38"/>
      <c r="P78" s="36"/>
      <c r="Q78" s="36"/>
      <c r="R78" s="40" t="str">
        <f aca="false">IF(P78="","",T78*M78*LOOKUP(RIGHT($D$2,3),定数!$A$6:$A$13,定数!$B$6:$B$13))</f>
        <v/>
      </c>
      <c r="S78" s="40"/>
      <c r="T78" s="41" t="str">
        <f aca="false">IF(P78="","",IF(G78="買",(P78-H78),(H78-P78))*IF(RIGHT($D$2,3)="JPY",100,10000))</f>
        <v/>
      </c>
      <c r="U78" s="41"/>
      <c r="V78" s="1" t="str">
        <f aca="false">IF(S78&lt;&gt;"",IF(S78&lt;0,1+V77,0),"")</f>
        <v/>
      </c>
      <c r="W78" s="0" t="str">
        <f aca="false">IF(T78&lt;&gt;"",IF(T78&lt;0,1+W77,0),"")</f>
        <v/>
      </c>
      <c r="X78" s="42" t="str">
        <f aca="false">IF(C78&lt;&gt;"",MAX(X77,C78),"")</f>
        <v/>
      </c>
      <c r="Y78" s="43" t="str">
        <f aca="false">IF(X78&lt;&gt;"",1-(C78/X78),"")</f>
        <v/>
      </c>
      <c r="Z78" s="0" t="str">
        <f aca="false">IF(R78&gt;0,R78,"")</f>
        <v/>
      </c>
      <c r="AA78" s="0" t="str">
        <f aca="false">IF(R78&lt;0,R78,"")</f>
        <v/>
      </c>
    </row>
    <row r="79" customFormat="false" ht="13.5" hidden="false" customHeight="false" outlineLevel="0" collapsed="false">
      <c r="B79" s="36" t="n">
        <v>71</v>
      </c>
      <c r="C79" s="37" t="str">
        <f aca="false">IF(R78="","",C78+R78)</f>
        <v/>
      </c>
      <c r="D79" s="37"/>
      <c r="E79" s="36"/>
      <c r="F79" s="38"/>
      <c r="G79" s="36"/>
      <c r="H79" s="36"/>
      <c r="I79" s="36"/>
      <c r="J79" s="36"/>
      <c r="K79" s="37" t="str">
        <f aca="false">IF(J79="","",C79*0.03)</f>
        <v/>
      </c>
      <c r="L79" s="37"/>
      <c r="M79" s="39" t="str">
        <f aca="false">IF(J79="","",(K79/J79)/LOOKUP(RIGHT($D$2,3),定数!$A$6:$A$13,定数!$B$6:$B$13))</f>
        <v/>
      </c>
      <c r="N79" s="36"/>
      <c r="O79" s="38"/>
      <c r="P79" s="36"/>
      <c r="Q79" s="36"/>
      <c r="R79" s="40" t="str">
        <f aca="false">IF(P79="","",T79*M79*LOOKUP(RIGHT($D$2,3),定数!$A$6:$A$13,定数!$B$6:$B$13))</f>
        <v/>
      </c>
      <c r="S79" s="40"/>
      <c r="T79" s="41" t="str">
        <f aca="false">IF(P79="","",IF(G79="買",(P79-H79),(H79-P79))*IF(RIGHT($D$2,3)="JPY",100,10000))</f>
        <v/>
      </c>
      <c r="U79" s="41"/>
      <c r="V79" s="1" t="str">
        <f aca="false">IF(S79&lt;&gt;"",IF(S79&lt;0,1+V78,0),"")</f>
        <v/>
      </c>
      <c r="W79" s="0" t="str">
        <f aca="false">IF(T79&lt;&gt;"",IF(T79&lt;0,1+W78,0),"")</f>
        <v/>
      </c>
      <c r="X79" s="42" t="str">
        <f aca="false">IF(C79&lt;&gt;"",MAX(X78,C79),"")</f>
        <v/>
      </c>
      <c r="Y79" s="43" t="str">
        <f aca="false">IF(X79&lt;&gt;"",1-(C79/X79),"")</f>
        <v/>
      </c>
      <c r="Z79" s="0" t="str">
        <f aca="false">IF(R79&gt;0,R79,"")</f>
        <v/>
      </c>
      <c r="AA79" s="0" t="str">
        <f aca="false">IF(R79&lt;0,R79,"")</f>
        <v/>
      </c>
    </row>
    <row r="80" customFormat="false" ht="13.5" hidden="false" customHeight="false" outlineLevel="0" collapsed="false">
      <c r="B80" s="36" t="n">
        <v>72</v>
      </c>
      <c r="C80" s="37" t="str">
        <f aca="false">IF(R79="","",C79+R79)</f>
        <v/>
      </c>
      <c r="D80" s="37"/>
      <c r="E80" s="36"/>
      <c r="F80" s="38"/>
      <c r="G80" s="36"/>
      <c r="H80" s="36"/>
      <c r="I80" s="36"/>
      <c r="J80" s="36"/>
      <c r="K80" s="37" t="str">
        <f aca="false">IF(J80="","",C80*0.03)</f>
        <v/>
      </c>
      <c r="L80" s="37"/>
      <c r="M80" s="39" t="str">
        <f aca="false">IF(J80="","",(K80/J80)/LOOKUP(RIGHT($D$2,3),定数!$A$6:$A$13,定数!$B$6:$B$13))</f>
        <v/>
      </c>
      <c r="N80" s="36"/>
      <c r="O80" s="38"/>
      <c r="P80" s="36"/>
      <c r="Q80" s="36"/>
      <c r="R80" s="40" t="str">
        <f aca="false">IF(P80="","",T80*M80*LOOKUP(RIGHT($D$2,3),定数!$A$6:$A$13,定数!$B$6:$B$13))</f>
        <v/>
      </c>
      <c r="S80" s="40"/>
      <c r="T80" s="41" t="str">
        <f aca="false">IF(P80="","",IF(G80="買",(P80-H80),(H80-P80))*IF(RIGHT($D$2,3)="JPY",100,10000))</f>
        <v/>
      </c>
      <c r="U80" s="41"/>
      <c r="V80" s="1" t="str">
        <f aca="false">IF(S80&lt;&gt;"",IF(S80&lt;0,1+V79,0),"")</f>
        <v/>
      </c>
      <c r="W80" s="0" t="str">
        <f aca="false">IF(T80&lt;&gt;"",IF(T80&lt;0,1+W79,0),"")</f>
        <v/>
      </c>
      <c r="X80" s="42" t="str">
        <f aca="false">IF(C80&lt;&gt;"",MAX(X79,C80),"")</f>
        <v/>
      </c>
      <c r="Y80" s="43" t="str">
        <f aca="false">IF(X80&lt;&gt;"",1-(C80/X80),"")</f>
        <v/>
      </c>
      <c r="Z80" s="0" t="str">
        <f aca="false">IF(R80&gt;0,R80,"")</f>
        <v/>
      </c>
      <c r="AA80" s="0" t="str">
        <f aca="false">IF(R80&lt;0,R80,"")</f>
        <v/>
      </c>
    </row>
    <row r="81" customFormat="false" ht="13.5" hidden="false" customHeight="false" outlineLevel="0" collapsed="false">
      <c r="B81" s="36" t="n">
        <v>73</v>
      </c>
      <c r="C81" s="37" t="str">
        <f aca="false">IF(R80="","",C80+R80)</f>
        <v/>
      </c>
      <c r="D81" s="37"/>
      <c r="E81" s="36"/>
      <c r="F81" s="38"/>
      <c r="G81" s="36"/>
      <c r="H81" s="36"/>
      <c r="I81" s="36"/>
      <c r="J81" s="36"/>
      <c r="K81" s="37" t="str">
        <f aca="false">IF(J81="","",C81*0.03)</f>
        <v/>
      </c>
      <c r="L81" s="37"/>
      <c r="M81" s="39" t="str">
        <f aca="false">IF(J81="","",(K81/J81)/LOOKUP(RIGHT($D$2,3),定数!$A$6:$A$13,定数!$B$6:$B$13))</f>
        <v/>
      </c>
      <c r="N81" s="36"/>
      <c r="O81" s="38"/>
      <c r="P81" s="36"/>
      <c r="Q81" s="36"/>
      <c r="R81" s="40" t="str">
        <f aca="false">IF(P81="","",T81*M81*LOOKUP(RIGHT($D$2,3),定数!$A$6:$A$13,定数!$B$6:$B$13))</f>
        <v/>
      </c>
      <c r="S81" s="40"/>
      <c r="T81" s="41" t="str">
        <f aca="false">IF(P81="","",IF(G81="買",(P81-H81),(H81-P81))*IF(RIGHT($D$2,3)="JPY",100,10000))</f>
        <v/>
      </c>
      <c r="U81" s="41"/>
      <c r="V81" s="1" t="str">
        <f aca="false">IF(S81&lt;&gt;"",IF(S81&lt;0,1+V80,0),"")</f>
        <v/>
      </c>
      <c r="W81" s="0" t="str">
        <f aca="false">IF(T81&lt;&gt;"",IF(T81&lt;0,1+W80,0),"")</f>
        <v/>
      </c>
      <c r="X81" s="42" t="str">
        <f aca="false">IF(C81&lt;&gt;"",MAX(X80,C81),"")</f>
        <v/>
      </c>
      <c r="Y81" s="43" t="str">
        <f aca="false">IF(X81&lt;&gt;"",1-(C81/X81),"")</f>
        <v/>
      </c>
      <c r="Z81" s="0" t="str">
        <f aca="false">IF(R81&gt;0,R81,"")</f>
        <v/>
      </c>
      <c r="AA81" s="0" t="str">
        <f aca="false">IF(R81&lt;0,R81,"")</f>
        <v/>
      </c>
    </row>
    <row r="82" customFormat="false" ht="13.5" hidden="false" customHeight="false" outlineLevel="0" collapsed="false">
      <c r="B82" s="36" t="n">
        <v>74</v>
      </c>
      <c r="C82" s="37" t="str">
        <f aca="false">IF(R81="","",C81+R81)</f>
        <v/>
      </c>
      <c r="D82" s="37"/>
      <c r="E82" s="36"/>
      <c r="F82" s="38"/>
      <c r="G82" s="36"/>
      <c r="H82" s="36"/>
      <c r="I82" s="36"/>
      <c r="J82" s="36"/>
      <c r="K82" s="37" t="str">
        <f aca="false">IF(J82="","",C82*0.03)</f>
        <v/>
      </c>
      <c r="L82" s="37"/>
      <c r="M82" s="39" t="str">
        <f aca="false">IF(J82="","",(K82/J82)/LOOKUP(RIGHT($D$2,3),定数!$A$6:$A$13,定数!$B$6:$B$13))</f>
        <v/>
      </c>
      <c r="N82" s="36"/>
      <c r="O82" s="38"/>
      <c r="P82" s="36"/>
      <c r="Q82" s="36"/>
      <c r="R82" s="40" t="str">
        <f aca="false">IF(P82="","",T82*M82*LOOKUP(RIGHT($D$2,3),定数!$A$6:$A$13,定数!$B$6:$B$13))</f>
        <v/>
      </c>
      <c r="S82" s="40"/>
      <c r="T82" s="41" t="str">
        <f aca="false">IF(P82="","",IF(G82="買",(P82-H82),(H82-P82))*IF(RIGHT($D$2,3)="JPY",100,10000))</f>
        <v/>
      </c>
      <c r="U82" s="41"/>
      <c r="V82" s="1" t="str">
        <f aca="false">IF(S82&lt;&gt;"",IF(S82&lt;0,1+V81,0),"")</f>
        <v/>
      </c>
      <c r="W82" s="0" t="str">
        <f aca="false">IF(T82&lt;&gt;"",IF(T82&lt;0,1+W81,0),"")</f>
        <v/>
      </c>
      <c r="X82" s="42" t="str">
        <f aca="false">IF(C82&lt;&gt;"",MAX(X81,C82),"")</f>
        <v/>
      </c>
      <c r="Y82" s="43" t="str">
        <f aca="false">IF(X82&lt;&gt;"",1-(C82/X82),"")</f>
        <v/>
      </c>
      <c r="Z82" s="0" t="str">
        <f aca="false">IF(R82&gt;0,R82,"")</f>
        <v/>
      </c>
      <c r="AA82" s="0" t="str">
        <f aca="false">IF(R82&lt;0,R82,"")</f>
        <v/>
      </c>
    </row>
    <row r="83" customFormat="false" ht="13.5" hidden="false" customHeight="false" outlineLevel="0" collapsed="false">
      <c r="B83" s="36" t="n">
        <v>75</v>
      </c>
      <c r="C83" s="37" t="str">
        <f aca="false">IF(R82="","",C82+R82)</f>
        <v/>
      </c>
      <c r="D83" s="37"/>
      <c r="E83" s="36"/>
      <c r="F83" s="38"/>
      <c r="G83" s="36"/>
      <c r="H83" s="36"/>
      <c r="I83" s="36"/>
      <c r="J83" s="36"/>
      <c r="K83" s="37" t="str">
        <f aca="false">IF(J83="","",C83*0.03)</f>
        <v/>
      </c>
      <c r="L83" s="37"/>
      <c r="M83" s="39" t="str">
        <f aca="false">IF(J83="","",(K83/J83)/LOOKUP(RIGHT($D$2,3),定数!$A$6:$A$13,定数!$B$6:$B$13))</f>
        <v/>
      </c>
      <c r="N83" s="36"/>
      <c r="O83" s="38"/>
      <c r="P83" s="36"/>
      <c r="Q83" s="36"/>
      <c r="R83" s="40" t="str">
        <f aca="false">IF(P83="","",T83*M83*LOOKUP(RIGHT($D$2,3),定数!$A$6:$A$13,定数!$B$6:$B$13))</f>
        <v/>
      </c>
      <c r="S83" s="40"/>
      <c r="T83" s="41" t="str">
        <f aca="false">IF(P83="","",IF(G83="買",(P83-H83),(H83-P83))*IF(RIGHT($D$2,3)="JPY",100,10000))</f>
        <v/>
      </c>
      <c r="U83" s="41"/>
      <c r="V83" s="1" t="str">
        <f aca="false">IF(S83&lt;&gt;"",IF(S83&lt;0,1+V82,0),"")</f>
        <v/>
      </c>
      <c r="W83" s="0" t="str">
        <f aca="false">IF(T83&lt;&gt;"",IF(T83&lt;0,1+W82,0),"")</f>
        <v/>
      </c>
      <c r="X83" s="42" t="str">
        <f aca="false">IF(C83&lt;&gt;"",MAX(X82,C83),"")</f>
        <v/>
      </c>
      <c r="Y83" s="43" t="str">
        <f aca="false">IF(X83&lt;&gt;"",1-(C83/X83),"")</f>
        <v/>
      </c>
      <c r="Z83" s="0" t="str">
        <f aca="false">IF(R83&gt;0,R83,"")</f>
        <v/>
      </c>
      <c r="AA83" s="0" t="str">
        <f aca="false">IF(R83&lt;0,R83,"")</f>
        <v/>
      </c>
    </row>
    <row r="84" customFormat="false" ht="13.5" hidden="false" customHeight="false" outlineLevel="0" collapsed="false">
      <c r="B84" s="36" t="n">
        <v>76</v>
      </c>
      <c r="C84" s="37" t="str">
        <f aca="false">IF(R83="","",C83+R83)</f>
        <v/>
      </c>
      <c r="D84" s="37"/>
      <c r="E84" s="36"/>
      <c r="F84" s="38"/>
      <c r="G84" s="36"/>
      <c r="H84" s="36"/>
      <c r="I84" s="36"/>
      <c r="J84" s="36"/>
      <c r="K84" s="37" t="str">
        <f aca="false">IF(J84="","",C84*0.03)</f>
        <v/>
      </c>
      <c r="L84" s="37"/>
      <c r="M84" s="39" t="str">
        <f aca="false">IF(J84="","",(K84/J84)/LOOKUP(RIGHT($D$2,3),定数!$A$6:$A$13,定数!$B$6:$B$13))</f>
        <v/>
      </c>
      <c r="N84" s="36"/>
      <c r="O84" s="38"/>
      <c r="P84" s="36"/>
      <c r="Q84" s="36"/>
      <c r="R84" s="40" t="str">
        <f aca="false">IF(P84="","",T84*M84*LOOKUP(RIGHT($D$2,3),定数!$A$6:$A$13,定数!$B$6:$B$13))</f>
        <v/>
      </c>
      <c r="S84" s="40"/>
      <c r="T84" s="41" t="str">
        <f aca="false">IF(P84="","",IF(G84="買",(P84-H84),(H84-P84))*IF(RIGHT($D$2,3)="JPY",100,10000))</f>
        <v/>
      </c>
      <c r="U84" s="41"/>
      <c r="V84" s="1" t="str">
        <f aca="false">IF(S84&lt;&gt;"",IF(S84&lt;0,1+V83,0),"")</f>
        <v/>
      </c>
      <c r="W84" s="0" t="str">
        <f aca="false">IF(T84&lt;&gt;"",IF(T84&lt;0,1+W83,0),"")</f>
        <v/>
      </c>
      <c r="X84" s="42" t="str">
        <f aca="false">IF(C84&lt;&gt;"",MAX(X83,C84),"")</f>
        <v/>
      </c>
      <c r="Y84" s="43" t="str">
        <f aca="false">IF(X84&lt;&gt;"",1-(C84/X84),"")</f>
        <v/>
      </c>
      <c r="Z84" s="0" t="str">
        <f aca="false">IF(R84&gt;0,R84,"")</f>
        <v/>
      </c>
      <c r="AA84" s="0" t="str">
        <f aca="false">IF(R84&lt;0,R84,"")</f>
        <v/>
      </c>
    </row>
    <row r="85" customFormat="false" ht="13.5" hidden="false" customHeight="false" outlineLevel="0" collapsed="false">
      <c r="B85" s="36" t="n">
        <v>77</v>
      </c>
      <c r="C85" s="37" t="str">
        <f aca="false">IF(R84="","",C84+R84)</f>
        <v/>
      </c>
      <c r="D85" s="37"/>
      <c r="E85" s="36"/>
      <c r="F85" s="38"/>
      <c r="G85" s="36"/>
      <c r="H85" s="36"/>
      <c r="I85" s="36"/>
      <c r="J85" s="36"/>
      <c r="K85" s="37" t="str">
        <f aca="false">IF(J85="","",C85*0.03)</f>
        <v/>
      </c>
      <c r="L85" s="37"/>
      <c r="M85" s="39" t="str">
        <f aca="false">IF(J85="","",(K85/J85)/LOOKUP(RIGHT($D$2,3),定数!$A$6:$A$13,定数!$B$6:$B$13))</f>
        <v/>
      </c>
      <c r="N85" s="36"/>
      <c r="O85" s="38"/>
      <c r="P85" s="36"/>
      <c r="Q85" s="36"/>
      <c r="R85" s="40" t="str">
        <f aca="false">IF(P85="","",T85*M85*LOOKUP(RIGHT($D$2,3),定数!$A$6:$A$13,定数!$B$6:$B$13))</f>
        <v/>
      </c>
      <c r="S85" s="40"/>
      <c r="T85" s="41" t="str">
        <f aca="false">IF(P85="","",IF(G85="買",(P85-H85),(H85-P85))*IF(RIGHT($D$2,3)="JPY",100,10000))</f>
        <v/>
      </c>
      <c r="U85" s="41"/>
      <c r="V85" s="1" t="str">
        <f aca="false">IF(S85&lt;&gt;"",IF(S85&lt;0,1+V84,0),"")</f>
        <v/>
      </c>
      <c r="W85" s="0" t="str">
        <f aca="false">IF(T85&lt;&gt;"",IF(T85&lt;0,1+W84,0),"")</f>
        <v/>
      </c>
      <c r="X85" s="42" t="str">
        <f aca="false">IF(C85&lt;&gt;"",MAX(X84,C85),"")</f>
        <v/>
      </c>
      <c r="Y85" s="43" t="str">
        <f aca="false">IF(X85&lt;&gt;"",1-(C85/X85),"")</f>
        <v/>
      </c>
      <c r="Z85" s="0" t="str">
        <f aca="false">IF(R85&gt;0,R85,"")</f>
        <v/>
      </c>
      <c r="AA85" s="0" t="str">
        <f aca="false">IF(R85&lt;0,R85,"")</f>
        <v/>
      </c>
    </row>
    <row r="86" customFormat="false" ht="13.5" hidden="false" customHeight="false" outlineLevel="0" collapsed="false">
      <c r="B86" s="36" t="n">
        <v>78</v>
      </c>
      <c r="C86" s="37" t="str">
        <f aca="false">IF(R85="","",C85+R85)</f>
        <v/>
      </c>
      <c r="D86" s="37"/>
      <c r="E86" s="36"/>
      <c r="F86" s="38"/>
      <c r="G86" s="36"/>
      <c r="H86" s="36"/>
      <c r="I86" s="36"/>
      <c r="J86" s="36"/>
      <c r="K86" s="37" t="str">
        <f aca="false">IF(J86="","",C86*0.03)</f>
        <v/>
      </c>
      <c r="L86" s="37"/>
      <c r="M86" s="39" t="str">
        <f aca="false">IF(J86="","",(K86/J86)/LOOKUP(RIGHT($D$2,3),定数!$A$6:$A$13,定数!$B$6:$B$13))</f>
        <v/>
      </c>
      <c r="N86" s="36"/>
      <c r="O86" s="38"/>
      <c r="P86" s="36"/>
      <c r="Q86" s="36"/>
      <c r="R86" s="40" t="str">
        <f aca="false">IF(P86="","",T86*M86*LOOKUP(RIGHT($D$2,3),定数!$A$6:$A$13,定数!$B$6:$B$13))</f>
        <v/>
      </c>
      <c r="S86" s="40"/>
      <c r="T86" s="41" t="str">
        <f aca="false">IF(P86="","",IF(G86="買",(P86-H86),(H86-P86))*IF(RIGHT($D$2,3)="JPY",100,10000))</f>
        <v/>
      </c>
      <c r="U86" s="41"/>
      <c r="V86" s="1" t="str">
        <f aca="false">IF(S86&lt;&gt;"",IF(S86&lt;0,1+V85,0),"")</f>
        <v/>
      </c>
      <c r="W86" s="0" t="str">
        <f aca="false">IF(T86&lt;&gt;"",IF(T86&lt;0,1+W85,0),"")</f>
        <v/>
      </c>
      <c r="X86" s="42" t="str">
        <f aca="false">IF(C86&lt;&gt;"",MAX(X85,C86),"")</f>
        <v/>
      </c>
      <c r="Y86" s="43" t="str">
        <f aca="false">IF(X86&lt;&gt;"",1-(C86/X86),"")</f>
        <v/>
      </c>
      <c r="Z86" s="0" t="str">
        <f aca="false">IF(R86&gt;0,R86,"")</f>
        <v/>
      </c>
      <c r="AA86" s="0" t="str">
        <f aca="false">IF(R86&lt;0,R86,"")</f>
        <v/>
      </c>
    </row>
    <row r="87" customFormat="false" ht="13.5" hidden="false" customHeight="false" outlineLevel="0" collapsed="false">
      <c r="B87" s="36" t="n">
        <v>79</v>
      </c>
      <c r="C87" s="37" t="str">
        <f aca="false">IF(R86="","",C86+R86)</f>
        <v/>
      </c>
      <c r="D87" s="37"/>
      <c r="E87" s="36"/>
      <c r="F87" s="38"/>
      <c r="G87" s="36"/>
      <c r="H87" s="36"/>
      <c r="I87" s="36"/>
      <c r="J87" s="36"/>
      <c r="K87" s="37" t="str">
        <f aca="false">IF(J87="","",C87*0.03)</f>
        <v/>
      </c>
      <c r="L87" s="37"/>
      <c r="M87" s="39" t="str">
        <f aca="false">IF(J87="","",(K87/J87)/LOOKUP(RIGHT($D$2,3),定数!$A$6:$A$13,定数!$B$6:$B$13))</f>
        <v/>
      </c>
      <c r="N87" s="36"/>
      <c r="O87" s="38"/>
      <c r="P87" s="36"/>
      <c r="Q87" s="36"/>
      <c r="R87" s="40" t="str">
        <f aca="false">IF(P87="","",T87*M87*LOOKUP(RIGHT($D$2,3),定数!$A$6:$A$13,定数!$B$6:$B$13))</f>
        <v/>
      </c>
      <c r="S87" s="40"/>
      <c r="T87" s="41" t="str">
        <f aca="false">IF(P87="","",IF(G87="買",(P87-H87),(H87-P87))*IF(RIGHT($D$2,3)="JPY",100,10000))</f>
        <v/>
      </c>
      <c r="U87" s="41"/>
      <c r="V87" s="1" t="str">
        <f aca="false">IF(S87&lt;&gt;"",IF(S87&lt;0,1+V86,0),"")</f>
        <v/>
      </c>
      <c r="W87" s="0" t="str">
        <f aca="false">IF(T87&lt;&gt;"",IF(T87&lt;0,1+W86,0),"")</f>
        <v/>
      </c>
      <c r="X87" s="42" t="str">
        <f aca="false">IF(C87&lt;&gt;"",MAX(X86,C87),"")</f>
        <v/>
      </c>
      <c r="Y87" s="43" t="str">
        <f aca="false">IF(X87&lt;&gt;"",1-(C87/X87),"")</f>
        <v/>
      </c>
      <c r="Z87" s="0" t="str">
        <f aca="false">IF(R87&gt;0,R87,"")</f>
        <v/>
      </c>
      <c r="AA87" s="0" t="str">
        <f aca="false">IF(R87&lt;0,R87,"")</f>
        <v/>
      </c>
    </row>
    <row r="88" customFormat="false" ht="13.5" hidden="false" customHeight="false" outlineLevel="0" collapsed="false">
      <c r="B88" s="36" t="n">
        <v>80</v>
      </c>
      <c r="C88" s="37" t="str">
        <f aca="false">IF(R87="","",C87+R87)</f>
        <v/>
      </c>
      <c r="D88" s="37"/>
      <c r="E88" s="36"/>
      <c r="F88" s="38"/>
      <c r="G88" s="36"/>
      <c r="H88" s="36"/>
      <c r="I88" s="36"/>
      <c r="J88" s="36"/>
      <c r="K88" s="37" t="str">
        <f aca="false">IF(J88="","",C88*0.03)</f>
        <v/>
      </c>
      <c r="L88" s="37"/>
      <c r="M88" s="39" t="str">
        <f aca="false">IF(J88="","",(K88/J88)/LOOKUP(RIGHT($D$2,3),定数!$A$6:$A$13,定数!$B$6:$B$13))</f>
        <v/>
      </c>
      <c r="N88" s="36"/>
      <c r="O88" s="38"/>
      <c r="P88" s="36"/>
      <c r="Q88" s="36"/>
      <c r="R88" s="40" t="str">
        <f aca="false">IF(P88="","",T88*M88*LOOKUP(RIGHT($D$2,3),定数!$A$6:$A$13,定数!$B$6:$B$13))</f>
        <v/>
      </c>
      <c r="S88" s="40"/>
      <c r="T88" s="41" t="str">
        <f aca="false">IF(P88="","",IF(G88="買",(P88-H88),(H88-P88))*IF(RIGHT($D$2,3)="JPY",100,10000))</f>
        <v/>
      </c>
      <c r="U88" s="41"/>
      <c r="V88" s="1" t="str">
        <f aca="false">IF(S88&lt;&gt;"",IF(S88&lt;0,1+V87,0),"")</f>
        <v/>
      </c>
      <c r="W88" s="0" t="str">
        <f aca="false">IF(T88&lt;&gt;"",IF(T88&lt;0,1+W87,0),"")</f>
        <v/>
      </c>
      <c r="X88" s="42" t="str">
        <f aca="false">IF(C88&lt;&gt;"",MAX(X87,C88),"")</f>
        <v/>
      </c>
      <c r="Y88" s="43" t="str">
        <f aca="false">IF(X88&lt;&gt;"",1-(C88/X88),"")</f>
        <v/>
      </c>
      <c r="Z88" s="0" t="str">
        <f aca="false">IF(R88&gt;0,R88,"")</f>
        <v/>
      </c>
      <c r="AA88" s="0" t="str">
        <f aca="false">IF(R88&lt;0,R88,"")</f>
        <v/>
      </c>
    </row>
    <row r="89" customFormat="false" ht="13.5" hidden="false" customHeight="false" outlineLevel="0" collapsed="false">
      <c r="B89" s="36" t="n">
        <v>81</v>
      </c>
      <c r="C89" s="37" t="str">
        <f aca="false">IF(R88="","",C88+R88)</f>
        <v/>
      </c>
      <c r="D89" s="37"/>
      <c r="E89" s="36"/>
      <c r="F89" s="38"/>
      <c r="G89" s="36"/>
      <c r="H89" s="36"/>
      <c r="I89" s="36"/>
      <c r="J89" s="36"/>
      <c r="K89" s="37" t="str">
        <f aca="false">IF(J89="","",C89*0.03)</f>
        <v/>
      </c>
      <c r="L89" s="37"/>
      <c r="M89" s="39" t="str">
        <f aca="false">IF(J89="","",(K89/J89)/LOOKUP(RIGHT($D$2,3),定数!$A$6:$A$13,定数!$B$6:$B$13))</f>
        <v/>
      </c>
      <c r="N89" s="36"/>
      <c r="O89" s="38"/>
      <c r="P89" s="36"/>
      <c r="Q89" s="36"/>
      <c r="R89" s="40" t="str">
        <f aca="false">IF(P89="","",T89*M89*LOOKUP(RIGHT($D$2,3),定数!$A$6:$A$13,定数!$B$6:$B$13))</f>
        <v/>
      </c>
      <c r="S89" s="40"/>
      <c r="T89" s="41" t="str">
        <f aca="false">IF(P89="","",IF(G89="買",(P89-H89),(H89-P89))*IF(RIGHT($D$2,3)="JPY",100,10000))</f>
        <v/>
      </c>
      <c r="U89" s="41"/>
      <c r="V89" s="1" t="str">
        <f aca="false">IF(S89&lt;&gt;"",IF(S89&lt;0,1+V88,0),"")</f>
        <v/>
      </c>
      <c r="W89" s="0" t="str">
        <f aca="false">IF(T89&lt;&gt;"",IF(T89&lt;0,1+W88,0),"")</f>
        <v/>
      </c>
      <c r="X89" s="42" t="str">
        <f aca="false">IF(C89&lt;&gt;"",MAX(X88,C89),"")</f>
        <v/>
      </c>
      <c r="Y89" s="43" t="str">
        <f aca="false">IF(X89&lt;&gt;"",1-(C89/X89),"")</f>
        <v/>
      </c>
      <c r="Z89" s="0" t="str">
        <f aca="false">IF(R89&gt;0,R89,"")</f>
        <v/>
      </c>
      <c r="AA89" s="0" t="str">
        <f aca="false">IF(R89&lt;0,R89,"")</f>
        <v/>
      </c>
    </row>
    <row r="90" customFormat="false" ht="13.5" hidden="false" customHeight="false" outlineLevel="0" collapsed="false">
      <c r="B90" s="36" t="n">
        <v>82</v>
      </c>
      <c r="C90" s="37" t="str">
        <f aca="false">IF(R89="","",C89+R89)</f>
        <v/>
      </c>
      <c r="D90" s="37"/>
      <c r="E90" s="36"/>
      <c r="F90" s="38"/>
      <c r="G90" s="36"/>
      <c r="H90" s="36"/>
      <c r="I90" s="36"/>
      <c r="J90" s="36"/>
      <c r="K90" s="37" t="str">
        <f aca="false">IF(J90="","",C90*0.03)</f>
        <v/>
      </c>
      <c r="L90" s="37"/>
      <c r="M90" s="39" t="str">
        <f aca="false">IF(J90="","",(K90/J90)/LOOKUP(RIGHT($D$2,3),定数!$A$6:$A$13,定数!$B$6:$B$13))</f>
        <v/>
      </c>
      <c r="N90" s="36"/>
      <c r="O90" s="38"/>
      <c r="P90" s="36"/>
      <c r="Q90" s="36"/>
      <c r="R90" s="40" t="str">
        <f aca="false">IF(P90="","",T90*M90*LOOKUP(RIGHT($D$2,3),定数!$A$6:$A$13,定数!$B$6:$B$13))</f>
        <v/>
      </c>
      <c r="S90" s="40"/>
      <c r="T90" s="41" t="str">
        <f aca="false">IF(P90="","",IF(G90="買",(P90-H90),(H90-P90))*IF(RIGHT($D$2,3)="JPY",100,10000))</f>
        <v/>
      </c>
      <c r="U90" s="41"/>
      <c r="V90" s="1" t="str">
        <f aca="false">IF(S90&lt;&gt;"",IF(S90&lt;0,1+V89,0),"")</f>
        <v/>
      </c>
      <c r="W90" s="0" t="str">
        <f aca="false">IF(T90&lt;&gt;"",IF(T90&lt;0,1+W89,0),"")</f>
        <v/>
      </c>
      <c r="X90" s="42" t="str">
        <f aca="false">IF(C90&lt;&gt;"",MAX(X89,C90),"")</f>
        <v/>
      </c>
      <c r="Y90" s="43" t="str">
        <f aca="false">IF(X90&lt;&gt;"",1-(C90/X90),"")</f>
        <v/>
      </c>
      <c r="Z90" s="0" t="str">
        <f aca="false">IF(R90&gt;0,R90,"")</f>
        <v/>
      </c>
      <c r="AA90" s="0" t="str">
        <f aca="false">IF(R90&lt;0,R90,"")</f>
        <v/>
      </c>
    </row>
    <row r="91" customFormat="false" ht="13.5" hidden="false" customHeight="false" outlineLevel="0" collapsed="false">
      <c r="B91" s="36" t="n">
        <v>83</v>
      </c>
      <c r="C91" s="37" t="str">
        <f aca="false">IF(R90="","",C90+R90)</f>
        <v/>
      </c>
      <c r="D91" s="37"/>
      <c r="E91" s="36"/>
      <c r="F91" s="38"/>
      <c r="G91" s="36"/>
      <c r="H91" s="36"/>
      <c r="I91" s="36"/>
      <c r="J91" s="36"/>
      <c r="K91" s="37" t="str">
        <f aca="false">IF(J91="","",C91*0.03)</f>
        <v/>
      </c>
      <c r="L91" s="37"/>
      <c r="M91" s="39" t="str">
        <f aca="false">IF(J91="","",(K91/J91)/LOOKUP(RIGHT($D$2,3),定数!$A$6:$A$13,定数!$B$6:$B$13))</f>
        <v/>
      </c>
      <c r="N91" s="36"/>
      <c r="O91" s="38"/>
      <c r="P91" s="36"/>
      <c r="Q91" s="36"/>
      <c r="R91" s="40" t="str">
        <f aca="false">IF(P91="","",T91*M91*LOOKUP(RIGHT($D$2,3),定数!$A$6:$A$13,定数!$B$6:$B$13))</f>
        <v/>
      </c>
      <c r="S91" s="40"/>
      <c r="T91" s="41" t="str">
        <f aca="false">IF(P91="","",IF(G91="買",(P91-H91),(H91-P91))*IF(RIGHT($D$2,3)="JPY",100,10000))</f>
        <v/>
      </c>
      <c r="U91" s="41"/>
      <c r="V91" s="1" t="str">
        <f aca="false">IF(S91&lt;&gt;"",IF(S91&lt;0,1+V90,0),"")</f>
        <v/>
      </c>
      <c r="W91" s="0" t="str">
        <f aca="false">IF(T91&lt;&gt;"",IF(T91&lt;0,1+W90,0),"")</f>
        <v/>
      </c>
      <c r="X91" s="42" t="str">
        <f aca="false">IF(C91&lt;&gt;"",MAX(X90,C91),"")</f>
        <v/>
      </c>
      <c r="Y91" s="43" t="str">
        <f aca="false">IF(X91&lt;&gt;"",1-(C91/X91),"")</f>
        <v/>
      </c>
      <c r="Z91" s="0" t="str">
        <f aca="false">IF(R91&gt;0,R91,"")</f>
        <v/>
      </c>
      <c r="AA91" s="0" t="str">
        <f aca="false">IF(R91&lt;0,R91,"")</f>
        <v/>
      </c>
    </row>
    <row r="92" customFormat="false" ht="13.5" hidden="false" customHeight="false" outlineLevel="0" collapsed="false">
      <c r="B92" s="36" t="n">
        <v>84</v>
      </c>
      <c r="C92" s="37" t="str">
        <f aca="false">IF(R91="","",C91+R91)</f>
        <v/>
      </c>
      <c r="D92" s="37"/>
      <c r="E92" s="36"/>
      <c r="F92" s="38"/>
      <c r="G92" s="36"/>
      <c r="H92" s="36"/>
      <c r="I92" s="36"/>
      <c r="J92" s="36"/>
      <c r="K92" s="37" t="str">
        <f aca="false">IF(J92="","",C92*0.03)</f>
        <v/>
      </c>
      <c r="L92" s="37"/>
      <c r="M92" s="39" t="str">
        <f aca="false">IF(J92="","",(K92/J92)/LOOKUP(RIGHT($D$2,3),定数!$A$6:$A$13,定数!$B$6:$B$13))</f>
        <v/>
      </c>
      <c r="N92" s="36"/>
      <c r="O92" s="38"/>
      <c r="P92" s="36"/>
      <c r="Q92" s="36"/>
      <c r="R92" s="40" t="str">
        <f aca="false">IF(P92="","",T92*M92*LOOKUP(RIGHT($D$2,3),定数!$A$6:$A$13,定数!$B$6:$B$13))</f>
        <v/>
      </c>
      <c r="S92" s="40"/>
      <c r="T92" s="41" t="str">
        <f aca="false">IF(P92="","",IF(G92="買",(P92-H92),(H92-P92))*IF(RIGHT($D$2,3)="JPY",100,10000))</f>
        <v/>
      </c>
      <c r="U92" s="41"/>
      <c r="V92" s="1" t="str">
        <f aca="false">IF(S92&lt;&gt;"",IF(S92&lt;0,1+V91,0),"")</f>
        <v/>
      </c>
      <c r="W92" s="0" t="str">
        <f aca="false">IF(T92&lt;&gt;"",IF(T92&lt;0,1+W91,0),"")</f>
        <v/>
      </c>
      <c r="X92" s="42" t="str">
        <f aca="false">IF(C92&lt;&gt;"",MAX(X91,C92),"")</f>
        <v/>
      </c>
      <c r="Y92" s="43" t="str">
        <f aca="false">IF(X92&lt;&gt;"",1-(C92/X92),"")</f>
        <v/>
      </c>
      <c r="Z92" s="0" t="str">
        <f aca="false">IF(R92&gt;0,R92,"")</f>
        <v/>
      </c>
      <c r="AA92" s="0" t="str">
        <f aca="false">IF(R92&lt;0,R92,"")</f>
        <v/>
      </c>
    </row>
    <row r="93" customFormat="false" ht="13.5" hidden="false" customHeight="false" outlineLevel="0" collapsed="false">
      <c r="B93" s="36" t="n">
        <v>85</v>
      </c>
      <c r="C93" s="37" t="str">
        <f aca="false">IF(R92="","",C92+R92)</f>
        <v/>
      </c>
      <c r="D93" s="37"/>
      <c r="E93" s="36"/>
      <c r="F93" s="38"/>
      <c r="G93" s="36"/>
      <c r="H93" s="36"/>
      <c r="I93" s="36"/>
      <c r="J93" s="36"/>
      <c r="K93" s="37" t="str">
        <f aca="false">IF(J93="","",C93*0.03)</f>
        <v/>
      </c>
      <c r="L93" s="37"/>
      <c r="M93" s="39" t="str">
        <f aca="false">IF(J93="","",(K93/J93)/LOOKUP(RIGHT($D$2,3),定数!$A$6:$A$13,定数!$B$6:$B$13))</f>
        <v/>
      </c>
      <c r="N93" s="36"/>
      <c r="O93" s="38"/>
      <c r="P93" s="36"/>
      <c r="Q93" s="36"/>
      <c r="R93" s="40" t="str">
        <f aca="false">IF(P93="","",T93*M93*LOOKUP(RIGHT($D$2,3),定数!$A$6:$A$13,定数!$B$6:$B$13))</f>
        <v/>
      </c>
      <c r="S93" s="40"/>
      <c r="T93" s="41" t="str">
        <f aca="false">IF(P93="","",IF(G93="買",(P93-H93),(H93-P93))*IF(RIGHT($D$2,3)="JPY",100,10000))</f>
        <v/>
      </c>
      <c r="U93" s="41"/>
      <c r="V93" s="1" t="str">
        <f aca="false">IF(S93&lt;&gt;"",IF(S93&lt;0,1+V92,0),"")</f>
        <v/>
      </c>
      <c r="W93" s="0" t="str">
        <f aca="false">IF(T93&lt;&gt;"",IF(T93&lt;0,1+W92,0),"")</f>
        <v/>
      </c>
      <c r="X93" s="42" t="str">
        <f aca="false">IF(C93&lt;&gt;"",MAX(X92,C93),"")</f>
        <v/>
      </c>
      <c r="Y93" s="43" t="str">
        <f aca="false">IF(X93&lt;&gt;"",1-(C93/X93),"")</f>
        <v/>
      </c>
      <c r="Z93" s="0" t="str">
        <f aca="false">IF(R93&gt;0,R93,"")</f>
        <v/>
      </c>
      <c r="AA93" s="0" t="str">
        <f aca="false">IF(R93&lt;0,R93,"")</f>
        <v/>
      </c>
    </row>
    <row r="94" customFormat="false" ht="13.5" hidden="false" customHeight="false" outlineLevel="0" collapsed="false">
      <c r="B94" s="36" t="n">
        <v>86</v>
      </c>
      <c r="C94" s="37" t="str">
        <f aca="false">IF(R93="","",C93+R93)</f>
        <v/>
      </c>
      <c r="D94" s="37"/>
      <c r="E94" s="36"/>
      <c r="F94" s="38"/>
      <c r="G94" s="36"/>
      <c r="H94" s="36"/>
      <c r="I94" s="36"/>
      <c r="J94" s="36"/>
      <c r="K94" s="37" t="str">
        <f aca="false">IF(J94="","",C94*0.03)</f>
        <v/>
      </c>
      <c r="L94" s="37"/>
      <c r="M94" s="39" t="str">
        <f aca="false">IF(J94="","",(K94/J94)/LOOKUP(RIGHT($D$2,3),定数!$A$6:$A$13,定数!$B$6:$B$13))</f>
        <v/>
      </c>
      <c r="N94" s="36"/>
      <c r="O94" s="38"/>
      <c r="P94" s="36"/>
      <c r="Q94" s="36"/>
      <c r="R94" s="40" t="str">
        <f aca="false">IF(P94="","",T94*M94*LOOKUP(RIGHT($D$2,3),定数!$A$6:$A$13,定数!$B$6:$B$13))</f>
        <v/>
      </c>
      <c r="S94" s="40"/>
      <c r="T94" s="41" t="str">
        <f aca="false">IF(P94="","",IF(G94="買",(P94-H94),(H94-P94))*IF(RIGHT($D$2,3)="JPY",100,10000))</f>
        <v/>
      </c>
      <c r="U94" s="41"/>
      <c r="V94" s="1" t="str">
        <f aca="false">IF(S94&lt;&gt;"",IF(S94&lt;0,1+V93,0),"")</f>
        <v/>
      </c>
      <c r="W94" s="0" t="str">
        <f aca="false">IF(T94&lt;&gt;"",IF(T94&lt;0,1+W93,0),"")</f>
        <v/>
      </c>
      <c r="X94" s="42" t="str">
        <f aca="false">IF(C94&lt;&gt;"",MAX(X93,C94),"")</f>
        <v/>
      </c>
      <c r="Y94" s="43" t="str">
        <f aca="false">IF(X94&lt;&gt;"",1-(C94/X94),"")</f>
        <v/>
      </c>
      <c r="Z94" s="0" t="str">
        <f aca="false">IF(R94&gt;0,R94,"")</f>
        <v/>
      </c>
      <c r="AA94" s="0" t="str">
        <f aca="false">IF(R94&lt;0,R94,"")</f>
        <v/>
      </c>
    </row>
    <row r="95" customFormat="false" ht="13.5" hidden="false" customHeight="false" outlineLevel="0" collapsed="false">
      <c r="B95" s="36" t="n">
        <v>87</v>
      </c>
      <c r="C95" s="37" t="str">
        <f aca="false">IF(R94="","",C94+R94)</f>
        <v/>
      </c>
      <c r="D95" s="37"/>
      <c r="E95" s="36"/>
      <c r="F95" s="38"/>
      <c r="G95" s="36"/>
      <c r="H95" s="36"/>
      <c r="I95" s="36"/>
      <c r="J95" s="36"/>
      <c r="K95" s="37" t="str">
        <f aca="false">IF(J95="","",C95*0.03)</f>
        <v/>
      </c>
      <c r="L95" s="37"/>
      <c r="M95" s="39" t="str">
        <f aca="false">IF(J95="","",(K95/J95)/LOOKUP(RIGHT($D$2,3),定数!$A$6:$A$13,定数!$B$6:$B$13))</f>
        <v/>
      </c>
      <c r="N95" s="36"/>
      <c r="O95" s="38"/>
      <c r="P95" s="36"/>
      <c r="Q95" s="36"/>
      <c r="R95" s="40" t="str">
        <f aca="false">IF(P95="","",T95*M95*LOOKUP(RIGHT($D$2,3),定数!$A$6:$A$13,定数!$B$6:$B$13))</f>
        <v/>
      </c>
      <c r="S95" s="40"/>
      <c r="T95" s="41" t="str">
        <f aca="false">IF(P95="","",IF(G95="買",(P95-H95),(H95-P95))*IF(RIGHT($D$2,3)="JPY",100,10000))</f>
        <v/>
      </c>
      <c r="U95" s="41"/>
      <c r="V95" s="1" t="str">
        <f aca="false">IF(S95&lt;&gt;"",IF(S95&lt;0,1+V94,0),"")</f>
        <v/>
      </c>
      <c r="W95" s="0" t="str">
        <f aca="false">IF(T95&lt;&gt;"",IF(T95&lt;0,1+W94,0),"")</f>
        <v/>
      </c>
      <c r="X95" s="42" t="str">
        <f aca="false">IF(C95&lt;&gt;"",MAX(X94,C95),"")</f>
        <v/>
      </c>
      <c r="Y95" s="43" t="str">
        <f aca="false">IF(X95&lt;&gt;"",1-(C95/X95),"")</f>
        <v/>
      </c>
      <c r="Z95" s="0" t="str">
        <f aca="false">IF(R95&gt;0,R95,"")</f>
        <v/>
      </c>
      <c r="AA95" s="0" t="str">
        <f aca="false">IF(R95&lt;0,R95,"")</f>
        <v/>
      </c>
    </row>
    <row r="96" customFormat="false" ht="13.5" hidden="false" customHeight="false" outlineLevel="0" collapsed="false">
      <c r="B96" s="36" t="n">
        <v>88</v>
      </c>
      <c r="C96" s="37" t="str">
        <f aca="false">IF(R95="","",C95+R95)</f>
        <v/>
      </c>
      <c r="D96" s="37"/>
      <c r="E96" s="36"/>
      <c r="F96" s="38"/>
      <c r="G96" s="36"/>
      <c r="H96" s="36"/>
      <c r="I96" s="36"/>
      <c r="J96" s="36"/>
      <c r="K96" s="37" t="str">
        <f aca="false">IF(J96="","",C96*0.03)</f>
        <v/>
      </c>
      <c r="L96" s="37"/>
      <c r="M96" s="39" t="str">
        <f aca="false">IF(J96="","",(K96/J96)/LOOKUP(RIGHT($D$2,3),定数!$A$6:$A$13,定数!$B$6:$B$13))</f>
        <v/>
      </c>
      <c r="N96" s="36"/>
      <c r="O96" s="38"/>
      <c r="P96" s="36"/>
      <c r="Q96" s="36"/>
      <c r="R96" s="40" t="str">
        <f aca="false">IF(P96="","",T96*M96*LOOKUP(RIGHT($D$2,3),定数!$A$6:$A$13,定数!$B$6:$B$13))</f>
        <v/>
      </c>
      <c r="S96" s="40"/>
      <c r="T96" s="41" t="str">
        <f aca="false">IF(P96="","",IF(G96="買",(P96-H96),(H96-P96))*IF(RIGHT($D$2,3)="JPY",100,10000))</f>
        <v/>
      </c>
      <c r="U96" s="41"/>
      <c r="V96" s="1" t="str">
        <f aca="false">IF(S96&lt;&gt;"",IF(S96&lt;0,1+V95,0),"")</f>
        <v/>
      </c>
      <c r="W96" s="0" t="str">
        <f aca="false">IF(T96&lt;&gt;"",IF(T96&lt;0,1+W95,0),"")</f>
        <v/>
      </c>
      <c r="X96" s="42" t="str">
        <f aca="false">IF(C96&lt;&gt;"",MAX(X95,C96),"")</f>
        <v/>
      </c>
      <c r="Y96" s="43" t="str">
        <f aca="false">IF(X96&lt;&gt;"",1-(C96/X96),"")</f>
        <v/>
      </c>
      <c r="Z96" s="0" t="str">
        <f aca="false">IF(R96&gt;0,R96,"")</f>
        <v/>
      </c>
      <c r="AA96" s="0" t="str">
        <f aca="false">IF(R96&lt;0,R96,"")</f>
        <v/>
      </c>
    </row>
    <row r="97" customFormat="false" ht="13.5" hidden="false" customHeight="false" outlineLevel="0" collapsed="false">
      <c r="B97" s="36" t="n">
        <v>89</v>
      </c>
      <c r="C97" s="37" t="str">
        <f aca="false">IF(R96="","",C96+R96)</f>
        <v/>
      </c>
      <c r="D97" s="37"/>
      <c r="E97" s="36"/>
      <c r="F97" s="38"/>
      <c r="G97" s="36"/>
      <c r="H97" s="36"/>
      <c r="I97" s="36"/>
      <c r="J97" s="36"/>
      <c r="K97" s="37" t="str">
        <f aca="false">IF(J97="","",C97*0.03)</f>
        <v/>
      </c>
      <c r="L97" s="37"/>
      <c r="M97" s="39" t="str">
        <f aca="false">IF(J97="","",(K97/J97)/LOOKUP(RIGHT($D$2,3),定数!$A$6:$A$13,定数!$B$6:$B$13))</f>
        <v/>
      </c>
      <c r="N97" s="36"/>
      <c r="O97" s="38"/>
      <c r="P97" s="36"/>
      <c r="Q97" s="36"/>
      <c r="R97" s="40" t="str">
        <f aca="false">IF(P97="","",T97*M97*LOOKUP(RIGHT($D$2,3),定数!$A$6:$A$13,定数!$B$6:$B$13))</f>
        <v/>
      </c>
      <c r="S97" s="40"/>
      <c r="T97" s="41" t="str">
        <f aca="false">IF(P97="","",IF(G97="買",(P97-H97),(H97-P97))*IF(RIGHT($D$2,3)="JPY",100,10000))</f>
        <v/>
      </c>
      <c r="U97" s="41"/>
      <c r="V97" s="1" t="str">
        <f aca="false">IF(S97&lt;&gt;"",IF(S97&lt;0,1+V96,0),"")</f>
        <v/>
      </c>
      <c r="W97" s="0" t="str">
        <f aca="false">IF(T97&lt;&gt;"",IF(T97&lt;0,1+W96,0),"")</f>
        <v/>
      </c>
      <c r="X97" s="42" t="str">
        <f aca="false">IF(C97&lt;&gt;"",MAX(X96,C97),"")</f>
        <v/>
      </c>
      <c r="Y97" s="43" t="str">
        <f aca="false">IF(X97&lt;&gt;"",1-(C97/X97),"")</f>
        <v/>
      </c>
      <c r="Z97" s="0" t="str">
        <f aca="false">IF(R97&gt;0,R97,"")</f>
        <v/>
      </c>
      <c r="AA97" s="0" t="str">
        <f aca="false">IF(R97&lt;0,R97,"")</f>
        <v/>
      </c>
    </row>
    <row r="98" customFormat="false" ht="13.5" hidden="false" customHeight="false" outlineLevel="0" collapsed="false">
      <c r="B98" s="36" t="n">
        <v>90</v>
      </c>
      <c r="C98" s="37" t="str">
        <f aca="false">IF(R97="","",C97+R97)</f>
        <v/>
      </c>
      <c r="D98" s="37"/>
      <c r="E98" s="36"/>
      <c r="F98" s="38"/>
      <c r="G98" s="36"/>
      <c r="H98" s="36"/>
      <c r="I98" s="36"/>
      <c r="J98" s="36"/>
      <c r="K98" s="37" t="str">
        <f aca="false">IF(J98="","",C98*0.03)</f>
        <v/>
      </c>
      <c r="L98" s="37"/>
      <c r="M98" s="39" t="str">
        <f aca="false">IF(J98="","",(K98/J98)/LOOKUP(RIGHT($D$2,3),定数!$A$6:$A$13,定数!$B$6:$B$13))</f>
        <v/>
      </c>
      <c r="N98" s="36"/>
      <c r="O98" s="38"/>
      <c r="P98" s="36"/>
      <c r="Q98" s="36"/>
      <c r="R98" s="40" t="str">
        <f aca="false">IF(P98="","",T98*M98*LOOKUP(RIGHT($D$2,3),定数!$A$6:$A$13,定数!$B$6:$B$13))</f>
        <v/>
      </c>
      <c r="S98" s="40"/>
      <c r="T98" s="41" t="str">
        <f aca="false">IF(P98="","",IF(G98="買",(P98-H98),(H98-P98))*IF(RIGHT($D$2,3)="JPY",100,10000))</f>
        <v/>
      </c>
      <c r="U98" s="41"/>
      <c r="V98" s="1" t="str">
        <f aca="false">IF(S98&lt;&gt;"",IF(S98&lt;0,1+V97,0),"")</f>
        <v/>
      </c>
      <c r="W98" s="0" t="str">
        <f aca="false">IF(T98&lt;&gt;"",IF(T98&lt;0,1+W97,0),"")</f>
        <v/>
      </c>
      <c r="X98" s="42" t="str">
        <f aca="false">IF(C98&lt;&gt;"",MAX(X97,C98),"")</f>
        <v/>
      </c>
      <c r="Y98" s="43" t="str">
        <f aca="false">IF(X98&lt;&gt;"",1-(C98/X98),"")</f>
        <v/>
      </c>
      <c r="Z98" s="0" t="str">
        <f aca="false">IF(R98&gt;0,R98,"")</f>
        <v/>
      </c>
      <c r="AA98" s="0" t="str">
        <f aca="false">IF(R98&lt;0,R98,"")</f>
        <v/>
      </c>
    </row>
    <row r="99" customFormat="false" ht="13.5" hidden="false" customHeight="false" outlineLevel="0" collapsed="false">
      <c r="B99" s="36" t="n">
        <v>91</v>
      </c>
      <c r="C99" s="37" t="str">
        <f aca="false">IF(R98="","",C98+R98)</f>
        <v/>
      </c>
      <c r="D99" s="37"/>
      <c r="E99" s="36"/>
      <c r="F99" s="38"/>
      <c r="G99" s="36"/>
      <c r="H99" s="36"/>
      <c r="I99" s="36"/>
      <c r="J99" s="36"/>
      <c r="K99" s="37" t="str">
        <f aca="false">IF(J99="","",C99*0.03)</f>
        <v/>
      </c>
      <c r="L99" s="37"/>
      <c r="M99" s="39" t="str">
        <f aca="false">IF(J99="","",(K99/J99)/LOOKUP(RIGHT($D$2,3),定数!$A$6:$A$13,定数!$B$6:$B$13))</f>
        <v/>
      </c>
      <c r="N99" s="36"/>
      <c r="O99" s="38"/>
      <c r="P99" s="36"/>
      <c r="Q99" s="36"/>
      <c r="R99" s="40" t="str">
        <f aca="false">IF(P99="","",T99*M99*LOOKUP(RIGHT($D$2,3),定数!$A$6:$A$13,定数!$B$6:$B$13))</f>
        <v/>
      </c>
      <c r="S99" s="40"/>
      <c r="T99" s="41" t="str">
        <f aca="false">IF(P99="","",IF(G99="買",(P99-H99),(H99-P99))*IF(RIGHT($D$2,3)="JPY",100,10000))</f>
        <v/>
      </c>
      <c r="U99" s="41"/>
      <c r="V99" s="1" t="str">
        <f aca="false">IF(S99&lt;&gt;"",IF(S99&lt;0,1+V98,0),"")</f>
        <v/>
      </c>
      <c r="W99" s="0" t="str">
        <f aca="false">IF(T99&lt;&gt;"",IF(T99&lt;0,1+W98,0),"")</f>
        <v/>
      </c>
      <c r="X99" s="42" t="str">
        <f aca="false">IF(C99&lt;&gt;"",MAX(X98,C99),"")</f>
        <v/>
      </c>
      <c r="Y99" s="43" t="str">
        <f aca="false">IF(X99&lt;&gt;"",1-(C99/X99),"")</f>
        <v/>
      </c>
      <c r="Z99" s="0" t="str">
        <f aca="false">IF(R99&gt;0,R99,"")</f>
        <v/>
      </c>
      <c r="AA99" s="0" t="str">
        <f aca="false">IF(R99&lt;0,R99,"")</f>
        <v/>
      </c>
    </row>
    <row r="100" customFormat="false" ht="13.5" hidden="false" customHeight="false" outlineLevel="0" collapsed="false">
      <c r="B100" s="36" t="n">
        <v>92</v>
      </c>
      <c r="C100" s="37" t="str">
        <f aca="false">IF(R99="","",C99+R99)</f>
        <v/>
      </c>
      <c r="D100" s="37"/>
      <c r="E100" s="36"/>
      <c r="F100" s="38"/>
      <c r="G100" s="36"/>
      <c r="H100" s="36"/>
      <c r="I100" s="36"/>
      <c r="J100" s="36"/>
      <c r="K100" s="37" t="str">
        <f aca="false">IF(J100="","",C100*0.03)</f>
        <v/>
      </c>
      <c r="L100" s="37"/>
      <c r="M100" s="39" t="str">
        <f aca="false">IF(J100="","",(K100/J100)/LOOKUP(RIGHT($D$2,3),定数!$A$6:$A$13,定数!$B$6:$B$13))</f>
        <v/>
      </c>
      <c r="N100" s="36"/>
      <c r="O100" s="38"/>
      <c r="P100" s="36"/>
      <c r="Q100" s="36"/>
      <c r="R100" s="40" t="str">
        <f aca="false">IF(P100="","",T100*M100*LOOKUP(RIGHT($D$2,3),定数!$A$6:$A$13,定数!$B$6:$B$13))</f>
        <v/>
      </c>
      <c r="S100" s="40"/>
      <c r="T100" s="41" t="str">
        <f aca="false">IF(P100="","",IF(G100="買",(P100-H100),(H100-P100))*IF(RIGHT($D$2,3)="JPY",100,10000))</f>
        <v/>
      </c>
      <c r="U100" s="41"/>
      <c r="V100" s="1" t="str">
        <f aca="false">IF(S100&lt;&gt;"",IF(S100&lt;0,1+V99,0),"")</f>
        <v/>
      </c>
      <c r="W100" s="0" t="str">
        <f aca="false">IF(T100&lt;&gt;"",IF(T100&lt;0,1+W99,0),"")</f>
        <v/>
      </c>
      <c r="X100" s="42" t="str">
        <f aca="false">IF(C100&lt;&gt;"",MAX(X99,C100),"")</f>
        <v/>
      </c>
      <c r="Y100" s="43" t="str">
        <f aca="false">IF(X100&lt;&gt;"",1-(C100/X100),"")</f>
        <v/>
      </c>
      <c r="Z100" s="0" t="str">
        <f aca="false">IF(R100&gt;0,R100,"")</f>
        <v/>
      </c>
      <c r="AA100" s="0" t="str">
        <f aca="false">IF(R100&lt;0,R100,"")</f>
        <v/>
      </c>
    </row>
    <row r="101" customFormat="false" ht="13.5" hidden="false" customHeight="false" outlineLevel="0" collapsed="false">
      <c r="B101" s="36" t="n">
        <v>93</v>
      </c>
      <c r="C101" s="37" t="str">
        <f aca="false">IF(R100="","",C100+R100)</f>
        <v/>
      </c>
      <c r="D101" s="37"/>
      <c r="E101" s="36"/>
      <c r="F101" s="38"/>
      <c r="G101" s="36"/>
      <c r="H101" s="36"/>
      <c r="I101" s="36"/>
      <c r="J101" s="36"/>
      <c r="K101" s="37" t="str">
        <f aca="false">IF(J101="","",C101*0.03)</f>
        <v/>
      </c>
      <c r="L101" s="37"/>
      <c r="M101" s="39" t="str">
        <f aca="false">IF(J101="","",(K101/J101)/LOOKUP(RIGHT($D$2,3),定数!$A$6:$A$13,定数!$B$6:$B$13))</f>
        <v/>
      </c>
      <c r="N101" s="36"/>
      <c r="O101" s="38"/>
      <c r="P101" s="36"/>
      <c r="Q101" s="36"/>
      <c r="R101" s="40" t="str">
        <f aca="false">IF(P101="","",T101*M101*LOOKUP(RIGHT($D$2,3),定数!$A$6:$A$13,定数!$B$6:$B$13))</f>
        <v/>
      </c>
      <c r="S101" s="40"/>
      <c r="T101" s="41" t="str">
        <f aca="false">IF(P101="","",IF(G101="買",(P101-H101),(H101-P101))*IF(RIGHT($D$2,3)="JPY",100,10000))</f>
        <v/>
      </c>
      <c r="U101" s="41"/>
      <c r="V101" s="1" t="str">
        <f aca="false">IF(S101&lt;&gt;"",IF(S101&lt;0,1+V100,0),"")</f>
        <v/>
      </c>
      <c r="W101" s="0" t="str">
        <f aca="false">IF(T101&lt;&gt;"",IF(T101&lt;0,1+W100,0),"")</f>
        <v/>
      </c>
      <c r="X101" s="42" t="str">
        <f aca="false">IF(C101&lt;&gt;"",MAX(X100,C101),"")</f>
        <v/>
      </c>
      <c r="Y101" s="43" t="str">
        <f aca="false">IF(X101&lt;&gt;"",1-(C101/X101),"")</f>
        <v/>
      </c>
      <c r="Z101" s="0" t="str">
        <f aca="false">IF(R101&gt;0,R101,"")</f>
        <v/>
      </c>
      <c r="AA101" s="0" t="str">
        <f aca="false">IF(R101&lt;0,R101,"")</f>
        <v/>
      </c>
    </row>
    <row r="102" customFormat="false" ht="13.5" hidden="false" customHeight="false" outlineLevel="0" collapsed="false">
      <c r="B102" s="36" t="n">
        <v>94</v>
      </c>
      <c r="C102" s="37" t="str">
        <f aca="false">IF(R101="","",C101+R101)</f>
        <v/>
      </c>
      <c r="D102" s="37"/>
      <c r="E102" s="36"/>
      <c r="F102" s="38"/>
      <c r="G102" s="36"/>
      <c r="H102" s="36"/>
      <c r="I102" s="36"/>
      <c r="J102" s="36"/>
      <c r="K102" s="37" t="str">
        <f aca="false">IF(J102="","",C102*0.03)</f>
        <v/>
      </c>
      <c r="L102" s="37"/>
      <c r="M102" s="39" t="str">
        <f aca="false">IF(J102="","",(K102/J102)/LOOKUP(RIGHT($D$2,3),定数!$A$6:$A$13,定数!$B$6:$B$13))</f>
        <v/>
      </c>
      <c r="N102" s="36"/>
      <c r="O102" s="38"/>
      <c r="P102" s="36"/>
      <c r="Q102" s="36"/>
      <c r="R102" s="40" t="str">
        <f aca="false">IF(P102="","",T102*M102*LOOKUP(RIGHT($D$2,3),定数!$A$6:$A$13,定数!$B$6:$B$13))</f>
        <v/>
      </c>
      <c r="S102" s="40"/>
      <c r="T102" s="41" t="str">
        <f aca="false">IF(P102="","",IF(G102="買",(P102-H102),(H102-P102))*IF(RIGHT($D$2,3)="JPY",100,10000))</f>
        <v/>
      </c>
      <c r="U102" s="41"/>
      <c r="V102" s="1" t="str">
        <f aca="false">IF(S102&lt;&gt;"",IF(S102&lt;0,1+V101,0),"")</f>
        <v/>
      </c>
      <c r="W102" s="0" t="str">
        <f aca="false">IF(T102&lt;&gt;"",IF(T102&lt;0,1+W101,0),"")</f>
        <v/>
      </c>
      <c r="X102" s="42" t="str">
        <f aca="false">IF(C102&lt;&gt;"",MAX(X101,C102),"")</f>
        <v/>
      </c>
      <c r="Y102" s="43" t="str">
        <f aca="false">IF(X102&lt;&gt;"",1-(C102/X102),"")</f>
        <v/>
      </c>
      <c r="Z102" s="0" t="str">
        <f aca="false">IF(R102&gt;0,R102,"")</f>
        <v/>
      </c>
      <c r="AA102" s="0" t="str">
        <f aca="false">IF(R102&lt;0,R102,"")</f>
        <v/>
      </c>
    </row>
    <row r="103" customFormat="false" ht="13.5" hidden="false" customHeight="false" outlineLevel="0" collapsed="false">
      <c r="B103" s="36" t="n">
        <v>95</v>
      </c>
      <c r="C103" s="37" t="str">
        <f aca="false">IF(R102="","",C102+R102)</f>
        <v/>
      </c>
      <c r="D103" s="37"/>
      <c r="E103" s="36"/>
      <c r="F103" s="38"/>
      <c r="G103" s="36"/>
      <c r="H103" s="36"/>
      <c r="I103" s="36"/>
      <c r="J103" s="36"/>
      <c r="K103" s="37" t="str">
        <f aca="false">IF(J103="","",C103*0.03)</f>
        <v/>
      </c>
      <c r="L103" s="37"/>
      <c r="M103" s="39" t="str">
        <f aca="false">IF(J103="","",(K103/J103)/LOOKUP(RIGHT($D$2,3),定数!$A$6:$A$13,定数!$B$6:$B$13))</f>
        <v/>
      </c>
      <c r="N103" s="36"/>
      <c r="O103" s="38"/>
      <c r="P103" s="36"/>
      <c r="Q103" s="36"/>
      <c r="R103" s="40" t="str">
        <f aca="false">IF(P103="","",T103*M103*LOOKUP(RIGHT($D$2,3),定数!$A$6:$A$13,定数!$B$6:$B$13))</f>
        <v/>
      </c>
      <c r="S103" s="40"/>
      <c r="T103" s="41" t="str">
        <f aca="false">IF(P103="","",IF(G103="買",(P103-H103),(H103-P103))*IF(RIGHT($D$2,3)="JPY",100,10000))</f>
        <v/>
      </c>
      <c r="U103" s="41"/>
      <c r="V103" s="1" t="str">
        <f aca="false">IF(S103&lt;&gt;"",IF(S103&lt;0,1+V102,0),"")</f>
        <v/>
      </c>
      <c r="W103" s="0" t="str">
        <f aca="false">IF(T103&lt;&gt;"",IF(T103&lt;0,1+W102,0),"")</f>
        <v/>
      </c>
      <c r="X103" s="42" t="str">
        <f aca="false">IF(C103&lt;&gt;"",MAX(X102,C103),"")</f>
        <v/>
      </c>
      <c r="Y103" s="43" t="str">
        <f aca="false">IF(X103&lt;&gt;"",1-(C103/X103),"")</f>
        <v/>
      </c>
      <c r="Z103" s="0" t="str">
        <f aca="false">IF(R103&gt;0,R103,"")</f>
        <v/>
      </c>
      <c r="AA103" s="0" t="str">
        <f aca="false">IF(R103&lt;0,R103,"")</f>
        <v/>
      </c>
    </row>
    <row r="104" customFormat="false" ht="13.5" hidden="false" customHeight="false" outlineLevel="0" collapsed="false">
      <c r="B104" s="36" t="n">
        <v>96</v>
      </c>
      <c r="C104" s="37" t="str">
        <f aca="false">IF(R103="","",C103+R103)</f>
        <v/>
      </c>
      <c r="D104" s="37"/>
      <c r="E104" s="36"/>
      <c r="F104" s="38"/>
      <c r="G104" s="36"/>
      <c r="H104" s="36"/>
      <c r="I104" s="36"/>
      <c r="J104" s="36"/>
      <c r="K104" s="37" t="str">
        <f aca="false">IF(J104="","",C104*0.03)</f>
        <v/>
      </c>
      <c r="L104" s="37"/>
      <c r="M104" s="39" t="str">
        <f aca="false">IF(J104="","",(K104/J104)/LOOKUP(RIGHT($D$2,3),定数!$A$6:$A$13,定数!$B$6:$B$13))</f>
        <v/>
      </c>
      <c r="N104" s="36"/>
      <c r="O104" s="38"/>
      <c r="P104" s="36"/>
      <c r="Q104" s="36"/>
      <c r="R104" s="40" t="str">
        <f aca="false">IF(P104="","",T104*M104*LOOKUP(RIGHT($D$2,3),定数!$A$6:$A$13,定数!$B$6:$B$13))</f>
        <v/>
      </c>
      <c r="S104" s="40"/>
      <c r="T104" s="41" t="str">
        <f aca="false">IF(P104="","",IF(G104="買",(P104-H104),(H104-P104))*IF(RIGHT($D$2,3)="JPY",100,10000))</f>
        <v/>
      </c>
      <c r="U104" s="41"/>
      <c r="V104" s="1" t="str">
        <f aca="false">IF(S104&lt;&gt;"",IF(S104&lt;0,1+V103,0),"")</f>
        <v/>
      </c>
      <c r="W104" s="0" t="str">
        <f aca="false">IF(T104&lt;&gt;"",IF(T104&lt;0,1+W103,0),"")</f>
        <v/>
      </c>
      <c r="X104" s="42" t="str">
        <f aca="false">IF(C104&lt;&gt;"",MAX(X103,C104),"")</f>
        <v/>
      </c>
      <c r="Y104" s="43" t="str">
        <f aca="false">IF(X104&lt;&gt;"",1-(C104/X104),"")</f>
        <v/>
      </c>
      <c r="Z104" s="0" t="str">
        <f aca="false">IF(R104&gt;0,R104,"")</f>
        <v/>
      </c>
      <c r="AA104" s="0" t="str">
        <f aca="false">IF(R104&lt;0,R104,"")</f>
        <v/>
      </c>
    </row>
    <row r="105" customFormat="false" ht="13.5" hidden="false" customHeight="false" outlineLevel="0" collapsed="false">
      <c r="B105" s="36" t="n">
        <v>97</v>
      </c>
      <c r="C105" s="37" t="str">
        <f aca="false">IF(R104="","",C104+R104)</f>
        <v/>
      </c>
      <c r="D105" s="37"/>
      <c r="E105" s="36"/>
      <c r="F105" s="38"/>
      <c r="G105" s="36"/>
      <c r="H105" s="36"/>
      <c r="I105" s="36"/>
      <c r="J105" s="36"/>
      <c r="K105" s="37" t="str">
        <f aca="false">IF(J105="","",C105*0.03)</f>
        <v/>
      </c>
      <c r="L105" s="37"/>
      <c r="M105" s="39" t="str">
        <f aca="false">IF(J105="","",(K105/J105)/LOOKUP(RIGHT($D$2,3),定数!$A$6:$A$13,定数!$B$6:$B$13))</f>
        <v/>
      </c>
      <c r="N105" s="36"/>
      <c r="O105" s="38"/>
      <c r="P105" s="36"/>
      <c r="Q105" s="36"/>
      <c r="R105" s="40" t="str">
        <f aca="false">IF(P105="","",T105*M105*LOOKUP(RIGHT($D$2,3),定数!$A$6:$A$13,定数!$B$6:$B$13))</f>
        <v/>
      </c>
      <c r="S105" s="40"/>
      <c r="T105" s="41" t="str">
        <f aca="false">IF(P105="","",IF(G105="買",(P105-H105),(H105-P105))*IF(RIGHT($D$2,3)="JPY",100,10000))</f>
        <v/>
      </c>
      <c r="U105" s="41"/>
      <c r="V105" s="1" t="str">
        <f aca="false">IF(S105&lt;&gt;"",IF(S105&lt;0,1+V104,0),"")</f>
        <v/>
      </c>
      <c r="W105" s="0" t="str">
        <f aca="false">IF(T105&lt;&gt;"",IF(T105&lt;0,1+W104,0),"")</f>
        <v/>
      </c>
      <c r="X105" s="42" t="str">
        <f aca="false">IF(C105&lt;&gt;"",MAX(X104,C105),"")</f>
        <v/>
      </c>
      <c r="Y105" s="43" t="str">
        <f aca="false">IF(X105&lt;&gt;"",1-(C105/X105),"")</f>
        <v/>
      </c>
      <c r="Z105" s="0" t="str">
        <f aca="false">IF(R105&gt;0,R105,"")</f>
        <v/>
      </c>
      <c r="AA105" s="0" t="str">
        <f aca="false">IF(R105&lt;0,R105,"")</f>
        <v/>
      </c>
    </row>
    <row r="106" customFormat="false" ht="13.5" hidden="false" customHeight="false" outlineLevel="0" collapsed="false">
      <c r="B106" s="36" t="n">
        <v>98</v>
      </c>
      <c r="C106" s="37" t="str">
        <f aca="false">IF(R105="","",C105+R105)</f>
        <v/>
      </c>
      <c r="D106" s="37"/>
      <c r="E106" s="36"/>
      <c r="F106" s="38"/>
      <c r="G106" s="36"/>
      <c r="H106" s="36"/>
      <c r="I106" s="36"/>
      <c r="J106" s="36"/>
      <c r="K106" s="37" t="str">
        <f aca="false">IF(J106="","",C106*0.03)</f>
        <v/>
      </c>
      <c r="L106" s="37"/>
      <c r="M106" s="39" t="str">
        <f aca="false">IF(J106="","",(K106/J106)/LOOKUP(RIGHT($D$2,3),定数!$A$6:$A$13,定数!$B$6:$B$13))</f>
        <v/>
      </c>
      <c r="N106" s="36"/>
      <c r="O106" s="38"/>
      <c r="P106" s="36"/>
      <c r="Q106" s="36"/>
      <c r="R106" s="40" t="str">
        <f aca="false">IF(P106="","",T106*M106*LOOKUP(RIGHT($D$2,3),定数!$A$6:$A$13,定数!$B$6:$B$13))</f>
        <v/>
      </c>
      <c r="S106" s="40"/>
      <c r="T106" s="41" t="str">
        <f aca="false">IF(P106="","",IF(G106="買",(P106-H106),(H106-P106))*IF(RIGHT($D$2,3)="JPY",100,10000))</f>
        <v/>
      </c>
      <c r="U106" s="41"/>
      <c r="V106" s="1" t="str">
        <f aca="false">IF(S106&lt;&gt;"",IF(S106&lt;0,1+V105,0),"")</f>
        <v/>
      </c>
      <c r="W106" s="0" t="str">
        <f aca="false">IF(T106&lt;&gt;"",IF(T106&lt;0,1+W105,0),"")</f>
        <v/>
      </c>
      <c r="X106" s="42" t="str">
        <f aca="false">IF(C106&lt;&gt;"",MAX(X105,C106),"")</f>
        <v/>
      </c>
      <c r="Y106" s="43" t="str">
        <f aca="false">IF(X106&lt;&gt;"",1-(C106/X106),"")</f>
        <v/>
      </c>
      <c r="Z106" s="0" t="str">
        <f aca="false">IF(R106&gt;0,R106,"")</f>
        <v/>
      </c>
      <c r="AA106" s="0" t="str">
        <f aca="false">IF(R106&lt;0,R106,"")</f>
        <v/>
      </c>
    </row>
    <row r="107" customFormat="false" ht="13.5" hidden="false" customHeight="false" outlineLevel="0" collapsed="false">
      <c r="B107" s="36" t="n">
        <v>99</v>
      </c>
      <c r="C107" s="37" t="str">
        <f aca="false">IF(R106="","",C106+R106)</f>
        <v/>
      </c>
      <c r="D107" s="37"/>
      <c r="E107" s="36"/>
      <c r="F107" s="38"/>
      <c r="G107" s="36"/>
      <c r="H107" s="36"/>
      <c r="I107" s="36"/>
      <c r="J107" s="36"/>
      <c r="K107" s="37" t="str">
        <f aca="false">IF(J107="","",C107*0.03)</f>
        <v/>
      </c>
      <c r="L107" s="37"/>
      <c r="M107" s="39" t="str">
        <f aca="false">IF(J107="","",(K107/J107)/LOOKUP(RIGHT($D$2,3),定数!$A$6:$A$13,定数!$B$6:$B$13))</f>
        <v/>
      </c>
      <c r="N107" s="36"/>
      <c r="O107" s="38"/>
      <c r="P107" s="36"/>
      <c r="Q107" s="36"/>
      <c r="R107" s="40" t="str">
        <f aca="false">IF(P107="","",T107*M107*LOOKUP(RIGHT($D$2,3),定数!$A$6:$A$13,定数!$B$6:$B$13))</f>
        <v/>
      </c>
      <c r="S107" s="40"/>
      <c r="T107" s="41" t="str">
        <f aca="false">IF(P107="","",IF(G107="買",(P107-H107),(H107-P107))*IF(RIGHT($D$2,3)="JPY",100,10000))</f>
        <v/>
      </c>
      <c r="U107" s="41"/>
      <c r="V107" s="1" t="str">
        <f aca="false">IF(S107&lt;&gt;"",IF(S107&lt;0,1+V106,0),"")</f>
        <v/>
      </c>
      <c r="W107" s="0" t="str">
        <f aca="false">IF(T107&lt;&gt;"",IF(T107&lt;0,1+W106,0),"")</f>
        <v/>
      </c>
      <c r="X107" s="42" t="str">
        <f aca="false">IF(C107&lt;&gt;"",MAX(X106,C107),"")</f>
        <v/>
      </c>
      <c r="Y107" s="43" t="str">
        <f aca="false">IF(X107&lt;&gt;"",1-(C107/X107),"")</f>
        <v/>
      </c>
      <c r="Z107" s="0" t="str">
        <f aca="false">IF(R107&gt;0,R107,"")</f>
        <v/>
      </c>
      <c r="AA107" s="0" t="str">
        <f aca="false">IF(R107&lt;0,R107,"")</f>
        <v/>
      </c>
    </row>
    <row r="108" customFormat="false" ht="13.5" hidden="false" customHeight="false" outlineLevel="0" collapsed="false">
      <c r="B108" s="36" t="n">
        <v>100</v>
      </c>
      <c r="C108" s="37" t="str">
        <f aca="false">IF(R107="","",C107+R107)</f>
        <v/>
      </c>
      <c r="D108" s="37"/>
      <c r="E108" s="36"/>
      <c r="F108" s="38"/>
      <c r="G108" s="36"/>
      <c r="H108" s="36"/>
      <c r="I108" s="36"/>
      <c r="J108" s="36"/>
      <c r="K108" s="37" t="str">
        <f aca="false">IF(J108="","",C108*0.03)</f>
        <v/>
      </c>
      <c r="L108" s="37"/>
      <c r="M108" s="39" t="str">
        <f aca="false">IF(J108="","",(K108/J108)/LOOKUP(RIGHT($D$2,3),定数!$A$6:$A$13,定数!$B$6:$B$13))</f>
        <v/>
      </c>
      <c r="N108" s="36"/>
      <c r="O108" s="38"/>
      <c r="P108" s="36"/>
      <c r="Q108" s="36"/>
      <c r="R108" s="40" t="str">
        <f aca="false">IF(P108="","",T108*M108*LOOKUP(RIGHT($D$2,3),定数!$A$6:$A$13,定数!$B$6:$B$13))</f>
        <v/>
      </c>
      <c r="S108" s="40"/>
      <c r="T108" s="41" t="str">
        <f aca="false">IF(P108="","",IF(G108="買",(P108-H108),(H108-P108))*IF(RIGHT($D$2,3)="JPY",100,10000))</f>
        <v/>
      </c>
      <c r="U108" s="41"/>
      <c r="V108" s="1" t="str">
        <f aca="false">IF(S108&lt;&gt;"",IF(S108&lt;0,1+V107,0),"")</f>
        <v/>
      </c>
      <c r="W108" s="0" t="str">
        <f aca="false">IF(T108&lt;&gt;"",IF(T108&lt;0,1+W107,0),"")</f>
        <v/>
      </c>
      <c r="X108" s="42" t="str">
        <f aca="false">IF(C108&lt;&gt;"",MAX(X107,C108),"")</f>
        <v/>
      </c>
      <c r="Y108" s="43" t="str">
        <f aca="false">IF(X108&lt;&gt;"",1-(C108/X108),"")</f>
        <v/>
      </c>
      <c r="Z108" s="0" t="str">
        <f aca="false">IF(R108&gt;0,R108,"")</f>
        <v/>
      </c>
      <c r="AA108" s="0" t="str">
        <f aca="false">IF(R108&lt;0,R108,"")</f>
        <v/>
      </c>
    </row>
    <row r="109" customFormat="false" ht="13.5" hidden="false" customHeight="false" outlineLevel="0" collapsed="false">
      <c r="B109" s="7"/>
      <c r="C109" s="7"/>
      <c r="D109" s="7"/>
      <c r="E109" s="7"/>
      <c r="F109" s="7"/>
      <c r="G109" s="7"/>
      <c r="H109" s="7"/>
      <c r="I109" s="7"/>
      <c r="J109" s="7"/>
      <c r="K109" s="7"/>
      <c r="L109" s="7"/>
      <c r="M109" s="7"/>
      <c r="N109" s="7"/>
      <c r="O109" s="7"/>
      <c r="P109" s="7"/>
      <c r="Q109" s="7"/>
      <c r="R109" s="7"/>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G46">
    <cfRule type="cellIs" priority="2" operator="equal" aboveAverage="0" equalAverage="0" bottom="0" percent="0" rank="0" text="" dxfId="16">
      <formula>"買"</formula>
    </cfRule>
    <cfRule type="cellIs" priority="3" operator="equal" aboveAverage="0" equalAverage="0" bottom="0" percent="0" rank="0" text="" dxfId="17">
      <formula>"売"</formula>
    </cfRule>
  </conditionalFormatting>
  <conditionalFormatting sqref="G9:G11 G14:G45 G47:G108">
    <cfRule type="cellIs" priority="4" operator="equal" aboveAverage="0" equalAverage="0" bottom="0" percent="0" rank="0" text="" dxfId="18">
      <formula>"買"</formula>
    </cfRule>
    <cfRule type="cellIs" priority="5" operator="equal" aboveAverage="0" equalAverage="0" bottom="0" percent="0" rank="0" text="" dxfId="19">
      <formula>"売"</formula>
    </cfRule>
  </conditionalFormatting>
  <conditionalFormatting sqref="G12">
    <cfRule type="cellIs" priority="6" operator="equal" aboveAverage="0" equalAverage="0" bottom="0" percent="0" rank="0" text="" dxfId="20">
      <formula>"買"</formula>
    </cfRule>
    <cfRule type="cellIs" priority="7" operator="equal" aboveAverage="0" equalAverage="0" bottom="0" percent="0" rank="0" text="" dxfId="21">
      <formula>"売"</formula>
    </cfRule>
  </conditionalFormatting>
  <conditionalFormatting sqref="G13">
    <cfRule type="cellIs" priority="8" operator="equal" aboveAverage="0" equalAverage="0" bottom="0" percent="0" rank="0" text="" dxfId="22">
      <formula>"買"</formula>
    </cfRule>
    <cfRule type="cellIs" priority="9" operator="equal" aboveAverage="0" equalAverage="0" bottom="0" percent="0" rank="0" text="" dxfId="23">
      <formula>"売"</formula>
    </cfRule>
  </conditionalFormatting>
  <dataValidations count="1">
    <dataValidation allowBlank="true" operator="between" showDropDown="false" showErrorMessage="true" showInputMessage="true" sqref="G9:G108" type="list">
      <formula1>"買,売"</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637" colorId="64" zoomScale="100" zoomScaleNormal="100" zoomScalePageLayoutView="100" workbookViewId="0">
      <selection pane="topLeft" activeCell="A1638" activeCellId="0" sqref="A1638"/>
    </sheetView>
  </sheetViews>
  <sheetFormatPr defaultColWidth="8.68359375" defaultRowHeight="14.25" zeroHeight="false" outlineLevelRow="0" outlineLevelCol="0"/>
  <cols>
    <col collapsed="false" customWidth="true" hidden="false" outlineLevel="0" max="1" min="1" style="44" width="7.38"/>
    <col collapsed="false" customWidth="true" hidden="false" outlineLevel="0" max="2" min="2" style="0" width="8.12"/>
  </cols>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9"/>
  <sheetViews>
    <sheetView showFormulas="false" showGridLines="true" showRowColHeaders="true" showZeros="true" rightToLeft="false" tabSelected="true" showOutlineSymbols="true" defaultGridColor="true" view="normal" topLeftCell="A13" colorId="64" zoomScale="145" zoomScaleNormal="145" zoomScalePageLayoutView="100" workbookViewId="0">
      <selection pane="topLeft" activeCell="A22" activeCellId="0" sqref="A22"/>
    </sheetView>
  </sheetViews>
  <sheetFormatPr defaultColWidth="8.68359375" defaultRowHeight="13.5" zeroHeight="false" outlineLevelRow="0" outlineLevelCol="0"/>
  <sheetData>
    <row r="1" customFormat="false" ht="13.5" hidden="false" customHeight="false" outlineLevel="0" collapsed="false">
      <c r="A1" s="0" t="s">
        <v>51</v>
      </c>
    </row>
    <row r="2" customFormat="false" ht="13.5" hidden="false" customHeight="true" outlineLevel="0" collapsed="false">
      <c r="A2" s="45" t="s">
        <v>52</v>
      </c>
      <c r="B2" s="45"/>
      <c r="C2" s="45"/>
      <c r="D2" s="45"/>
      <c r="E2" s="45"/>
      <c r="F2" s="45"/>
      <c r="G2" s="45"/>
      <c r="H2" s="45"/>
      <c r="I2" s="45"/>
      <c r="J2" s="45"/>
    </row>
    <row r="3" customFormat="false" ht="13.5" hidden="false" customHeight="false" outlineLevel="0" collapsed="false">
      <c r="A3" s="45"/>
      <c r="B3" s="45"/>
      <c r="C3" s="45"/>
      <c r="D3" s="45"/>
      <c r="E3" s="45"/>
      <c r="F3" s="45"/>
      <c r="G3" s="45"/>
      <c r="H3" s="45"/>
      <c r="I3" s="45"/>
      <c r="J3" s="45"/>
    </row>
    <row r="4" customFormat="false" ht="13.5" hidden="false" customHeight="false" outlineLevel="0" collapsed="false">
      <c r="A4" s="45"/>
      <c r="B4" s="45"/>
      <c r="C4" s="45"/>
      <c r="D4" s="45"/>
      <c r="E4" s="45"/>
      <c r="F4" s="45"/>
      <c r="G4" s="45"/>
      <c r="H4" s="45"/>
      <c r="I4" s="45"/>
      <c r="J4" s="45"/>
    </row>
    <row r="5" customFormat="false" ht="13.5" hidden="false" customHeight="false" outlineLevel="0" collapsed="false">
      <c r="A5" s="45"/>
      <c r="B5" s="45"/>
      <c r="C5" s="45"/>
      <c r="D5" s="45"/>
      <c r="E5" s="45"/>
      <c r="F5" s="45"/>
      <c r="G5" s="45"/>
      <c r="H5" s="45"/>
      <c r="I5" s="45"/>
      <c r="J5" s="45"/>
    </row>
    <row r="6" customFormat="false" ht="13.5" hidden="false" customHeight="false" outlineLevel="0" collapsed="false">
      <c r="A6" s="45"/>
      <c r="B6" s="45"/>
      <c r="C6" s="45"/>
      <c r="D6" s="45"/>
      <c r="E6" s="45"/>
      <c r="F6" s="45"/>
      <c r="G6" s="45"/>
      <c r="H6" s="45"/>
      <c r="I6" s="45"/>
      <c r="J6" s="45"/>
    </row>
    <row r="7" customFormat="false" ht="13.5" hidden="false" customHeight="false" outlineLevel="0" collapsed="false">
      <c r="A7" s="45"/>
      <c r="B7" s="45"/>
      <c r="C7" s="45"/>
      <c r="D7" s="45"/>
      <c r="E7" s="45"/>
      <c r="F7" s="45"/>
      <c r="G7" s="45"/>
      <c r="H7" s="45"/>
      <c r="I7" s="45"/>
      <c r="J7" s="45"/>
    </row>
    <row r="8" customFormat="false" ht="13.5" hidden="false" customHeight="false" outlineLevel="0" collapsed="false">
      <c r="A8" s="45"/>
      <c r="B8" s="45"/>
      <c r="C8" s="45"/>
      <c r="D8" s="45"/>
      <c r="E8" s="45"/>
      <c r="F8" s="45"/>
      <c r="G8" s="45"/>
      <c r="H8" s="45"/>
      <c r="I8" s="45"/>
      <c r="J8" s="45"/>
    </row>
    <row r="9" customFormat="false" ht="13.5" hidden="false" customHeight="false" outlineLevel="0" collapsed="false">
      <c r="A9" s="45"/>
      <c r="B9" s="45"/>
      <c r="C9" s="45"/>
      <c r="D9" s="45"/>
      <c r="E9" s="45"/>
      <c r="F9" s="45"/>
      <c r="G9" s="45"/>
      <c r="H9" s="45"/>
      <c r="I9" s="45"/>
      <c r="J9" s="45"/>
    </row>
    <row r="11" customFormat="false" ht="13.5" hidden="false" customHeight="false" outlineLevel="0" collapsed="false">
      <c r="A11" s="0" t="s">
        <v>53</v>
      </c>
    </row>
    <row r="12" customFormat="false" ht="13.5" hidden="false" customHeight="true" outlineLevel="0" collapsed="false">
      <c r="A12" s="46" t="s">
        <v>54</v>
      </c>
      <c r="B12" s="46"/>
      <c r="C12" s="46"/>
      <c r="D12" s="46"/>
      <c r="E12" s="46"/>
      <c r="F12" s="46"/>
      <c r="G12" s="46"/>
      <c r="H12" s="46"/>
      <c r="I12" s="46"/>
      <c r="J12" s="46"/>
    </row>
    <row r="13" customFormat="false" ht="13.5" hidden="false" customHeight="false" outlineLevel="0" collapsed="false">
      <c r="A13" s="46"/>
      <c r="B13" s="46"/>
      <c r="C13" s="46"/>
      <c r="D13" s="46"/>
      <c r="E13" s="46"/>
      <c r="F13" s="46"/>
      <c r="G13" s="46"/>
      <c r="H13" s="46"/>
      <c r="I13" s="46"/>
      <c r="J13" s="46"/>
    </row>
    <row r="14" customFormat="false" ht="13.5" hidden="false" customHeight="false" outlineLevel="0" collapsed="false">
      <c r="A14" s="46"/>
      <c r="B14" s="46"/>
      <c r="C14" s="46"/>
      <c r="D14" s="46"/>
      <c r="E14" s="46"/>
      <c r="F14" s="46"/>
      <c r="G14" s="46"/>
      <c r="H14" s="46"/>
      <c r="I14" s="46"/>
      <c r="J14" s="46"/>
    </row>
    <row r="15" customFormat="false" ht="13.5" hidden="false" customHeight="false" outlineLevel="0" collapsed="false">
      <c r="A15" s="46"/>
      <c r="B15" s="46"/>
      <c r="C15" s="46"/>
      <c r="D15" s="46"/>
      <c r="E15" s="46"/>
      <c r="F15" s="46"/>
      <c r="G15" s="46"/>
      <c r="H15" s="46"/>
      <c r="I15" s="46"/>
      <c r="J15" s="46"/>
    </row>
    <row r="16" customFormat="false" ht="13.5" hidden="false" customHeight="false" outlineLevel="0" collapsed="false">
      <c r="A16" s="46"/>
      <c r="B16" s="46"/>
      <c r="C16" s="46"/>
      <c r="D16" s="46"/>
      <c r="E16" s="46"/>
      <c r="F16" s="46"/>
      <c r="G16" s="46"/>
      <c r="H16" s="46"/>
      <c r="I16" s="46"/>
      <c r="J16" s="46"/>
    </row>
    <row r="17" customFormat="false" ht="13.5" hidden="false" customHeight="false" outlineLevel="0" collapsed="false">
      <c r="A17" s="46"/>
      <c r="B17" s="46"/>
      <c r="C17" s="46"/>
      <c r="D17" s="46"/>
      <c r="E17" s="46"/>
      <c r="F17" s="46"/>
      <c r="G17" s="46"/>
      <c r="H17" s="46"/>
      <c r="I17" s="46"/>
      <c r="J17" s="46"/>
    </row>
    <row r="18" customFormat="false" ht="13.5" hidden="false" customHeight="false" outlineLevel="0" collapsed="false">
      <c r="A18" s="46"/>
      <c r="B18" s="46"/>
      <c r="C18" s="46"/>
      <c r="D18" s="46"/>
      <c r="E18" s="46"/>
      <c r="F18" s="46"/>
      <c r="G18" s="46"/>
      <c r="H18" s="46"/>
      <c r="I18" s="46"/>
      <c r="J18" s="46"/>
    </row>
    <row r="19" customFormat="false" ht="13.5" hidden="false" customHeight="false" outlineLevel="0" collapsed="false">
      <c r="A19" s="46"/>
      <c r="B19" s="46"/>
      <c r="C19" s="46"/>
      <c r="D19" s="46"/>
      <c r="E19" s="46"/>
      <c r="F19" s="46"/>
      <c r="G19" s="46"/>
      <c r="H19" s="46"/>
      <c r="I19" s="46"/>
      <c r="J19" s="46"/>
    </row>
    <row r="21" customFormat="false" ht="13.5" hidden="false" customHeight="false" outlineLevel="0" collapsed="false">
      <c r="A21" s="0" t="s">
        <v>55</v>
      </c>
    </row>
    <row r="22" customFormat="false" ht="13.5" hidden="false" customHeight="true" outlineLevel="0" collapsed="false">
      <c r="A22" s="46" t="s">
        <v>56</v>
      </c>
      <c r="B22" s="46"/>
      <c r="C22" s="46"/>
      <c r="D22" s="46"/>
      <c r="E22" s="46"/>
      <c r="F22" s="46"/>
      <c r="G22" s="46"/>
      <c r="H22" s="46"/>
      <c r="I22" s="46"/>
      <c r="J22" s="46"/>
    </row>
    <row r="23" customFormat="false" ht="13.5" hidden="false" customHeight="false" outlineLevel="0" collapsed="false">
      <c r="A23" s="46"/>
      <c r="B23" s="46"/>
      <c r="C23" s="46"/>
      <c r="D23" s="46"/>
      <c r="E23" s="46"/>
      <c r="F23" s="46"/>
      <c r="G23" s="46"/>
      <c r="H23" s="46"/>
      <c r="I23" s="46"/>
      <c r="J23" s="46"/>
    </row>
    <row r="24" customFormat="false" ht="13.5" hidden="false" customHeight="false" outlineLevel="0" collapsed="false">
      <c r="A24" s="46"/>
      <c r="B24" s="46"/>
      <c r="C24" s="46"/>
      <c r="D24" s="46"/>
      <c r="E24" s="46"/>
      <c r="F24" s="46"/>
      <c r="G24" s="46"/>
      <c r="H24" s="46"/>
      <c r="I24" s="46"/>
      <c r="J24" s="46"/>
    </row>
    <row r="25" customFormat="false" ht="13.5" hidden="false" customHeight="false" outlineLevel="0" collapsed="false">
      <c r="A25" s="46"/>
      <c r="B25" s="46"/>
      <c r="C25" s="46"/>
      <c r="D25" s="46"/>
      <c r="E25" s="46"/>
      <c r="F25" s="46"/>
      <c r="G25" s="46"/>
      <c r="H25" s="46"/>
      <c r="I25" s="46"/>
      <c r="J25" s="46"/>
    </row>
    <row r="26" customFormat="false" ht="13.5" hidden="false" customHeight="false" outlineLevel="0" collapsed="false">
      <c r="A26" s="46"/>
      <c r="B26" s="46"/>
      <c r="C26" s="46"/>
      <c r="D26" s="46"/>
      <c r="E26" s="46"/>
      <c r="F26" s="46"/>
      <c r="G26" s="46"/>
      <c r="H26" s="46"/>
      <c r="I26" s="46"/>
      <c r="J26" s="46"/>
    </row>
    <row r="27" customFormat="false" ht="13.5" hidden="false" customHeight="false" outlineLevel="0" collapsed="false">
      <c r="A27" s="46"/>
      <c r="B27" s="46"/>
      <c r="C27" s="46"/>
      <c r="D27" s="46"/>
      <c r="E27" s="46"/>
      <c r="F27" s="46"/>
      <c r="G27" s="46"/>
      <c r="H27" s="46"/>
      <c r="I27" s="46"/>
      <c r="J27" s="46"/>
    </row>
    <row r="28" customFormat="false" ht="13.5" hidden="false" customHeight="false" outlineLevel="0" collapsed="false">
      <c r="A28" s="46"/>
      <c r="B28" s="46"/>
      <c r="C28" s="46"/>
      <c r="D28" s="46"/>
      <c r="E28" s="46"/>
      <c r="F28" s="46"/>
      <c r="G28" s="46"/>
      <c r="H28" s="46"/>
      <c r="I28" s="46"/>
      <c r="J28" s="46"/>
    </row>
    <row r="29" customFormat="false" ht="13.5" hidden="false" customHeight="false" outlineLevel="0" collapsed="false">
      <c r="A29" s="46"/>
      <c r="B29" s="46"/>
      <c r="C29" s="46"/>
      <c r="D29" s="46"/>
      <c r="E29" s="46"/>
      <c r="F29" s="46"/>
      <c r="G29" s="46"/>
      <c r="H29" s="46"/>
      <c r="I29" s="46"/>
      <c r="J29" s="46"/>
    </row>
  </sheetData>
  <mergeCells count="3">
    <mergeCell ref="A2:J9"/>
    <mergeCell ref="A12:J19"/>
    <mergeCell ref="A22:J29"/>
  </mergeCells>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I1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27" activeCellId="0" sqref="E27"/>
    </sheetView>
  </sheetViews>
  <sheetFormatPr defaultColWidth="8.8828125" defaultRowHeight="17.25" zeroHeight="false" outlineLevelRow="0" outlineLevelCol="0"/>
  <cols>
    <col collapsed="false" customWidth="true" hidden="false" outlineLevel="0" max="1" min="1" style="47" width="3.13"/>
    <col collapsed="false" customWidth="true" hidden="false" outlineLevel="0" max="2" min="2" style="48" width="13.26"/>
    <col collapsed="false" customWidth="true" hidden="false" outlineLevel="0" max="3" min="3" style="49" width="15.76"/>
    <col collapsed="false" customWidth="true" hidden="false" outlineLevel="0" max="4" min="4" style="49" width="13"/>
    <col collapsed="false" customWidth="true" hidden="false" outlineLevel="0" max="5" min="5" style="50" width="15.89"/>
    <col collapsed="false" customWidth="true" hidden="false" outlineLevel="0" max="6" min="6" style="49" width="15.89"/>
    <col collapsed="false" customWidth="true" hidden="false" outlineLevel="0" max="7" min="7" style="50" width="15.89"/>
    <col collapsed="false" customWidth="true" hidden="false" outlineLevel="0" max="8" min="8" style="49" width="15.89"/>
    <col collapsed="false" customWidth="true" hidden="false" outlineLevel="0" max="9" min="9" style="50" width="15.89"/>
    <col collapsed="false" customWidth="false" hidden="false" outlineLevel="0" max="1024" min="10" style="47" width="8.88"/>
  </cols>
  <sheetData>
    <row r="2" customFormat="false" ht="17.25" hidden="false" customHeight="false" outlineLevel="0" collapsed="false">
      <c r="B2" s="51" t="s">
        <v>57</v>
      </c>
      <c r="C2" s="47"/>
    </row>
    <row r="4" customFormat="false" ht="17.25" hidden="false" customHeight="false" outlineLevel="0" collapsed="false">
      <c r="B4" s="52" t="s">
        <v>58</v>
      </c>
      <c r="C4" s="52" t="s">
        <v>0</v>
      </c>
      <c r="D4" s="52" t="s">
        <v>48</v>
      </c>
      <c r="E4" s="53" t="s">
        <v>59</v>
      </c>
      <c r="F4" s="52" t="s">
        <v>60</v>
      </c>
      <c r="G4" s="53" t="s">
        <v>59</v>
      </c>
      <c r="H4" s="52" t="s">
        <v>61</v>
      </c>
      <c r="I4" s="53" t="s">
        <v>59</v>
      </c>
    </row>
    <row r="5" customFormat="false" ht="17.25" hidden="false" customHeight="false" outlineLevel="0" collapsed="false">
      <c r="B5" s="54" t="s">
        <v>62</v>
      </c>
      <c r="C5" s="55" t="s">
        <v>63</v>
      </c>
      <c r="D5" s="55" t="n">
        <v>54</v>
      </c>
      <c r="E5" s="56" t="n">
        <v>42194</v>
      </c>
      <c r="F5" s="55" t="n">
        <v>100</v>
      </c>
      <c r="G5" s="56" t="n">
        <v>42197</v>
      </c>
      <c r="H5" s="55" t="n">
        <v>100</v>
      </c>
      <c r="I5" s="56" t="n">
        <v>42196</v>
      </c>
    </row>
    <row r="6" customFormat="false" ht="17.25" hidden="false" customHeight="false" outlineLevel="0" collapsed="false">
      <c r="B6" s="54" t="s">
        <v>62</v>
      </c>
      <c r="C6" s="55" t="s">
        <v>64</v>
      </c>
      <c r="D6" s="55" t="n">
        <v>46</v>
      </c>
      <c r="E6" s="56" t="n">
        <v>42195</v>
      </c>
      <c r="F6" s="55"/>
      <c r="G6" s="57"/>
      <c r="H6" s="55"/>
      <c r="I6" s="57"/>
    </row>
    <row r="7" customFormat="false" ht="17.25" hidden="false" customHeight="false" outlineLevel="0" collapsed="false">
      <c r="B7" s="54" t="s">
        <v>62</v>
      </c>
      <c r="C7" s="55"/>
      <c r="D7" s="55"/>
      <c r="E7" s="57"/>
      <c r="F7" s="55"/>
      <c r="G7" s="57"/>
      <c r="H7" s="55"/>
      <c r="I7" s="57"/>
    </row>
    <row r="8" customFormat="false" ht="17.25" hidden="false" customHeight="false" outlineLevel="0" collapsed="false">
      <c r="B8" s="54" t="s">
        <v>62</v>
      </c>
      <c r="C8" s="55"/>
      <c r="D8" s="55"/>
      <c r="E8" s="57"/>
      <c r="F8" s="55"/>
      <c r="G8" s="57"/>
      <c r="H8" s="55"/>
      <c r="I8" s="57"/>
    </row>
    <row r="9" customFormat="false" ht="17.25" hidden="false" customHeight="false" outlineLevel="0" collapsed="false">
      <c r="B9" s="54" t="s">
        <v>62</v>
      </c>
      <c r="C9" s="55"/>
      <c r="D9" s="55"/>
      <c r="E9" s="57"/>
      <c r="F9" s="55"/>
      <c r="G9" s="57"/>
      <c r="H9" s="55"/>
      <c r="I9" s="57"/>
    </row>
    <row r="10" customFormat="false" ht="17.25" hidden="false" customHeight="false" outlineLevel="0" collapsed="false">
      <c r="B10" s="54" t="s">
        <v>62</v>
      </c>
      <c r="C10" s="55"/>
      <c r="D10" s="55"/>
      <c r="E10" s="57"/>
      <c r="F10" s="55"/>
      <c r="G10" s="57"/>
      <c r="H10" s="55"/>
      <c r="I10" s="57"/>
    </row>
    <row r="11" customFormat="false" ht="17.25" hidden="false" customHeight="false" outlineLevel="0" collapsed="false">
      <c r="B11" s="54" t="s">
        <v>62</v>
      </c>
      <c r="C11" s="55"/>
      <c r="D11" s="55"/>
      <c r="E11" s="57"/>
      <c r="F11" s="55"/>
      <c r="G11" s="57"/>
      <c r="H11" s="55"/>
      <c r="I11" s="57"/>
    </row>
    <row r="12" customFormat="false" ht="17.25" hidden="false" customHeight="false" outlineLevel="0" collapsed="false">
      <c r="B12" s="54" t="s">
        <v>62</v>
      </c>
      <c r="C12" s="55"/>
      <c r="D12" s="55"/>
      <c r="E12" s="57"/>
      <c r="F12" s="55"/>
      <c r="G12" s="57"/>
      <c r="H12" s="55"/>
      <c r="I12" s="57"/>
    </row>
  </sheetData>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2:U109"/>
  <sheetViews>
    <sheetView showFormulas="false" showGridLines="true" showRowColHeaders="true" showZeros="true" rightToLeft="false" tabSelected="false" showOutlineSymbols="true" defaultGridColor="true" view="normal" topLeftCell="A1" colorId="64" zoomScale="115" zoomScaleNormal="115" zoomScalePageLayoutView="100" workbookViewId="0">
      <pane xSplit="0" ySplit="8" topLeftCell="A9" activePane="bottomLeft" state="frozen"/>
      <selection pane="topLeft" activeCell="A1" activeCellId="0" sqref="A1"/>
      <selection pane="bottomLeft" activeCell="C7" activeCellId="0" sqref="C7"/>
    </sheetView>
  </sheetViews>
  <sheetFormatPr defaultColWidth="8.68359375" defaultRowHeight="13.5" zeroHeight="false" outlineLevelRow="0" outlineLevelCol="0"/>
  <cols>
    <col collapsed="false" customWidth="true" hidden="false" outlineLevel="0" max="1" min="1" style="0" width="2.87"/>
    <col collapsed="false" customWidth="true" hidden="false" outlineLevel="0" max="18" min="2" style="0" width="6.63"/>
    <col collapsed="false" customWidth="true" hidden="false" outlineLevel="0" max="22" min="22" style="1" width="10.88"/>
  </cols>
  <sheetData>
    <row r="2" customFormat="false" ht="13.5" hidden="false" customHeight="false" outlineLevel="0" collapsed="false">
      <c r="B2" s="2" t="s">
        <v>0</v>
      </c>
      <c r="C2" s="2"/>
      <c r="D2" s="4"/>
      <c r="E2" s="4"/>
      <c r="F2" s="2" t="s">
        <v>2</v>
      </c>
      <c r="G2" s="2"/>
      <c r="H2" s="4" t="s">
        <v>48</v>
      </c>
      <c r="I2" s="4"/>
      <c r="J2" s="2" t="s">
        <v>4</v>
      </c>
      <c r="K2" s="2"/>
      <c r="L2" s="6" t="n">
        <f aca="false">C9</f>
        <v>1000000</v>
      </c>
      <c r="M2" s="6"/>
      <c r="N2" s="2" t="s">
        <v>5</v>
      </c>
      <c r="O2" s="2"/>
      <c r="P2" s="6" t="e">
        <f aca="false">C108+R108</f>
        <v>#VALUE!</v>
      </c>
      <c r="Q2" s="6"/>
      <c r="R2" s="7"/>
      <c r="S2" s="7"/>
      <c r="T2" s="7"/>
    </row>
    <row r="3" customFormat="false" ht="57" hidden="false" customHeight="true" outlineLevel="0" collapsed="false">
      <c r="B3" s="2" t="s">
        <v>6</v>
      </c>
      <c r="C3" s="2"/>
      <c r="D3" s="8" t="s">
        <v>7</v>
      </c>
      <c r="E3" s="8"/>
      <c r="F3" s="8"/>
      <c r="G3" s="8"/>
      <c r="H3" s="8"/>
      <c r="I3" s="8"/>
      <c r="J3" s="2" t="s">
        <v>8</v>
      </c>
      <c r="K3" s="2"/>
      <c r="L3" s="8" t="s">
        <v>65</v>
      </c>
      <c r="M3" s="8"/>
      <c r="N3" s="8"/>
      <c r="O3" s="8"/>
      <c r="P3" s="8"/>
      <c r="Q3" s="8"/>
      <c r="R3" s="7"/>
      <c r="S3" s="7"/>
    </row>
    <row r="4" customFormat="false" ht="13.5" hidden="false" customHeight="false" outlineLevel="0" collapsed="false">
      <c r="B4" s="2" t="s">
        <v>10</v>
      </c>
      <c r="C4" s="2"/>
      <c r="D4" s="9" t="n">
        <f aca="false">SUM($R$9:$S$993)</f>
        <v>153684.210526316</v>
      </c>
      <c r="E4" s="9"/>
      <c r="F4" s="2" t="s">
        <v>11</v>
      </c>
      <c r="G4" s="2"/>
      <c r="H4" s="10" t="n">
        <f aca="false">SUM($T$9:$U$108)</f>
        <v>292</v>
      </c>
      <c r="I4" s="10"/>
      <c r="J4" s="11" t="s">
        <v>66</v>
      </c>
      <c r="K4" s="11"/>
      <c r="L4" s="6" t="n">
        <f aca="false">MAX($C$9:$D$990)-C9</f>
        <v>153684.210526316</v>
      </c>
      <c r="M4" s="6"/>
      <c r="N4" s="11" t="s">
        <v>67</v>
      </c>
      <c r="O4" s="11"/>
      <c r="P4" s="9" t="n">
        <f aca="false">MIN($C$9:$D$990)-C9</f>
        <v>0</v>
      </c>
      <c r="Q4" s="9"/>
      <c r="R4" s="7"/>
      <c r="S4" s="7"/>
      <c r="T4" s="7"/>
    </row>
    <row r="5" customFormat="false" ht="13.5" hidden="false" customHeight="false" outlineLevel="0" collapsed="false">
      <c r="B5" s="13" t="s">
        <v>14</v>
      </c>
      <c r="C5" s="14" t="n">
        <f aca="false">COUNTIF($R$9:$R$990,"&gt;0")</f>
        <v>1</v>
      </c>
      <c r="D5" s="2" t="s">
        <v>15</v>
      </c>
      <c r="E5" s="15" t="n">
        <f aca="false">COUNTIF($R$9:$R$990,"&lt;0")</f>
        <v>0</v>
      </c>
      <c r="F5" s="2" t="s">
        <v>16</v>
      </c>
      <c r="G5" s="14" t="n">
        <f aca="false">COUNTIF($R$9:$R$990,"=0")</f>
        <v>0</v>
      </c>
      <c r="H5" s="2" t="s">
        <v>17</v>
      </c>
      <c r="I5" s="12" t="n">
        <f aca="false">C5/SUM(C5,E5,G5)</f>
        <v>1</v>
      </c>
      <c r="J5" s="13" t="s">
        <v>18</v>
      </c>
      <c r="K5" s="13"/>
      <c r="L5" s="4"/>
      <c r="M5" s="4"/>
      <c r="N5" s="16" t="s">
        <v>19</v>
      </c>
      <c r="O5" s="17"/>
      <c r="P5" s="4"/>
      <c r="Q5" s="4"/>
      <c r="R5" s="7"/>
      <c r="S5" s="7"/>
      <c r="T5" s="7"/>
    </row>
    <row r="6" customFormat="false" ht="13.5" hidden="false" customHeight="false" outlineLevel="0" collapsed="false">
      <c r="B6" s="18"/>
      <c r="C6" s="19"/>
      <c r="D6" s="20"/>
      <c r="E6" s="21"/>
      <c r="F6" s="18"/>
      <c r="G6" s="21"/>
      <c r="H6" s="18"/>
      <c r="I6" s="22"/>
      <c r="J6" s="18"/>
      <c r="K6" s="18"/>
      <c r="L6" s="21"/>
      <c r="M6" s="21"/>
      <c r="N6" s="24"/>
      <c r="O6" s="24"/>
      <c r="P6" s="21"/>
      <c r="Q6" s="25"/>
      <c r="R6" s="7"/>
      <c r="S6" s="7"/>
      <c r="T6" s="7"/>
    </row>
    <row r="7" customFormat="false" ht="13.5" hidden="false" customHeight="false" outlineLevel="0" collapsed="false">
      <c r="B7" s="26" t="s">
        <v>21</v>
      </c>
      <c r="C7" s="27" t="s">
        <v>22</v>
      </c>
      <c r="D7" s="27"/>
      <c r="E7" s="28" t="s">
        <v>23</v>
      </c>
      <c r="F7" s="28"/>
      <c r="G7" s="28"/>
      <c r="H7" s="28"/>
      <c r="I7" s="28"/>
      <c r="J7" s="29" t="s">
        <v>24</v>
      </c>
      <c r="K7" s="29"/>
      <c r="L7" s="29"/>
      <c r="M7" s="30" t="s">
        <v>25</v>
      </c>
      <c r="N7" s="31" t="s">
        <v>26</v>
      </c>
      <c r="O7" s="31"/>
      <c r="P7" s="31"/>
      <c r="Q7" s="31"/>
      <c r="R7" s="32" t="s">
        <v>27</v>
      </c>
      <c r="S7" s="32"/>
      <c r="T7" s="32"/>
      <c r="U7" s="32"/>
    </row>
    <row r="8" customFormat="false" ht="13.5" hidden="false" customHeight="false" outlineLevel="0" collapsed="false">
      <c r="B8" s="26"/>
      <c r="C8" s="27"/>
      <c r="D8" s="27"/>
      <c r="E8" s="33" t="s">
        <v>28</v>
      </c>
      <c r="F8" s="33" t="s">
        <v>29</v>
      </c>
      <c r="G8" s="33" t="s">
        <v>30</v>
      </c>
      <c r="H8" s="33" t="s">
        <v>31</v>
      </c>
      <c r="I8" s="33"/>
      <c r="J8" s="34" t="s">
        <v>32</v>
      </c>
      <c r="K8" s="34" t="s">
        <v>33</v>
      </c>
      <c r="L8" s="34"/>
      <c r="M8" s="30"/>
      <c r="N8" s="35" t="s">
        <v>28</v>
      </c>
      <c r="O8" s="35" t="s">
        <v>29</v>
      </c>
      <c r="P8" s="35" t="s">
        <v>31</v>
      </c>
      <c r="Q8" s="35"/>
      <c r="R8" s="32" t="s">
        <v>34</v>
      </c>
      <c r="S8" s="32"/>
      <c r="T8" s="32" t="s">
        <v>32</v>
      </c>
      <c r="U8" s="32"/>
    </row>
    <row r="9" customFormat="false" ht="13.5" hidden="false" customHeight="false" outlineLevel="0" collapsed="false">
      <c r="B9" s="36" t="n">
        <v>1</v>
      </c>
      <c r="C9" s="37" t="n">
        <v>1000000</v>
      </c>
      <c r="D9" s="37"/>
      <c r="E9" s="36" t="n">
        <v>2001</v>
      </c>
      <c r="F9" s="38" t="n">
        <v>42111</v>
      </c>
      <c r="G9" s="36" t="s">
        <v>37</v>
      </c>
      <c r="H9" s="36" t="n">
        <v>105.33</v>
      </c>
      <c r="I9" s="36"/>
      <c r="J9" s="36" t="n">
        <v>57</v>
      </c>
      <c r="K9" s="37" t="n">
        <f aca="false">IF(F9="","",C9*0.03)</f>
        <v>30000</v>
      </c>
      <c r="L9" s="37"/>
      <c r="M9" s="39" t="n">
        <f aca="false">IF(J9="","",(K9/J9)/1000)</f>
        <v>0.526315789473684</v>
      </c>
      <c r="N9" s="36" t="n">
        <v>2001</v>
      </c>
      <c r="O9" s="38" t="n">
        <v>42111</v>
      </c>
      <c r="P9" s="36" t="n">
        <v>108.25</v>
      </c>
      <c r="Q9" s="36"/>
      <c r="R9" s="40" t="n">
        <f aca="false">IF(O9="","",(IF(G9="売",H9-P9,P9-H9))*M9*100000)</f>
        <v>153684.210526316</v>
      </c>
      <c r="S9" s="40"/>
      <c r="T9" s="41" t="n">
        <f aca="false">IF(O9="","",IF(R9&lt;0,J9*(-1),IF(G9="買",(P9-H9)*100,(H9-P9)*100)))</f>
        <v>292</v>
      </c>
      <c r="U9" s="41"/>
    </row>
    <row r="10" customFormat="false" ht="13.5" hidden="false" customHeight="false" outlineLevel="0" collapsed="false">
      <c r="B10" s="36" t="n">
        <v>2</v>
      </c>
      <c r="C10" s="37" t="n">
        <f aca="false">IF(R9="","",C9+R9)</f>
        <v>1153684.21052632</v>
      </c>
      <c r="D10" s="37"/>
      <c r="E10" s="36"/>
      <c r="F10" s="38"/>
      <c r="G10" s="36" t="s">
        <v>37</v>
      </c>
      <c r="H10" s="36"/>
      <c r="I10" s="36"/>
      <c r="J10" s="36"/>
      <c r="K10" s="37" t="str">
        <f aca="false">IF(F10="","",C10*0.03)</f>
        <v/>
      </c>
      <c r="L10" s="37"/>
      <c r="M10" s="39" t="str">
        <f aca="false">IF(J10="","",(K10/J10)/1000)</f>
        <v/>
      </c>
      <c r="N10" s="36"/>
      <c r="O10" s="38"/>
      <c r="P10" s="36"/>
      <c r="Q10" s="36"/>
      <c r="R10" s="40" t="str">
        <f aca="false">IF(O10="","",(IF(G10="売",H10-P10,P10-H10))*M10*100000)</f>
        <v/>
      </c>
      <c r="S10" s="40"/>
      <c r="T10" s="41" t="str">
        <f aca="false">IF(O10="","",IF(R10&lt;0,J10*(-1),IF(G10="買",(P10-H10)*100,(H10-P10)*100)))</f>
        <v/>
      </c>
      <c r="U10" s="41"/>
    </row>
    <row r="11" customFormat="false" ht="13.5" hidden="false" customHeight="false" outlineLevel="0" collapsed="false">
      <c r="B11" s="36" t="n">
        <v>3</v>
      </c>
      <c r="C11" s="37" t="str">
        <f aca="false">IF(R10="","",C10+R10)</f>
        <v/>
      </c>
      <c r="D11" s="37"/>
      <c r="E11" s="36"/>
      <c r="F11" s="38"/>
      <c r="G11" s="36" t="s">
        <v>37</v>
      </c>
      <c r="H11" s="36"/>
      <c r="I11" s="36"/>
      <c r="J11" s="36"/>
      <c r="K11" s="37" t="str">
        <f aca="false">IF(F11="","",C11*0.03)</f>
        <v/>
      </c>
      <c r="L11" s="37"/>
      <c r="M11" s="39" t="str">
        <f aca="false">IF(J11="","",(K11/J11)/1000)</f>
        <v/>
      </c>
      <c r="N11" s="36"/>
      <c r="O11" s="38"/>
      <c r="P11" s="36"/>
      <c r="Q11" s="36"/>
      <c r="R11" s="40" t="str">
        <f aca="false">IF(O11="","",(IF(G11="売",H11-P11,P11-H11))*M11*100000)</f>
        <v/>
      </c>
      <c r="S11" s="40"/>
      <c r="T11" s="41" t="str">
        <f aca="false">IF(O11="","",IF(R11&lt;0,J11*(-1),IF(G11="買",(P11-H11)*100,(H11-P11)*100)))</f>
        <v/>
      </c>
      <c r="U11" s="41"/>
    </row>
    <row r="12" customFormat="false" ht="13.5" hidden="false" customHeight="false" outlineLevel="0" collapsed="false">
      <c r="B12" s="36" t="n">
        <v>4</v>
      </c>
      <c r="C12" s="37" t="str">
        <f aca="false">IF(R11="","",C11+R11)</f>
        <v/>
      </c>
      <c r="D12" s="37"/>
      <c r="E12" s="36"/>
      <c r="F12" s="38"/>
      <c r="G12" s="36" t="s">
        <v>36</v>
      </c>
      <c r="H12" s="36"/>
      <c r="I12" s="36"/>
      <c r="J12" s="36"/>
      <c r="K12" s="37" t="str">
        <f aca="false">IF(F12="","",C12*0.03)</f>
        <v/>
      </c>
      <c r="L12" s="37"/>
      <c r="M12" s="39" t="str">
        <f aca="false">IF(J12="","",(K12/J12)/1000)</f>
        <v/>
      </c>
      <c r="N12" s="36"/>
      <c r="O12" s="38"/>
      <c r="P12" s="36"/>
      <c r="Q12" s="36"/>
      <c r="R12" s="40" t="str">
        <f aca="false">IF(O12="","",(IF(G12="売",H12-P12,P12-H12))*M12*100000)</f>
        <v/>
      </c>
      <c r="S12" s="40"/>
      <c r="T12" s="41" t="str">
        <f aca="false">IF(O12="","",IF(R12&lt;0,J12*(-1),IF(G12="買",(P12-H12)*100,(H12-P12)*100)))</f>
        <v/>
      </c>
      <c r="U12" s="41"/>
    </row>
    <row r="13" customFormat="false" ht="13.5" hidden="false" customHeight="false" outlineLevel="0" collapsed="false">
      <c r="B13" s="36" t="n">
        <v>5</v>
      </c>
      <c r="C13" s="37" t="str">
        <f aca="false">IF(R12="","",C12+R12)</f>
        <v/>
      </c>
      <c r="D13" s="37"/>
      <c r="E13" s="36"/>
      <c r="F13" s="38"/>
      <c r="G13" s="36" t="s">
        <v>36</v>
      </c>
      <c r="H13" s="36"/>
      <c r="I13" s="36"/>
      <c r="J13" s="36"/>
      <c r="K13" s="37" t="str">
        <f aca="false">IF(F13="","",C13*0.03)</f>
        <v/>
      </c>
      <c r="L13" s="37"/>
      <c r="M13" s="39" t="str">
        <f aca="false">IF(J13="","",(K13/J13)/1000)</f>
        <v/>
      </c>
      <c r="N13" s="36"/>
      <c r="O13" s="38"/>
      <c r="P13" s="36"/>
      <c r="Q13" s="36"/>
      <c r="R13" s="40" t="str">
        <f aca="false">IF(O13="","",(IF(G13="売",H13-P13,P13-H13))*M13*100000)</f>
        <v/>
      </c>
      <c r="S13" s="40"/>
      <c r="T13" s="41" t="str">
        <f aca="false">IF(O13="","",IF(R13&lt;0,J13*(-1),IF(G13="買",(P13-H13)*100,(H13-P13)*100)))</f>
        <v/>
      </c>
      <c r="U13" s="41"/>
    </row>
    <row r="14" customFormat="false" ht="13.5" hidden="false" customHeight="false" outlineLevel="0" collapsed="false">
      <c r="B14" s="36" t="n">
        <v>6</v>
      </c>
      <c r="C14" s="37" t="str">
        <f aca="false">IF(R13="","",C13+R13)</f>
        <v/>
      </c>
      <c r="D14" s="37"/>
      <c r="E14" s="36"/>
      <c r="F14" s="38"/>
      <c r="G14" s="36" t="s">
        <v>37</v>
      </c>
      <c r="H14" s="36"/>
      <c r="I14" s="36"/>
      <c r="J14" s="36"/>
      <c r="K14" s="37" t="str">
        <f aca="false">IF(F14="","",C14*0.03)</f>
        <v/>
      </c>
      <c r="L14" s="37"/>
      <c r="M14" s="39" t="str">
        <f aca="false">IF(J14="","",(K14/J14)/1000)</f>
        <v/>
      </c>
      <c r="N14" s="36"/>
      <c r="O14" s="38"/>
      <c r="P14" s="36"/>
      <c r="Q14" s="36"/>
      <c r="R14" s="40" t="str">
        <f aca="false">IF(O14="","",(IF(G14="売",H14-P14,P14-H14))*M14*100000)</f>
        <v/>
      </c>
      <c r="S14" s="40"/>
      <c r="T14" s="41" t="str">
        <f aca="false">IF(O14="","",IF(R14&lt;0,J14*(-1),IF(G14="買",(P14-H14)*100,(H14-P14)*100)))</f>
        <v/>
      </c>
      <c r="U14" s="41"/>
    </row>
    <row r="15" customFormat="false" ht="13.5" hidden="false" customHeight="false" outlineLevel="0" collapsed="false">
      <c r="B15" s="36" t="n">
        <v>7</v>
      </c>
      <c r="C15" s="37" t="str">
        <f aca="false">IF(R14="","",C14+R14)</f>
        <v/>
      </c>
      <c r="D15" s="37"/>
      <c r="E15" s="36"/>
      <c r="F15" s="38"/>
      <c r="G15" s="36" t="s">
        <v>37</v>
      </c>
      <c r="H15" s="36"/>
      <c r="I15" s="36"/>
      <c r="J15" s="36"/>
      <c r="K15" s="37" t="str">
        <f aca="false">IF(F15="","",C15*0.03)</f>
        <v/>
      </c>
      <c r="L15" s="37"/>
      <c r="M15" s="39" t="str">
        <f aca="false">IF(J15="","",(K15/J15)/1000)</f>
        <v/>
      </c>
      <c r="N15" s="36"/>
      <c r="O15" s="38"/>
      <c r="P15" s="36"/>
      <c r="Q15" s="36"/>
      <c r="R15" s="40" t="str">
        <f aca="false">IF(O15="","",(IF(G15="売",H15-P15,P15-H15))*M15*100000)</f>
        <v/>
      </c>
      <c r="S15" s="40"/>
      <c r="T15" s="41" t="str">
        <f aca="false">IF(O15="","",IF(R15&lt;0,J15*(-1),IF(G15="買",(P15-H15)*100,(H15-P15)*100)))</f>
        <v/>
      </c>
      <c r="U15" s="41"/>
    </row>
    <row r="16" customFormat="false" ht="13.5" hidden="false" customHeight="false" outlineLevel="0" collapsed="false">
      <c r="B16" s="36" t="n">
        <v>8</v>
      </c>
      <c r="C16" s="37" t="str">
        <f aca="false">IF(R15="","",C15+R15)</f>
        <v/>
      </c>
      <c r="D16" s="37"/>
      <c r="E16" s="36"/>
      <c r="F16" s="38"/>
      <c r="G16" s="36" t="s">
        <v>37</v>
      </c>
      <c r="H16" s="36"/>
      <c r="I16" s="36"/>
      <c r="J16" s="36"/>
      <c r="K16" s="37" t="str">
        <f aca="false">IF(F16="","",C16*0.03)</f>
        <v/>
      </c>
      <c r="L16" s="37"/>
      <c r="M16" s="39" t="str">
        <f aca="false">IF(J16="","",(K16/J16)/1000)</f>
        <v/>
      </c>
      <c r="N16" s="36"/>
      <c r="O16" s="38"/>
      <c r="P16" s="36"/>
      <c r="Q16" s="36"/>
      <c r="R16" s="40" t="str">
        <f aca="false">IF(O16="","",(IF(G16="売",H16-P16,P16-H16))*M16*100000)</f>
        <v/>
      </c>
      <c r="S16" s="40"/>
      <c r="T16" s="41" t="str">
        <f aca="false">IF(O16="","",IF(R16&lt;0,J16*(-1),IF(G16="買",(P16-H16)*100,(H16-P16)*100)))</f>
        <v/>
      </c>
      <c r="U16" s="41"/>
    </row>
    <row r="17" customFormat="false" ht="13.5" hidden="false" customHeight="false" outlineLevel="0" collapsed="false">
      <c r="B17" s="36" t="n">
        <v>9</v>
      </c>
      <c r="C17" s="37" t="str">
        <f aca="false">IF(R16="","",C16+R16)</f>
        <v/>
      </c>
      <c r="D17" s="37"/>
      <c r="E17" s="36"/>
      <c r="F17" s="38"/>
      <c r="G17" s="36" t="s">
        <v>37</v>
      </c>
      <c r="H17" s="36"/>
      <c r="I17" s="36"/>
      <c r="J17" s="36"/>
      <c r="K17" s="37" t="str">
        <f aca="false">IF(F17="","",C17*0.03)</f>
        <v/>
      </c>
      <c r="L17" s="37"/>
      <c r="M17" s="39" t="str">
        <f aca="false">IF(J17="","",(K17/J17)/1000)</f>
        <v/>
      </c>
      <c r="N17" s="36"/>
      <c r="O17" s="38"/>
      <c r="P17" s="36"/>
      <c r="Q17" s="36"/>
      <c r="R17" s="40" t="str">
        <f aca="false">IF(O17="","",(IF(G17="売",H17-P17,P17-H17))*M17*100000)</f>
        <v/>
      </c>
      <c r="S17" s="40"/>
      <c r="T17" s="41" t="str">
        <f aca="false">IF(O17="","",IF(R17&lt;0,J17*(-1),IF(G17="買",(P17-H17)*100,(H17-P17)*100)))</f>
        <v/>
      </c>
      <c r="U17" s="41"/>
    </row>
    <row r="18" customFormat="false" ht="13.5" hidden="false" customHeight="false" outlineLevel="0" collapsed="false">
      <c r="B18" s="36" t="n">
        <v>10</v>
      </c>
      <c r="C18" s="37" t="str">
        <f aca="false">IF(R17="","",C17+R17)</f>
        <v/>
      </c>
      <c r="D18" s="37"/>
      <c r="E18" s="36"/>
      <c r="F18" s="38"/>
      <c r="G18" s="36" t="s">
        <v>37</v>
      </c>
      <c r="H18" s="36"/>
      <c r="I18" s="36"/>
      <c r="J18" s="36"/>
      <c r="K18" s="37" t="str">
        <f aca="false">IF(F18="","",C18*0.03)</f>
        <v/>
      </c>
      <c r="L18" s="37"/>
      <c r="M18" s="39" t="str">
        <f aca="false">IF(J18="","",(K18/J18)/1000)</f>
        <v/>
      </c>
      <c r="N18" s="36"/>
      <c r="O18" s="38"/>
      <c r="P18" s="36"/>
      <c r="Q18" s="36"/>
      <c r="R18" s="40" t="str">
        <f aca="false">IF(O18="","",(IF(G18="売",H18-P18,P18-H18))*M18*100000)</f>
        <v/>
      </c>
      <c r="S18" s="40"/>
      <c r="T18" s="41" t="str">
        <f aca="false">IF(O18="","",IF(R18&lt;0,J18*(-1),IF(G18="買",(P18-H18)*100,(H18-P18)*100)))</f>
        <v/>
      </c>
      <c r="U18" s="41"/>
    </row>
    <row r="19" customFormat="false" ht="13.5" hidden="false" customHeight="false" outlineLevel="0" collapsed="false">
      <c r="B19" s="36" t="n">
        <v>11</v>
      </c>
      <c r="C19" s="37" t="str">
        <f aca="false">IF(R18="","",C18+R18)</f>
        <v/>
      </c>
      <c r="D19" s="37"/>
      <c r="E19" s="36"/>
      <c r="F19" s="38"/>
      <c r="G19" s="36" t="s">
        <v>37</v>
      </c>
      <c r="H19" s="36"/>
      <c r="I19" s="36"/>
      <c r="J19" s="36"/>
      <c r="K19" s="37" t="str">
        <f aca="false">IF(F19="","",C19*0.03)</f>
        <v/>
      </c>
      <c r="L19" s="37"/>
      <c r="M19" s="39" t="str">
        <f aca="false">IF(J19="","",(K19/J19)/1000)</f>
        <v/>
      </c>
      <c r="N19" s="36"/>
      <c r="O19" s="38"/>
      <c r="P19" s="36"/>
      <c r="Q19" s="36"/>
      <c r="R19" s="40" t="str">
        <f aca="false">IF(O19="","",(IF(G19="売",H19-P19,P19-H19))*M19*100000)</f>
        <v/>
      </c>
      <c r="S19" s="40"/>
      <c r="T19" s="41" t="str">
        <f aca="false">IF(O19="","",IF(R19&lt;0,J19*(-1),IF(G19="買",(P19-H19)*100,(H19-P19)*100)))</f>
        <v/>
      </c>
      <c r="U19" s="41"/>
    </row>
    <row r="20" customFormat="false" ht="13.5" hidden="false" customHeight="false" outlineLevel="0" collapsed="false">
      <c r="B20" s="36" t="n">
        <v>12</v>
      </c>
      <c r="C20" s="37" t="str">
        <f aca="false">IF(R19="","",C19+R19)</f>
        <v/>
      </c>
      <c r="D20" s="37"/>
      <c r="E20" s="36"/>
      <c r="F20" s="38"/>
      <c r="G20" s="36" t="s">
        <v>37</v>
      </c>
      <c r="H20" s="36"/>
      <c r="I20" s="36"/>
      <c r="J20" s="36"/>
      <c r="K20" s="37" t="str">
        <f aca="false">IF(F20="","",C20*0.03)</f>
        <v/>
      </c>
      <c r="L20" s="37"/>
      <c r="M20" s="39" t="str">
        <f aca="false">IF(J20="","",(K20/J20)/1000)</f>
        <v/>
      </c>
      <c r="N20" s="36"/>
      <c r="O20" s="38"/>
      <c r="P20" s="36"/>
      <c r="Q20" s="36"/>
      <c r="R20" s="40" t="str">
        <f aca="false">IF(O20="","",(IF(G20="売",H20-P20,P20-H20))*M20*100000)</f>
        <v/>
      </c>
      <c r="S20" s="40"/>
      <c r="T20" s="41" t="str">
        <f aca="false">IF(O20="","",IF(R20&lt;0,J20*(-1),IF(G20="買",(P20-H20)*100,(H20-P20)*100)))</f>
        <v/>
      </c>
      <c r="U20" s="41"/>
    </row>
    <row r="21" customFormat="false" ht="13.5" hidden="false" customHeight="false" outlineLevel="0" collapsed="false">
      <c r="B21" s="36" t="n">
        <v>13</v>
      </c>
      <c r="C21" s="37" t="str">
        <f aca="false">IF(R20="","",C20+R20)</f>
        <v/>
      </c>
      <c r="D21" s="37"/>
      <c r="E21" s="36"/>
      <c r="F21" s="38"/>
      <c r="G21" s="36" t="s">
        <v>37</v>
      </c>
      <c r="H21" s="36"/>
      <c r="I21" s="36"/>
      <c r="J21" s="36"/>
      <c r="K21" s="37" t="str">
        <f aca="false">IF(F21="","",C21*0.03)</f>
        <v/>
      </c>
      <c r="L21" s="37"/>
      <c r="M21" s="39" t="str">
        <f aca="false">IF(J21="","",(K21/J21)/1000)</f>
        <v/>
      </c>
      <c r="N21" s="36"/>
      <c r="O21" s="38"/>
      <c r="P21" s="36"/>
      <c r="Q21" s="36"/>
      <c r="R21" s="40" t="str">
        <f aca="false">IF(O21="","",(IF(G21="売",H21-P21,P21-H21))*M21*100000)</f>
        <v/>
      </c>
      <c r="S21" s="40"/>
      <c r="T21" s="41" t="str">
        <f aca="false">IF(O21="","",IF(R21&lt;0,J21*(-1),IF(G21="買",(P21-H21)*100,(H21-P21)*100)))</f>
        <v/>
      </c>
      <c r="U21" s="41"/>
    </row>
    <row r="22" customFormat="false" ht="13.5" hidden="false" customHeight="false" outlineLevel="0" collapsed="false">
      <c r="B22" s="36" t="n">
        <v>14</v>
      </c>
      <c r="C22" s="37" t="str">
        <f aca="false">IF(R21="","",C21+R21)</f>
        <v/>
      </c>
      <c r="D22" s="37"/>
      <c r="E22" s="36"/>
      <c r="F22" s="38"/>
      <c r="G22" s="36" t="s">
        <v>36</v>
      </c>
      <c r="H22" s="36"/>
      <c r="I22" s="36"/>
      <c r="J22" s="36"/>
      <c r="K22" s="37" t="str">
        <f aca="false">IF(F22="","",C22*0.03)</f>
        <v/>
      </c>
      <c r="L22" s="37"/>
      <c r="M22" s="39" t="str">
        <f aca="false">IF(J22="","",(K22/J22)/1000)</f>
        <v/>
      </c>
      <c r="N22" s="36"/>
      <c r="O22" s="38"/>
      <c r="P22" s="36"/>
      <c r="Q22" s="36"/>
      <c r="R22" s="40" t="str">
        <f aca="false">IF(O22="","",(IF(G22="売",H22-P22,P22-H22))*M22*100000)</f>
        <v/>
      </c>
      <c r="S22" s="40"/>
      <c r="T22" s="41" t="str">
        <f aca="false">IF(O22="","",IF(R22&lt;0,J22*(-1),IF(G22="買",(P22-H22)*100,(H22-P22)*100)))</f>
        <v/>
      </c>
      <c r="U22" s="41"/>
    </row>
    <row r="23" customFormat="false" ht="13.5" hidden="false" customHeight="false" outlineLevel="0" collapsed="false">
      <c r="B23" s="36" t="n">
        <v>15</v>
      </c>
      <c r="C23" s="37" t="str">
        <f aca="false">IF(R22="","",C22+R22)</f>
        <v/>
      </c>
      <c r="D23" s="37"/>
      <c r="E23" s="36"/>
      <c r="F23" s="38"/>
      <c r="G23" s="36" t="s">
        <v>37</v>
      </c>
      <c r="H23" s="36"/>
      <c r="I23" s="36"/>
      <c r="J23" s="36"/>
      <c r="K23" s="37" t="str">
        <f aca="false">IF(F23="","",C23*0.03)</f>
        <v/>
      </c>
      <c r="L23" s="37"/>
      <c r="M23" s="39" t="str">
        <f aca="false">IF(J23="","",(K23/J23)/1000)</f>
        <v/>
      </c>
      <c r="N23" s="36"/>
      <c r="O23" s="38"/>
      <c r="P23" s="36"/>
      <c r="Q23" s="36"/>
      <c r="R23" s="40" t="str">
        <f aca="false">IF(O23="","",(IF(G23="売",H23-P23,P23-H23))*M23*100000)</f>
        <v/>
      </c>
      <c r="S23" s="40"/>
      <c r="T23" s="41" t="str">
        <f aca="false">IF(O23="","",IF(R23&lt;0,J23*(-1),IF(G23="買",(P23-H23)*100,(H23-P23)*100)))</f>
        <v/>
      </c>
      <c r="U23" s="41"/>
    </row>
    <row r="24" customFormat="false" ht="13.5" hidden="false" customHeight="false" outlineLevel="0" collapsed="false">
      <c r="B24" s="36" t="n">
        <v>16</v>
      </c>
      <c r="C24" s="37" t="str">
        <f aca="false">IF(R23="","",C23+R23)</f>
        <v/>
      </c>
      <c r="D24" s="37"/>
      <c r="E24" s="36"/>
      <c r="F24" s="38"/>
      <c r="G24" s="36" t="s">
        <v>37</v>
      </c>
      <c r="H24" s="36"/>
      <c r="I24" s="36"/>
      <c r="J24" s="36"/>
      <c r="K24" s="37" t="str">
        <f aca="false">IF(F24="","",C24*0.03)</f>
        <v/>
      </c>
      <c r="L24" s="37"/>
      <c r="M24" s="39" t="str">
        <f aca="false">IF(J24="","",(K24/J24)/1000)</f>
        <v/>
      </c>
      <c r="N24" s="36"/>
      <c r="O24" s="38"/>
      <c r="P24" s="36"/>
      <c r="Q24" s="36"/>
      <c r="R24" s="40" t="str">
        <f aca="false">IF(O24="","",(IF(G24="売",H24-P24,P24-H24))*M24*100000)</f>
        <v/>
      </c>
      <c r="S24" s="40"/>
      <c r="T24" s="41" t="str">
        <f aca="false">IF(O24="","",IF(R24&lt;0,J24*(-1),IF(G24="買",(P24-H24)*100,(H24-P24)*100)))</f>
        <v/>
      </c>
      <c r="U24" s="41"/>
    </row>
    <row r="25" customFormat="false" ht="13.5" hidden="false" customHeight="false" outlineLevel="0" collapsed="false">
      <c r="B25" s="36" t="n">
        <v>17</v>
      </c>
      <c r="C25" s="37" t="str">
        <f aca="false">IF(R24="","",C24+R24)</f>
        <v/>
      </c>
      <c r="D25" s="37"/>
      <c r="E25" s="36"/>
      <c r="F25" s="38"/>
      <c r="G25" s="36" t="s">
        <v>37</v>
      </c>
      <c r="H25" s="36"/>
      <c r="I25" s="36"/>
      <c r="J25" s="36"/>
      <c r="K25" s="37" t="str">
        <f aca="false">IF(F25="","",C25*0.03)</f>
        <v/>
      </c>
      <c r="L25" s="37"/>
      <c r="M25" s="39" t="str">
        <f aca="false">IF(J25="","",(K25/J25)/1000)</f>
        <v/>
      </c>
      <c r="N25" s="36"/>
      <c r="O25" s="38"/>
      <c r="P25" s="36"/>
      <c r="Q25" s="36"/>
      <c r="R25" s="40" t="str">
        <f aca="false">IF(O25="","",(IF(G25="売",H25-P25,P25-H25))*M25*100000)</f>
        <v/>
      </c>
      <c r="S25" s="40"/>
      <c r="T25" s="41" t="str">
        <f aca="false">IF(O25="","",IF(R25&lt;0,J25*(-1),IF(G25="買",(P25-H25)*100,(H25-P25)*100)))</f>
        <v/>
      </c>
      <c r="U25" s="41"/>
    </row>
    <row r="26" customFormat="false" ht="13.5" hidden="false" customHeight="false" outlineLevel="0" collapsed="false">
      <c r="B26" s="36" t="n">
        <v>18</v>
      </c>
      <c r="C26" s="37" t="str">
        <f aca="false">IF(R25="","",C25+R25)</f>
        <v/>
      </c>
      <c r="D26" s="37"/>
      <c r="E26" s="36"/>
      <c r="F26" s="38"/>
      <c r="G26" s="36" t="s">
        <v>37</v>
      </c>
      <c r="H26" s="36"/>
      <c r="I26" s="36"/>
      <c r="J26" s="36"/>
      <c r="K26" s="37" t="str">
        <f aca="false">IF(F26="","",C26*0.03)</f>
        <v/>
      </c>
      <c r="L26" s="37"/>
      <c r="M26" s="39" t="str">
        <f aca="false">IF(J26="","",(K26/J26)/1000)</f>
        <v/>
      </c>
      <c r="N26" s="36"/>
      <c r="O26" s="38"/>
      <c r="P26" s="36"/>
      <c r="Q26" s="36"/>
      <c r="R26" s="40" t="str">
        <f aca="false">IF(O26="","",(IF(G26="売",H26-P26,P26-H26))*M26*100000)</f>
        <v/>
      </c>
      <c r="S26" s="40"/>
      <c r="T26" s="41" t="str">
        <f aca="false">IF(O26="","",IF(R26&lt;0,J26*(-1),IF(G26="買",(P26-H26)*100,(H26-P26)*100)))</f>
        <v/>
      </c>
      <c r="U26" s="41"/>
    </row>
    <row r="27" customFormat="false" ht="13.5" hidden="false" customHeight="false" outlineLevel="0" collapsed="false">
      <c r="B27" s="36" t="n">
        <v>19</v>
      </c>
      <c r="C27" s="37" t="str">
        <f aca="false">IF(R26="","",C26+R26)</f>
        <v/>
      </c>
      <c r="D27" s="37"/>
      <c r="E27" s="36"/>
      <c r="F27" s="38"/>
      <c r="G27" s="36" t="s">
        <v>36</v>
      </c>
      <c r="H27" s="36"/>
      <c r="I27" s="36"/>
      <c r="J27" s="36"/>
      <c r="K27" s="37" t="str">
        <f aca="false">IF(F27="","",C27*0.03)</f>
        <v/>
      </c>
      <c r="L27" s="37"/>
      <c r="M27" s="39" t="str">
        <f aca="false">IF(J27="","",(K27/J27)/1000)</f>
        <v/>
      </c>
      <c r="N27" s="36"/>
      <c r="O27" s="38"/>
      <c r="P27" s="36"/>
      <c r="Q27" s="36"/>
      <c r="R27" s="40" t="str">
        <f aca="false">IF(O27="","",(IF(G27="売",H27-P27,P27-H27))*M27*100000)</f>
        <v/>
      </c>
      <c r="S27" s="40"/>
      <c r="T27" s="41" t="str">
        <f aca="false">IF(O27="","",IF(R27&lt;0,J27*(-1),IF(G27="買",(P27-H27)*100,(H27-P27)*100)))</f>
        <v/>
      </c>
      <c r="U27" s="41"/>
    </row>
    <row r="28" customFormat="false" ht="13.5" hidden="false" customHeight="false" outlineLevel="0" collapsed="false">
      <c r="B28" s="36" t="n">
        <v>20</v>
      </c>
      <c r="C28" s="37" t="str">
        <f aca="false">IF(R27="","",C27+R27)</f>
        <v/>
      </c>
      <c r="D28" s="37"/>
      <c r="E28" s="36"/>
      <c r="F28" s="38"/>
      <c r="G28" s="36" t="s">
        <v>37</v>
      </c>
      <c r="H28" s="36"/>
      <c r="I28" s="36"/>
      <c r="J28" s="36"/>
      <c r="K28" s="37" t="str">
        <f aca="false">IF(F28="","",C28*0.03)</f>
        <v/>
      </c>
      <c r="L28" s="37"/>
      <c r="M28" s="39" t="str">
        <f aca="false">IF(J28="","",(K28/J28)/1000)</f>
        <v/>
      </c>
      <c r="N28" s="36"/>
      <c r="O28" s="38"/>
      <c r="P28" s="36"/>
      <c r="Q28" s="36"/>
      <c r="R28" s="40" t="str">
        <f aca="false">IF(O28="","",(IF(G28="売",H28-P28,P28-H28))*M28*100000)</f>
        <v/>
      </c>
      <c r="S28" s="40"/>
      <c r="T28" s="41" t="str">
        <f aca="false">IF(O28="","",IF(R28&lt;0,J28*(-1),IF(G28="買",(P28-H28)*100,(H28-P28)*100)))</f>
        <v/>
      </c>
      <c r="U28" s="41"/>
    </row>
    <row r="29" customFormat="false" ht="13.5" hidden="false" customHeight="false" outlineLevel="0" collapsed="false">
      <c r="B29" s="36" t="n">
        <v>21</v>
      </c>
      <c r="C29" s="37" t="str">
        <f aca="false">IF(R28="","",C28+R28)</f>
        <v/>
      </c>
      <c r="D29" s="37"/>
      <c r="E29" s="36"/>
      <c r="F29" s="38"/>
      <c r="G29" s="36" t="s">
        <v>36</v>
      </c>
      <c r="H29" s="36"/>
      <c r="I29" s="36"/>
      <c r="J29" s="36"/>
      <c r="K29" s="37" t="str">
        <f aca="false">IF(F29="","",C29*0.03)</f>
        <v/>
      </c>
      <c r="L29" s="37"/>
      <c r="M29" s="39" t="str">
        <f aca="false">IF(J29="","",(K29/J29)/1000)</f>
        <v/>
      </c>
      <c r="N29" s="36"/>
      <c r="O29" s="38"/>
      <c r="P29" s="36"/>
      <c r="Q29" s="36"/>
      <c r="R29" s="40" t="str">
        <f aca="false">IF(O29="","",(IF(G29="売",H29-P29,P29-H29))*M29*100000)</f>
        <v/>
      </c>
      <c r="S29" s="40"/>
      <c r="T29" s="41" t="str">
        <f aca="false">IF(O29="","",IF(R29&lt;0,J29*(-1),IF(G29="買",(P29-H29)*100,(H29-P29)*100)))</f>
        <v/>
      </c>
      <c r="U29" s="41"/>
    </row>
    <row r="30" customFormat="false" ht="13.5" hidden="false" customHeight="false" outlineLevel="0" collapsed="false">
      <c r="B30" s="36" t="n">
        <v>22</v>
      </c>
      <c r="C30" s="37" t="str">
        <f aca="false">IF(R29="","",C29+R29)</f>
        <v/>
      </c>
      <c r="D30" s="37"/>
      <c r="E30" s="36"/>
      <c r="F30" s="38"/>
      <c r="G30" s="36" t="s">
        <v>36</v>
      </c>
      <c r="H30" s="36"/>
      <c r="I30" s="36"/>
      <c r="J30" s="36"/>
      <c r="K30" s="37" t="str">
        <f aca="false">IF(F30="","",C30*0.03)</f>
        <v/>
      </c>
      <c r="L30" s="37"/>
      <c r="M30" s="39" t="str">
        <f aca="false">IF(J30="","",(K30/J30)/1000)</f>
        <v/>
      </c>
      <c r="N30" s="36"/>
      <c r="O30" s="38"/>
      <c r="P30" s="36"/>
      <c r="Q30" s="36"/>
      <c r="R30" s="40" t="str">
        <f aca="false">IF(O30="","",(IF(G30="売",H30-P30,P30-H30))*M30*100000)</f>
        <v/>
      </c>
      <c r="S30" s="40"/>
      <c r="T30" s="41" t="str">
        <f aca="false">IF(O30="","",IF(R30&lt;0,J30*(-1),IF(G30="買",(P30-H30)*100,(H30-P30)*100)))</f>
        <v/>
      </c>
      <c r="U30" s="41"/>
    </row>
    <row r="31" customFormat="false" ht="13.5" hidden="false" customHeight="false" outlineLevel="0" collapsed="false">
      <c r="B31" s="36" t="n">
        <v>23</v>
      </c>
      <c r="C31" s="37" t="str">
        <f aca="false">IF(R30="","",C30+R30)</f>
        <v/>
      </c>
      <c r="D31" s="37"/>
      <c r="E31" s="36"/>
      <c r="F31" s="38"/>
      <c r="G31" s="36" t="s">
        <v>36</v>
      </c>
      <c r="H31" s="36"/>
      <c r="I31" s="36"/>
      <c r="J31" s="36"/>
      <c r="K31" s="37" t="str">
        <f aca="false">IF(F31="","",C31*0.03)</f>
        <v/>
      </c>
      <c r="L31" s="37"/>
      <c r="M31" s="39" t="str">
        <f aca="false">IF(J31="","",(K31/J31)/1000)</f>
        <v/>
      </c>
      <c r="N31" s="36"/>
      <c r="O31" s="38"/>
      <c r="P31" s="36"/>
      <c r="Q31" s="36"/>
      <c r="R31" s="40" t="str">
        <f aca="false">IF(O31="","",(IF(G31="売",H31-P31,P31-H31))*M31*100000)</f>
        <v/>
      </c>
      <c r="S31" s="40"/>
      <c r="T31" s="41" t="str">
        <f aca="false">IF(O31="","",IF(R31&lt;0,J31*(-1),IF(G31="買",(P31-H31)*100,(H31-P31)*100)))</f>
        <v/>
      </c>
      <c r="U31" s="41"/>
    </row>
    <row r="32" customFormat="false" ht="13.5" hidden="false" customHeight="false" outlineLevel="0" collapsed="false">
      <c r="B32" s="36" t="n">
        <v>24</v>
      </c>
      <c r="C32" s="37" t="str">
        <f aca="false">IF(R31="","",C31+R31)</f>
        <v/>
      </c>
      <c r="D32" s="37"/>
      <c r="E32" s="36"/>
      <c r="F32" s="38"/>
      <c r="G32" s="36" t="s">
        <v>36</v>
      </c>
      <c r="H32" s="36"/>
      <c r="I32" s="36"/>
      <c r="J32" s="36"/>
      <c r="K32" s="37" t="str">
        <f aca="false">IF(F32="","",C32*0.03)</f>
        <v/>
      </c>
      <c r="L32" s="37"/>
      <c r="M32" s="39" t="str">
        <f aca="false">IF(J32="","",(K32/J32)/1000)</f>
        <v/>
      </c>
      <c r="N32" s="36"/>
      <c r="O32" s="38"/>
      <c r="P32" s="36"/>
      <c r="Q32" s="36"/>
      <c r="R32" s="40" t="str">
        <f aca="false">IF(O32="","",(IF(G32="売",H32-P32,P32-H32))*M32*100000)</f>
        <v/>
      </c>
      <c r="S32" s="40"/>
      <c r="T32" s="41" t="str">
        <f aca="false">IF(O32="","",IF(R32&lt;0,J32*(-1),IF(G32="買",(P32-H32)*100,(H32-P32)*100)))</f>
        <v/>
      </c>
      <c r="U32" s="41"/>
    </row>
    <row r="33" customFormat="false" ht="13.5" hidden="false" customHeight="false" outlineLevel="0" collapsed="false">
      <c r="B33" s="36" t="n">
        <v>25</v>
      </c>
      <c r="C33" s="37" t="str">
        <f aca="false">IF(R32="","",C32+R32)</f>
        <v/>
      </c>
      <c r="D33" s="37"/>
      <c r="E33" s="36"/>
      <c r="F33" s="38"/>
      <c r="G33" s="36" t="s">
        <v>37</v>
      </c>
      <c r="H33" s="36"/>
      <c r="I33" s="36"/>
      <c r="J33" s="36"/>
      <c r="K33" s="37" t="str">
        <f aca="false">IF(F33="","",C33*0.03)</f>
        <v/>
      </c>
      <c r="L33" s="37"/>
      <c r="M33" s="39" t="str">
        <f aca="false">IF(J33="","",(K33/J33)/1000)</f>
        <v/>
      </c>
      <c r="N33" s="36"/>
      <c r="O33" s="38"/>
      <c r="P33" s="36"/>
      <c r="Q33" s="36"/>
      <c r="R33" s="40" t="str">
        <f aca="false">IF(O33="","",(IF(G33="売",H33-P33,P33-H33))*M33*100000)</f>
        <v/>
      </c>
      <c r="S33" s="40"/>
      <c r="T33" s="41" t="str">
        <f aca="false">IF(O33="","",IF(R33&lt;0,J33*(-1),IF(G33="買",(P33-H33)*100,(H33-P33)*100)))</f>
        <v/>
      </c>
      <c r="U33" s="41"/>
    </row>
    <row r="34" customFormat="false" ht="13.5" hidden="false" customHeight="false" outlineLevel="0" collapsed="false">
      <c r="B34" s="36" t="n">
        <v>26</v>
      </c>
      <c r="C34" s="37" t="str">
        <f aca="false">IF(R33="","",C33+R33)</f>
        <v/>
      </c>
      <c r="D34" s="37"/>
      <c r="E34" s="36"/>
      <c r="F34" s="38"/>
      <c r="G34" s="36" t="s">
        <v>36</v>
      </c>
      <c r="H34" s="36"/>
      <c r="I34" s="36"/>
      <c r="J34" s="36"/>
      <c r="K34" s="37" t="str">
        <f aca="false">IF(F34="","",C34*0.03)</f>
        <v/>
      </c>
      <c r="L34" s="37"/>
      <c r="M34" s="39" t="str">
        <f aca="false">IF(J34="","",(K34/J34)/1000)</f>
        <v/>
      </c>
      <c r="N34" s="36"/>
      <c r="O34" s="38"/>
      <c r="P34" s="36"/>
      <c r="Q34" s="36"/>
      <c r="R34" s="40" t="str">
        <f aca="false">IF(O34="","",(IF(G34="売",H34-P34,P34-H34))*M34*100000)</f>
        <v/>
      </c>
      <c r="S34" s="40"/>
      <c r="T34" s="41" t="str">
        <f aca="false">IF(O34="","",IF(R34&lt;0,J34*(-1),IF(G34="買",(P34-H34)*100,(H34-P34)*100)))</f>
        <v/>
      </c>
      <c r="U34" s="41"/>
    </row>
    <row r="35" customFormat="false" ht="13.5" hidden="false" customHeight="false" outlineLevel="0" collapsed="false">
      <c r="B35" s="36" t="n">
        <v>27</v>
      </c>
      <c r="C35" s="37" t="str">
        <f aca="false">IF(R34="","",C34+R34)</f>
        <v/>
      </c>
      <c r="D35" s="37"/>
      <c r="E35" s="36"/>
      <c r="F35" s="38"/>
      <c r="G35" s="36" t="s">
        <v>36</v>
      </c>
      <c r="H35" s="36"/>
      <c r="I35" s="36"/>
      <c r="J35" s="36"/>
      <c r="K35" s="37" t="str">
        <f aca="false">IF(F35="","",C35*0.03)</f>
        <v/>
      </c>
      <c r="L35" s="37"/>
      <c r="M35" s="39" t="str">
        <f aca="false">IF(J35="","",(K35/J35)/1000)</f>
        <v/>
      </c>
      <c r="N35" s="36"/>
      <c r="O35" s="38"/>
      <c r="P35" s="36"/>
      <c r="Q35" s="36"/>
      <c r="R35" s="40" t="str">
        <f aca="false">IF(O35="","",(IF(G35="売",H35-P35,P35-H35))*M35*100000)</f>
        <v/>
      </c>
      <c r="S35" s="40"/>
      <c r="T35" s="41" t="str">
        <f aca="false">IF(O35="","",IF(R35&lt;0,J35*(-1),IF(G35="買",(P35-H35)*100,(H35-P35)*100)))</f>
        <v/>
      </c>
      <c r="U35" s="41"/>
    </row>
    <row r="36" customFormat="false" ht="13.5" hidden="false" customHeight="false" outlineLevel="0" collapsed="false">
      <c r="B36" s="36" t="n">
        <v>28</v>
      </c>
      <c r="C36" s="37" t="str">
        <f aca="false">IF(R35="","",C35+R35)</f>
        <v/>
      </c>
      <c r="D36" s="37"/>
      <c r="E36" s="36"/>
      <c r="F36" s="38"/>
      <c r="G36" s="36" t="s">
        <v>36</v>
      </c>
      <c r="H36" s="36"/>
      <c r="I36" s="36"/>
      <c r="J36" s="36"/>
      <c r="K36" s="37" t="str">
        <f aca="false">IF(F36="","",C36*0.03)</f>
        <v/>
      </c>
      <c r="L36" s="37"/>
      <c r="M36" s="39" t="str">
        <f aca="false">IF(J36="","",(K36/J36)/1000)</f>
        <v/>
      </c>
      <c r="N36" s="36"/>
      <c r="O36" s="38"/>
      <c r="P36" s="36"/>
      <c r="Q36" s="36"/>
      <c r="R36" s="40" t="str">
        <f aca="false">IF(O36="","",(IF(G36="売",H36-P36,P36-H36))*M36*100000)</f>
        <v/>
      </c>
      <c r="S36" s="40"/>
      <c r="T36" s="41" t="str">
        <f aca="false">IF(O36="","",IF(R36&lt;0,J36*(-1),IF(G36="買",(P36-H36)*100,(H36-P36)*100)))</f>
        <v/>
      </c>
      <c r="U36" s="41"/>
    </row>
    <row r="37" customFormat="false" ht="13.5" hidden="false" customHeight="false" outlineLevel="0" collapsed="false">
      <c r="B37" s="36" t="n">
        <v>29</v>
      </c>
      <c r="C37" s="37" t="str">
        <f aca="false">IF(R36="","",C36+R36)</f>
        <v/>
      </c>
      <c r="D37" s="37"/>
      <c r="E37" s="36"/>
      <c r="F37" s="38"/>
      <c r="G37" s="36" t="s">
        <v>36</v>
      </c>
      <c r="H37" s="36"/>
      <c r="I37" s="36"/>
      <c r="J37" s="36"/>
      <c r="K37" s="37" t="str">
        <f aca="false">IF(F37="","",C37*0.03)</f>
        <v/>
      </c>
      <c r="L37" s="37"/>
      <c r="M37" s="39" t="str">
        <f aca="false">IF(J37="","",(K37/J37)/1000)</f>
        <v/>
      </c>
      <c r="N37" s="36"/>
      <c r="O37" s="38"/>
      <c r="P37" s="36"/>
      <c r="Q37" s="36"/>
      <c r="R37" s="40" t="str">
        <f aca="false">IF(O37="","",(IF(G37="売",H37-P37,P37-H37))*M37*100000)</f>
        <v/>
      </c>
      <c r="S37" s="40"/>
      <c r="T37" s="41" t="str">
        <f aca="false">IF(O37="","",IF(R37&lt;0,J37*(-1),IF(G37="買",(P37-H37)*100,(H37-P37)*100)))</f>
        <v/>
      </c>
      <c r="U37" s="41"/>
    </row>
    <row r="38" customFormat="false" ht="13.5" hidden="false" customHeight="false" outlineLevel="0" collapsed="false">
      <c r="B38" s="36" t="n">
        <v>30</v>
      </c>
      <c r="C38" s="37" t="str">
        <f aca="false">IF(R37="","",C37+R37)</f>
        <v/>
      </c>
      <c r="D38" s="37"/>
      <c r="E38" s="36"/>
      <c r="F38" s="38"/>
      <c r="G38" s="36" t="s">
        <v>37</v>
      </c>
      <c r="H38" s="36"/>
      <c r="I38" s="36"/>
      <c r="J38" s="36"/>
      <c r="K38" s="37" t="str">
        <f aca="false">IF(F38="","",C38*0.03)</f>
        <v/>
      </c>
      <c r="L38" s="37"/>
      <c r="M38" s="39" t="str">
        <f aca="false">IF(J38="","",(K38/J38)/1000)</f>
        <v/>
      </c>
      <c r="N38" s="36"/>
      <c r="O38" s="38"/>
      <c r="P38" s="36"/>
      <c r="Q38" s="36"/>
      <c r="R38" s="40" t="str">
        <f aca="false">IF(O38="","",(IF(G38="売",H38-P38,P38-H38))*M38*100000)</f>
        <v/>
      </c>
      <c r="S38" s="40"/>
      <c r="T38" s="41" t="str">
        <f aca="false">IF(O38="","",IF(R38&lt;0,J38*(-1),IF(G38="買",(P38-H38)*100,(H38-P38)*100)))</f>
        <v/>
      </c>
      <c r="U38" s="41"/>
    </row>
    <row r="39" customFormat="false" ht="13.5" hidden="false" customHeight="false" outlineLevel="0" collapsed="false">
      <c r="B39" s="36" t="n">
        <v>31</v>
      </c>
      <c r="C39" s="37" t="str">
        <f aca="false">IF(R38="","",C38+R38)</f>
        <v/>
      </c>
      <c r="D39" s="37"/>
      <c r="E39" s="36"/>
      <c r="F39" s="38"/>
      <c r="G39" s="36" t="s">
        <v>37</v>
      </c>
      <c r="H39" s="36"/>
      <c r="I39" s="36"/>
      <c r="J39" s="36"/>
      <c r="K39" s="37" t="str">
        <f aca="false">IF(F39="","",C39*0.03)</f>
        <v/>
      </c>
      <c r="L39" s="37"/>
      <c r="M39" s="39" t="str">
        <f aca="false">IF(J39="","",(K39/J39)/1000)</f>
        <v/>
      </c>
      <c r="N39" s="36"/>
      <c r="O39" s="38"/>
      <c r="P39" s="36"/>
      <c r="Q39" s="36"/>
      <c r="R39" s="40" t="str">
        <f aca="false">IF(O39="","",(IF(G39="売",H39-P39,P39-H39))*M39*100000)</f>
        <v/>
      </c>
      <c r="S39" s="40"/>
      <c r="T39" s="41" t="str">
        <f aca="false">IF(O39="","",IF(R39&lt;0,J39*(-1),IF(G39="買",(P39-H39)*100,(H39-P39)*100)))</f>
        <v/>
      </c>
      <c r="U39" s="41"/>
    </row>
    <row r="40" customFormat="false" ht="13.5" hidden="false" customHeight="false" outlineLevel="0" collapsed="false">
      <c r="B40" s="36" t="n">
        <v>32</v>
      </c>
      <c r="C40" s="37" t="str">
        <f aca="false">IF(R39="","",C39+R39)</f>
        <v/>
      </c>
      <c r="D40" s="37"/>
      <c r="E40" s="36"/>
      <c r="F40" s="38"/>
      <c r="G40" s="36" t="s">
        <v>37</v>
      </c>
      <c r="H40" s="36"/>
      <c r="I40" s="36"/>
      <c r="J40" s="36"/>
      <c r="K40" s="37" t="str">
        <f aca="false">IF(F40="","",C40*0.03)</f>
        <v/>
      </c>
      <c r="L40" s="37"/>
      <c r="M40" s="39" t="str">
        <f aca="false">IF(J40="","",(K40/J40)/1000)</f>
        <v/>
      </c>
      <c r="N40" s="36"/>
      <c r="O40" s="38"/>
      <c r="P40" s="36"/>
      <c r="Q40" s="36"/>
      <c r="R40" s="40" t="str">
        <f aca="false">IF(O40="","",(IF(G40="売",H40-P40,P40-H40))*M40*100000)</f>
        <v/>
      </c>
      <c r="S40" s="40"/>
      <c r="T40" s="41" t="str">
        <f aca="false">IF(O40="","",IF(R40&lt;0,J40*(-1),IF(G40="買",(P40-H40)*100,(H40-P40)*100)))</f>
        <v/>
      </c>
      <c r="U40" s="41"/>
    </row>
    <row r="41" customFormat="false" ht="13.5" hidden="false" customHeight="false" outlineLevel="0" collapsed="false">
      <c r="B41" s="36" t="n">
        <v>33</v>
      </c>
      <c r="C41" s="37" t="str">
        <f aca="false">IF(R40="","",C40+R40)</f>
        <v/>
      </c>
      <c r="D41" s="37"/>
      <c r="E41" s="36"/>
      <c r="F41" s="38"/>
      <c r="G41" s="36" t="s">
        <v>36</v>
      </c>
      <c r="H41" s="36"/>
      <c r="I41" s="36"/>
      <c r="J41" s="36"/>
      <c r="K41" s="37" t="str">
        <f aca="false">IF(F41="","",C41*0.03)</f>
        <v/>
      </c>
      <c r="L41" s="37"/>
      <c r="M41" s="39" t="str">
        <f aca="false">IF(J41="","",(K41/J41)/1000)</f>
        <v/>
      </c>
      <c r="N41" s="36"/>
      <c r="O41" s="38"/>
      <c r="P41" s="36"/>
      <c r="Q41" s="36"/>
      <c r="R41" s="40" t="str">
        <f aca="false">IF(O41="","",(IF(G41="売",H41-P41,P41-H41))*M41*100000)</f>
        <v/>
      </c>
      <c r="S41" s="40"/>
      <c r="T41" s="41" t="str">
        <f aca="false">IF(O41="","",IF(R41&lt;0,J41*(-1),IF(G41="買",(P41-H41)*100,(H41-P41)*100)))</f>
        <v/>
      </c>
      <c r="U41" s="41"/>
    </row>
    <row r="42" customFormat="false" ht="13.5" hidden="false" customHeight="false" outlineLevel="0" collapsed="false">
      <c r="B42" s="36" t="n">
        <v>34</v>
      </c>
      <c r="C42" s="37" t="str">
        <f aca="false">IF(R41="","",C41+R41)</f>
        <v/>
      </c>
      <c r="D42" s="37"/>
      <c r="E42" s="36"/>
      <c r="F42" s="38"/>
      <c r="G42" s="36" t="s">
        <v>37</v>
      </c>
      <c r="H42" s="36"/>
      <c r="I42" s="36"/>
      <c r="J42" s="36"/>
      <c r="K42" s="37" t="str">
        <f aca="false">IF(F42="","",C42*0.03)</f>
        <v/>
      </c>
      <c r="L42" s="37"/>
      <c r="M42" s="39" t="str">
        <f aca="false">IF(J42="","",(K42/J42)/1000)</f>
        <v/>
      </c>
      <c r="N42" s="36"/>
      <c r="O42" s="38"/>
      <c r="P42" s="36"/>
      <c r="Q42" s="36"/>
      <c r="R42" s="40" t="str">
        <f aca="false">IF(O42="","",(IF(G42="売",H42-P42,P42-H42))*M42*100000)</f>
        <v/>
      </c>
      <c r="S42" s="40"/>
      <c r="T42" s="41" t="str">
        <f aca="false">IF(O42="","",IF(R42&lt;0,J42*(-1),IF(G42="買",(P42-H42)*100,(H42-P42)*100)))</f>
        <v/>
      </c>
      <c r="U42" s="41"/>
    </row>
    <row r="43" customFormat="false" ht="13.5" hidden="false" customHeight="false" outlineLevel="0" collapsed="false">
      <c r="B43" s="36" t="n">
        <v>35</v>
      </c>
      <c r="C43" s="37" t="str">
        <f aca="false">IF(R42="","",C42+R42)</f>
        <v/>
      </c>
      <c r="D43" s="37"/>
      <c r="E43" s="36"/>
      <c r="F43" s="38"/>
      <c r="G43" s="36" t="s">
        <v>36</v>
      </c>
      <c r="H43" s="36"/>
      <c r="I43" s="36"/>
      <c r="J43" s="36"/>
      <c r="K43" s="37" t="str">
        <f aca="false">IF(F43="","",C43*0.03)</f>
        <v/>
      </c>
      <c r="L43" s="37"/>
      <c r="M43" s="39" t="str">
        <f aca="false">IF(J43="","",(K43/J43)/1000)</f>
        <v/>
      </c>
      <c r="N43" s="36"/>
      <c r="O43" s="38"/>
      <c r="P43" s="36"/>
      <c r="Q43" s="36"/>
      <c r="R43" s="40" t="str">
        <f aca="false">IF(O43="","",(IF(G43="売",H43-P43,P43-H43))*M43*100000)</f>
        <v/>
      </c>
      <c r="S43" s="40"/>
      <c r="T43" s="41" t="str">
        <f aca="false">IF(O43="","",IF(R43&lt;0,J43*(-1),IF(G43="買",(P43-H43)*100,(H43-P43)*100)))</f>
        <v/>
      </c>
      <c r="U43" s="41"/>
    </row>
    <row r="44" customFormat="false" ht="13.5" hidden="false" customHeight="false" outlineLevel="0" collapsed="false">
      <c r="B44" s="36" t="n">
        <v>36</v>
      </c>
      <c r="C44" s="37" t="str">
        <f aca="false">IF(R43="","",C43+R43)</f>
        <v/>
      </c>
      <c r="D44" s="37"/>
      <c r="E44" s="36"/>
      <c r="F44" s="38"/>
      <c r="G44" s="36" t="s">
        <v>37</v>
      </c>
      <c r="H44" s="36"/>
      <c r="I44" s="36"/>
      <c r="J44" s="36"/>
      <c r="K44" s="37" t="str">
        <f aca="false">IF(F44="","",C44*0.03)</f>
        <v/>
      </c>
      <c r="L44" s="37"/>
      <c r="M44" s="39" t="str">
        <f aca="false">IF(J44="","",(K44/J44)/1000)</f>
        <v/>
      </c>
      <c r="N44" s="36"/>
      <c r="O44" s="38"/>
      <c r="P44" s="36"/>
      <c r="Q44" s="36"/>
      <c r="R44" s="40" t="str">
        <f aca="false">IF(O44="","",(IF(G44="売",H44-P44,P44-H44))*M44*100000)</f>
        <v/>
      </c>
      <c r="S44" s="40"/>
      <c r="T44" s="41" t="str">
        <f aca="false">IF(O44="","",IF(R44&lt;0,J44*(-1),IF(G44="買",(P44-H44)*100,(H44-P44)*100)))</f>
        <v/>
      </c>
      <c r="U44" s="41"/>
    </row>
    <row r="45" customFormat="false" ht="13.5" hidden="false" customHeight="false" outlineLevel="0" collapsed="false">
      <c r="B45" s="36" t="n">
        <v>37</v>
      </c>
      <c r="C45" s="37" t="str">
        <f aca="false">IF(R44="","",C44+R44)</f>
        <v/>
      </c>
      <c r="D45" s="37"/>
      <c r="E45" s="36"/>
      <c r="F45" s="38"/>
      <c r="G45" s="36" t="s">
        <v>36</v>
      </c>
      <c r="H45" s="36"/>
      <c r="I45" s="36"/>
      <c r="J45" s="36"/>
      <c r="K45" s="37" t="str">
        <f aca="false">IF(F45="","",C45*0.03)</f>
        <v/>
      </c>
      <c r="L45" s="37"/>
      <c r="M45" s="39" t="str">
        <f aca="false">IF(J45="","",(K45/J45)/1000)</f>
        <v/>
      </c>
      <c r="N45" s="36"/>
      <c r="O45" s="38"/>
      <c r="P45" s="36"/>
      <c r="Q45" s="36"/>
      <c r="R45" s="40" t="str">
        <f aca="false">IF(O45="","",(IF(G45="売",H45-P45,P45-H45))*M45*100000)</f>
        <v/>
      </c>
      <c r="S45" s="40"/>
      <c r="T45" s="41" t="str">
        <f aca="false">IF(O45="","",IF(R45&lt;0,J45*(-1),IF(G45="買",(P45-H45)*100,(H45-P45)*100)))</f>
        <v/>
      </c>
      <c r="U45" s="41"/>
    </row>
    <row r="46" customFormat="false" ht="13.5" hidden="false" customHeight="false" outlineLevel="0" collapsed="false">
      <c r="B46" s="36" t="n">
        <v>38</v>
      </c>
      <c r="C46" s="37" t="str">
        <f aca="false">IF(R45="","",C45+R45)</f>
        <v/>
      </c>
      <c r="D46" s="37"/>
      <c r="E46" s="36"/>
      <c r="F46" s="38"/>
      <c r="G46" s="36" t="s">
        <v>37</v>
      </c>
      <c r="H46" s="36"/>
      <c r="I46" s="36"/>
      <c r="J46" s="36"/>
      <c r="K46" s="37" t="str">
        <f aca="false">IF(F46="","",C46*0.03)</f>
        <v/>
      </c>
      <c r="L46" s="37"/>
      <c r="M46" s="39" t="str">
        <f aca="false">IF(J46="","",(K46/J46)/1000)</f>
        <v/>
      </c>
      <c r="N46" s="36"/>
      <c r="O46" s="38"/>
      <c r="P46" s="36"/>
      <c r="Q46" s="36"/>
      <c r="R46" s="40" t="str">
        <f aca="false">IF(O46="","",(IF(G46="売",H46-P46,P46-H46))*M46*100000)</f>
        <v/>
      </c>
      <c r="S46" s="40"/>
      <c r="T46" s="41" t="str">
        <f aca="false">IF(O46="","",IF(R46&lt;0,J46*(-1),IF(G46="買",(P46-H46)*100,(H46-P46)*100)))</f>
        <v/>
      </c>
      <c r="U46" s="41"/>
    </row>
    <row r="47" customFormat="false" ht="13.5" hidden="false" customHeight="false" outlineLevel="0" collapsed="false">
      <c r="B47" s="36" t="n">
        <v>39</v>
      </c>
      <c r="C47" s="37" t="str">
        <f aca="false">IF(R46="","",C46+R46)</f>
        <v/>
      </c>
      <c r="D47" s="37"/>
      <c r="E47" s="36"/>
      <c r="F47" s="38"/>
      <c r="G47" s="36" t="s">
        <v>37</v>
      </c>
      <c r="H47" s="36"/>
      <c r="I47" s="36"/>
      <c r="J47" s="36"/>
      <c r="K47" s="37" t="str">
        <f aca="false">IF(F47="","",C47*0.03)</f>
        <v/>
      </c>
      <c r="L47" s="37"/>
      <c r="M47" s="39" t="str">
        <f aca="false">IF(J47="","",(K47/J47)/1000)</f>
        <v/>
      </c>
      <c r="N47" s="36"/>
      <c r="O47" s="38"/>
      <c r="P47" s="36"/>
      <c r="Q47" s="36"/>
      <c r="R47" s="40" t="str">
        <f aca="false">IF(O47="","",(IF(G47="売",H47-P47,P47-H47))*M47*100000)</f>
        <v/>
      </c>
      <c r="S47" s="40"/>
      <c r="T47" s="41" t="str">
        <f aca="false">IF(O47="","",IF(R47&lt;0,J47*(-1),IF(G47="買",(P47-H47)*100,(H47-P47)*100)))</f>
        <v/>
      </c>
      <c r="U47" s="41"/>
    </row>
    <row r="48" customFormat="false" ht="13.5" hidden="false" customHeight="false" outlineLevel="0" collapsed="false">
      <c r="B48" s="36" t="n">
        <v>40</v>
      </c>
      <c r="C48" s="37" t="str">
        <f aca="false">IF(R47="","",C47+R47)</f>
        <v/>
      </c>
      <c r="D48" s="37"/>
      <c r="E48" s="36"/>
      <c r="F48" s="38"/>
      <c r="G48" s="36" t="s">
        <v>36</v>
      </c>
      <c r="H48" s="36"/>
      <c r="I48" s="36"/>
      <c r="J48" s="36"/>
      <c r="K48" s="37" t="str">
        <f aca="false">IF(F48="","",C48*0.03)</f>
        <v/>
      </c>
      <c r="L48" s="37"/>
      <c r="M48" s="39" t="str">
        <f aca="false">IF(J48="","",(K48/J48)/1000)</f>
        <v/>
      </c>
      <c r="N48" s="36"/>
      <c r="O48" s="38"/>
      <c r="P48" s="36"/>
      <c r="Q48" s="36"/>
      <c r="R48" s="40" t="str">
        <f aca="false">IF(O48="","",(IF(G48="売",H48-P48,P48-H48))*M48*100000)</f>
        <v/>
      </c>
      <c r="S48" s="40"/>
      <c r="T48" s="41" t="str">
        <f aca="false">IF(O48="","",IF(R48&lt;0,J48*(-1),IF(G48="買",(P48-H48)*100,(H48-P48)*100)))</f>
        <v/>
      </c>
      <c r="U48" s="41"/>
    </row>
    <row r="49" customFormat="false" ht="13.5" hidden="false" customHeight="false" outlineLevel="0" collapsed="false">
      <c r="B49" s="36" t="n">
        <v>41</v>
      </c>
      <c r="C49" s="37" t="str">
        <f aca="false">IF(R48="","",C48+R48)</f>
        <v/>
      </c>
      <c r="D49" s="37"/>
      <c r="E49" s="36"/>
      <c r="F49" s="38"/>
      <c r="G49" s="36" t="s">
        <v>37</v>
      </c>
      <c r="H49" s="36"/>
      <c r="I49" s="36"/>
      <c r="J49" s="36"/>
      <c r="K49" s="37" t="str">
        <f aca="false">IF(F49="","",C49*0.03)</f>
        <v/>
      </c>
      <c r="L49" s="37"/>
      <c r="M49" s="39" t="str">
        <f aca="false">IF(J49="","",(K49/J49)/1000)</f>
        <v/>
      </c>
      <c r="N49" s="36"/>
      <c r="O49" s="38"/>
      <c r="P49" s="36"/>
      <c r="Q49" s="36"/>
      <c r="R49" s="40" t="str">
        <f aca="false">IF(O49="","",(IF(G49="売",H49-P49,P49-H49))*M49*100000)</f>
        <v/>
      </c>
      <c r="S49" s="40"/>
      <c r="T49" s="41" t="str">
        <f aca="false">IF(O49="","",IF(R49&lt;0,J49*(-1),IF(G49="買",(P49-H49)*100,(H49-P49)*100)))</f>
        <v/>
      </c>
      <c r="U49" s="41"/>
    </row>
    <row r="50" customFormat="false" ht="13.5" hidden="false" customHeight="false" outlineLevel="0" collapsed="false">
      <c r="B50" s="36" t="n">
        <v>42</v>
      </c>
      <c r="C50" s="37" t="str">
        <f aca="false">IF(R49="","",C49+R49)</f>
        <v/>
      </c>
      <c r="D50" s="37"/>
      <c r="E50" s="36"/>
      <c r="F50" s="38"/>
      <c r="G50" s="36" t="s">
        <v>37</v>
      </c>
      <c r="H50" s="36"/>
      <c r="I50" s="36"/>
      <c r="J50" s="36"/>
      <c r="K50" s="37" t="str">
        <f aca="false">IF(F50="","",C50*0.03)</f>
        <v/>
      </c>
      <c r="L50" s="37"/>
      <c r="M50" s="39" t="str">
        <f aca="false">IF(J50="","",(K50/J50)/1000)</f>
        <v/>
      </c>
      <c r="N50" s="36"/>
      <c r="O50" s="38"/>
      <c r="P50" s="36"/>
      <c r="Q50" s="36"/>
      <c r="R50" s="40" t="str">
        <f aca="false">IF(O50="","",(IF(G50="売",H50-P50,P50-H50))*M50*100000)</f>
        <v/>
      </c>
      <c r="S50" s="40"/>
      <c r="T50" s="41" t="str">
        <f aca="false">IF(O50="","",IF(R50&lt;0,J50*(-1),IF(G50="買",(P50-H50)*100,(H50-P50)*100)))</f>
        <v/>
      </c>
      <c r="U50" s="41"/>
    </row>
    <row r="51" customFormat="false" ht="13.5" hidden="false" customHeight="false" outlineLevel="0" collapsed="false">
      <c r="B51" s="36" t="n">
        <v>43</v>
      </c>
      <c r="C51" s="37" t="str">
        <f aca="false">IF(R50="","",C50+R50)</f>
        <v/>
      </c>
      <c r="D51" s="37"/>
      <c r="E51" s="36"/>
      <c r="F51" s="38"/>
      <c r="G51" s="36" t="s">
        <v>36</v>
      </c>
      <c r="H51" s="36"/>
      <c r="I51" s="36"/>
      <c r="J51" s="36"/>
      <c r="K51" s="37" t="str">
        <f aca="false">IF(F51="","",C51*0.03)</f>
        <v/>
      </c>
      <c r="L51" s="37"/>
      <c r="M51" s="39" t="str">
        <f aca="false">IF(J51="","",(K51/J51)/1000)</f>
        <v/>
      </c>
      <c r="N51" s="36"/>
      <c r="O51" s="38"/>
      <c r="P51" s="36"/>
      <c r="Q51" s="36"/>
      <c r="R51" s="40" t="str">
        <f aca="false">IF(O51="","",(IF(G51="売",H51-P51,P51-H51))*M51*100000)</f>
        <v/>
      </c>
      <c r="S51" s="40"/>
      <c r="T51" s="41" t="str">
        <f aca="false">IF(O51="","",IF(R51&lt;0,J51*(-1),IF(G51="買",(P51-H51)*100,(H51-P51)*100)))</f>
        <v/>
      </c>
      <c r="U51" s="41"/>
    </row>
    <row r="52" customFormat="false" ht="13.5" hidden="false" customHeight="false" outlineLevel="0" collapsed="false">
      <c r="B52" s="36" t="n">
        <v>44</v>
      </c>
      <c r="C52" s="37" t="str">
        <f aca="false">IF(R51="","",C51+R51)</f>
        <v/>
      </c>
      <c r="D52" s="37"/>
      <c r="E52" s="36"/>
      <c r="F52" s="38"/>
      <c r="G52" s="36" t="s">
        <v>36</v>
      </c>
      <c r="H52" s="36"/>
      <c r="I52" s="36"/>
      <c r="J52" s="36"/>
      <c r="K52" s="37" t="str">
        <f aca="false">IF(F52="","",C52*0.03)</f>
        <v/>
      </c>
      <c r="L52" s="37"/>
      <c r="M52" s="39" t="str">
        <f aca="false">IF(J52="","",(K52/J52)/1000)</f>
        <v/>
      </c>
      <c r="N52" s="36"/>
      <c r="O52" s="38"/>
      <c r="P52" s="36"/>
      <c r="Q52" s="36"/>
      <c r="R52" s="40" t="str">
        <f aca="false">IF(O52="","",(IF(G52="売",H52-P52,P52-H52))*M52*100000)</f>
        <v/>
      </c>
      <c r="S52" s="40"/>
      <c r="T52" s="41" t="str">
        <f aca="false">IF(O52="","",IF(R52&lt;0,J52*(-1),IF(G52="買",(P52-H52)*100,(H52-P52)*100)))</f>
        <v/>
      </c>
      <c r="U52" s="41"/>
    </row>
    <row r="53" customFormat="false" ht="13.5" hidden="false" customHeight="false" outlineLevel="0" collapsed="false">
      <c r="B53" s="36" t="n">
        <v>45</v>
      </c>
      <c r="C53" s="37" t="str">
        <f aca="false">IF(R52="","",C52+R52)</f>
        <v/>
      </c>
      <c r="D53" s="37"/>
      <c r="E53" s="36"/>
      <c r="F53" s="38"/>
      <c r="G53" s="36" t="s">
        <v>37</v>
      </c>
      <c r="H53" s="36"/>
      <c r="I53" s="36"/>
      <c r="J53" s="36"/>
      <c r="K53" s="37" t="str">
        <f aca="false">IF(F53="","",C53*0.03)</f>
        <v/>
      </c>
      <c r="L53" s="37"/>
      <c r="M53" s="39" t="str">
        <f aca="false">IF(J53="","",(K53/J53)/1000)</f>
        <v/>
      </c>
      <c r="N53" s="36"/>
      <c r="O53" s="38"/>
      <c r="P53" s="36"/>
      <c r="Q53" s="36"/>
      <c r="R53" s="40" t="str">
        <f aca="false">IF(O53="","",(IF(G53="売",H53-P53,P53-H53))*M53*100000)</f>
        <v/>
      </c>
      <c r="S53" s="40"/>
      <c r="T53" s="41" t="str">
        <f aca="false">IF(O53="","",IF(R53&lt;0,J53*(-1),IF(G53="買",(P53-H53)*100,(H53-P53)*100)))</f>
        <v/>
      </c>
      <c r="U53" s="41"/>
    </row>
    <row r="54" customFormat="false" ht="13.5" hidden="false" customHeight="false" outlineLevel="0" collapsed="false">
      <c r="B54" s="36" t="n">
        <v>46</v>
      </c>
      <c r="C54" s="37" t="str">
        <f aca="false">IF(R53="","",C53+R53)</f>
        <v/>
      </c>
      <c r="D54" s="37"/>
      <c r="E54" s="36"/>
      <c r="F54" s="38"/>
      <c r="G54" s="36" t="s">
        <v>37</v>
      </c>
      <c r="H54" s="36"/>
      <c r="I54" s="36"/>
      <c r="J54" s="36"/>
      <c r="K54" s="37" t="str">
        <f aca="false">IF(F54="","",C54*0.03)</f>
        <v/>
      </c>
      <c r="L54" s="37"/>
      <c r="M54" s="39" t="str">
        <f aca="false">IF(J54="","",(K54/J54)/1000)</f>
        <v/>
      </c>
      <c r="N54" s="36"/>
      <c r="O54" s="38"/>
      <c r="P54" s="36"/>
      <c r="Q54" s="36"/>
      <c r="R54" s="40" t="str">
        <f aca="false">IF(O54="","",(IF(G54="売",H54-P54,P54-H54))*M54*100000)</f>
        <v/>
      </c>
      <c r="S54" s="40"/>
      <c r="T54" s="41" t="str">
        <f aca="false">IF(O54="","",IF(R54&lt;0,J54*(-1),IF(G54="買",(P54-H54)*100,(H54-P54)*100)))</f>
        <v/>
      </c>
      <c r="U54" s="41"/>
    </row>
    <row r="55" customFormat="false" ht="13.5" hidden="false" customHeight="false" outlineLevel="0" collapsed="false">
      <c r="B55" s="36" t="n">
        <v>47</v>
      </c>
      <c r="C55" s="37" t="str">
        <f aca="false">IF(R54="","",C54+R54)</f>
        <v/>
      </c>
      <c r="D55" s="37"/>
      <c r="E55" s="36"/>
      <c r="F55" s="38"/>
      <c r="G55" s="36" t="s">
        <v>36</v>
      </c>
      <c r="H55" s="36"/>
      <c r="I55" s="36"/>
      <c r="J55" s="36"/>
      <c r="K55" s="37" t="str">
        <f aca="false">IF(F55="","",C55*0.03)</f>
        <v/>
      </c>
      <c r="L55" s="37"/>
      <c r="M55" s="39" t="str">
        <f aca="false">IF(J55="","",(K55/J55)/1000)</f>
        <v/>
      </c>
      <c r="N55" s="36"/>
      <c r="O55" s="38"/>
      <c r="P55" s="36"/>
      <c r="Q55" s="36"/>
      <c r="R55" s="40" t="str">
        <f aca="false">IF(O55="","",(IF(G55="売",H55-P55,P55-H55))*M55*100000)</f>
        <v/>
      </c>
      <c r="S55" s="40"/>
      <c r="T55" s="41" t="str">
        <f aca="false">IF(O55="","",IF(R55&lt;0,J55*(-1),IF(G55="買",(P55-H55)*100,(H55-P55)*100)))</f>
        <v/>
      </c>
      <c r="U55" s="41"/>
    </row>
    <row r="56" customFormat="false" ht="13.5" hidden="false" customHeight="false" outlineLevel="0" collapsed="false">
      <c r="B56" s="36" t="n">
        <v>48</v>
      </c>
      <c r="C56" s="37" t="str">
        <f aca="false">IF(R55="","",C55+R55)</f>
        <v/>
      </c>
      <c r="D56" s="37"/>
      <c r="E56" s="36"/>
      <c r="F56" s="38"/>
      <c r="G56" s="36" t="s">
        <v>36</v>
      </c>
      <c r="H56" s="36"/>
      <c r="I56" s="36"/>
      <c r="J56" s="36"/>
      <c r="K56" s="37" t="str">
        <f aca="false">IF(F56="","",C56*0.03)</f>
        <v/>
      </c>
      <c r="L56" s="37"/>
      <c r="M56" s="39" t="str">
        <f aca="false">IF(J56="","",(K56/J56)/1000)</f>
        <v/>
      </c>
      <c r="N56" s="36"/>
      <c r="O56" s="38"/>
      <c r="P56" s="36"/>
      <c r="Q56" s="36"/>
      <c r="R56" s="40" t="str">
        <f aca="false">IF(O56="","",(IF(G56="売",H56-P56,P56-H56))*M56*100000)</f>
        <v/>
      </c>
      <c r="S56" s="40"/>
      <c r="T56" s="41" t="str">
        <f aca="false">IF(O56="","",IF(R56&lt;0,J56*(-1),IF(G56="買",(P56-H56)*100,(H56-P56)*100)))</f>
        <v/>
      </c>
      <c r="U56" s="41"/>
    </row>
    <row r="57" customFormat="false" ht="13.5" hidden="false" customHeight="false" outlineLevel="0" collapsed="false">
      <c r="B57" s="36" t="n">
        <v>49</v>
      </c>
      <c r="C57" s="37" t="str">
        <f aca="false">IF(R56="","",C56+R56)</f>
        <v/>
      </c>
      <c r="D57" s="37"/>
      <c r="E57" s="36"/>
      <c r="F57" s="38"/>
      <c r="G57" s="36" t="s">
        <v>36</v>
      </c>
      <c r="H57" s="36"/>
      <c r="I57" s="36"/>
      <c r="J57" s="36"/>
      <c r="K57" s="37" t="str">
        <f aca="false">IF(F57="","",C57*0.03)</f>
        <v/>
      </c>
      <c r="L57" s="37"/>
      <c r="M57" s="39" t="str">
        <f aca="false">IF(J57="","",(K57/J57)/1000)</f>
        <v/>
      </c>
      <c r="N57" s="36"/>
      <c r="O57" s="38"/>
      <c r="P57" s="36"/>
      <c r="Q57" s="36"/>
      <c r="R57" s="40" t="str">
        <f aca="false">IF(O57="","",(IF(G57="売",H57-P57,P57-H57))*M57*100000)</f>
        <v/>
      </c>
      <c r="S57" s="40"/>
      <c r="T57" s="41" t="str">
        <f aca="false">IF(O57="","",IF(R57&lt;0,J57*(-1),IF(G57="買",(P57-H57)*100,(H57-P57)*100)))</f>
        <v/>
      </c>
      <c r="U57" s="41"/>
    </row>
    <row r="58" customFormat="false" ht="13.5" hidden="false" customHeight="false" outlineLevel="0" collapsed="false">
      <c r="B58" s="36" t="n">
        <v>50</v>
      </c>
      <c r="C58" s="37" t="str">
        <f aca="false">IF(R57="","",C57+R57)</f>
        <v/>
      </c>
      <c r="D58" s="37"/>
      <c r="E58" s="36"/>
      <c r="F58" s="38"/>
      <c r="G58" s="36" t="s">
        <v>36</v>
      </c>
      <c r="H58" s="36"/>
      <c r="I58" s="36"/>
      <c r="J58" s="36"/>
      <c r="K58" s="37" t="str">
        <f aca="false">IF(F58="","",C58*0.03)</f>
        <v/>
      </c>
      <c r="L58" s="37"/>
      <c r="M58" s="39" t="str">
        <f aca="false">IF(J58="","",(K58/J58)/1000)</f>
        <v/>
      </c>
      <c r="N58" s="36"/>
      <c r="O58" s="38"/>
      <c r="P58" s="36"/>
      <c r="Q58" s="36"/>
      <c r="R58" s="40" t="str">
        <f aca="false">IF(O58="","",(IF(G58="売",H58-P58,P58-H58))*M58*100000)</f>
        <v/>
      </c>
      <c r="S58" s="40"/>
      <c r="T58" s="41" t="str">
        <f aca="false">IF(O58="","",IF(R58&lt;0,J58*(-1),IF(G58="買",(P58-H58)*100,(H58-P58)*100)))</f>
        <v/>
      </c>
      <c r="U58" s="41"/>
    </row>
    <row r="59" customFormat="false" ht="13.5" hidden="false" customHeight="false" outlineLevel="0" collapsed="false">
      <c r="B59" s="36" t="n">
        <v>51</v>
      </c>
      <c r="C59" s="37" t="str">
        <f aca="false">IF(R58="","",C58+R58)</f>
        <v/>
      </c>
      <c r="D59" s="37"/>
      <c r="E59" s="36"/>
      <c r="F59" s="38"/>
      <c r="G59" s="36" t="s">
        <v>36</v>
      </c>
      <c r="H59" s="36"/>
      <c r="I59" s="36"/>
      <c r="J59" s="36"/>
      <c r="K59" s="37" t="str">
        <f aca="false">IF(F59="","",C59*0.03)</f>
        <v/>
      </c>
      <c r="L59" s="37"/>
      <c r="M59" s="39" t="str">
        <f aca="false">IF(J59="","",(K59/J59)/1000)</f>
        <v/>
      </c>
      <c r="N59" s="36"/>
      <c r="O59" s="38"/>
      <c r="P59" s="36"/>
      <c r="Q59" s="36"/>
      <c r="R59" s="40" t="str">
        <f aca="false">IF(O59="","",(IF(G59="売",H59-P59,P59-H59))*M59*100000)</f>
        <v/>
      </c>
      <c r="S59" s="40"/>
      <c r="T59" s="41" t="str">
        <f aca="false">IF(O59="","",IF(R59&lt;0,J59*(-1),IF(G59="買",(P59-H59)*100,(H59-P59)*100)))</f>
        <v/>
      </c>
      <c r="U59" s="41"/>
    </row>
    <row r="60" customFormat="false" ht="13.5" hidden="false" customHeight="false" outlineLevel="0" collapsed="false">
      <c r="B60" s="36" t="n">
        <v>52</v>
      </c>
      <c r="C60" s="37" t="str">
        <f aca="false">IF(R59="","",C59+R59)</f>
        <v/>
      </c>
      <c r="D60" s="37"/>
      <c r="E60" s="36"/>
      <c r="F60" s="38"/>
      <c r="G60" s="36" t="s">
        <v>36</v>
      </c>
      <c r="H60" s="36"/>
      <c r="I60" s="36"/>
      <c r="J60" s="36"/>
      <c r="K60" s="37" t="str">
        <f aca="false">IF(F60="","",C60*0.03)</f>
        <v/>
      </c>
      <c r="L60" s="37"/>
      <c r="M60" s="39" t="str">
        <f aca="false">IF(J60="","",(K60/J60)/1000)</f>
        <v/>
      </c>
      <c r="N60" s="36"/>
      <c r="O60" s="38"/>
      <c r="P60" s="36"/>
      <c r="Q60" s="36"/>
      <c r="R60" s="40" t="str">
        <f aca="false">IF(O60="","",(IF(G60="売",H60-P60,P60-H60))*M60*100000)</f>
        <v/>
      </c>
      <c r="S60" s="40"/>
      <c r="T60" s="41" t="str">
        <f aca="false">IF(O60="","",IF(R60&lt;0,J60*(-1),IF(G60="買",(P60-H60)*100,(H60-P60)*100)))</f>
        <v/>
      </c>
      <c r="U60" s="41"/>
    </row>
    <row r="61" customFormat="false" ht="13.5" hidden="false" customHeight="false" outlineLevel="0" collapsed="false">
      <c r="B61" s="36" t="n">
        <v>53</v>
      </c>
      <c r="C61" s="37" t="str">
        <f aca="false">IF(R60="","",C60+R60)</f>
        <v/>
      </c>
      <c r="D61" s="37"/>
      <c r="E61" s="36"/>
      <c r="F61" s="38"/>
      <c r="G61" s="36" t="s">
        <v>36</v>
      </c>
      <c r="H61" s="36"/>
      <c r="I61" s="36"/>
      <c r="J61" s="36"/>
      <c r="K61" s="37" t="str">
        <f aca="false">IF(F61="","",C61*0.03)</f>
        <v/>
      </c>
      <c r="L61" s="37"/>
      <c r="M61" s="39" t="str">
        <f aca="false">IF(J61="","",(K61/J61)/1000)</f>
        <v/>
      </c>
      <c r="N61" s="36"/>
      <c r="O61" s="38"/>
      <c r="P61" s="36"/>
      <c r="Q61" s="36"/>
      <c r="R61" s="40" t="str">
        <f aca="false">IF(O61="","",(IF(G61="売",H61-P61,P61-H61))*M61*100000)</f>
        <v/>
      </c>
      <c r="S61" s="40"/>
      <c r="T61" s="41" t="str">
        <f aca="false">IF(O61="","",IF(R61&lt;0,J61*(-1),IF(G61="買",(P61-H61)*100,(H61-P61)*100)))</f>
        <v/>
      </c>
      <c r="U61" s="41"/>
    </row>
    <row r="62" customFormat="false" ht="13.5" hidden="false" customHeight="false" outlineLevel="0" collapsed="false">
      <c r="B62" s="36" t="n">
        <v>54</v>
      </c>
      <c r="C62" s="37" t="str">
        <f aca="false">IF(R61="","",C61+R61)</f>
        <v/>
      </c>
      <c r="D62" s="37"/>
      <c r="E62" s="36"/>
      <c r="F62" s="38"/>
      <c r="G62" s="36" t="s">
        <v>36</v>
      </c>
      <c r="H62" s="36"/>
      <c r="I62" s="36"/>
      <c r="J62" s="36"/>
      <c r="K62" s="37" t="str">
        <f aca="false">IF(F62="","",C62*0.03)</f>
        <v/>
      </c>
      <c r="L62" s="37"/>
      <c r="M62" s="39" t="str">
        <f aca="false">IF(J62="","",(K62/J62)/1000)</f>
        <v/>
      </c>
      <c r="N62" s="36"/>
      <c r="O62" s="38"/>
      <c r="P62" s="36"/>
      <c r="Q62" s="36"/>
      <c r="R62" s="40" t="str">
        <f aca="false">IF(O62="","",(IF(G62="売",H62-P62,P62-H62))*M62*100000)</f>
        <v/>
      </c>
      <c r="S62" s="40"/>
      <c r="T62" s="41" t="str">
        <f aca="false">IF(O62="","",IF(R62&lt;0,J62*(-1),IF(G62="買",(P62-H62)*100,(H62-P62)*100)))</f>
        <v/>
      </c>
      <c r="U62" s="41"/>
    </row>
    <row r="63" customFormat="false" ht="13.5" hidden="false" customHeight="false" outlineLevel="0" collapsed="false">
      <c r="B63" s="36" t="n">
        <v>55</v>
      </c>
      <c r="C63" s="37" t="str">
        <f aca="false">IF(R62="","",C62+R62)</f>
        <v/>
      </c>
      <c r="D63" s="37"/>
      <c r="E63" s="36"/>
      <c r="F63" s="38"/>
      <c r="G63" s="36" t="s">
        <v>37</v>
      </c>
      <c r="H63" s="36"/>
      <c r="I63" s="36"/>
      <c r="J63" s="36"/>
      <c r="K63" s="37" t="str">
        <f aca="false">IF(F63="","",C63*0.03)</f>
        <v/>
      </c>
      <c r="L63" s="37"/>
      <c r="M63" s="39" t="str">
        <f aca="false">IF(J63="","",(K63/J63)/1000)</f>
        <v/>
      </c>
      <c r="N63" s="36"/>
      <c r="O63" s="38"/>
      <c r="P63" s="36"/>
      <c r="Q63" s="36"/>
      <c r="R63" s="40" t="str">
        <f aca="false">IF(O63="","",(IF(G63="売",H63-P63,P63-H63))*M63*100000)</f>
        <v/>
      </c>
      <c r="S63" s="40"/>
      <c r="T63" s="41" t="str">
        <f aca="false">IF(O63="","",IF(R63&lt;0,J63*(-1),IF(G63="買",(P63-H63)*100,(H63-P63)*100)))</f>
        <v/>
      </c>
      <c r="U63" s="41"/>
    </row>
    <row r="64" customFormat="false" ht="13.5" hidden="false" customHeight="false" outlineLevel="0" collapsed="false">
      <c r="B64" s="36" t="n">
        <v>56</v>
      </c>
      <c r="C64" s="37" t="str">
        <f aca="false">IF(R63="","",C63+R63)</f>
        <v/>
      </c>
      <c r="D64" s="37"/>
      <c r="E64" s="36"/>
      <c r="F64" s="38"/>
      <c r="G64" s="36" t="s">
        <v>36</v>
      </c>
      <c r="H64" s="36"/>
      <c r="I64" s="36"/>
      <c r="J64" s="36"/>
      <c r="K64" s="37" t="str">
        <f aca="false">IF(F64="","",C64*0.03)</f>
        <v/>
      </c>
      <c r="L64" s="37"/>
      <c r="M64" s="39" t="str">
        <f aca="false">IF(J64="","",(K64/J64)/1000)</f>
        <v/>
      </c>
      <c r="N64" s="36"/>
      <c r="O64" s="38"/>
      <c r="P64" s="36"/>
      <c r="Q64" s="36"/>
      <c r="R64" s="40" t="str">
        <f aca="false">IF(O64="","",(IF(G64="売",H64-P64,P64-H64))*M64*100000)</f>
        <v/>
      </c>
      <c r="S64" s="40"/>
      <c r="T64" s="41" t="str">
        <f aca="false">IF(O64="","",IF(R64&lt;0,J64*(-1),IF(G64="買",(P64-H64)*100,(H64-P64)*100)))</f>
        <v/>
      </c>
      <c r="U64" s="41"/>
    </row>
    <row r="65" customFormat="false" ht="13.5" hidden="false" customHeight="false" outlineLevel="0" collapsed="false">
      <c r="B65" s="36" t="n">
        <v>57</v>
      </c>
      <c r="C65" s="37" t="str">
        <f aca="false">IF(R64="","",C64+R64)</f>
        <v/>
      </c>
      <c r="D65" s="37"/>
      <c r="E65" s="36"/>
      <c r="F65" s="38"/>
      <c r="G65" s="36" t="s">
        <v>36</v>
      </c>
      <c r="H65" s="36"/>
      <c r="I65" s="36"/>
      <c r="J65" s="36"/>
      <c r="K65" s="37" t="str">
        <f aca="false">IF(F65="","",C65*0.03)</f>
        <v/>
      </c>
      <c r="L65" s="37"/>
      <c r="M65" s="39" t="str">
        <f aca="false">IF(J65="","",(K65/J65)/1000)</f>
        <v/>
      </c>
      <c r="N65" s="36"/>
      <c r="O65" s="38"/>
      <c r="P65" s="36"/>
      <c r="Q65" s="36"/>
      <c r="R65" s="40" t="str">
        <f aca="false">IF(O65="","",(IF(G65="売",H65-P65,P65-H65))*M65*100000)</f>
        <v/>
      </c>
      <c r="S65" s="40"/>
      <c r="T65" s="41" t="str">
        <f aca="false">IF(O65="","",IF(R65&lt;0,J65*(-1),IF(G65="買",(P65-H65)*100,(H65-P65)*100)))</f>
        <v/>
      </c>
      <c r="U65" s="41"/>
    </row>
    <row r="66" customFormat="false" ht="13.5" hidden="false" customHeight="false" outlineLevel="0" collapsed="false">
      <c r="B66" s="36" t="n">
        <v>58</v>
      </c>
      <c r="C66" s="37" t="str">
        <f aca="false">IF(R65="","",C65+R65)</f>
        <v/>
      </c>
      <c r="D66" s="37"/>
      <c r="E66" s="36"/>
      <c r="F66" s="38"/>
      <c r="G66" s="36" t="s">
        <v>36</v>
      </c>
      <c r="H66" s="36"/>
      <c r="I66" s="36"/>
      <c r="J66" s="36"/>
      <c r="K66" s="37" t="str">
        <f aca="false">IF(F66="","",C66*0.03)</f>
        <v/>
      </c>
      <c r="L66" s="37"/>
      <c r="M66" s="39" t="str">
        <f aca="false">IF(J66="","",(K66/J66)/1000)</f>
        <v/>
      </c>
      <c r="N66" s="36"/>
      <c r="O66" s="38"/>
      <c r="P66" s="36"/>
      <c r="Q66" s="36"/>
      <c r="R66" s="40" t="str">
        <f aca="false">IF(O66="","",(IF(G66="売",H66-P66,P66-H66))*M66*100000)</f>
        <v/>
      </c>
      <c r="S66" s="40"/>
      <c r="T66" s="41" t="str">
        <f aca="false">IF(O66="","",IF(R66&lt;0,J66*(-1),IF(G66="買",(P66-H66)*100,(H66-P66)*100)))</f>
        <v/>
      </c>
      <c r="U66" s="41"/>
    </row>
    <row r="67" customFormat="false" ht="13.5" hidden="false" customHeight="false" outlineLevel="0" collapsed="false">
      <c r="B67" s="36" t="n">
        <v>59</v>
      </c>
      <c r="C67" s="37" t="str">
        <f aca="false">IF(R66="","",C66+R66)</f>
        <v/>
      </c>
      <c r="D67" s="37"/>
      <c r="E67" s="36"/>
      <c r="F67" s="38"/>
      <c r="G67" s="36" t="s">
        <v>36</v>
      </c>
      <c r="H67" s="36"/>
      <c r="I67" s="36"/>
      <c r="J67" s="36"/>
      <c r="K67" s="37" t="str">
        <f aca="false">IF(F67="","",C67*0.03)</f>
        <v/>
      </c>
      <c r="L67" s="37"/>
      <c r="M67" s="39" t="str">
        <f aca="false">IF(J67="","",(K67/J67)/1000)</f>
        <v/>
      </c>
      <c r="N67" s="36"/>
      <c r="O67" s="38"/>
      <c r="P67" s="36"/>
      <c r="Q67" s="36"/>
      <c r="R67" s="40" t="str">
        <f aca="false">IF(O67="","",(IF(G67="売",H67-P67,P67-H67))*M67*100000)</f>
        <v/>
      </c>
      <c r="S67" s="40"/>
      <c r="T67" s="41" t="str">
        <f aca="false">IF(O67="","",IF(R67&lt;0,J67*(-1),IF(G67="買",(P67-H67)*100,(H67-P67)*100)))</f>
        <v/>
      </c>
      <c r="U67" s="41"/>
    </row>
    <row r="68" customFormat="false" ht="13.5" hidden="false" customHeight="false" outlineLevel="0" collapsed="false">
      <c r="B68" s="36" t="n">
        <v>60</v>
      </c>
      <c r="C68" s="37" t="str">
        <f aca="false">IF(R67="","",C67+R67)</f>
        <v/>
      </c>
      <c r="D68" s="37"/>
      <c r="E68" s="36"/>
      <c r="F68" s="38"/>
      <c r="G68" s="36" t="s">
        <v>37</v>
      </c>
      <c r="H68" s="36"/>
      <c r="I68" s="36"/>
      <c r="J68" s="36"/>
      <c r="K68" s="37" t="str">
        <f aca="false">IF(F68="","",C68*0.03)</f>
        <v/>
      </c>
      <c r="L68" s="37"/>
      <c r="M68" s="39" t="str">
        <f aca="false">IF(J68="","",(K68/J68)/1000)</f>
        <v/>
      </c>
      <c r="N68" s="36"/>
      <c r="O68" s="38"/>
      <c r="P68" s="36"/>
      <c r="Q68" s="36"/>
      <c r="R68" s="40" t="str">
        <f aca="false">IF(O68="","",(IF(G68="売",H68-P68,P68-H68))*M68*100000)</f>
        <v/>
      </c>
      <c r="S68" s="40"/>
      <c r="T68" s="41" t="str">
        <f aca="false">IF(O68="","",IF(R68&lt;0,J68*(-1),IF(G68="買",(P68-H68)*100,(H68-P68)*100)))</f>
        <v/>
      </c>
      <c r="U68" s="41"/>
    </row>
    <row r="69" customFormat="false" ht="13.5" hidden="false" customHeight="false" outlineLevel="0" collapsed="false">
      <c r="B69" s="36" t="n">
        <v>61</v>
      </c>
      <c r="C69" s="37" t="str">
        <f aca="false">IF(R68="","",C68+R68)</f>
        <v/>
      </c>
      <c r="D69" s="37"/>
      <c r="E69" s="36"/>
      <c r="F69" s="38"/>
      <c r="G69" s="36" t="s">
        <v>37</v>
      </c>
      <c r="H69" s="36"/>
      <c r="I69" s="36"/>
      <c r="J69" s="36"/>
      <c r="K69" s="37" t="str">
        <f aca="false">IF(F69="","",C69*0.03)</f>
        <v/>
      </c>
      <c r="L69" s="37"/>
      <c r="M69" s="39" t="str">
        <f aca="false">IF(J69="","",(K69/J69)/1000)</f>
        <v/>
      </c>
      <c r="N69" s="36"/>
      <c r="O69" s="38"/>
      <c r="P69" s="36"/>
      <c r="Q69" s="36"/>
      <c r="R69" s="40" t="str">
        <f aca="false">IF(O69="","",(IF(G69="売",H69-P69,P69-H69))*M69*100000)</f>
        <v/>
      </c>
      <c r="S69" s="40"/>
      <c r="T69" s="41" t="str">
        <f aca="false">IF(O69="","",IF(R69&lt;0,J69*(-1),IF(G69="買",(P69-H69)*100,(H69-P69)*100)))</f>
        <v/>
      </c>
      <c r="U69" s="41"/>
    </row>
    <row r="70" customFormat="false" ht="13.5" hidden="false" customHeight="false" outlineLevel="0" collapsed="false">
      <c r="B70" s="36" t="n">
        <v>62</v>
      </c>
      <c r="C70" s="37" t="str">
        <f aca="false">IF(R69="","",C69+R69)</f>
        <v/>
      </c>
      <c r="D70" s="37"/>
      <c r="E70" s="36"/>
      <c r="F70" s="38"/>
      <c r="G70" s="36" t="s">
        <v>36</v>
      </c>
      <c r="H70" s="36"/>
      <c r="I70" s="36"/>
      <c r="J70" s="36"/>
      <c r="K70" s="37" t="str">
        <f aca="false">IF(F70="","",C70*0.03)</f>
        <v/>
      </c>
      <c r="L70" s="37"/>
      <c r="M70" s="39" t="str">
        <f aca="false">IF(J70="","",(K70/J70)/1000)</f>
        <v/>
      </c>
      <c r="N70" s="36"/>
      <c r="O70" s="38"/>
      <c r="P70" s="36"/>
      <c r="Q70" s="36"/>
      <c r="R70" s="40" t="str">
        <f aca="false">IF(O70="","",(IF(G70="売",H70-P70,P70-H70))*M70*100000)</f>
        <v/>
      </c>
      <c r="S70" s="40"/>
      <c r="T70" s="41" t="str">
        <f aca="false">IF(O70="","",IF(R70&lt;0,J70*(-1),IF(G70="買",(P70-H70)*100,(H70-P70)*100)))</f>
        <v/>
      </c>
      <c r="U70" s="41"/>
    </row>
    <row r="71" customFormat="false" ht="13.5" hidden="false" customHeight="false" outlineLevel="0" collapsed="false">
      <c r="B71" s="36" t="n">
        <v>63</v>
      </c>
      <c r="C71" s="37" t="str">
        <f aca="false">IF(R70="","",C70+R70)</f>
        <v/>
      </c>
      <c r="D71" s="37"/>
      <c r="E71" s="36"/>
      <c r="F71" s="38"/>
      <c r="G71" s="36" t="s">
        <v>37</v>
      </c>
      <c r="H71" s="36"/>
      <c r="I71" s="36"/>
      <c r="J71" s="36"/>
      <c r="K71" s="37" t="str">
        <f aca="false">IF(F71="","",C71*0.03)</f>
        <v/>
      </c>
      <c r="L71" s="37"/>
      <c r="M71" s="39" t="str">
        <f aca="false">IF(J71="","",(K71/J71)/1000)</f>
        <v/>
      </c>
      <c r="N71" s="36"/>
      <c r="O71" s="38"/>
      <c r="P71" s="36"/>
      <c r="Q71" s="36"/>
      <c r="R71" s="40" t="str">
        <f aca="false">IF(O71="","",(IF(G71="売",H71-P71,P71-H71))*M71*100000)</f>
        <v/>
      </c>
      <c r="S71" s="40"/>
      <c r="T71" s="41" t="str">
        <f aca="false">IF(O71="","",IF(R71&lt;0,J71*(-1),IF(G71="買",(P71-H71)*100,(H71-P71)*100)))</f>
        <v/>
      </c>
      <c r="U71" s="41"/>
    </row>
    <row r="72" customFormat="false" ht="13.5" hidden="false" customHeight="false" outlineLevel="0" collapsed="false">
      <c r="B72" s="36" t="n">
        <v>64</v>
      </c>
      <c r="C72" s="37" t="str">
        <f aca="false">IF(R71="","",C71+R71)</f>
        <v/>
      </c>
      <c r="D72" s="37"/>
      <c r="E72" s="36"/>
      <c r="F72" s="38"/>
      <c r="G72" s="36" t="s">
        <v>36</v>
      </c>
      <c r="H72" s="36"/>
      <c r="I72" s="36"/>
      <c r="J72" s="36"/>
      <c r="K72" s="37" t="str">
        <f aca="false">IF(F72="","",C72*0.03)</f>
        <v/>
      </c>
      <c r="L72" s="37"/>
      <c r="M72" s="39" t="str">
        <f aca="false">IF(J72="","",(K72/J72)/1000)</f>
        <v/>
      </c>
      <c r="N72" s="36"/>
      <c r="O72" s="38"/>
      <c r="P72" s="36"/>
      <c r="Q72" s="36"/>
      <c r="R72" s="40" t="str">
        <f aca="false">IF(O72="","",(IF(G72="売",H72-P72,P72-H72))*M72*100000)</f>
        <v/>
      </c>
      <c r="S72" s="40"/>
      <c r="T72" s="41" t="str">
        <f aca="false">IF(O72="","",IF(R72&lt;0,J72*(-1),IF(G72="買",(P72-H72)*100,(H72-P72)*100)))</f>
        <v/>
      </c>
      <c r="U72" s="41"/>
    </row>
    <row r="73" customFormat="false" ht="13.5" hidden="false" customHeight="false" outlineLevel="0" collapsed="false">
      <c r="B73" s="36" t="n">
        <v>65</v>
      </c>
      <c r="C73" s="37" t="str">
        <f aca="false">IF(R72="","",C72+R72)</f>
        <v/>
      </c>
      <c r="D73" s="37"/>
      <c r="E73" s="36"/>
      <c r="F73" s="38"/>
      <c r="G73" s="36" t="s">
        <v>37</v>
      </c>
      <c r="H73" s="36"/>
      <c r="I73" s="36"/>
      <c r="J73" s="36"/>
      <c r="K73" s="37" t="str">
        <f aca="false">IF(F73="","",C73*0.03)</f>
        <v/>
      </c>
      <c r="L73" s="37"/>
      <c r="M73" s="39" t="str">
        <f aca="false">IF(J73="","",(K73/J73)/1000)</f>
        <v/>
      </c>
      <c r="N73" s="36"/>
      <c r="O73" s="38"/>
      <c r="P73" s="36"/>
      <c r="Q73" s="36"/>
      <c r="R73" s="40" t="str">
        <f aca="false">IF(O73="","",(IF(G73="売",H73-P73,P73-H73))*M73*100000)</f>
        <v/>
      </c>
      <c r="S73" s="40"/>
      <c r="T73" s="41" t="str">
        <f aca="false">IF(O73="","",IF(R73&lt;0,J73*(-1),IF(G73="買",(P73-H73)*100,(H73-P73)*100)))</f>
        <v/>
      </c>
      <c r="U73" s="41"/>
    </row>
    <row r="74" customFormat="false" ht="13.5" hidden="false" customHeight="false" outlineLevel="0" collapsed="false">
      <c r="B74" s="36" t="n">
        <v>66</v>
      </c>
      <c r="C74" s="37" t="str">
        <f aca="false">IF(R73="","",C73+R73)</f>
        <v/>
      </c>
      <c r="D74" s="37"/>
      <c r="E74" s="36"/>
      <c r="F74" s="38"/>
      <c r="G74" s="36" t="s">
        <v>37</v>
      </c>
      <c r="H74" s="36"/>
      <c r="I74" s="36"/>
      <c r="J74" s="36"/>
      <c r="K74" s="37" t="str">
        <f aca="false">IF(F74="","",C74*0.03)</f>
        <v/>
      </c>
      <c r="L74" s="37"/>
      <c r="M74" s="39" t="str">
        <f aca="false">IF(J74="","",(K74/J74)/1000)</f>
        <v/>
      </c>
      <c r="N74" s="36"/>
      <c r="O74" s="38"/>
      <c r="P74" s="36"/>
      <c r="Q74" s="36"/>
      <c r="R74" s="40" t="str">
        <f aca="false">IF(O74="","",(IF(G74="売",H74-P74,P74-H74))*M74*100000)</f>
        <v/>
      </c>
      <c r="S74" s="40"/>
      <c r="T74" s="41" t="str">
        <f aca="false">IF(O74="","",IF(R74&lt;0,J74*(-1),IF(G74="買",(P74-H74)*100,(H74-P74)*100)))</f>
        <v/>
      </c>
      <c r="U74" s="41"/>
    </row>
    <row r="75" customFormat="false" ht="13.5" hidden="false" customHeight="false" outlineLevel="0" collapsed="false">
      <c r="B75" s="36" t="n">
        <v>67</v>
      </c>
      <c r="C75" s="37" t="str">
        <f aca="false">IF(R74="","",C74+R74)</f>
        <v/>
      </c>
      <c r="D75" s="37"/>
      <c r="E75" s="36"/>
      <c r="F75" s="38"/>
      <c r="G75" s="36" t="s">
        <v>36</v>
      </c>
      <c r="H75" s="36"/>
      <c r="I75" s="36"/>
      <c r="J75" s="36"/>
      <c r="K75" s="37" t="str">
        <f aca="false">IF(F75="","",C75*0.03)</f>
        <v/>
      </c>
      <c r="L75" s="37"/>
      <c r="M75" s="39" t="str">
        <f aca="false">IF(J75="","",(K75/J75)/1000)</f>
        <v/>
      </c>
      <c r="N75" s="36"/>
      <c r="O75" s="38"/>
      <c r="P75" s="36"/>
      <c r="Q75" s="36"/>
      <c r="R75" s="40" t="str">
        <f aca="false">IF(O75="","",(IF(G75="売",H75-P75,P75-H75))*M75*100000)</f>
        <v/>
      </c>
      <c r="S75" s="40"/>
      <c r="T75" s="41" t="str">
        <f aca="false">IF(O75="","",IF(R75&lt;0,J75*(-1),IF(G75="買",(P75-H75)*100,(H75-P75)*100)))</f>
        <v/>
      </c>
      <c r="U75" s="41"/>
    </row>
    <row r="76" customFormat="false" ht="13.5" hidden="false" customHeight="false" outlineLevel="0" collapsed="false">
      <c r="B76" s="36" t="n">
        <v>68</v>
      </c>
      <c r="C76" s="37" t="str">
        <f aca="false">IF(R75="","",C75+R75)</f>
        <v/>
      </c>
      <c r="D76" s="37"/>
      <c r="E76" s="36"/>
      <c r="F76" s="38"/>
      <c r="G76" s="36" t="s">
        <v>36</v>
      </c>
      <c r="H76" s="36"/>
      <c r="I76" s="36"/>
      <c r="J76" s="36"/>
      <c r="K76" s="37" t="str">
        <f aca="false">IF(F76="","",C76*0.03)</f>
        <v/>
      </c>
      <c r="L76" s="37"/>
      <c r="M76" s="39" t="str">
        <f aca="false">IF(J76="","",(K76/J76)/1000)</f>
        <v/>
      </c>
      <c r="N76" s="36"/>
      <c r="O76" s="38"/>
      <c r="P76" s="36"/>
      <c r="Q76" s="36"/>
      <c r="R76" s="40" t="str">
        <f aca="false">IF(O76="","",(IF(G76="売",H76-P76,P76-H76))*M76*100000)</f>
        <v/>
      </c>
      <c r="S76" s="40"/>
      <c r="T76" s="41" t="str">
        <f aca="false">IF(O76="","",IF(R76&lt;0,J76*(-1),IF(G76="買",(P76-H76)*100,(H76-P76)*100)))</f>
        <v/>
      </c>
      <c r="U76" s="41"/>
    </row>
    <row r="77" customFormat="false" ht="13.5" hidden="false" customHeight="false" outlineLevel="0" collapsed="false">
      <c r="B77" s="36" t="n">
        <v>69</v>
      </c>
      <c r="C77" s="37" t="str">
        <f aca="false">IF(R76="","",C76+R76)</f>
        <v/>
      </c>
      <c r="D77" s="37"/>
      <c r="E77" s="36"/>
      <c r="F77" s="38"/>
      <c r="G77" s="36" t="s">
        <v>36</v>
      </c>
      <c r="H77" s="36"/>
      <c r="I77" s="36"/>
      <c r="J77" s="36"/>
      <c r="K77" s="37" t="str">
        <f aca="false">IF(F77="","",C77*0.03)</f>
        <v/>
      </c>
      <c r="L77" s="37"/>
      <c r="M77" s="39" t="str">
        <f aca="false">IF(J77="","",(K77/J77)/1000)</f>
        <v/>
      </c>
      <c r="N77" s="36"/>
      <c r="O77" s="38"/>
      <c r="P77" s="36"/>
      <c r="Q77" s="36"/>
      <c r="R77" s="40" t="str">
        <f aca="false">IF(O77="","",(IF(G77="売",H77-P77,P77-H77))*M77*100000)</f>
        <v/>
      </c>
      <c r="S77" s="40"/>
      <c r="T77" s="41" t="str">
        <f aca="false">IF(O77="","",IF(R77&lt;0,J77*(-1),IF(G77="買",(P77-H77)*100,(H77-P77)*100)))</f>
        <v/>
      </c>
      <c r="U77" s="41"/>
    </row>
    <row r="78" customFormat="false" ht="13.5" hidden="false" customHeight="false" outlineLevel="0" collapsed="false">
      <c r="B78" s="36" t="n">
        <v>70</v>
      </c>
      <c r="C78" s="37" t="str">
        <f aca="false">IF(R77="","",C77+R77)</f>
        <v/>
      </c>
      <c r="D78" s="37"/>
      <c r="E78" s="36"/>
      <c r="F78" s="38"/>
      <c r="G78" s="36" t="s">
        <v>37</v>
      </c>
      <c r="H78" s="36"/>
      <c r="I78" s="36"/>
      <c r="J78" s="36"/>
      <c r="K78" s="37" t="str">
        <f aca="false">IF(F78="","",C78*0.03)</f>
        <v/>
      </c>
      <c r="L78" s="37"/>
      <c r="M78" s="39" t="str">
        <f aca="false">IF(J78="","",(K78/J78)/1000)</f>
        <v/>
      </c>
      <c r="N78" s="36"/>
      <c r="O78" s="38"/>
      <c r="P78" s="36"/>
      <c r="Q78" s="36"/>
      <c r="R78" s="40" t="str">
        <f aca="false">IF(O78="","",(IF(G78="売",H78-P78,P78-H78))*M78*100000)</f>
        <v/>
      </c>
      <c r="S78" s="40"/>
      <c r="T78" s="41" t="str">
        <f aca="false">IF(O78="","",IF(R78&lt;0,J78*(-1),IF(G78="買",(P78-H78)*100,(H78-P78)*100)))</f>
        <v/>
      </c>
      <c r="U78" s="41"/>
    </row>
    <row r="79" customFormat="false" ht="13.5" hidden="false" customHeight="false" outlineLevel="0" collapsed="false">
      <c r="B79" s="36" t="n">
        <v>71</v>
      </c>
      <c r="C79" s="37" t="str">
        <f aca="false">IF(R78="","",C78+R78)</f>
        <v/>
      </c>
      <c r="D79" s="37"/>
      <c r="E79" s="36"/>
      <c r="F79" s="38"/>
      <c r="G79" s="36" t="s">
        <v>36</v>
      </c>
      <c r="H79" s="36"/>
      <c r="I79" s="36"/>
      <c r="J79" s="36"/>
      <c r="K79" s="37" t="str">
        <f aca="false">IF(F79="","",C79*0.03)</f>
        <v/>
      </c>
      <c r="L79" s="37"/>
      <c r="M79" s="39" t="str">
        <f aca="false">IF(J79="","",(K79/J79)/1000)</f>
        <v/>
      </c>
      <c r="N79" s="36"/>
      <c r="O79" s="38"/>
      <c r="P79" s="36"/>
      <c r="Q79" s="36"/>
      <c r="R79" s="40" t="str">
        <f aca="false">IF(O79="","",(IF(G79="売",H79-P79,P79-H79))*M79*100000)</f>
        <v/>
      </c>
      <c r="S79" s="40"/>
      <c r="T79" s="41" t="str">
        <f aca="false">IF(O79="","",IF(R79&lt;0,J79*(-1),IF(G79="買",(P79-H79)*100,(H79-P79)*100)))</f>
        <v/>
      </c>
      <c r="U79" s="41"/>
    </row>
    <row r="80" customFormat="false" ht="13.5" hidden="false" customHeight="false" outlineLevel="0" collapsed="false">
      <c r="B80" s="36" t="n">
        <v>72</v>
      </c>
      <c r="C80" s="37" t="str">
        <f aca="false">IF(R79="","",C79+R79)</f>
        <v/>
      </c>
      <c r="D80" s="37"/>
      <c r="E80" s="36"/>
      <c r="F80" s="38"/>
      <c r="G80" s="36" t="s">
        <v>37</v>
      </c>
      <c r="H80" s="36"/>
      <c r="I80" s="36"/>
      <c r="J80" s="36"/>
      <c r="K80" s="37" t="str">
        <f aca="false">IF(F80="","",C80*0.03)</f>
        <v/>
      </c>
      <c r="L80" s="37"/>
      <c r="M80" s="39" t="str">
        <f aca="false">IF(J80="","",(K80/J80)/1000)</f>
        <v/>
      </c>
      <c r="N80" s="36"/>
      <c r="O80" s="38"/>
      <c r="P80" s="36"/>
      <c r="Q80" s="36"/>
      <c r="R80" s="40" t="str">
        <f aca="false">IF(O80="","",(IF(G80="売",H80-P80,P80-H80))*M80*100000)</f>
        <v/>
      </c>
      <c r="S80" s="40"/>
      <c r="T80" s="41" t="str">
        <f aca="false">IF(O80="","",IF(R80&lt;0,J80*(-1),IF(G80="買",(P80-H80)*100,(H80-P80)*100)))</f>
        <v/>
      </c>
      <c r="U80" s="41"/>
    </row>
    <row r="81" customFormat="false" ht="13.5" hidden="false" customHeight="false" outlineLevel="0" collapsed="false">
      <c r="B81" s="36" t="n">
        <v>73</v>
      </c>
      <c r="C81" s="37" t="str">
        <f aca="false">IF(R80="","",C80+R80)</f>
        <v/>
      </c>
      <c r="D81" s="37"/>
      <c r="E81" s="36"/>
      <c r="F81" s="38"/>
      <c r="G81" s="36" t="s">
        <v>36</v>
      </c>
      <c r="H81" s="36"/>
      <c r="I81" s="36"/>
      <c r="J81" s="36"/>
      <c r="K81" s="37" t="str">
        <f aca="false">IF(F81="","",C81*0.03)</f>
        <v/>
      </c>
      <c r="L81" s="37"/>
      <c r="M81" s="39" t="str">
        <f aca="false">IF(J81="","",(K81/J81)/1000)</f>
        <v/>
      </c>
      <c r="N81" s="36"/>
      <c r="O81" s="38"/>
      <c r="P81" s="36"/>
      <c r="Q81" s="36"/>
      <c r="R81" s="40" t="str">
        <f aca="false">IF(O81="","",(IF(G81="売",H81-P81,P81-H81))*M81*100000)</f>
        <v/>
      </c>
      <c r="S81" s="40"/>
      <c r="T81" s="41" t="str">
        <f aca="false">IF(O81="","",IF(R81&lt;0,J81*(-1),IF(G81="買",(P81-H81)*100,(H81-P81)*100)))</f>
        <v/>
      </c>
      <c r="U81" s="41"/>
    </row>
    <row r="82" customFormat="false" ht="13.5" hidden="false" customHeight="false" outlineLevel="0" collapsed="false">
      <c r="B82" s="36" t="n">
        <v>74</v>
      </c>
      <c r="C82" s="37" t="str">
        <f aca="false">IF(R81="","",C81+R81)</f>
        <v/>
      </c>
      <c r="D82" s="37"/>
      <c r="E82" s="36"/>
      <c r="F82" s="38"/>
      <c r="G82" s="36" t="s">
        <v>36</v>
      </c>
      <c r="H82" s="36"/>
      <c r="I82" s="36"/>
      <c r="J82" s="36"/>
      <c r="K82" s="37" t="str">
        <f aca="false">IF(F82="","",C82*0.03)</f>
        <v/>
      </c>
      <c r="L82" s="37"/>
      <c r="M82" s="39" t="str">
        <f aca="false">IF(J82="","",(K82/J82)/1000)</f>
        <v/>
      </c>
      <c r="N82" s="36"/>
      <c r="O82" s="38"/>
      <c r="P82" s="36"/>
      <c r="Q82" s="36"/>
      <c r="R82" s="40" t="str">
        <f aca="false">IF(O82="","",(IF(G82="売",H82-P82,P82-H82))*M82*100000)</f>
        <v/>
      </c>
      <c r="S82" s="40"/>
      <c r="T82" s="41" t="str">
        <f aca="false">IF(O82="","",IF(R82&lt;0,J82*(-1),IF(G82="買",(P82-H82)*100,(H82-P82)*100)))</f>
        <v/>
      </c>
      <c r="U82" s="41"/>
    </row>
    <row r="83" customFormat="false" ht="13.5" hidden="false" customHeight="false" outlineLevel="0" collapsed="false">
      <c r="B83" s="36" t="n">
        <v>75</v>
      </c>
      <c r="C83" s="37" t="str">
        <f aca="false">IF(R82="","",C82+R82)</f>
        <v/>
      </c>
      <c r="D83" s="37"/>
      <c r="E83" s="36"/>
      <c r="F83" s="38"/>
      <c r="G83" s="36" t="s">
        <v>36</v>
      </c>
      <c r="H83" s="36"/>
      <c r="I83" s="36"/>
      <c r="J83" s="36"/>
      <c r="K83" s="37" t="str">
        <f aca="false">IF(F83="","",C83*0.03)</f>
        <v/>
      </c>
      <c r="L83" s="37"/>
      <c r="M83" s="39" t="str">
        <f aca="false">IF(J83="","",(K83/J83)/1000)</f>
        <v/>
      </c>
      <c r="N83" s="36"/>
      <c r="O83" s="38"/>
      <c r="P83" s="36"/>
      <c r="Q83" s="36"/>
      <c r="R83" s="40" t="str">
        <f aca="false">IF(O83="","",(IF(G83="売",H83-P83,P83-H83))*M83*100000)</f>
        <v/>
      </c>
      <c r="S83" s="40"/>
      <c r="T83" s="41" t="str">
        <f aca="false">IF(O83="","",IF(R83&lt;0,J83*(-1),IF(G83="買",(P83-H83)*100,(H83-P83)*100)))</f>
        <v/>
      </c>
      <c r="U83" s="41"/>
    </row>
    <row r="84" customFormat="false" ht="13.5" hidden="false" customHeight="false" outlineLevel="0" collapsed="false">
      <c r="B84" s="36" t="n">
        <v>76</v>
      </c>
      <c r="C84" s="37" t="str">
        <f aca="false">IF(R83="","",C83+R83)</f>
        <v/>
      </c>
      <c r="D84" s="37"/>
      <c r="E84" s="36"/>
      <c r="F84" s="38"/>
      <c r="G84" s="36" t="s">
        <v>36</v>
      </c>
      <c r="H84" s="36"/>
      <c r="I84" s="36"/>
      <c r="J84" s="36"/>
      <c r="K84" s="37" t="str">
        <f aca="false">IF(F84="","",C84*0.03)</f>
        <v/>
      </c>
      <c r="L84" s="37"/>
      <c r="M84" s="39" t="str">
        <f aca="false">IF(J84="","",(K84/J84)/1000)</f>
        <v/>
      </c>
      <c r="N84" s="36"/>
      <c r="O84" s="38"/>
      <c r="P84" s="36"/>
      <c r="Q84" s="36"/>
      <c r="R84" s="40" t="str">
        <f aca="false">IF(O84="","",(IF(G84="売",H84-P84,P84-H84))*M84*100000)</f>
        <v/>
      </c>
      <c r="S84" s="40"/>
      <c r="T84" s="41" t="str">
        <f aca="false">IF(O84="","",IF(R84&lt;0,J84*(-1),IF(G84="買",(P84-H84)*100,(H84-P84)*100)))</f>
        <v/>
      </c>
      <c r="U84" s="41"/>
    </row>
    <row r="85" customFormat="false" ht="13.5" hidden="false" customHeight="false" outlineLevel="0" collapsed="false">
      <c r="B85" s="36" t="n">
        <v>77</v>
      </c>
      <c r="C85" s="37" t="str">
        <f aca="false">IF(R84="","",C84+R84)</f>
        <v/>
      </c>
      <c r="D85" s="37"/>
      <c r="E85" s="36"/>
      <c r="F85" s="38"/>
      <c r="G85" s="36" t="s">
        <v>37</v>
      </c>
      <c r="H85" s="36"/>
      <c r="I85" s="36"/>
      <c r="J85" s="36"/>
      <c r="K85" s="37" t="str">
        <f aca="false">IF(F85="","",C85*0.03)</f>
        <v/>
      </c>
      <c r="L85" s="37"/>
      <c r="M85" s="39" t="str">
        <f aca="false">IF(J85="","",(K85/J85)/1000)</f>
        <v/>
      </c>
      <c r="N85" s="36"/>
      <c r="O85" s="38"/>
      <c r="P85" s="36"/>
      <c r="Q85" s="36"/>
      <c r="R85" s="40" t="str">
        <f aca="false">IF(O85="","",(IF(G85="売",H85-P85,P85-H85))*M85*100000)</f>
        <v/>
      </c>
      <c r="S85" s="40"/>
      <c r="T85" s="41" t="str">
        <f aca="false">IF(O85="","",IF(R85&lt;0,J85*(-1),IF(G85="買",(P85-H85)*100,(H85-P85)*100)))</f>
        <v/>
      </c>
      <c r="U85" s="41"/>
    </row>
    <row r="86" customFormat="false" ht="13.5" hidden="false" customHeight="false" outlineLevel="0" collapsed="false">
      <c r="B86" s="36" t="n">
        <v>78</v>
      </c>
      <c r="C86" s="37" t="str">
        <f aca="false">IF(R85="","",C85+R85)</f>
        <v/>
      </c>
      <c r="D86" s="37"/>
      <c r="E86" s="36"/>
      <c r="F86" s="38"/>
      <c r="G86" s="36" t="s">
        <v>36</v>
      </c>
      <c r="H86" s="36"/>
      <c r="I86" s="36"/>
      <c r="J86" s="36"/>
      <c r="K86" s="37" t="str">
        <f aca="false">IF(F86="","",C86*0.03)</f>
        <v/>
      </c>
      <c r="L86" s="37"/>
      <c r="M86" s="39" t="str">
        <f aca="false">IF(J86="","",(K86/J86)/1000)</f>
        <v/>
      </c>
      <c r="N86" s="36"/>
      <c r="O86" s="38"/>
      <c r="P86" s="36"/>
      <c r="Q86" s="36"/>
      <c r="R86" s="40" t="str">
        <f aca="false">IF(O86="","",(IF(G86="売",H86-P86,P86-H86))*M86*100000)</f>
        <v/>
      </c>
      <c r="S86" s="40"/>
      <c r="T86" s="41" t="str">
        <f aca="false">IF(O86="","",IF(R86&lt;0,J86*(-1),IF(G86="買",(P86-H86)*100,(H86-P86)*100)))</f>
        <v/>
      </c>
      <c r="U86" s="41"/>
    </row>
    <row r="87" customFormat="false" ht="13.5" hidden="false" customHeight="false" outlineLevel="0" collapsed="false">
      <c r="B87" s="36" t="n">
        <v>79</v>
      </c>
      <c r="C87" s="37" t="str">
        <f aca="false">IF(R86="","",C86+R86)</f>
        <v/>
      </c>
      <c r="D87" s="37"/>
      <c r="E87" s="36"/>
      <c r="F87" s="38"/>
      <c r="G87" s="36" t="s">
        <v>37</v>
      </c>
      <c r="H87" s="36"/>
      <c r="I87" s="36"/>
      <c r="J87" s="36"/>
      <c r="K87" s="37" t="str">
        <f aca="false">IF(F87="","",C87*0.03)</f>
        <v/>
      </c>
      <c r="L87" s="37"/>
      <c r="M87" s="39" t="str">
        <f aca="false">IF(J87="","",(K87/J87)/1000)</f>
        <v/>
      </c>
      <c r="N87" s="36"/>
      <c r="O87" s="38"/>
      <c r="P87" s="36"/>
      <c r="Q87" s="36"/>
      <c r="R87" s="40" t="str">
        <f aca="false">IF(O87="","",(IF(G87="売",H87-P87,P87-H87))*M87*100000)</f>
        <v/>
      </c>
      <c r="S87" s="40"/>
      <c r="T87" s="41" t="str">
        <f aca="false">IF(O87="","",IF(R87&lt;0,J87*(-1),IF(G87="買",(P87-H87)*100,(H87-P87)*100)))</f>
        <v/>
      </c>
      <c r="U87" s="41"/>
    </row>
    <row r="88" customFormat="false" ht="13.5" hidden="false" customHeight="false" outlineLevel="0" collapsed="false">
      <c r="B88" s="36" t="n">
        <v>80</v>
      </c>
      <c r="C88" s="37" t="str">
        <f aca="false">IF(R87="","",C87+R87)</f>
        <v/>
      </c>
      <c r="D88" s="37"/>
      <c r="E88" s="36"/>
      <c r="F88" s="38"/>
      <c r="G88" s="36" t="s">
        <v>37</v>
      </c>
      <c r="H88" s="36"/>
      <c r="I88" s="36"/>
      <c r="J88" s="36"/>
      <c r="K88" s="37" t="str">
        <f aca="false">IF(F88="","",C88*0.03)</f>
        <v/>
      </c>
      <c r="L88" s="37"/>
      <c r="M88" s="39" t="str">
        <f aca="false">IF(J88="","",(K88/J88)/1000)</f>
        <v/>
      </c>
      <c r="N88" s="36"/>
      <c r="O88" s="38"/>
      <c r="P88" s="36"/>
      <c r="Q88" s="36"/>
      <c r="R88" s="40" t="str">
        <f aca="false">IF(O88="","",(IF(G88="売",H88-P88,P88-H88))*M88*100000)</f>
        <v/>
      </c>
      <c r="S88" s="40"/>
      <c r="T88" s="41" t="str">
        <f aca="false">IF(O88="","",IF(R88&lt;0,J88*(-1),IF(G88="買",(P88-H88)*100,(H88-P88)*100)))</f>
        <v/>
      </c>
      <c r="U88" s="41"/>
    </row>
    <row r="89" customFormat="false" ht="13.5" hidden="false" customHeight="false" outlineLevel="0" collapsed="false">
      <c r="B89" s="36" t="n">
        <v>81</v>
      </c>
      <c r="C89" s="37" t="str">
        <f aca="false">IF(R88="","",C88+R88)</f>
        <v/>
      </c>
      <c r="D89" s="37"/>
      <c r="E89" s="36"/>
      <c r="F89" s="38"/>
      <c r="G89" s="36" t="s">
        <v>37</v>
      </c>
      <c r="H89" s="36"/>
      <c r="I89" s="36"/>
      <c r="J89" s="36"/>
      <c r="K89" s="37" t="str">
        <f aca="false">IF(F89="","",C89*0.03)</f>
        <v/>
      </c>
      <c r="L89" s="37"/>
      <c r="M89" s="39" t="str">
        <f aca="false">IF(J89="","",(K89/J89)/1000)</f>
        <v/>
      </c>
      <c r="N89" s="36"/>
      <c r="O89" s="38"/>
      <c r="P89" s="36"/>
      <c r="Q89" s="36"/>
      <c r="R89" s="40" t="str">
        <f aca="false">IF(O89="","",(IF(G89="売",H89-P89,P89-H89))*M89*100000)</f>
        <v/>
      </c>
      <c r="S89" s="40"/>
      <c r="T89" s="41" t="str">
        <f aca="false">IF(O89="","",IF(R89&lt;0,J89*(-1),IF(G89="買",(P89-H89)*100,(H89-P89)*100)))</f>
        <v/>
      </c>
      <c r="U89" s="41"/>
    </row>
    <row r="90" customFormat="false" ht="13.5" hidden="false" customHeight="false" outlineLevel="0" collapsed="false">
      <c r="B90" s="36" t="n">
        <v>82</v>
      </c>
      <c r="C90" s="37" t="str">
        <f aca="false">IF(R89="","",C89+R89)</f>
        <v/>
      </c>
      <c r="D90" s="37"/>
      <c r="E90" s="36"/>
      <c r="F90" s="38"/>
      <c r="G90" s="36" t="s">
        <v>37</v>
      </c>
      <c r="H90" s="36"/>
      <c r="I90" s="36"/>
      <c r="J90" s="36"/>
      <c r="K90" s="37" t="str">
        <f aca="false">IF(F90="","",C90*0.03)</f>
        <v/>
      </c>
      <c r="L90" s="37"/>
      <c r="M90" s="39" t="str">
        <f aca="false">IF(J90="","",(K90/J90)/1000)</f>
        <v/>
      </c>
      <c r="N90" s="36"/>
      <c r="O90" s="38"/>
      <c r="P90" s="36"/>
      <c r="Q90" s="36"/>
      <c r="R90" s="40" t="str">
        <f aca="false">IF(O90="","",(IF(G90="売",H90-P90,P90-H90))*M90*100000)</f>
        <v/>
      </c>
      <c r="S90" s="40"/>
      <c r="T90" s="41" t="str">
        <f aca="false">IF(O90="","",IF(R90&lt;0,J90*(-1),IF(G90="買",(P90-H90)*100,(H90-P90)*100)))</f>
        <v/>
      </c>
      <c r="U90" s="41"/>
    </row>
    <row r="91" customFormat="false" ht="13.5" hidden="false" customHeight="false" outlineLevel="0" collapsed="false">
      <c r="B91" s="36" t="n">
        <v>83</v>
      </c>
      <c r="C91" s="37" t="str">
        <f aca="false">IF(R90="","",C90+R90)</f>
        <v/>
      </c>
      <c r="D91" s="37"/>
      <c r="E91" s="36"/>
      <c r="F91" s="38"/>
      <c r="G91" s="36" t="s">
        <v>37</v>
      </c>
      <c r="H91" s="36"/>
      <c r="I91" s="36"/>
      <c r="J91" s="36"/>
      <c r="K91" s="37" t="str">
        <f aca="false">IF(F91="","",C91*0.03)</f>
        <v/>
      </c>
      <c r="L91" s="37"/>
      <c r="M91" s="39" t="str">
        <f aca="false">IF(J91="","",(K91/J91)/1000)</f>
        <v/>
      </c>
      <c r="N91" s="36"/>
      <c r="O91" s="38"/>
      <c r="P91" s="36"/>
      <c r="Q91" s="36"/>
      <c r="R91" s="40" t="str">
        <f aca="false">IF(O91="","",(IF(G91="売",H91-P91,P91-H91))*M91*100000)</f>
        <v/>
      </c>
      <c r="S91" s="40"/>
      <c r="T91" s="41" t="str">
        <f aca="false">IF(O91="","",IF(R91&lt;0,J91*(-1),IF(G91="買",(P91-H91)*100,(H91-P91)*100)))</f>
        <v/>
      </c>
      <c r="U91" s="41"/>
    </row>
    <row r="92" customFormat="false" ht="13.5" hidden="false" customHeight="false" outlineLevel="0" collapsed="false">
      <c r="B92" s="36" t="n">
        <v>84</v>
      </c>
      <c r="C92" s="37" t="str">
        <f aca="false">IF(R91="","",C91+R91)</f>
        <v/>
      </c>
      <c r="D92" s="37"/>
      <c r="E92" s="36"/>
      <c r="F92" s="38"/>
      <c r="G92" s="36" t="s">
        <v>36</v>
      </c>
      <c r="H92" s="36"/>
      <c r="I92" s="36"/>
      <c r="J92" s="36"/>
      <c r="K92" s="37" t="str">
        <f aca="false">IF(F92="","",C92*0.03)</f>
        <v/>
      </c>
      <c r="L92" s="37"/>
      <c r="M92" s="39" t="str">
        <f aca="false">IF(J92="","",(K92/J92)/1000)</f>
        <v/>
      </c>
      <c r="N92" s="36"/>
      <c r="O92" s="38"/>
      <c r="P92" s="36"/>
      <c r="Q92" s="36"/>
      <c r="R92" s="40" t="str">
        <f aca="false">IF(O92="","",(IF(G92="売",H92-P92,P92-H92))*M92*100000)</f>
        <v/>
      </c>
      <c r="S92" s="40"/>
      <c r="T92" s="41" t="str">
        <f aca="false">IF(O92="","",IF(R92&lt;0,J92*(-1),IF(G92="買",(P92-H92)*100,(H92-P92)*100)))</f>
        <v/>
      </c>
      <c r="U92" s="41"/>
    </row>
    <row r="93" customFormat="false" ht="13.5" hidden="false" customHeight="false" outlineLevel="0" collapsed="false">
      <c r="B93" s="36" t="n">
        <v>85</v>
      </c>
      <c r="C93" s="37" t="str">
        <f aca="false">IF(R92="","",C92+R92)</f>
        <v/>
      </c>
      <c r="D93" s="37"/>
      <c r="E93" s="36"/>
      <c r="F93" s="38"/>
      <c r="G93" s="36" t="s">
        <v>37</v>
      </c>
      <c r="H93" s="36"/>
      <c r="I93" s="36"/>
      <c r="J93" s="36"/>
      <c r="K93" s="37" t="str">
        <f aca="false">IF(F93="","",C93*0.03)</f>
        <v/>
      </c>
      <c r="L93" s="37"/>
      <c r="M93" s="39" t="str">
        <f aca="false">IF(J93="","",(K93/J93)/1000)</f>
        <v/>
      </c>
      <c r="N93" s="36"/>
      <c r="O93" s="38"/>
      <c r="P93" s="36"/>
      <c r="Q93" s="36"/>
      <c r="R93" s="40" t="str">
        <f aca="false">IF(O93="","",(IF(G93="売",H93-P93,P93-H93))*M93*100000)</f>
        <v/>
      </c>
      <c r="S93" s="40"/>
      <c r="T93" s="41" t="str">
        <f aca="false">IF(O93="","",IF(R93&lt;0,J93*(-1),IF(G93="買",(P93-H93)*100,(H93-P93)*100)))</f>
        <v/>
      </c>
      <c r="U93" s="41"/>
    </row>
    <row r="94" customFormat="false" ht="13.5" hidden="false" customHeight="false" outlineLevel="0" collapsed="false">
      <c r="B94" s="36" t="n">
        <v>86</v>
      </c>
      <c r="C94" s="37" t="str">
        <f aca="false">IF(R93="","",C93+R93)</f>
        <v/>
      </c>
      <c r="D94" s="37"/>
      <c r="E94" s="36"/>
      <c r="F94" s="38"/>
      <c r="G94" s="36" t="s">
        <v>36</v>
      </c>
      <c r="H94" s="36"/>
      <c r="I94" s="36"/>
      <c r="J94" s="36"/>
      <c r="K94" s="37" t="str">
        <f aca="false">IF(F94="","",C94*0.03)</f>
        <v/>
      </c>
      <c r="L94" s="37"/>
      <c r="M94" s="39" t="str">
        <f aca="false">IF(J94="","",(K94/J94)/1000)</f>
        <v/>
      </c>
      <c r="N94" s="36"/>
      <c r="O94" s="38"/>
      <c r="P94" s="36"/>
      <c r="Q94" s="36"/>
      <c r="R94" s="40" t="str">
        <f aca="false">IF(O94="","",(IF(G94="売",H94-P94,P94-H94))*M94*100000)</f>
        <v/>
      </c>
      <c r="S94" s="40"/>
      <c r="T94" s="41" t="str">
        <f aca="false">IF(O94="","",IF(R94&lt;0,J94*(-1),IF(G94="買",(P94-H94)*100,(H94-P94)*100)))</f>
        <v/>
      </c>
      <c r="U94" s="41"/>
    </row>
    <row r="95" customFormat="false" ht="13.5" hidden="false" customHeight="false" outlineLevel="0" collapsed="false">
      <c r="B95" s="36" t="n">
        <v>87</v>
      </c>
      <c r="C95" s="37" t="str">
        <f aca="false">IF(R94="","",C94+R94)</f>
        <v/>
      </c>
      <c r="D95" s="37"/>
      <c r="E95" s="36"/>
      <c r="F95" s="38"/>
      <c r="G95" s="36" t="s">
        <v>37</v>
      </c>
      <c r="H95" s="36"/>
      <c r="I95" s="36"/>
      <c r="J95" s="36"/>
      <c r="K95" s="37" t="str">
        <f aca="false">IF(F95="","",C95*0.03)</f>
        <v/>
      </c>
      <c r="L95" s="37"/>
      <c r="M95" s="39" t="str">
        <f aca="false">IF(J95="","",(K95/J95)/1000)</f>
        <v/>
      </c>
      <c r="N95" s="36"/>
      <c r="O95" s="38"/>
      <c r="P95" s="36"/>
      <c r="Q95" s="36"/>
      <c r="R95" s="40" t="str">
        <f aca="false">IF(O95="","",(IF(G95="売",H95-P95,P95-H95))*M95*100000)</f>
        <v/>
      </c>
      <c r="S95" s="40"/>
      <c r="T95" s="41" t="str">
        <f aca="false">IF(O95="","",IF(R95&lt;0,J95*(-1),IF(G95="買",(P95-H95)*100,(H95-P95)*100)))</f>
        <v/>
      </c>
      <c r="U95" s="41"/>
    </row>
    <row r="96" customFormat="false" ht="13.5" hidden="false" customHeight="false" outlineLevel="0" collapsed="false">
      <c r="B96" s="36" t="n">
        <v>88</v>
      </c>
      <c r="C96" s="37" t="str">
        <f aca="false">IF(R95="","",C95+R95)</f>
        <v/>
      </c>
      <c r="D96" s="37"/>
      <c r="E96" s="36"/>
      <c r="F96" s="38"/>
      <c r="G96" s="36" t="s">
        <v>36</v>
      </c>
      <c r="H96" s="36"/>
      <c r="I96" s="36"/>
      <c r="J96" s="36"/>
      <c r="K96" s="37" t="str">
        <f aca="false">IF(F96="","",C96*0.03)</f>
        <v/>
      </c>
      <c r="L96" s="37"/>
      <c r="M96" s="39" t="str">
        <f aca="false">IF(J96="","",(K96/J96)/1000)</f>
        <v/>
      </c>
      <c r="N96" s="36"/>
      <c r="O96" s="38"/>
      <c r="P96" s="36"/>
      <c r="Q96" s="36"/>
      <c r="R96" s="40" t="str">
        <f aca="false">IF(O96="","",(IF(G96="売",H96-P96,P96-H96))*M96*100000)</f>
        <v/>
      </c>
      <c r="S96" s="40"/>
      <c r="T96" s="41" t="str">
        <f aca="false">IF(O96="","",IF(R96&lt;0,J96*(-1),IF(G96="買",(P96-H96)*100,(H96-P96)*100)))</f>
        <v/>
      </c>
      <c r="U96" s="41"/>
    </row>
    <row r="97" customFormat="false" ht="13.5" hidden="false" customHeight="false" outlineLevel="0" collapsed="false">
      <c r="B97" s="36" t="n">
        <v>89</v>
      </c>
      <c r="C97" s="37" t="str">
        <f aca="false">IF(R96="","",C96+R96)</f>
        <v/>
      </c>
      <c r="D97" s="37"/>
      <c r="E97" s="36"/>
      <c r="F97" s="38"/>
      <c r="G97" s="36" t="s">
        <v>37</v>
      </c>
      <c r="H97" s="36"/>
      <c r="I97" s="36"/>
      <c r="J97" s="36"/>
      <c r="K97" s="37" t="str">
        <f aca="false">IF(F97="","",C97*0.03)</f>
        <v/>
      </c>
      <c r="L97" s="37"/>
      <c r="M97" s="39" t="str">
        <f aca="false">IF(J97="","",(K97/J97)/1000)</f>
        <v/>
      </c>
      <c r="N97" s="36"/>
      <c r="O97" s="38"/>
      <c r="P97" s="36"/>
      <c r="Q97" s="36"/>
      <c r="R97" s="40" t="str">
        <f aca="false">IF(O97="","",(IF(G97="売",H97-P97,P97-H97))*M97*100000)</f>
        <v/>
      </c>
      <c r="S97" s="40"/>
      <c r="T97" s="41" t="str">
        <f aca="false">IF(O97="","",IF(R97&lt;0,J97*(-1),IF(G97="買",(P97-H97)*100,(H97-P97)*100)))</f>
        <v/>
      </c>
      <c r="U97" s="41"/>
    </row>
    <row r="98" customFormat="false" ht="13.5" hidden="false" customHeight="false" outlineLevel="0" collapsed="false">
      <c r="B98" s="36" t="n">
        <v>90</v>
      </c>
      <c r="C98" s="37" t="str">
        <f aca="false">IF(R97="","",C97+R97)</f>
        <v/>
      </c>
      <c r="D98" s="37"/>
      <c r="E98" s="36"/>
      <c r="F98" s="38"/>
      <c r="G98" s="36" t="s">
        <v>36</v>
      </c>
      <c r="H98" s="36"/>
      <c r="I98" s="36"/>
      <c r="J98" s="36"/>
      <c r="K98" s="37" t="str">
        <f aca="false">IF(F98="","",C98*0.03)</f>
        <v/>
      </c>
      <c r="L98" s="37"/>
      <c r="M98" s="39" t="str">
        <f aca="false">IF(J98="","",(K98/J98)/1000)</f>
        <v/>
      </c>
      <c r="N98" s="36"/>
      <c r="O98" s="38"/>
      <c r="P98" s="36"/>
      <c r="Q98" s="36"/>
      <c r="R98" s="40" t="str">
        <f aca="false">IF(O98="","",(IF(G98="売",H98-P98,P98-H98))*M98*100000)</f>
        <v/>
      </c>
      <c r="S98" s="40"/>
      <c r="T98" s="41" t="str">
        <f aca="false">IF(O98="","",IF(R98&lt;0,J98*(-1),IF(G98="買",(P98-H98)*100,(H98-P98)*100)))</f>
        <v/>
      </c>
      <c r="U98" s="41"/>
    </row>
    <row r="99" customFormat="false" ht="13.5" hidden="false" customHeight="false" outlineLevel="0" collapsed="false">
      <c r="B99" s="36" t="n">
        <v>91</v>
      </c>
      <c r="C99" s="37" t="str">
        <f aca="false">IF(R98="","",C98+R98)</f>
        <v/>
      </c>
      <c r="D99" s="37"/>
      <c r="E99" s="36"/>
      <c r="F99" s="38"/>
      <c r="G99" s="36" t="s">
        <v>37</v>
      </c>
      <c r="H99" s="36"/>
      <c r="I99" s="36"/>
      <c r="J99" s="36"/>
      <c r="K99" s="37" t="str">
        <f aca="false">IF(F99="","",C99*0.03)</f>
        <v/>
      </c>
      <c r="L99" s="37"/>
      <c r="M99" s="39" t="str">
        <f aca="false">IF(J99="","",(K99/J99)/1000)</f>
        <v/>
      </c>
      <c r="N99" s="36"/>
      <c r="O99" s="38"/>
      <c r="P99" s="36"/>
      <c r="Q99" s="36"/>
      <c r="R99" s="40" t="str">
        <f aca="false">IF(O99="","",(IF(G99="売",H99-P99,P99-H99))*M99*100000)</f>
        <v/>
      </c>
      <c r="S99" s="40"/>
      <c r="T99" s="41" t="str">
        <f aca="false">IF(O99="","",IF(R99&lt;0,J99*(-1),IF(G99="買",(P99-H99)*100,(H99-P99)*100)))</f>
        <v/>
      </c>
      <c r="U99" s="41"/>
    </row>
    <row r="100" customFormat="false" ht="13.5" hidden="false" customHeight="false" outlineLevel="0" collapsed="false">
      <c r="B100" s="36" t="n">
        <v>92</v>
      </c>
      <c r="C100" s="37" t="str">
        <f aca="false">IF(R99="","",C99+R99)</f>
        <v/>
      </c>
      <c r="D100" s="37"/>
      <c r="E100" s="36"/>
      <c r="F100" s="38"/>
      <c r="G100" s="36" t="s">
        <v>37</v>
      </c>
      <c r="H100" s="36"/>
      <c r="I100" s="36"/>
      <c r="J100" s="36"/>
      <c r="K100" s="37" t="str">
        <f aca="false">IF(F100="","",C100*0.03)</f>
        <v/>
      </c>
      <c r="L100" s="37"/>
      <c r="M100" s="39" t="str">
        <f aca="false">IF(J100="","",(K100/J100)/1000)</f>
        <v/>
      </c>
      <c r="N100" s="36"/>
      <c r="O100" s="38"/>
      <c r="P100" s="36"/>
      <c r="Q100" s="36"/>
      <c r="R100" s="40" t="str">
        <f aca="false">IF(O100="","",(IF(G100="売",H100-P100,P100-H100))*M100*100000)</f>
        <v/>
      </c>
      <c r="S100" s="40"/>
      <c r="T100" s="41" t="str">
        <f aca="false">IF(O100="","",IF(R100&lt;0,J100*(-1),IF(G100="買",(P100-H100)*100,(H100-P100)*100)))</f>
        <v/>
      </c>
      <c r="U100" s="41"/>
    </row>
    <row r="101" customFormat="false" ht="13.5" hidden="false" customHeight="false" outlineLevel="0" collapsed="false">
      <c r="B101" s="36" t="n">
        <v>93</v>
      </c>
      <c r="C101" s="37" t="str">
        <f aca="false">IF(R100="","",C100+R100)</f>
        <v/>
      </c>
      <c r="D101" s="37"/>
      <c r="E101" s="36"/>
      <c r="F101" s="38"/>
      <c r="G101" s="36" t="s">
        <v>36</v>
      </c>
      <c r="H101" s="36"/>
      <c r="I101" s="36"/>
      <c r="J101" s="36"/>
      <c r="K101" s="37" t="str">
        <f aca="false">IF(F101="","",C101*0.03)</f>
        <v/>
      </c>
      <c r="L101" s="37"/>
      <c r="M101" s="39" t="str">
        <f aca="false">IF(J101="","",(K101/J101)/1000)</f>
        <v/>
      </c>
      <c r="N101" s="36"/>
      <c r="O101" s="38"/>
      <c r="P101" s="36"/>
      <c r="Q101" s="36"/>
      <c r="R101" s="40" t="str">
        <f aca="false">IF(O101="","",(IF(G101="売",H101-P101,P101-H101))*M101*100000)</f>
        <v/>
      </c>
      <c r="S101" s="40"/>
      <c r="T101" s="41" t="str">
        <f aca="false">IF(O101="","",IF(R101&lt;0,J101*(-1),IF(G101="買",(P101-H101)*100,(H101-P101)*100)))</f>
        <v/>
      </c>
      <c r="U101" s="41"/>
    </row>
    <row r="102" customFormat="false" ht="13.5" hidden="false" customHeight="false" outlineLevel="0" collapsed="false">
      <c r="B102" s="36" t="n">
        <v>94</v>
      </c>
      <c r="C102" s="37" t="str">
        <f aca="false">IF(R101="","",C101+R101)</f>
        <v/>
      </c>
      <c r="D102" s="37"/>
      <c r="E102" s="36"/>
      <c r="F102" s="38"/>
      <c r="G102" s="36" t="s">
        <v>36</v>
      </c>
      <c r="H102" s="36"/>
      <c r="I102" s="36"/>
      <c r="J102" s="36"/>
      <c r="K102" s="37" t="str">
        <f aca="false">IF(F102="","",C102*0.03)</f>
        <v/>
      </c>
      <c r="L102" s="37"/>
      <c r="M102" s="39" t="str">
        <f aca="false">IF(J102="","",(K102/J102)/1000)</f>
        <v/>
      </c>
      <c r="N102" s="36"/>
      <c r="O102" s="38"/>
      <c r="P102" s="36"/>
      <c r="Q102" s="36"/>
      <c r="R102" s="40" t="str">
        <f aca="false">IF(O102="","",(IF(G102="売",H102-P102,P102-H102))*M102*100000)</f>
        <v/>
      </c>
      <c r="S102" s="40"/>
      <c r="T102" s="41" t="str">
        <f aca="false">IF(O102="","",IF(R102&lt;0,J102*(-1),IF(G102="買",(P102-H102)*100,(H102-P102)*100)))</f>
        <v/>
      </c>
      <c r="U102" s="41"/>
    </row>
    <row r="103" customFormat="false" ht="13.5" hidden="false" customHeight="false" outlineLevel="0" collapsed="false">
      <c r="B103" s="36" t="n">
        <v>95</v>
      </c>
      <c r="C103" s="37" t="str">
        <f aca="false">IF(R102="","",C102+R102)</f>
        <v/>
      </c>
      <c r="D103" s="37"/>
      <c r="E103" s="36"/>
      <c r="F103" s="38"/>
      <c r="G103" s="36" t="s">
        <v>36</v>
      </c>
      <c r="H103" s="36"/>
      <c r="I103" s="36"/>
      <c r="J103" s="36"/>
      <c r="K103" s="37" t="str">
        <f aca="false">IF(F103="","",C103*0.03)</f>
        <v/>
      </c>
      <c r="L103" s="37"/>
      <c r="M103" s="39" t="str">
        <f aca="false">IF(J103="","",(K103/J103)/1000)</f>
        <v/>
      </c>
      <c r="N103" s="36"/>
      <c r="O103" s="38"/>
      <c r="P103" s="36"/>
      <c r="Q103" s="36"/>
      <c r="R103" s="40" t="str">
        <f aca="false">IF(O103="","",(IF(G103="売",H103-P103,P103-H103))*M103*100000)</f>
        <v/>
      </c>
      <c r="S103" s="40"/>
      <c r="T103" s="41" t="str">
        <f aca="false">IF(O103="","",IF(R103&lt;0,J103*(-1),IF(G103="買",(P103-H103)*100,(H103-P103)*100)))</f>
        <v/>
      </c>
      <c r="U103" s="41"/>
    </row>
    <row r="104" customFormat="false" ht="13.5" hidden="false" customHeight="false" outlineLevel="0" collapsed="false">
      <c r="B104" s="36" t="n">
        <v>96</v>
      </c>
      <c r="C104" s="37" t="str">
        <f aca="false">IF(R103="","",C103+R103)</f>
        <v/>
      </c>
      <c r="D104" s="37"/>
      <c r="E104" s="36"/>
      <c r="F104" s="38"/>
      <c r="G104" s="36" t="s">
        <v>37</v>
      </c>
      <c r="H104" s="36"/>
      <c r="I104" s="36"/>
      <c r="J104" s="36"/>
      <c r="K104" s="37" t="str">
        <f aca="false">IF(F104="","",C104*0.03)</f>
        <v/>
      </c>
      <c r="L104" s="37"/>
      <c r="M104" s="39" t="str">
        <f aca="false">IF(J104="","",(K104/J104)/1000)</f>
        <v/>
      </c>
      <c r="N104" s="36"/>
      <c r="O104" s="38"/>
      <c r="P104" s="36"/>
      <c r="Q104" s="36"/>
      <c r="R104" s="40" t="str">
        <f aca="false">IF(O104="","",(IF(G104="売",H104-P104,P104-H104))*M104*100000)</f>
        <v/>
      </c>
      <c r="S104" s="40"/>
      <c r="T104" s="41" t="str">
        <f aca="false">IF(O104="","",IF(R104&lt;0,J104*(-1),IF(G104="買",(P104-H104)*100,(H104-P104)*100)))</f>
        <v/>
      </c>
      <c r="U104" s="41"/>
    </row>
    <row r="105" customFormat="false" ht="13.5" hidden="false" customHeight="false" outlineLevel="0" collapsed="false">
      <c r="B105" s="36" t="n">
        <v>97</v>
      </c>
      <c r="C105" s="37" t="str">
        <f aca="false">IF(R104="","",C104+R104)</f>
        <v/>
      </c>
      <c r="D105" s="37"/>
      <c r="E105" s="36"/>
      <c r="F105" s="38"/>
      <c r="G105" s="36" t="s">
        <v>36</v>
      </c>
      <c r="H105" s="36"/>
      <c r="I105" s="36"/>
      <c r="J105" s="36"/>
      <c r="K105" s="37" t="str">
        <f aca="false">IF(F105="","",C105*0.03)</f>
        <v/>
      </c>
      <c r="L105" s="37"/>
      <c r="M105" s="39" t="str">
        <f aca="false">IF(J105="","",(K105/J105)/1000)</f>
        <v/>
      </c>
      <c r="N105" s="36"/>
      <c r="O105" s="38"/>
      <c r="P105" s="36"/>
      <c r="Q105" s="36"/>
      <c r="R105" s="40" t="str">
        <f aca="false">IF(O105="","",(IF(G105="売",H105-P105,P105-H105))*M105*100000)</f>
        <v/>
      </c>
      <c r="S105" s="40"/>
      <c r="T105" s="41" t="str">
        <f aca="false">IF(O105="","",IF(R105&lt;0,J105*(-1),IF(G105="買",(P105-H105)*100,(H105-P105)*100)))</f>
        <v/>
      </c>
      <c r="U105" s="41"/>
    </row>
    <row r="106" customFormat="false" ht="13.5" hidden="false" customHeight="false" outlineLevel="0" collapsed="false">
      <c r="B106" s="36" t="n">
        <v>98</v>
      </c>
      <c r="C106" s="37" t="str">
        <f aca="false">IF(R105="","",C105+R105)</f>
        <v/>
      </c>
      <c r="D106" s="37"/>
      <c r="E106" s="36"/>
      <c r="F106" s="38"/>
      <c r="G106" s="36" t="s">
        <v>37</v>
      </c>
      <c r="H106" s="36"/>
      <c r="I106" s="36"/>
      <c r="J106" s="36"/>
      <c r="K106" s="37" t="str">
        <f aca="false">IF(F106="","",C106*0.03)</f>
        <v/>
      </c>
      <c r="L106" s="37"/>
      <c r="M106" s="39" t="str">
        <f aca="false">IF(J106="","",(K106/J106)/1000)</f>
        <v/>
      </c>
      <c r="N106" s="36"/>
      <c r="O106" s="38"/>
      <c r="P106" s="36"/>
      <c r="Q106" s="36"/>
      <c r="R106" s="40" t="str">
        <f aca="false">IF(O106="","",(IF(G106="売",H106-P106,P106-H106))*M106*100000)</f>
        <v/>
      </c>
      <c r="S106" s="40"/>
      <c r="T106" s="41" t="str">
        <f aca="false">IF(O106="","",IF(R106&lt;0,J106*(-1),IF(G106="買",(P106-H106)*100,(H106-P106)*100)))</f>
        <v/>
      </c>
      <c r="U106" s="41"/>
    </row>
    <row r="107" customFormat="false" ht="13.5" hidden="false" customHeight="false" outlineLevel="0" collapsed="false">
      <c r="B107" s="36" t="n">
        <v>99</v>
      </c>
      <c r="C107" s="37" t="str">
        <f aca="false">IF(R106="","",C106+R106)</f>
        <v/>
      </c>
      <c r="D107" s="37"/>
      <c r="E107" s="36"/>
      <c r="F107" s="38"/>
      <c r="G107" s="36" t="s">
        <v>37</v>
      </c>
      <c r="H107" s="36"/>
      <c r="I107" s="36"/>
      <c r="J107" s="36"/>
      <c r="K107" s="37" t="str">
        <f aca="false">IF(F107="","",C107*0.03)</f>
        <v/>
      </c>
      <c r="L107" s="37"/>
      <c r="M107" s="39" t="str">
        <f aca="false">IF(J107="","",(K107/J107)/1000)</f>
        <v/>
      </c>
      <c r="N107" s="36"/>
      <c r="O107" s="38"/>
      <c r="P107" s="36"/>
      <c r="Q107" s="36"/>
      <c r="R107" s="40" t="str">
        <f aca="false">IF(O107="","",(IF(G107="売",H107-P107,P107-H107))*M107*100000)</f>
        <v/>
      </c>
      <c r="S107" s="40"/>
      <c r="T107" s="41" t="str">
        <f aca="false">IF(O107="","",IF(R107&lt;0,J107*(-1),IF(G107="買",(P107-H107)*100,(H107-P107)*100)))</f>
        <v/>
      </c>
      <c r="U107" s="41"/>
    </row>
    <row r="108" customFormat="false" ht="13.5" hidden="false" customHeight="false" outlineLevel="0" collapsed="false">
      <c r="B108" s="36" t="n">
        <v>100</v>
      </c>
      <c r="C108" s="37" t="str">
        <f aca="false">IF(R107="","",C107+R107)</f>
        <v/>
      </c>
      <c r="D108" s="37"/>
      <c r="E108" s="36"/>
      <c r="F108" s="38"/>
      <c r="G108" s="36" t="s">
        <v>36</v>
      </c>
      <c r="H108" s="36"/>
      <c r="I108" s="36"/>
      <c r="J108" s="36"/>
      <c r="K108" s="37" t="str">
        <f aca="false">IF(F108="","",C108*0.03)</f>
        <v/>
      </c>
      <c r="L108" s="37"/>
      <c r="M108" s="39" t="str">
        <f aca="false">IF(J108="","",(K108/J108)/1000)</f>
        <v/>
      </c>
      <c r="N108" s="36"/>
      <c r="O108" s="38"/>
      <c r="P108" s="36"/>
      <c r="Q108" s="36"/>
      <c r="R108" s="40" t="str">
        <f aca="false">IF(O108="","",(IF(G108="売",H108-P108,P108-H108))*M108*100000)</f>
        <v/>
      </c>
      <c r="S108" s="40"/>
      <c r="T108" s="41" t="str">
        <f aca="false">IF(O108="","",IF(R108&lt;0,J108*(-1),IF(G108="買",(P108-H108)*100,(H108-P108)*100)))</f>
        <v/>
      </c>
      <c r="U108" s="41"/>
    </row>
    <row r="109" customFormat="false" ht="13.5" hidden="false" customHeight="false" outlineLevel="0" collapsed="false">
      <c r="B109" s="7"/>
      <c r="C109" s="7"/>
      <c r="D109" s="7"/>
      <c r="E109" s="7"/>
      <c r="F109" s="7"/>
      <c r="G109" s="7"/>
      <c r="H109" s="7"/>
      <c r="I109" s="7"/>
      <c r="J109" s="7"/>
      <c r="K109" s="7"/>
      <c r="L109" s="7"/>
      <c r="M109" s="7"/>
      <c r="N109" s="7"/>
      <c r="O109" s="7"/>
      <c r="P109" s="7"/>
      <c r="Q109" s="7"/>
      <c r="R109" s="7"/>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G46">
    <cfRule type="cellIs" priority="2" operator="equal" aboveAverage="0" equalAverage="0" bottom="0" percent="0" rank="0" text="" dxfId="24">
      <formula>"買"</formula>
    </cfRule>
    <cfRule type="cellIs" priority="3" operator="equal" aboveAverage="0" equalAverage="0" bottom="0" percent="0" rank="0" text="" dxfId="25">
      <formula>"売"</formula>
    </cfRule>
  </conditionalFormatting>
  <conditionalFormatting sqref="G9:G11 G14:G45 G47:G108">
    <cfRule type="cellIs" priority="4" operator="equal" aboveAverage="0" equalAverage="0" bottom="0" percent="0" rank="0" text="" dxfId="26">
      <formula>"買"</formula>
    </cfRule>
    <cfRule type="cellIs" priority="5" operator="equal" aboveAverage="0" equalAverage="0" bottom="0" percent="0" rank="0" text="" dxfId="27">
      <formula>"売"</formula>
    </cfRule>
  </conditionalFormatting>
  <conditionalFormatting sqref="G12">
    <cfRule type="cellIs" priority="6" operator="equal" aboveAverage="0" equalAverage="0" bottom="0" percent="0" rank="0" text="" dxfId="28">
      <formula>"買"</formula>
    </cfRule>
    <cfRule type="cellIs" priority="7" operator="equal" aboveAverage="0" equalAverage="0" bottom="0" percent="0" rank="0" text="" dxfId="29">
      <formula>"売"</formula>
    </cfRule>
  </conditionalFormatting>
  <conditionalFormatting sqref="G13">
    <cfRule type="cellIs" priority="8" operator="equal" aboveAverage="0" equalAverage="0" bottom="0" percent="0" rank="0" text="" dxfId="30">
      <formula>"買"</formula>
    </cfRule>
    <cfRule type="cellIs" priority="9" operator="equal" aboveAverage="0" equalAverage="0" bottom="0" percent="0" rank="0" text="" dxfId="31">
      <formula>"売"</formula>
    </cfRule>
  </conditionalFormatting>
  <dataValidations count="1">
    <dataValidation allowBlank="true" operator="between" showDropDown="false" showErrorMessage="true" showInputMessage="true" sqref="G9:G108" type="list">
      <formula1>"買,売"</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75</TotalTime>
  <Application>LibreOffice/7.0.1.2$Windows_X86_64 LibreOffice_project/7cbcfc562f6eb6708b5ff7d7397325de9e764452</Application>
  <Pages>0</Pages>
  <Words>0</Words>
  <Characters>0</Characters>
  <CharactersWithSpaces>0</CharactersWithSpaces>
  <Paragraphs>0</Paragraph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2013-10-09T23:04:08Z</dcterms:created>
  <dc:creator>YUUYA YAMAMURA</dc:creator>
  <dc:description/>
  <dc:language>ja-JP</dc:language>
  <cp:lastModifiedBy/>
  <cp:lastPrinted>2015-07-15T10:17:15Z</cp:lastPrinted>
  <dcterms:modified xsi:type="dcterms:W3CDTF">2020-09-23T14:18:16Z</dcterms:modified>
  <cp:revision>10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iddenSlides">
    <vt:i4>0</vt:i4>
  </property>
  <property fmtid="{D5CDD505-2E9C-101B-9397-08002B2CF9AE}" pid="5" name="HyperlinksChanged">
    <vt:bool>0</vt:bool>
  </property>
  <property fmtid="{D5CDD505-2E9C-101B-9397-08002B2CF9AE}" pid="6" name="KSOProductBuildVer">
    <vt:lpwstr>1041-6.6.0.2724</vt:lpwstr>
  </property>
  <property fmtid="{D5CDD505-2E9C-101B-9397-08002B2CF9AE}" pid="7" name="LinksUpToDate">
    <vt:bool>0</vt:bool>
  </property>
  <property fmtid="{D5CDD505-2E9C-101B-9397-08002B2CF9AE}" pid="8" name="MMClips">
    <vt:i4>0</vt:i4>
  </property>
  <property fmtid="{D5CDD505-2E9C-101B-9397-08002B2CF9AE}" pid="9" name="Notes">
    <vt:i4>0</vt:i4>
  </property>
  <property fmtid="{D5CDD505-2E9C-101B-9397-08002B2CF9AE}" pid="10" name="ScaleCrop">
    <vt:bool>0</vt:bool>
  </property>
  <property fmtid="{D5CDD505-2E9C-101B-9397-08002B2CF9AE}" pid="11" name="ShareDoc">
    <vt:bool>0</vt:bool>
  </property>
  <property fmtid="{D5CDD505-2E9C-101B-9397-08002B2CF9AE}" pid="12" name="Slides">
    <vt:i4>0</vt:i4>
  </property>
</Properties>
</file>