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24226"/>
  <mc:AlternateContent xmlns:mc="http://schemas.openxmlformats.org/markup-compatibility/2006">
    <mc:Choice Requires="x15">
      <x15ac:absPath xmlns:x15ac="http://schemas.microsoft.com/office/spreadsheetml/2010/11/ac" url="https://d.docs.live.net/e092306c0dbea8d1/デスクトップ/CMA/検証/トレード管理シート/"/>
    </mc:Choice>
  </mc:AlternateContent>
  <xr:revisionPtr revIDLastSave="2469" documentId="8_{2BC6E7C4-A0E8-4C11-8E96-27BB774328B1}" xr6:coauthVersionLast="45" xr6:coauthVersionMax="45" xr10:uidLastSave="{05AEE7CE-576E-4712-B096-90E6B594C65A}"/>
  <bookViews>
    <workbookView xWindow="-108" yWindow="-108" windowWidth="23256" windowHeight="12576" tabRatio="598" firstSheet="1" activeTab="6" xr2:uid="{00000000-000D-0000-FFFF-FFFF00000000}"/>
  </bookViews>
  <sheets>
    <sheet name="定数" sheetId="29" state="hidden" r:id="rId1"/>
    <sheet name="検証シート　FIB1.27" sheetId="33" r:id="rId2"/>
    <sheet name="検証シート　FIB1.5" sheetId="32" r:id="rId3"/>
    <sheet name="検証シート　FIB2.0" sheetId="31" r:id="rId4"/>
    <sheet name="画像" sheetId="26" r:id="rId5"/>
    <sheet name="気づき" sheetId="9" r:id="rId6"/>
    <sheet name="検証終了通貨" sheetId="10" r:id="rId7"/>
    <sheet name="テンプレ" sheetId="17" state="hidden"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83" i="31" l="1"/>
  <c r="K82" i="31"/>
  <c r="C76" i="31" l="1"/>
  <c r="K65" i="33" l="1"/>
  <c r="M65" i="33" s="1"/>
  <c r="K51" i="31" l="1"/>
  <c r="K51" i="32"/>
  <c r="K30" i="33" l="1"/>
  <c r="K16" i="32" l="1"/>
  <c r="L4" i="31" l="1"/>
  <c r="L4" i="32"/>
  <c r="V108" i="33"/>
  <c r="T108" i="33"/>
  <c r="W108" i="33" s="1"/>
  <c r="K108" i="33"/>
  <c r="M108" i="33" s="1"/>
  <c r="V107" i="33"/>
  <c r="T107" i="33"/>
  <c r="W107" i="33" s="1"/>
  <c r="M107" i="33"/>
  <c r="K107" i="33"/>
  <c r="V106" i="33"/>
  <c r="T106" i="33"/>
  <c r="W106" i="33" s="1"/>
  <c r="K106" i="33"/>
  <c r="M106" i="33" s="1"/>
  <c r="V105" i="33"/>
  <c r="T105" i="33"/>
  <c r="W105" i="33" s="1"/>
  <c r="K105" i="33"/>
  <c r="M105" i="33" s="1"/>
  <c r="V104" i="33"/>
  <c r="T104" i="33"/>
  <c r="W104" i="33"/>
  <c r="R104" i="33"/>
  <c r="K104" i="33"/>
  <c r="M104" i="33" s="1"/>
  <c r="V103" i="33"/>
  <c r="T103" i="33"/>
  <c r="W103" i="33" s="1"/>
  <c r="K103" i="33"/>
  <c r="M103" i="33" s="1"/>
  <c r="V102" i="33"/>
  <c r="T102" i="33"/>
  <c r="W102" i="33" s="1"/>
  <c r="M102" i="33"/>
  <c r="K102" i="33"/>
  <c r="V101" i="33"/>
  <c r="T101" i="33"/>
  <c r="W101" i="33" s="1"/>
  <c r="R101" i="33"/>
  <c r="AA101" i="33" s="1"/>
  <c r="K101" i="33"/>
  <c r="M101" i="33" s="1"/>
  <c r="V100" i="33"/>
  <c r="T100" i="33"/>
  <c r="W100" i="33" s="1"/>
  <c r="K100" i="33"/>
  <c r="M100" i="33" s="1"/>
  <c r="V99" i="33"/>
  <c r="T99" i="33"/>
  <c r="V98" i="33"/>
  <c r="T98" i="33"/>
  <c r="W98" i="33" s="1"/>
  <c r="R98" i="33"/>
  <c r="AA98" i="33" s="1"/>
  <c r="M98" i="33"/>
  <c r="K98" i="33"/>
  <c r="V97" i="33"/>
  <c r="T97" i="33"/>
  <c r="W97" i="33" s="1"/>
  <c r="V96" i="33"/>
  <c r="T96" i="33"/>
  <c r="W96" i="33" s="1"/>
  <c r="M96" i="33"/>
  <c r="K96" i="33"/>
  <c r="V95" i="33"/>
  <c r="T95" i="33"/>
  <c r="W95" i="33" s="1"/>
  <c r="K95" i="33"/>
  <c r="M95" i="33" s="1"/>
  <c r="V94" i="33"/>
  <c r="T94" i="33"/>
  <c r="V93" i="33"/>
  <c r="T93" i="33"/>
  <c r="W93" i="33" s="1"/>
  <c r="R93" i="33"/>
  <c r="AA93" i="33" s="1"/>
  <c r="M93" i="33"/>
  <c r="K93" i="33"/>
  <c r="V92" i="33"/>
  <c r="T92" i="33"/>
  <c r="W92" i="33" s="1"/>
  <c r="R92" i="33"/>
  <c r="K92" i="33"/>
  <c r="M92" i="33" s="1"/>
  <c r="V91" i="33"/>
  <c r="T91" i="33"/>
  <c r="W91" i="33" s="1"/>
  <c r="M91" i="33"/>
  <c r="K91" i="33"/>
  <c r="V90" i="33"/>
  <c r="T90" i="33"/>
  <c r="W90" i="33" s="1"/>
  <c r="K90" i="33"/>
  <c r="M90" i="33" s="1"/>
  <c r="V89" i="33"/>
  <c r="T89" i="33"/>
  <c r="W89" i="33" s="1"/>
  <c r="M89" i="33"/>
  <c r="K89" i="33"/>
  <c r="V88" i="33"/>
  <c r="T88" i="33"/>
  <c r="W88" i="33" s="1"/>
  <c r="R88" i="33"/>
  <c r="M88" i="33"/>
  <c r="K88" i="33"/>
  <c r="V87" i="33"/>
  <c r="T87" i="33"/>
  <c r="W87" i="33" s="1"/>
  <c r="K87" i="33"/>
  <c r="M87" i="33" s="1"/>
  <c r="V86" i="33"/>
  <c r="T86" i="33"/>
  <c r="W86" i="33" s="1"/>
  <c r="K86" i="33"/>
  <c r="M86" i="33" s="1"/>
  <c r="V85" i="33"/>
  <c r="T85" i="33"/>
  <c r="W85" i="33" s="1"/>
  <c r="M85" i="33"/>
  <c r="K85" i="33"/>
  <c r="V84" i="33"/>
  <c r="T84" i="33"/>
  <c r="V83" i="33"/>
  <c r="T83" i="33"/>
  <c r="K83" i="33"/>
  <c r="M83" i="33" s="1"/>
  <c r="V82" i="33"/>
  <c r="T82" i="33"/>
  <c r="W82" i="33" s="1"/>
  <c r="K82" i="33"/>
  <c r="M82" i="33" s="1"/>
  <c r="V81" i="33"/>
  <c r="T81" i="33"/>
  <c r="W81" i="33" s="1"/>
  <c r="R81" i="33"/>
  <c r="M81" i="33"/>
  <c r="K81" i="33"/>
  <c r="V80" i="33"/>
  <c r="T80" i="33"/>
  <c r="R80" i="33" s="1"/>
  <c r="W80" i="33"/>
  <c r="M80" i="33"/>
  <c r="K80" i="33"/>
  <c r="V79" i="33"/>
  <c r="T79" i="33"/>
  <c r="W79" i="33" s="1"/>
  <c r="K79" i="33"/>
  <c r="M79" i="33" s="1"/>
  <c r="V78" i="33"/>
  <c r="T78" i="33"/>
  <c r="W78" i="33" s="1"/>
  <c r="R78" i="33"/>
  <c r="AA78" i="33" s="1"/>
  <c r="M78" i="33"/>
  <c r="K78" i="33"/>
  <c r="V77" i="33"/>
  <c r="T77" i="33"/>
  <c r="W77" i="33" s="1"/>
  <c r="R77" i="33"/>
  <c r="AA77" i="33" s="1"/>
  <c r="K77" i="33"/>
  <c r="M77" i="33" s="1"/>
  <c r="V76" i="33"/>
  <c r="T76" i="33"/>
  <c r="W76" i="33" s="1"/>
  <c r="K76" i="33"/>
  <c r="M76" i="33" s="1"/>
  <c r="V75" i="33"/>
  <c r="T75" i="33"/>
  <c r="W75" i="33" s="1"/>
  <c r="K75" i="33"/>
  <c r="M75" i="33" s="1"/>
  <c r="V74" i="33"/>
  <c r="T74" i="33"/>
  <c r="W74" i="33" s="1"/>
  <c r="R74" i="33"/>
  <c r="AA74" i="33" s="1"/>
  <c r="M74" i="33"/>
  <c r="K74" i="33"/>
  <c r="V73" i="33"/>
  <c r="T73" i="33"/>
  <c r="W73" i="33" s="1"/>
  <c r="R73" i="33"/>
  <c r="K73" i="33"/>
  <c r="M73" i="33" s="1"/>
  <c r="V72" i="33"/>
  <c r="T72" i="33"/>
  <c r="W72" i="33" s="1"/>
  <c r="K72" i="33"/>
  <c r="M72" i="33" s="1"/>
  <c r="V71" i="33"/>
  <c r="T71" i="33"/>
  <c r="W71" i="33" s="1"/>
  <c r="K71" i="33"/>
  <c r="M71" i="33" s="1"/>
  <c r="V70" i="33"/>
  <c r="T70" i="33"/>
  <c r="W70" i="33" s="1"/>
  <c r="R70" i="33"/>
  <c r="AA70" i="33" s="1"/>
  <c r="M70" i="33"/>
  <c r="K70" i="33"/>
  <c r="V69" i="33"/>
  <c r="T69" i="33"/>
  <c r="W69" i="33" s="1"/>
  <c r="R69" i="33"/>
  <c r="AA69" i="33" s="1"/>
  <c r="K69" i="33"/>
  <c r="M69" i="33" s="1"/>
  <c r="V68" i="33"/>
  <c r="T68" i="33"/>
  <c r="W68" i="33" s="1"/>
  <c r="K68" i="33"/>
  <c r="M68" i="33" s="1"/>
  <c r="V67" i="33"/>
  <c r="T67" i="33"/>
  <c r="W67" i="33" s="1"/>
  <c r="M67" i="33"/>
  <c r="K67" i="33"/>
  <c r="V66" i="33"/>
  <c r="T66" i="33"/>
  <c r="W66" i="33" s="1"/>
  <c r="R66" i="33"/>
  <c r="AA66" i="33" s="1"/>
  <c r="K66" i="33"/>
  <c r="M66" i="33" s="1"/>
  <c r="V65" i="33"/>
  <c r="T65" i="33"/>
  <c r="W65" i="33" s="1"/>
  <c r="V64" i="33"/>
  <c r="T64" i="33"/>
  <c r="W64" i="33" s="1"/>
  <c r="M64" i="33"/>
  <c r="K64" i="33"/>
  <c r="V63" i="33"/>
  <c r="T63" i="33"/>
  <c r="W63" i="33" s="1"/>
  <c r="R63" i="33"/>
  <c r="Z63" i="33" s="1"/>
  <c r="M63" i="33"/>
  <c r="K63" i="33"/>
  <c r="V62" i="33"/>
  <c r="T62" i="33"/>
  <c r="W62" i="33" s="1"/>
  <c r="R62" i="33"/>
  <c r="AA62" i="33" s="1"/>
  <c r="K62" i="33"/>
  <c r="M62" i="33" s="1"/>
  <c r="V61" i="33"/>
  <c r="T61" i="33"/>
  <c r="W61" i="33" s="1"/>
  <c r="K61" i="33"/>
  <c r="M61" i="33" s="1"/>
  <c r="V60" i="33"/>
  <c r="T60" i="33"/>
  <c r="W60" i="33" s="1"/>
  <c r="K60" i="33"/>
  <c r="M60" i="33" s="1"/>
  <c r="V59" i="33"/>
  <c r="T59" i="33"/>
  <c r="W59" i="33" s="1"/>
  <c r="R59" i="33"/>
  <c r="Z59" i="33" s="1"/>
  <c r="M59" i="33"/>
  <c r="K59" i="33"/>
  <c r="V58" i="33"/>
  <c r="T58" i="33"/>
  <c r="W58" i="33" s="1"/>
  <c r="R58" i="33"/>
  <c r="AA58" i="33" s="1"/>
  <c r="M58" i="33"/>
  <c r="K58" i="33"/>
  <c r="V57" i="33"/>
  <c r="T57" i="33"/>
  <c r="W57" i="33" s="1"/>
  <c r="K57" i="33"/>
  <c r="M57" i="33" s="1"/>
  <c r="V56" i="33"/>
  <c r="T56" i="33"/>
  <c r="W56" i="33" s="1"/>
  <c r="K56" i="33"/>
  <c r="M56" i="33" s="1"/>
  <c r="V55" i="33"/>
  <c r="T55" i="33"/>
  <c r="W55" i="33" s="1"/>
  <c r="R55" i="33"/>
  <c r="AA55" i="33" s="1"/>
  <c r="K55" i="33"/>
  <c r="M55" i="33" s="1"/>
  <c r="V54" i="33"/>
  <c r="T54" i="33"/>
  <c r="W54" i="33" s="1"/>
  <c r="K54" i="33"/>
  <c r="M54" i="33" s="1"/>
  <c r="V53" i="33"/>
  <c r="T53" i="33"/>
  <c r="W53" i="33" s="1"/>
  <c r="K53" i="33"/>
  <c r="M53" i="33" s="1"/>
  <c r="V52" i="33"/>
  <c r="T52" i="33"/>
  <c r="W52" i="33" s="1"/>
  <c r="M52" i="33"/>
  <c r="K52" i="33"/>
  <c r="V51" i="33"/>
  <c r="T51" i="33"/>
  <c r="W51" i="33" s="1"/>
  <c r="R51" i="33"/>
  <c r="Z51" i="33" s="1"/>
  <c r="K51" i="33"/>
  <c r="M51" i="33" s="1"/>
  <c r="V50" i="33"/>
  <c r="T50" i="33"/>
  <c r="W50" i="33" s="1"/>
  <c r="K50" i="33"/>
  <c r="M50" i="33" s="1"/>
  <c r="V49" i="33"/>
  <c r="T49" i="33"/>
  <c r="W49" i="33" s="1"/>
  <c r="R49" i="33"/>
  <c r="AA49" i="33" s="1"/>
  <c r="K49" i="33"/>
  <c r="M49" i="33" s="1"/>
  <c r="V48" i="33"/>
  <c r="T48" i="33"/>
  <c r="W48" i="33" s="1"/>
  <c r="M48" i="33"/>
  <c r="K48" i="33"/>
  <c r="V47" i="33"/>
  <c r="T47" i="33"/>
  <c r="W47" i="33" s="1"/>
  <c r="R47" i="33"/>
  <c r="Z47" i="33" s="1"/>
  <c r="K47" i="33"/>
  <c r="M47" i="33" s="1"/>
  <c r="V46" i="33"/>
  <c r="T46" i="33"/>
  <c r="W46" i="33" s="1"/>
  <c r="K46" i="33"/>
  <c r="M46" i="33" s="1"/>
  <c r="V45" i="33"/>
  <c r="T45" i="33"/>
  <c r="W45" i="33" s="1"/>
  <c r="K45" i="33"/>
  <c r="M45" i="33" s="1"/>
  <c r="V44" i="33"/>
  <c r="T44" i="33"/>
  <c r="W44" i="33" s="1"/>
  <c r="M44" i="33"/>
  <c r="K44" i="33"/>
  <c r="V43" i="33"/>
  <c r="T43" i="33"/>
  <c r="W43" i="33" s="1"/>
  <c r="R43" i="33"/>
  <c r="Z43" i="33" s="1"/>
  <c r="K43" i="33"/>
  <c r="M43" i="33" s="1"/>
  <c r="V42" i="33"/>
  <c r="T42" i="33"/>
  <c r="W42" i="33" s="1"/>
  <c r="K42" i="33"/>
  <c r="M42" i="33" s="1"/>
  <c r="V41" i="33"/>
  <c r="T41" i="33"/>
  <c r="V40" i="33"/>
  <c r="T40" i="33"/>
  <c r="W40" i="33" s="1"/>
  <c r="M40" i="33"/>
  <c r="K40" i="33"/>
  <c r="V39" i="33"/>
  <c r="T39" i="33"/>
  <c r="W39" i="33" s="1"/>
  <c r="R39" i="33"/>
  <c r="AA39" i="33" s="1"/>
  <c r="M39" i="33"/>
  <c r="K39" i="33"/>
  <c r="V38" i="33"/>
  <c r="T38" i="33"/>
  <c r="V37" i="33"/>
  <c r="T37" i="33"/>
  <c r="V36" i="33"/>
  <c r="T36" i="33"/>
  <c r="V35" i="33"/>
  <c r="T35" i="33"/>
  <c r="V34" i="33"/>
  <c r="T34" i="33"/>
  <c r="V33" i="33"/>
  <c r="T33" i="33"/>
  <c r="V32" i="33"/>
  <c r="T32" i="33"/>
  <c r="V31" i="33"/>
  <c r="T31" i="33"/>
  <c r="V30" i="33"/>
  <c r="T30" i="33"/>
  <c r="V29" i="33"/>
  <c r="T29" i="33"/>
  <c r="V28" i="33"/>
  <c r="T28" i="33"/>
  <c r="V27" i="33"/>
  <c r="T27" i="33"/>
  <c r="V26" i="33"/>
  <c r="T26" i="33"/>
  <c r="V25" i="33"/>
  <c r="T25" i="33"/>
  <c r="V24" i="33"/>
  <c r="T24" i="33"/>
  <c r="V23" i="33"/>
  <c r="T23" i="33"/>
  <c r="T22" i="33"/>
  <c r="V22" i="33" s="1"/>
  <c r="T21" i="33"/>
  <c r="V21" i="33" s="1"/>
  <c r="T20" i="33"/>
  <c r="V20" i="33" s="1"/>
  <c r="T19" i="33"/>
  <c r="T18" i="33"/>
  <c r="T17" i="33"/>
  <c r="V17" i="33" s="1"/>
  <c r="T16" i="33"/>
  <c r="T15" i="33"/>
  <c r="T14" i="33"/>
  <c r="T13" i="33"/>
  <c r="V13" i="33" s="1"/>
  <c r="T12" i="33"/>
  <c r="V12" i="33" s="1"/>
  <c r="T11" i="33"/>
  <c r="T10" i="33"/>
  <c r="T9" i="33"/>
  <c r="W9" i="33" s="1"/>
  <c r="K9" i="33"/>
  <c r="M9" i="33" s="1"/>
  <c r="C9" i="33"/>
  <c r="V108" i="32"/>
  <c r="T108" i="32"/>
  <c r="W108" i="32" s="1"/>
  <c r="R108" i="32"/>
  <c r="AA108" i="32" s="1"/>
  <c r="K108" i="32"/>
  <c r="M108" i="32" s="1"/>
  <c r="V107" i="32"/>
  <c r="T107" i="32"/>
  <c r="W107" i="32" s="1"/>
  <c r="R107" i="32"/>
  <c r="M107" i="32"/>
  <c r="K107" i="32"/>
  <c r="V106" i="32"/>
  <c r="T106" i="32"/>
  <c r="W106" i="32"/>
  <c r="R106" i="32"/>
  <c r="K106" i="32"/>
  <c r="M106" i="32" s="1"/>
  <c r="V105" i="32"/>
  <c r="T105" i="32"/>
  <c r="W105" i="32" s="1"/>
  <c r="K105" i="32"/>
  <c r="M105" i="32" s="1"/>
  <c r="W104" i="32"/>
  <c r="V104" i="32"/>
  <c r="T104" i="32"/>
  <c r="R104" i="32" s="1"/>
  <c r="C105" i="32" s="1"/>
  <c r="X105" i="32" s="1"/>
  <c r="Y105" i="32" s="1"/>
  <c r="M104" i="32"/>
  <c r="K104" i="32"/>
  <c r="V103" i="32"/>
  <c r="T103" i="32"/>
  <c r="R103" i="32" s="1"/>
  <c r="W103" i="32"/>
  <c r="K103" i="32"/>
  <c r="M103" i="32" s="1"/>
  <c r="V102" i="32"/>
  <c r="T102" i="32"/>
  <c r="W102" i="32" s="1"/>
  <c r="K102" i="32"/>
  <c r="M102" i="32" s="1"/>
  <c r="V101" i="32"/>
  <c r="T101" i="32"/>
  <c r="W101" i="32" s="1"/>
  <c r="R101" i="32"/>
  <c r="AA101" i="32" s="1"/>
  <c r="M101" i="32"/>
  <c r="K101" i="32"/>
  <c r="V100" i="32"/>
  <c r="T100" i="32"/>
  <c r="W100" i="32"/>
  <c r="R100" i="32"/>
  <c r="C101" i="32" s="1"/>
  <c r="X101" i="32" s="1"/>
  <c r="Y101" i="32" s="1"/>
  <c r="K100" i="32"/>
  <c r="M100" i="32" s="1"/>
  <c r="V99" i="32"/>
  <c r="T99" i="32"/>
  <c r="V98" i="32"/>
  <c r="T98" i="32"/>
  <c r="W98" i="32" s="1"/>
  <c r="M98" i="32"/>
  <c r="K98" i="32"/>
  <c r="V97" i="32"/>
  <c r="T97" i="32"/>
  <c r="W97" i="32" s="1"/>
  <c r="R97" i="32"/>
  <c r="AA97" i="32" s="1"/>
  <c r="V96" i="32"/>
  <c r="T96" i="32"/>
  <c r="W96" i="32" s="1"/>
  <c r="K96" i="32"/>
  <c r="M96" i="32" s="1"/>
  <c r="V95" i="32"/>
  <c r="T95" i="32"/>
  <c r="W95" i="32" s="1"/>
  <c r="R95" i="32"/>
  <c r="K95" i="32"/>
  <c r="M95" i="32" s="1"/>
  <c r="V94" i="32"/>
  <c r="T94" i="32"/>
  <c r="V93" i="32"/>
  <c r="T93" i="32"/>
  <c r="W93" i="32" s="1"/>
  <c r="K93" i="32"/>
  <c r="M93" i="32" s="1"/>
  <c r="V92" i="32"/>
  <c r="T92" i="32"/>
  <c r="W92" i="32" s="1"/>
  <c r="K92" i="32"/>
  <c r="M92" i="32" s="1"/>
  <c r="V91" i="32"/>
  <c r="T91" i="32"/>
  <c r="W91" i="32" s="1"/>
  <c r="R91" i="32"/>
  <c r="K91" i="32"/>
  <c r="M91" i="32" s="1"/>
  <c r="V90" i="32"/>
  <c r="T90" i="32"/>
  <c r="W90" i="32"/>
  <c r="R90" i="32"/>
  <c r="K90" i="32"/>
  <c r="M90" i="32" s="1"/>
  <c r="V89" i="32"/>
  <c r="T89" i="32"/>
  <c r="W89" i="32" s="1"/>
  <c r="K89" i="32"/>
  <c r="M89" i="32" s="1"/>
  <c r="V88" i="32"/>
  <c r="T88" i="32"/>
  <c r="W88" i="32" s="1"/>
  <c r="R88" i="32"/>
  <c r="C89" i="32" s="1"/>
  <c r="X89" i="32" s="1"/>
  <c r="Y89" i="32" s="1"/>
  <c r="K88" i="32"/>
  <c r="M88" i="32" s="1"/>
  <c r="V87" i="32"/>
  <c r="T87" i="32"/>
  <c r="W87" i="32" s="1"/>
  <c r="M87" i="32"/>
  <c r="K87" i="32"/>
  <c r="V86" i="32"/>
  <c r="T86" i="32"/>
  <c r="W86" i="32" s="1"/>
  <c r="R86" i="32"/>
  <c r="AA86" i="32" s="1"/>
  <c r="K86" i="32"/>
  <c r="M86" i="32" s="1"/>
  <c r="V85" i="32"/>
  <c r="T85" i="32"/>
  <c r="W85" i="32" s="1"/>
  <c r="M85" i="32"/>
  <c r="K85" i="32"/>
  <c r="V84" i="32"/>
  <c r="T84" i="32"/>
  <c r="V83" i="32"/>
  <c r="T83" i="32"/>
  <c r="R83" i="32" s="1"/>
  <c r="K83" i="32"/>
  <c r="M83" i="32" s="1"/>
  <c r="V82" i="32"/>
  <c r="T82" i="32"/>
  <c r="W82" i="32" s="1"/>
  <c r="K82" i="32"/>
  <c r="M82" i="32" s="1"/>
  <c r="V81" i="32"/>
  <c r="T81" i="32"/>
  <c r="W81" i="32" s="1"/>
  <c r="R81" i="32"/>
  <c r="AA81" i="32" s="1"/>
  <c r="M81" i="32"/>
  <c r="K81" i="32"/>
  <c r="V80" i="32"/>
  <c r="T80" i="32"/>
  <c r="W80" i="32" s="1"/>
  <c r="R80" i="32"/>
  <c r="C81" i="32" s="1"/>
  <c r="X81" i="32" s="1"/>
  <c r="Y81" i="32" s="1"/>
  <c r="K80" i="32"/>
  <c r="M80" i="32" s="1"/>
  <c r="V79" i="32"/>
  <c r="T79" i="32"/>
  <c r="W79" i="32" s="1"/>
  <c r="K79" i="32"/>
  <c r="M79" i="32" s="1"/>
  <c r="V78" i="32"/>
  <c r="T78" i="32"/>
  <c r="W78" i="32" s="1"/>
  <c r="K78" i="32"/>
  <c r="M78" i="32" s="1"/>
  <c r="V77" i="32"/>
  <c r="T77" i="32"/>
  <c r="W77" i="32" s="1"/>
  <c r="K77" i="32"/>
  <c r="M77" i="32" s="1"/>
  <c r="V76" i="32"/>
  <c r="T76" i="32"/>
  <c r="W76" i="32" s="1"/>
  <c r="K76" i="32"/>
  <c r="M76" i="32" s="1"/>
  <c r="V75" i="32"/>
  <c r="T75" i="32"/>
  <c r="W75" i="32" s="1"/>
  <c r="K75" i="32"/>
  <c r="M75" i="32" s="1"/>
  <c r="V74" i="32"/>
  <c r="T74" i="32"/>
  <c r="W74" i="32" s="1"/>
  <c r="K74" i="32"/>
  <c r="M74" i="32" s="1"/>
  <c r="V73" i="32"/>
  <c r="T73" i="32"/>
  <c r="R73" i="32" s="1"/>
  <c r="C74" i="32" s="1"/>
  <c r="X74" i="32" s="1"/>
  <c r="Y74" i="32" s="1"/>
  <c r="M73" i="32"/>
  <c r="K73" i="32"/>
  <c r="V72" i="32"/>
  <c r="T72" i="32"/>
  <c r="W72" i="32" s="1"/>
  <c r="R72" i="32"/>
  <c r="C73" i="32" s="1"/>
  <c r="X73" i="32" s="1"/>
  <c r="Y73" i="32" s="1"/>
  <c r="K72" i="32"/>
  <c r="M72" i="32" s="1"/>
  <c r="V71" i="32"/>
  <c r="T71" i="32"/>
  <c r="W71" i="32" s="1"/>
  <c r="K71" i="32"/>
  <c r="M71" i="32" s="1"/>
  <c r="V70" i="32"/>
  <c r="T70" i="32"/>
  <c r="W70" i="32" s="1"/>
  <c r="R70" i="32"/>
  <c r="AA70" i="32" s="1"/>
  <c r="K70" i="32"/>
  <c r="M70" i="32" s="1"/>
  <c r="V69" i="32"/>
  <c r="T69" i="32"/>
  <c r="W69" i="32" s="1"/>
  <c r="K69" i="32"/>
  <c r="M69" i="32" s="1"/>
  <c r="V68" i="32"/>
  <c r="T68" i="32"/>
  <c r="W68" i="32" s="1"/>
  <c r="K68" i="32"/>
  <c r="M68" i="32" s="1"/>
  <c r="V67" i="32"/>
  <c r="T67" i="32"/>
  <c r="W67" i="32" s="1"/>
  <c r="K67" i="32"/>
  <c r="M67" i="32" s="1"/>
  <c r="V66" i="32"/>
  <c r="T66" i="32"/>
  <c r="W66" i="32" s="1"/>
  <c r="K66" i="32"/>
  <c r="M66" i="32" s="1"/>
  <c r="V65" i="32"/>
  <c r="T65" i="32"/>
  <c r="W65" i="32" s="1"/>
  <c r="K65" i="32"/>
  <c r="M65" i="32" s="1"/>
  <c r="V64" i="32"/>
  <c r="T64" i="32"/>
  <c r="W64" i="32" s="1"/>
  <c r="K64" i="32"/>
  <c r="M64" i="32" s="1"/>
  <c r="V63" i="32"/>
  <c r="T63" i="32"/>
  <c r="W63" i="32" s="1"/>
  <c r="R63" i="32"/>
  <c r="M63" i="32"/>
  <c r="K63" i="32"/>
  <c r="V62" i="32"/>
  <c r="T62" i="32"/>
  <c r="W62" i="32" s="1"/>
  <c r="R62" i="32"/>
  <c r="C63" i="32" s="1"/>
  <c r="X63" i="32" s="1"/>
  <c r="Y63" i="32" s="1"/>
  <c r="M62" i="32"/>
  <c r="K62" i="32"/>
  <c r="V61" i="32"/>
  <c r="T61" i="32"/>
  <c r="W61" i="32" s="1"/>
  <c r="K61" i="32"/>
  <c r="M61" i="32" s="1"/>
  <c r="V60" i="32"/>
  <c r="T60" i="32"/>
  <c r="W60" i="32" s="1"/>
  <c r="K60" i="32"/>
  <c r="M60" i="32" s="1"/>
  <c r="V59" i="32"/>
  <c r="T59" i="32"/>
  <c r="W59" i="32" s="1"/>
  <c r="R59" i="32"/>
  <c r="M59" i="32"/>
  <c r="K59" i="32"/>
  <c r="V58" i="32"/>
  <c r="T58" i="32"/>
  <c r="W58" i="32" s="1"/>
  <c r="K58" i="32"/>
  <c r="M58" i="32" s="1"/>
  <c r="V57" i="32"/>
  <c r="T57" i="32"/>
  <c r="W57" i="32" s="1"/>
  <c r="M57" i="32"/>
  <c r="K57" i="32"/>
  <c r="V56" i="32"/>
  <c r="T56" i="32"/>
  <c r="W56" i="32" s="1"/>
  <c r="K56" i="32"/>
  <c r="M56" i="32" s="1"/>
  <c r="V55" i="32"/>
  <c r="T55" i="32"/>
  <c r="W55" i="32" s="1"/>
  <c r="K55" i="32"/>
  <c r="M55" i="32" s="1"/>
  <c r="V54" i="32"/>
  <c r="T54" i="32"/>
  <c r="W54" i="32" s="1"/>
  <c r="M54" i="32"/>
  <c r="K54" i="32"/>
  <c r="V53" i="32"/>
  <c r="T53" i="32"/>
  <c r="W53" i="32" s="1"/>
  <c r="V52" i="32"/>
  <c r="T52" i="32"/>
  <c r="W52" i="32" s="1"/>
  <c r="V51" i="32"/>
  <c r="T51" i="32"/>
  <c r="V50" i="32"/>
  <c r="T50" i="32"/>
  <c r="K50" i="32"/>
  <c r="M50" i="32" s="1"/>
  <c r="V49" i="32"/>
  <c r="T49" i="32"/>
  <c r="R49" i="32" s="1"/>
  <c r="AA49" i="32" s="1"/>
  <c r="K49" i="32"/>
  <c r="M49" i="32" s="1"/>
  <c r="V48" i="32"/>
  <c r="T48" i="32"/>
  <c r="W48" i="32" s="1"/>
  <c r="K48" i="32"/>
  <c r="M48" i="32" s="1"/>
  <c r="V47" i="32"/>
  <c r="T47" i="32"/>
  <c r="W47" i="32" s="1"/>
  <c r="V46" i="32"/>
  <c r="T46" i="32"/>
  <c r="W46" i="32" s="1"/>
  <c r="M46" i="32"/>
  <c r="K46" i="32"/>
  <c r="V45" i="32"/>
  <c r="T45" i="32"/>
  <c r="W45" i="32" s="1"/>
  <c r="V44" i="32"/>
  <c r="T44" i="32"/>
  <c r="W44" i="32" s="1"/>
  <c r="K44" i="32"/>
  <c r="M44" i="32" s="1"/>
  <c r="V43" i="32"/>
  <c r="T43" i="32"/>
  <c r="V42" i="32"/>
  <c r="T42" i="32"/>
  <c r="W42" i="32" s="1"/>
  <c r="K42" i="32"/>
  <c r="M42" i="32" s="1"/>
  <c r="W41" i="32"/>
  <c r="V41" i="32"/>
  <c r="T41" i="32"/>
  <c r="V40" i="32"/>
  <c r="T40" i="32"/>
  <c r="W40" i="32" s="1"/>
  <c r="K40" i="32"/>
  <c r="M40" i="32" s="1"/>
  <c r="R40" i="32" s="1"/>
  <c r="C41" i="32" s="1"/>
  <c r="V39" i="32"/>
  <c r="T39" i="32"/>
  <c r="W39" i="32" s="1"/>
  <c r="R39" i="32"/>
  <c r="K39" i="32"/>
  <c r="M39" i="32" s="1"/>
  <c r="V38" i="32"/>
  <c r="T38" i="32"/>
  <c r="K38" i="32"/>
  <c r="M38" i="32" s="1"/>
  <c r="V37" i="32"/>
  <c r="T37" i="32"/>
  <c r="K37" i="32"/>
  <c r="M37" i="32" s="1"/>
  <c r="V36" i="32"/>
  <c r="T36" i="32"/>
  <c r="V35" i="32"/>
  <c r="T35" i="32"/>
  <c r="K35" i="32"/>
  <c r="M35" i="32" s="1"/>
  <c r="V34" i="32"/>
  <c r="T34" i="32"/>
  <c r="R34" i="32" s="1"/>
  <c r="K34" i="32"/>
  <c r="M34" i="32" s="1"/>
  <c r="V33" i="32"/>
  <c r="T33" i="32"/>
  <c r="R33" i="32" s="1"/>
  <c r="C34" i="32" s="1"/>
  <c r="X34" i="32" s="1"/>
  <c r="Y34" i="32" s="1"/>
  <c r="M33" i="32"/>
  <c r="K33" i="32"/>
  <c r="V32" i="32"/>
  <c r="T32" i="32"/>
  <c r="M32" i="32"/>
  <c r="K32" i="32"/>
  <c r="V31" i="32"/>
  <c r="T31" i="32"/>
  <c r="K31" i="32"/>
  <c r="M31" i="32" s="1"/>
  <c r="V30" i="32"/>
  <c r="T30" i="32"/>
  <c r="K30" i="32"/>
  <c r="M30" i="32" s="1"/>
  <c r="V29" i="32"/>
  <c r="T29" i="32"/>
  <c r="R29" i="32"/>
  <c r="Z29" i="32" s="1"/>
  <c r="K29" i="32"/>
  <c r="M29" i="32" s="1"/>
  <c r="V28" i="32"/>
  <c r="T28" i="32"/>
  <c r="K28" i="32"/>
  <c r="M28" i="32" s="1"/>
  <c r="V27" i="32"/>
  <c r="T27" i="32"/>
  <c r="M27" i="32"/>
  <c r="K27" i="32"/>
  <c r="V26" i="32"/>
  <c r="T26" i="32"/>
  <c r="K26" i="32"/>
  <c r="M26" i="32" s="1"/>
  <c r="V25" i="32"/>
  <c r="T25" i="32"/>
  <c r="R25" i="32" s="1"/>
  <c r="C26" i="32" s="1"/>
  <c r="X26" i="32" s="1"/>
  <c r="Y26" i="32" s="1"/>
  <c r="K25" i="32"/>
  <c r="M25" i="32" s="1"/>
  <c r="V24" i="32"/>
  <c r="T24" i="32"/>
  <c r="K24" i="32"/>
  <c r="M24" i="32" s="1"/>
  <c r="V23" i="32"/>
  <c r="T23" i="32"/>
  <c r="M23" i="32"/>
  <c r="K23" i="32"/>
  <c r="T22" i="32"/>
  <c r="K22" i="32"/>
  <c r="M22" i="32" s="1"/>
  <c r="T21" i="32"/>
  <c r="K21" i="32"/>
  <c r="M21" i="32" s="1"/>
  <c r="T20" i="32"/>
  <c r="K20" i="32"/>
  <c r="M20" i="32" s="1"/>
  <c r="T19" i="32"/>
  <c r="V19" i="32" s="1"/>
  <c r="K19" i="32"/>
  <c r="M19" i="32" s="1"/>
  <c r="T18" i="32"/>
  <c r="V18" i="32" s="1"/>
  <c r="K18" i="32"/>
  <c r="M18" i="32" s="1"/>
  <c r="T17" i="32"/>
  <c r="V17" i="32" s="1"/>
  <c r="K17" i="32"/>
  <c r="M17" i="32" s="1"/>
  <c r="T16" i="32"/>
  <c r="M16" i="32"/>
  <c r="T15" i="32"/>
  <c r="V15" i="32" s="1"/>
  <c r="K15" i="32"/>
  <c r="M15" i="32" s="1"/>
  <c r="T14" i="32"/>
  <c r="V14" i="32" s="1"/>
  <c r="K14" i="32"/>
  <c r="M14" i="32" s="1"/>
  <c r="T13" i="32"/>
  <c r="K13" i="32"/>
  <c r="M13" i="32" s="1"/>
  <c r="T12" i="32"/>
  <c r="M12" i="32"/>
  <c r="K12" i="32"/>
  <c r="T11" i="32"/>
  <c r="V11" i="32" s="1"/>
  <c r="T10" i="32"/>
  <c r="T9" i="32"/>
  <c r="V9" i="32" s="1"/>
  <c r="C9" i="32"/>
  <c r="K9" i="32" s="1"/>
  <c r="M9" i="32" s="1"/>
  <c r="V108" i="31"/>
  <c r="T108" i="31"/>
  <c r="W108" i="31" s="1"/>
  <c r="R108" i="31"/>
  <c r="AA108" i="31" s="1"/>
  <c r="K108" i="31"/>
  <c r="M108" i="31" s="1"/>
  <c r="V107" i="31"/>
  <c r="T107" i="31"/>
  <c r="W107" i="31" s="1"/>
  <c r="K107" i="31"/>
  <c r="M107" i="31" s="1"/>
  <c r="V106" i="31"/>
  <c r="T106" i="31"/>
  <c r="W106" i="31"/>
  <c r="R106" i="31"/>
  <c r="K106" i="31"/>
  <c r="M106" i="31" s="1"/>
  <c r="V105" i="31"/>
  <c r="T105" i="31"/>
  <c r="W105" i="31" s="1"/>
  <c r="K105" i="31"/>
  <c r="M105" i="31" s="1"/>
  <c r="V104" i="31"/>
  <c r="T104" i="31"/>
  <c r="W104" i="31" s="1"/>
  <c r="R104" i="31"/>
  <c r="AA104" i="31" s="1"/>
  <c r="K104" i="31"/>
  <c r="M104" i="31" s="1"/>
  <c r="V103" i="31"/>
  <c r="T103" i="31"/>
  <c r="W103" i="31" s="1"/>
  <c r="M103" i="31"/>
  <c r="K103" i="31"/>
  <c r="V102" i="31"/>
  <c r="T102" i="31"/>
  <c r="W102" i="31" s="1"/>
  <c r="R102" i="31"/>
  <c r="K102" i="31"/>
  <c r="M102" i="31" s="1"/>
  <c r="V101" i="31"/>
  <c r="T101" i="31"/>
  <c r="W101" i="31" s="1"/>
  <c r="R101" i="31"/>
  <c r="C102" i="31" s="1"/>
  <c r="X102" i="31" s="1"/>
  <c r="Y102" i="31" s="1"/>
  <c r="K101" i="31"/>
  <c r="M101" i="31" s="1"/>
  <c r="V100" i="31"/>
  <c r="T100" i="31"/>
  <c r="W100" i="31" s="1"/>
  <c r="M100" i="31"/>
  <c r="K100" i="31"/>
  <c r="W99" i="31"/>
  <c r="V99" i="31"/>
  <c r="T99" i="31"/>
  <c r="R99" i="31"/>
  <c r="C100" i="31" s="1"/>
  <c r="X100" i="31" s="1"/>
  <c r="Y100" i="31" s="1"/>
  <c r="M99" i="31"/>
  <c r="K99" i="31"/>
  <c r="V98" i="31"/>
  <c r="T98" i="31"/>
  <c r="R98" i="31" s="1"/>
  <c r="W98" i="31"/>
  <c r="K98" i="31"/>
  <c r="M98" i="31" s="1"/>
  <c r="V97" i="31"/>
  <c r="T97" i="31"/>
  <c r="W97" i="31" s="1"/>
  <c r="V96" i="31"/>
  <c r="T96" i="31"/>
  <c r="W96" i="31" s="1"/>
  <c r="K96" i="31"/>
  <c r="M96" i="31" s="1"/>
  <c r="V95" i="31"/>
  <c r="T95" i="31"/>
  <c r="W95" i="31" s="1"/>
  <c r="K95" i="31"/>
  <c r="M95" i="31" s="1"/>
  <c r="V94" i="31"/>
  <c r="T94" i="31"/>
  <c r="W94" i="31" s="1"/>
  <c r="K94" i="31"/>
  <c r="M94" i="31" s="1"/>
  <c r="V93" i="31"/>
  <c r="T93" i="31"/>
  <c r="W93" i="31" s="1"/>
  <c r="R93" i="31"/>
  <c r="C94" i="31" s="1"/>
  <c r="X94" i="31" s="1"/>
  <c r="Y94" i="31" s="1"/>
  <c r="M93" i="31"/>
  <c r="K93" i="31"/>
  <c r="V92" i="31"/>
  <c r="T92" i="31"/>
  <c r="W92" i="31" s="1"/>
  <c r="K92" i="31"/>
  <c r="M92" i="31" s="1"/>
  <c r="V91" i="31"/>
  <c r="T91" i="31"/>
  <c r="W91" i="31" s="1"/>
  <c r="K91" i="31"/>
  <c r="M91" i="31" s="1"/>
  <c r="V90" i="31"/>
  <c r="T90" i="31"/>
  <c r="W90" i="31" s="1"/>
  <c r="M90" i="31"/>
  <c r="K90" i="31"/>
  <c r="V89" i="31"/>
  <c r="T89" i="31"/>
  <c r="W89" i="31" s="1"/>
  <c r="R89" i="31"/>
  <c r="C90" i="31" s="1"/>
  <c r="X90" i="31" s="1"/>
  <c r="Y90" i="31" s="1"/>
  <c r="M89" i="31"/>
  <c r="K89" i="31"/>
  <c r="V88" i="31"/>
  <c r="T88" i="31"/>
  <c r="W88" i="31" s="1"/>
  <c r="R88" i="31"/>
  <c r="C89" i="31" s="1"/>
  <c r="X89" i="31" s="1"/>
  <c r="Y89" i="31" s="1"/>
  <c r="K88" i="31"/>
  <c r="M88" i="31" s="1"/>
  <c r="V87" i="31"/>
  <c r="T87" i="31"/>
  <c r="W87" i="31" s="1"/>
  <c r="K87" i="31"/>
  <c r="M87" i="31" s="1"/>
  <c r="V86" i="31"/>
  <c r="T86" i="31"/>
  <c r="W86" i="31" s="1"/>
  <c r="M86" i="31"/>
  <c r="K86" i="31"/>
  <c r="V85" i="31"/>
  <c r="T85" i="31"/>
  <c r="W85" i="31" s="1"/>
  <c r="R85" i="31"/>
  <c r="C86" i="31" s="1"/>
  <c r="X86" i="31" s="1"/>
  <c r="Y86" i="31" s="1"/>
  <c r="K85" i="31"/>
  <c r="M85" i="31" s="1"/>
  <c r="V84" i="31"/>
  <c r="T84" i="31"/>
  <c r="K84" i="31"/>
  <c r="M84" i="31" s="1"/>
  <c r="V83" i="31"/>
  <c r="T83" i="31"/>
  <c r="M83" i="31"/>
  <c r="V82" i="31"/>
  <c r="T82" i="31"/>
  <c r="W82" i="31" s="1"/>
  <c r="M82" i="31"/>
  <c r="V81" i="31"/>
  <c r="T81" i="31"/>
  <c r="W81" i="31" s="1"/>
  <c r="R81" i="31"/>
  <c r="C82" i="31" s="1"/>
  <c r="X82" i="31" s="1"/>
  <c r="Y82" i="31" s="1"/>
  <c r="M81" i="31"/>
  <c r="K81" i="31"/>
  <c r="V80" i="31"/>
  <c r="T80" i="31"/>
  <c r="W80" i="31" s="1"/>
  <c r="R80" i="31"/>
  <c r="C81" i="31" s="1"/>
  <c r="X81" i="31" s="1"/>
  <c r="Y81" i="31" s="1"/>
  <c r="K80" i="31"/>
  <c r="M80" i="31" s="1"/>
  <c r="V79" i="31"/>
  <c r="T79" i="31"/>
  <c r="W79" i="31" s="1"/>
  <c r="M79" i="31"/>
  <c r="K79" i="31"/>
  <c r="V78" i="31"/>
  <c r="T78" i="31"/>
  <c r="W78" i="31" s="1"/>
  <c r="R78" i="31"/>
  <c r="M78" i="31"/>
  <c r="K78" i="31"/>
  <c r="V77" i="31"/>
  <c r="T77" i="31"/>
  <c r="W77" i="31" s="1"/>
  <c r="R77" i="31"/>
  <c r="C78" i="31" s="1"/>
  <c r="X78" i="31" s="1"/>
  <c r="Y78" i="31" s="1"/>
  <c r="K77" i="31"/>
  <c r="M77" i="31" s="1"/>
  <c r="V76" i="31"/>
  <c r="T76" i="31"/>
  <c r="K76" i="31"/>
  <c r="M76" i="31" s="1"/>
  <c r="V75" i="31"/>
  <c r="T75" i="31"/>
  <c r="W75" i="31" s="1"/>
  <c r="K75" i="31"/>
  <c r="M75" i="31" s="1"/>
  <c r="V74" i="31"/>
  <c r="T74" i="31"/>
  <c r="W74" i="31" s="1"/>
  <c r="K74" i="31"/>
  <c r="M74" i="31" s="1"/>
  <c r="V73" i="31"/>
  <c r="T73" i="31"/>
  <c r="W73" i="31" s="1"/>
  <c r="R73" i="31"/>
  <c r="Z73" i="31" s="1"/>
  <c r="M73" i="31"/>
  <c r="K73" i="31"/>
  <c r="V72" i="31"/>
  <c r="T72" i="31"/>
  <c r="W72" i="31" s="1"/>
  <c r="R72" i="31"/>
  <c r="AA72" i="31" s="1"/>
  <c r="K72" i="31"/>
  <c r="M72" i="31" s="1"/>
  <c r="V71" i="31"/>
  <c r="T71" i="31"/>
  <c r="W71" i="31" s="1"/>
  <c r="R71" i="31"/>
  <c r="K71" i="31"/>
  <c r="M71" i="31" s="1"/>
  <c r="V70" i="31"/>
  <c r="T70" i="31"/>
  <c r="W70" i="31" s="1"/>
  <c r="K70" i="31"/>
  <c r="M70" i="31" s="1"/>
  <c r="V69" i="31"/>
  <c r="T69" i="31"/>
  <c r="W69" i="31" s="1"/>
  <c r="R69" i="31"/>
  <c r="C70" i="31" s="1"/>
  <c r="X70" i="31" s="1"/>
  <c r="Y70" i="31" s="1"/>
  <c r="M69" i="31"/>
  <c r="K69" i="31"/>
  <c r="V68" i="31"/>
  <c r="T68" i="31"/>
  <c r="W68" i="31" s="1"/>
  <c r="M68" i="31"/>
  <c r="K68" i="31"/>
  <c r="V67" i="31"/>
  <c r="T67" i="31"/>
  <c r="W67" i="31" s="1"/>
  <c r="K67" i="31"/>
  <c r="M67" i="31" s="1"/>
  <c r="V66" i="31"/>
  <c r="T66" i="31"/>
  <c r="W66" i="31" s="1"/>
  <c r="K66" i="31"/>
  <c r="M66" i="31" s="1"/>
  <c r="V65" i="31"/>
  <c r="T65" i="31"/>
  <c r="W65" i="31" s="1"/>
  <c r="R65" i="31"/>
  <c r="Z65" i="31" s="1"/>
  <c r="K65" i="31"/>
  <c r="M65" i="31" s="1"/>
  <c r="V64" i="31"/>
  <c r="T64" i="31"/>
  <c r="W64" i="31" s="1"/>
  <c r="R64" i="31"/>
  <c r="AA64" i="31" s="1"/>
  <c r="M64" i="31"/>
  <c r="K64" i="31"/>
  <c r="V63" i="31"/>
  <c r="T63" i="31"/>
  <c r="W63" i="31" s="1"/>
  <c r="R63" i="31"/>
  <c r="C64" i="31" s="1"/>
  <c r="X64" i="31" s="1"/>
  <c r="Y64" i="31" s="1"/>
  <c r="M63" i="31"/>
  <c r="K63" i="31"/>
  <c r="V62" i="31"/>
  <c r="T62" i="31"/>
  <c r="W62" i="31" s="1"/>
  <c r="R62" i="31"/>
  <c r="M62" i="31"/>
  <c r="K62" i="31"/>
  <c r="V61" i="31"/>
  <c r="T61" i="31"/>
  <c r="W61" i="31" s="1"/>
  <c r="M61" i="31"/>
  <c r="K61" i="31"/>
  <c r="V60" i="31"/>
  <c r="T60" i="31"/>
  <c r="W60" i="31" s="1"/>
  <c r="R60" i="31"/>
  <c r="C61" i="31" s="1"/>
  <c r="X61" i="31" s="1"/>
  <c r="Y61" i="31" s="1"/>
  <c r="K60" i="31"/>
  <c r="M60" i="31" s="1"/>
  <c r="V59" i="31"/>
  <c r="T59" i="31"/>
  <c r="W59" i="31" s="1"/>
  <c r="R59" i="31"/>
  <c r="C60" i="31" s="1"/>
  <c r="X60" i="31" s="1"/>
  <c r="Y60" i="31" s="1"/>
  <c r="K59" i="31"/>
  <c r="M59" i="31" s="1"/>
  <c r="V58" i="31"/>
  <c r="T58" i="31"/>
  <c r="W58" i="31" s="1"/>
  <c r="K58" i="31"/>
  <c r="M58" i="31" s="1"/>
  <c r="V57" i="31"/>
  <c r="T57" i="31"/>
  <c r="W57" i="31" s="1"/>
  <c r="K57" i="31"/>
  <c r="M57" i="31" s="1"/>
  <c r="V56" i="31"/>
  <c r="T56" i="31"/>
  <c r="W56" i="31" s="1"/>
  <c r="R56" i="31"/>
  <c r="C57" i="31" s="1"/>
  <c r="X57" i="31" s="1"/>
  <c r="Y57" i="31" s="1"/>
  <c r="M56" i="31"/>
  <c r="K56" i="31"/>
  <c r="V55" i="31"/>
  <c r="T55" i="31"/>
  <c r="W55" i="31" s="1"/>
  <c r="K55" i="31"/>
  <c r="M55" i="31" s="1"/>
  <c r="V54" i="31"/>
  <c r="T54" i="31"/>
  <c r="W54" i="31" s="1"/>
  <c r="R54" i="31"/>
  <c r="K54" i="31"/>
  <c r="M54" i="31" s="1"/>
  <c r="V53" i="31"/>
  <c r="T53" i="31"/>
  <c r="V52" i="31"/>
  <c r="T52" i="31"/>
  <c r="V51" i="31"/>
  <c r="T51" i="31"/>
  <c r="V50" i="31"/>
  <c r="T50" i="31"/>
  <c r="W50" i="31" s="1"/>
  <c r="K50" i="31"/>
  <c r="M50" i="31" s="1"/>
  <c r="V49" i="31"/>
  <c r="T49" i="31"/>
  <c r="W49" i="31" s="1"/>
  <c r="M49" i="31"/>
  <c r="K49" i="31"/>
  <c r="V48" i="31"/>
  <c r="T48" i="31"/>
  <c r="W48" i="31" s="1"/>
  <c r="K48" i="31"/>
  <c r="M48" i="31" s="1"/>
  <c r="V47" i="31"/>
  <c r="T47" i="31"/>
  <c r="W47" i="31"/>
  <c r="R47" i="31"/>
  <c r="V46" i="31"/>
  <c r="T46" i="31"/>
  <c r="W46" i="31" s="1"/>
  <c r="R46" i="31"/>
  <c r="K46" i="31"/>
  <c r="M46" i="31" s="1"/>
  <c r="V45" i="31"/>
  <c r="T45" i="31"/>
  <c r="W45" i="31" s="1"/>
  <c r="V44" i="31"/>
  <c r="T44" i="31"/>
  <c r="W44" i="31" s="1"/>
  <c r="K44" i="31"/>
  <c r="M44" i="31" s="1"/>
  <c r="V43" i="31"/>
  <c r="T43" i="31"/>
  <c r="V42" i="31"/>
  <c r="T42" i="31"/>
  <c r="W42" i="31" s="1"/>
  <c r="K42" i="31"/>
  <c r="M42" i="31" s="1"/>
  <c r="V41" i="31"/>
  <c r="T41" i="31"/>
  <c r="W41" i="31" s="1"/>
  <c r="R41" i="31"/>
  <c r="Z41" i="31" s="1"/>
  <c r="M41" i="31"/>
  <c r="K41" i="31"/>
  <c r="V40" i="31"/>
  <c r="T40" i="31"/>
  <c r="W40" i="31" s="1"/>
  <c r="R40" i="31"/>
  <c r="C41" i="31" s="1"/>
  <c r="X41" i="31" s="1"/>
  <c r="Y41" i="31" s="1"/>
  <c r="M40" i="31"/>
  <c r="K40" i="31"/>
  <c r="V39" i="31"/>
  <c r="T39" i="31"/>
  <c r="W39" i="31" s="1"/>
  <c r="M39" i="31"/>
  <c r="K39" i="31"/>
  <c r="V38" i="31"/>
  <c r="T38" i="31"/>
  <c r="K38" i="31"/>
  <c r="M38" i="31" s="1"/>
  <c r="V37" i="31"/>
  <c r="T37" i="31"/>
  <c r="M37" i="31"/>
  <c r="K37" i="31"/>
  <c r="V36" i="31"/>
  <c r="T36" i="31"/>
  <c r="V35" i="31"/>
  <c r="T35" i="31"/>
  <c r="K35" i="31"/>
  <c r="M35" i="31" s="1"/>
  <c r="V34" i="31"/>
  <c r="T34" i="31"/>
  <c r="K34" i="31"/>
  <c r="M34" i="31" s="1"/>
  <c r="V33" i="31"/>
  <c r="T33" i="31"/>
  <c r="R33" i="31" s="1"/>
  <c r="Z33" i="31" s="1"/>
  <c r="K33" i="31"/>
  <c r="M33" i="31" s="1"/>
  <c r="V32" i="31"/>
  <c r="T32" i="31"/>
  <c r="M32" i="31"/>
  <c r="K32" i="31"/>
  <c r="V31" i="31"/>
  <c r="T31" i="31"/>
  <c r="M31" i="31"/>
  <c r="K31" i="31"/>
  <c r="V30" i="31"/>
  <c r="T30" i="31"/>
  <c r="M30" i="31"/>
  <c r="K30" i="31"/>
  <c r="V29" i="31"/>
  <c r="T29" i="31"/>
  <c r="V28" i="31"/>
  <c r="T28" i="31"/>
  <c r="K28" i="31"/>
  <c r="M28" i="31" s="1"/>
  <c r="V27" i="31"/>
  <c r="T27" i="31"/>
  <c r="K27" i="31"/>
  <c r="M27" i="31" s="1"/>
  <c r="V26" i="31"/>
  <c r="T26" i="31"/>
  <c r="K26" i="31"/>
  <c r="M26" i="31" s="1"/>
  <c r="V25" i="31"/>
  <c r="T25" i="31"/>
  <c r="K25" i="31"/>
  <c r="M25" i="31" s="1"/>
  <c r="V24" i="31"/>
  <c r="T24" i="31"/>
  <c r="R24" i="31" s="1"/>
  <c r="C25" i="31" s="1"/>
  <c r="X25" i="31" s="1"/>
  <c r="Y25" i="31" s="1"/>
  <c r="M24" i="31"/>
  <c r="K24" i="31"/>
  <c r="V23" i="31"/>
  <c r="T23" i="31"/>
  <c r="M23" i="31"/>
  <c r="K23" i="31"/>
  <c r="T22" i="31"/>
  <c r="V22" i="31" s="1"/>
  <c r="K22" i="31"/>
  <c r="M22" i="31" s="1"/>
  <c r="T21" i="31"/>
  <c r="R21" i="31" s="1"/>
  <c r="K21" i="31"/>
  <c r="M21" i="31" s="1"/>
  <c r="T20" i="31"/>
  <c r="V20" i="31" s="1"/>
  <c r="K20" i="31"/>
  <c r="M20" i="31" s="1"/>
  <c r="T19" i="31"/>
  <c r="V19" i="31" s="1"/>
  <c r="K19" i="31"/>
  <c r="M19" i="31" s="1"/>
  <c r="T18" i="31"/>
  <c r="K18" i="31"/>
  <c r="M18" i="31" s="1"/>
  <c r="T17" i="31"/>
  <c r="M17" i="31"/>
  <c r="K17" i="31"/>
  <c r="T16" i="31"/>
  <c r="M16" i="31"/>
  <c r="K16" i="31"/>
  <c r="T15" i="31"/>
  <c r="M15" i="31"/>
  <c r="K15" i="31"/>
  <c r="T14" i="31"/>
  <c r="V14" i="31" s="1"/>
  <c r="K14" i="31"/>
  <c r="M14" i="31" s="1"/>
  <c r="T13" i="31"/>
  <c r="K13" i="31"/>
  <c r="M13" i="31" s="1"/>
  <c r="T12" i="31"/>
  <c r="V12" i="31" s="1"/>
  <c r="K12" i="31"/>
  <c r="M12" i="31" s="1"/>
  <c r="T11" i="31"/>
  <c r="T10" i="31"/>
  <c r="V10" i="31" s="1"/>
  <c r="T9" i="31"/>
  <c r="W9" i="31" s="1"/>
  <c r="C9" i="31"/>
  <c r="K9" i="31" s="1"/>
  <c r="M9" i="31" s="1"/>
  <c r="R10" i="17"/>
  <c r="C11" i="17" s="1"/>
  <c r="T10" i="17"/>
  <c r="R11" i="17"/>
  <c r="C12" i="17" s="1"/>
  <c r="T11" i="17"/>
  <c r="R12" i="17"/>
  <c r="C13" i="17"/>
  <c r="T12" i="17"/>
  <c r="R13" i="17"/>
  <c r="C14" i="17" s="1"/>
  <c r="T13" i="17"/>
  <c r="R14" i="17"/>
  <c r="C15" i="17" s="1"/>
  <c r="T14" i="17"/>
  <c r="R15" i="17"/>
  <c r="C16" i="17" s="1"/>
  <c r="T15" i="17"/>
  <c r="R16" i="17"/>
  <c r="C17" i="17" s="1"/>
  <c r="T16" i="17"/>
  <c r="R17" i="17"/>
  <c r="C18" i="17"/>
  <c r="T17" i="17"/>
  <c r="R18" i="17"/>
  <c r="T18" i="17"/>
  <c r="R19" i="17"/>
  <c r="C20" i="17" s="1"/>
  <c r="T19" i="17"/>
  <c r="R20" i="17"/>
  <c r="C21" i="17"/>
  <c r="T20" i="17"/>
  <c r="R21" i="17"/>
  <c r="T21" i="17"/>
  <c r="R22" i="17"/>
  <c r="C23" i="17" s="1"/>
  <c r="T22" i="17"/>
  <c r="R23" i="17"/>
  <c r="T23" i="17"/>
  <c r="R24" i="17"/>
  <c r="C25" i="17" s="1"/>
  <c r="T24" i="17"/>
  <c r="R25" i="17"/>
  <c r="C26" i="17" s="1"/>
  <c r="T25" i="17"/>
  <c r="R26" i="17"/>
  <c r="C27" i="17" s="1"/>
  <c r="T26" i="17"/>
  <c r="R27" i="17"/>
  <c r="C28" i="17"/>
  <c r="T27" i="17"/>
  <c r="R28" i="17"/>
  <c r="C29" i="17"/>
  <c r="T28" i="17"/>
  <c r="R29" i="17"/>
  <c r="C30" i="17"/>
  <c r="T29" i="17"/>
  <c r="R30" i="17"/>
  <c r="C31" i="17" s="1"/>
  <c r="T30" i="17"/>
  <c r="R31" i="17"/>
  <c r="T31" i="17"/>
  <c r="R32" i="17"/>
  <c r="C33" i="17" s="1"/>
  <c r="T32" i="17"/>
  <c r="R33" i="17"/>
  <c r="C34" i="17"/>
  <c r="T33" i="17"/>
  <c r="R34" i="17"/>
  <c r="T34" i="17"/>
  <c r="R35" i="17"/>
  <c r="C36" i="17" s="1"/>
  <c r="T35" i="17"/>
  <c r="R36" i="17"/>
  <c r="C37" i="17"/>
  <c r="T36" i="17"/>
  <c r="R37" i="17"/>
  <c r="C38" i="17" s="1"/>
  <c r="T37" i="17"/>
  <c r="R38" i="17"/>
  <c r="C39" i="17" s="1"/>
  <c r="T38" i="17"/>
  <c r="R39" i="17"/>
  <c r="C40" i="17" s="1"/>
  <c r="T39" i="17"/>
  <c r="R40" i="17"/>
  <c r="C41" i="17" s="1"/>
  <c r="T40" i="17"/>
  <c r="R41" i="17"/>
  <c r="C42" i="17" s="1"/>
  <c r="T41" i="17"/>
  <c r="R42" i="17"/>
  <c r="C43" i="17"/>
  <c r="T42" i="17"/>
  <c r="R43" i="17"/>
  <c r="T43" i="17"/>
  <c r="R44" i="17"/>
  <c r="C45" i="17" s="1"/>
  <c r="T44" i="17"/>
  <c r="R45" i="17"/>
  <c r="T45" i="17"/>
  <c r="R46" i="17"/>
  <c r="C47" i="17" s="1"/>
  <c r="T46" i="17"/>
  <c r="R47" i="17"/>
  <c r="C48" i="17"/>
  <c r="T47" i="17"/>
  <c r="R48" i="17"/>
  <c r="C49" i="17"/>
  <c r="T48" i="17"/>
  <c r="R49" i="17"/>
  <c r="C50" i="17" s="1"/>
  <c r="T49" i="17"/>
  <c r="R50" i="17"/>
  <c r="C51" i="17" s="1"/>
  <c r="T50" i="17"/>
  <c r="R51" i="17"/>
  <c r="C52" i="17"/>
  <c r="T51" i="17"/>
  <c r="R52" i="17"/>
  <c r="C53" i="17" s="1"/>
  <c r="T52" i="17"/>
  <c r="R53" i="17"/>
  <c r="C54" i="17" s="1"/>
  <c r="T53" i="17"/>
  <c r="R54" i="17"/>
  <c r="T54" i="17"/>
  <c r="R55" i="17"/>
  <c r="C56" i="17" s="1"/>
  <c r="T55" i="17"/>
  <c r="R56" i="17"/>
  <c r="C57" i="17"/>
  <c r="T56" i="17"/>
  <c r="R57" i="17"/>
  <c r="C58" i="17" s="1"/>
  <c r="T57" i="17"/>
  <c r="R58" i="17"/>
  <c r="C59" i="17"/>
  <c r="T58" i="17"/>
  <c r="R59" i="17"/>
  <c r="C60" i="17"/>
  <c r="T59" i="17"/>
  <c r="R60" i="17"/>
  <c r="C61" i="17" s="1"/>
  <c r="T60" i="17"/>
  <c r="R61" i="17"/>
  <c r="C62" i="17"/>
  <c r="T61" i="17"/>
  <c r="R62" i="17"/>
  <c r="C63" i="17" s="1"/>
  <c r="T62" i="17"/>
  <c r="R63" i="17"/>
  <c r="C64" i="17" s="1"/>
  <c r="T63" i="17"/>
  <c r="R64" i="17"/>
  <c r="C65" i="17" s="1"/>
  <c r="T64" i="17"/>
  <c r="R65" i="17"/>
  <c r="C66" i="17"/>
  <c r="T65" i="17"/>
  <c r="R66" i="17"/>
  <c r="C67" i="17" s="1"/>
  <c r="T66" i="17"/>
  <c r="R67" i="17"/>
  <c r="C68" i="17" s="1"/>
  <c r="T67" i="17"/>
  <c r="R68" i="17"/>
  <c r="C69" i="17"/>
  <c r="T68" i="17"/>
  <c r="R69" i="17"/>
  <c r="C70" i="17" s="1"/>
  <c r="T69" i="17"/>
  <c r="R70" i="17"/>
  <c r="T70" i="17"/>
  <c r="R71" i="17"/>
  <c r="C72" i="17" s="1"/>
  <c r="T71" i="17"/>
  <c r="R72" i="17"/>
  <c r="C73" i="17" s="1"/>
  <c r="T72" i="17"/>
  <c r="R73" i="17"/>
  <c r="C74" i="17"/>
  <c r="T73" i="17"/>
  <c r="R74" i="17"/>
  <c r="C75" i="17" s="1"/>
  <c r="T74" i="17"/>
  <c r="R75" i="17"/>
  <c r="C76" i="17" s="1"/>
  <c r="T75" i="17"/>
  <c r="R76" i="17"/>
  <c r="C77" i="17"/>
  <c r="T76" i="17"/>
  <c r="R77" i="17"/>
  <c r="C78" i="17"/>
  <c r="T77" i="17"/>
  <c r="R78" i="17"/>
  <c r="C79" i="17" s="1"/>
  <c r="T78" i="17"/>
  <c r="R79" i="17"/>
  <c r="C80" i="17"/>
  <c r="T79" i="17"/>
  <c r="R80" i="17"/>
  <c r="C81" i="17"/>
  <c r="T80" i="17"/>
  <c r="R81" i="17"/>
  <c r="C82" i="17" s="1"/>
  <c r="T81" i="17"/>
  <c r="R82" i="17"/>
  <c r="C83" i="17"/>
  <c r="T82" i="17"/>
  <c r="R83" i="17"/>
  <c r="C84" i="17"/>
  <c r="T83" i="17"/>
  <c r="R84" i="17"/>
  <c r="C85" i="17" s="1"/>
  <c r="T84" i="17"/>
  <c r="R85" i="17"/>
  <c r="C86" i="17"/>
  <c r="T85" i="17"/>
  <c r="R86" i="17"/>
  <c r="T86" i="17"/>
  <c r="R87" i="17"/>
  <c r="C88" i="17" s="1"/>
  <c r="T87" i="17"/>
  <c r="R88" i="17"/>
  <c r="C89" i="17"/>
  <c r="T88" i="17"/>
  <c r="R89" i="17"/>
  <c r="C90" i="17"/>
  <c r="T89" i="17"/>
  <c r="R90" i="17"/>
  <c r="C91" i="17"/>
  <c r="T90" i="17"/>
  <c r="R91" i="17"/>
  <c r="C92" i="17" s="1"/>
  <c r="T91" i="17"/>
  <c r="R92" i="17"/>
  <c r="C93" i="17"/>
  <c r="T92" i="17"/>
  <c r="R93" i="17"/>
  <c r="C94" i="17" s="1"/>
  <c r="T93" i="17"/>
  <c r="R94" i="17"/>
  <c r="T94" i="17"/>
  <c r="R95" i="17"/>
  <c r="C96" i="17"/>
  <c r="T95" i="17"/>
  <c r="R96" i="17"/>
  <c r="C97" i="17" s="1"/>
  <c r="T96" i="17"/>
  <c r="R97" i="17"/>
  <c r="T97" i="17"/>
  <c r="R98" i="17"/>
  <c r="C99" i="17"/>
  <c r="T98" i="17"/>
  <c r="R99" i="17"/>
  <c r="C100" i="17" s="1"/>
  <c r="T99" i="17"/>
  <c r="R100" i="17"/>
  <c r="C101" i="17"/>
  <c r="T100" i="17"/>
  <c r="R101" i="17"/>
  <c r="C102" i="17" s="1"/>
  <c r="T101" i="17"/>
  <c r="R102" i="17"/>
  <c r="T102" i="17"/>
  <c r="R103" i="17"/>
  <c r="C104" i="17"/>
  <c r="T103" i="17"/>
  <c r="R104" i="17"/>
  <c r="C105" i="17" s="1"/>
  <c r="T104" i="17"/>
  <c r="R105" i="17"/>
  <c r="C106" i="17"/>
  <c r="T105" i="17"/>
  <c r="R106" i="17"/>
  <c r="C107" i="17"/>
  <c r="T106" i="17"/>
  <c r="R107" i="17"/>
  <c r="C108" i="17"/>
  <c r="P2" i="17"/>
  <c r="T107" i="17"/>
  <c r="R108" i="17"/>
  <c r="T108" i="17"/>
  <c r="M10" i="17"/>
  <c r="M11" i="17"/>
  <c r="M12" i="17"/>
  <c r="M13" i="17"/>
  <c r="M14" i="17"/>
  <c r="M15" i="17"/>
  <c r="M16" i="17"/>
  <c r="M17" i="17"/>
  <c r="M18" i="17"/>
  <c r="M19" i="17"/>
  <c r="M20" i="17"/>
  <c r="M21" i="17"/>
  <c r="M22" i="17"/>
  <c r="M23" i="17"/>
  <c r="M24" i="17"/>
  <c r="M25" i="17"/>
  <c r="M26" i="17"/>
  <c r="M27" i="17"/>
  <c r="M28" i="17"/>
  <c r="M29" i="17"/>
  <c r="M30" i="17"/>
  <c r="M31" i="17"/>
  <c r="M32" i="17"/>
  <c r="M33" i="17"/>
  <c r="M34" i="17"/>
  <c r="M35" i="17"/>
  <c r="M36" i="17"/>
  <c r="M37" i="17"/>
  <c r="M38" i="17"/>
  <c r="M39" i="17"/>
  <c r="M40" i="17"/>
  <c r="M41" i="17"/>
  <c r="M42" i="17"/>
  <c r="M43" i="17"/>
  <c r="M44" i="17"/>
  <c r="M45" i="17"/>
  <c r="M46" i="17"/>
  <c r="M47" i="17"/>
  <c r="M48" i="17"/>
  <c r="M49" i="17"/>
  <c r="M50" i="17"/>
  <c r="M51" i="17"/>
  <c r="M52" i="17"/>
  <c r="M53" i="17"/>
  <c r="M54" i="17"/>
  <c r="M55" i="17"/>
  <c r="M56" i="17"/>
  <c r="M57" i="17"/>
  <c r="M58" i="17"/>
  <c r="M59" i="17"/>
  <c r="M60" i="17"/>
  <c r="M61" i="17"/>
  <c r="M62" i="17"/>
  <c r="M63" i="17"/>
  <c r="M64" i="17"/>
  <c r="M65" i="17"/>
  <c r="M66" i="17"/>
  <c r="M67" i="17"/>
  <c r="M68" i="17"/>
  <c r="M69" i="17"/>
  <c r="M70" i="17"/>
  <c r="M71" i="17"/>
  <c r="M72" i="17"/>
  <c r="M73" i="17"/>
  <c r="M74" i="17"/>
  <c r="M75" i="17"/>
  <c r="M76" i="17"/>
  <c r="M77" i="17"/>
  <c r="M78" i="17"/>
  <c r="M79" i="17"/>
  <c r="M80" i="17"/>
  <c r="M81" i="17"/>
  <c r="M82" i="17"/>
  <c r="M83" i="17"/>
  <c r="M84" i="17"/>
  <c r="M85" i="17"/>
  <c r="M86" i="17"/>
  <c r="M87" i="17"/>
  <c r="M88" i="17"/>
  <c r="M89" i="17"/>
  <c r="M90" i="17"/>
  <c r="M91" i="17"/>
  <c r="M92" i="17"/>
  <c r="M93" i="17"/>
  <c r="M94" i="17"/>
  <c r="M95" i="17"/>
  <c r="M96" i="17"/>
  <c r="M97" i="17"/>
  <c r="M98" i="17"/>
  <c r="M99" i="17"/>
  <c r="M100" i="17"/>
  <c r="M101" i="17"/>
  <c r="M102" i="17"/>
  <c r="M103" i="17"/>
  <c r="M104" i="17"/>
  <c r="M105" i="17"/>
  <c r="M106" i="17"/>
  <c r="M107" i="17"/>
  <c r="M108" i="17"/>
  <c r="K108" i="17"/>
  <c r="K107" i="17"/>
  <c r="K106" i="17"/>
  <c r="K105" i="17"/>
  <c r="K104" i="17"/>
  <c r="K103" i="17"/>
  <c r="C103" i="17"/>
  <c r="K102" i="17"/>
  <c r="K101" i="17"/>
  <c r="K100" i="17"/>
  <c r="K99" i="17"/>
  <c r="K98" i="17"/>
  <c r="C98" i="17"/>
  <c r="K97" i="17"/>
  <c r="K96" i="17"/>
  <c r="K95" i="17"/>
  <c r="C95" i="17"/>
  <c r="K94" i="17"/>
  <c r="K93" i="17"/>
  <c r="K92" i="17"/>
  <c r="K91" i="17"/>
  <c r="K90" i="17"/>
  <c r="K89" i="17"/>
  <c r="K88" i="17"/>
  <c r="K87" i="17"/>
  <c r="C87" i="17"/>
  <c r="K86" i="17"/>
  <c r="K85" i="17"/>
  <c r="K84" i="17"/>
  <c r="K83" i="17"/>
  <c r="K82" i="17"/>
  <c r="K81" i="17"/>
  <c r="K80" i="17"/>
  <c r="K79" i="17"/>
  <c r="K78" i="17"/>
  <c r="K77" i="17"/>
  <c r="K76" i="17"/>
  <c r="K75" i="17"/>
  <c r="K74" i="17"/>
  <c r="K73" i="17"/>
  <c r="K72" i="17"/>
  <c r="K71" i="17"/>
  <c r="C71" i="17"/>
  <c r="K70" i="17"/>
  <c r="K69" i="17"/>
  <c r="K68" i="17"/>
  <c r="K67" i="17"/>
  <c r="K66" i="17"/>
  <c r="K65" i="17"/>
  <c r="K64" i="17"/>
  <c r="K63" i="17"/>
  <c r="K62" i="17"/>
  <c r="K61" i="17"/>
  <c r="K60" i="17"/>
  <c r="K59" i="17"/>
  <c r="K58" i="17"/>
  <c r="K57" i="17"/>
  <c r="K56" i="17"/>
  <c r="K55" i="17"/>
  <c r="C55" i="17"/>
  <c r="K54" i="17"/>
  <c r="K53" i="17"/>
  <c r="K52" i="17"/>
  <c r="K51" i="17"/>
  <c r="K50" i="17"/>
  <c r="K49" i="17"/>
  <c r="K48" i="17"/>
  <c r="K47" i="17"/>
  <c r="K46" i="17"/>
  <c r="C46" i="17"/>
  <c r="K45" i="17"/>
  <c r="K44" i="17"/>
  <c r="C44" i="17"/>
  <c r="K43" i="17"/>
  <c r="K42" i="17"/>
  <c r="K41" i="17"/>
  <c r="K40" i="17"/>
  <c r="K39" i="17"/>
  <c r="K38" i="17"/>
  <c r="K37" i="17"/>
  <c r="K36" i="17"/>
  <c r="K35" i="17"/>
  <c r="C35" i="17"/>
  <c r="K34" i="17"/>
  <c r="K33" i="17"/>
  <c r="K32" i="17"/>
  <c r="C32" i="17"/>
  <c r="K31" i="17"/>
  <c r="K30" i="17"/>
  <c r="K29" i="17"/>
  <c r="K28" i="17"/>
  <c r="K27" i="17"/>
  <c r="K26" i="17"/>
  <c r="K25" i="17"/>
  <c r="K24" i="17"/>
  <c r="C24" i="17"/>
  <c r="K23" i="17"/>
  <c r="K22" i="17"/>
  <c r="C22" i="17"/>
  <c r="K21" i="17"/>
  <c r="K20" i="17"/>
  <c r="K19" i="17"/>
  <c r="C19" i="17"/>
  <c r="K18" i="17"/>
  <c r="K17" i="17"/>
  <c r="K16" i="17"/>
  <c r="K15" i="17"/>
  <c r="K14" i="17"/>
  <c r="K13" i="17"/>
  <c r="K12" i="17"/>
  <c r="K11" i="17"/>
  <c r="K10" i="17"/>
  <c r="K9" i="17"/>
  <c r="M9" i="17"/>
  <c r="R9" i="17" s="1"/>
  <c r="C10" i="17" s="1"/>
  <c r="L2" i="17"/>
  <c r="V15" i="33"/>
  <c r="T9" i="17"/>
  <c r="H4" i="17" s="1"/>
  <c r="R108" i="33" l="1"/>
  <c r="R107" i="31"/>
  <c r="AA107" i="31" s="1"/>
  <c r="R107" i="33"/>
  <c r="Z107" i="33" s="1"/>
  <c r="R106" i="33"/>
  <c r="AA106" i="33" s="1"/>
  <c r="R105" i="31"/>
  <c r="Z105" i="31" s="1"/>
  <c r="R105" i="32"/>
  <c r="C106" i="32" s="1"/>
  <c r="X106" i="32" s="1"/>
  <c r="Y106" i="32" s="1"/>
  <c r="R105" i="33"/>
  <c r="AA105" i="33" s="1"/>
  <c r="R103" i="33"/>
  <c r="AA103" i="33" s="1"/>
  <c r="R103" i="31"/>
  <c r="C104" i="31" s="1"/>
  <c r="X104" i="31" s="1"/>
  <c r="Y104" i="31" s="1"/>
  <c r="R102" i="32"/>
  <c r="AA102" i="32" s="1"/>
  <c r="R102" i="33"/>
  <c r="AA102" i="33" s="1"/>
  <c r="R100" i="31"/>
  <c r="C101" i="31" s="1"/>
  <c r="X101" i="31" s="1"/>
  <c r="Y101" i="31" s="1"/>
  <c r="R100" i="33"/>
  <c r="W99" i="33"/>
  <c r="R98" i="32"/>
  <c r="W99" i="32"/>
  <c r="R96" i="31"/>
  <c r="AA96" i="31" s="1"/>
  <c r="R96" i="32"/>
  <c r="AA96" i="32" s="1"/>
  <c r="R97" i="33"/>
  <c r="AA97" i="33" s="1"/>
  <c r="R96" i="33"/>
  <c r="AA96" i="33" s="1"/>
  <c r="R95" i="31"/>
  <c r="C96" i="31" s="1"/>
  <c r="X96" i="31" s="1"/>
  <c r="Y96" i="31" s="1"/>
  <c r="R95" i="33"/>
  <c r="Z95" i="33" s="1"/>
  <c r="W94" i="33"/>
  <c r="R93" i="32"/>
  <c r="Z93" i="32" s="1"/>
  <c r="W94" i="32"/>
  <c r="R94" i="31"/>
  <c r="R92" i="31"/>
  <c r="C93" i="31" s="1"/>
  <c r="X93" i="31" s="1"/>
  <c r="Y93" i="31" s="1"/>
  <c r="R92" i="32"/>
  <c r="AA92" i="32" s="1"/>
  <c r="R91" i="31"/>
  <c r="R91" i="33"/>
  <c r="Z91" i="33" s="1"/>
  <c r="R90" i="33"/>
  <c r="Z90" i="33" s="1"/>
  <c r="R90" i="31"/>
  <c r="AA90" i="31" s="1"/>
  <c r="R89" i="32"/>
  <c r="C90" i="32" s="1"/>
  <c r="X90" i="32" s="1"/>
  <c r="Y90" i="32" s="1"/>
  <c r="R89" i="33"/>
  <c r="AA89" i="33" s="1"/>
  <c r="R87" i="32"/>
  <c r="R87" i="33"/>
  <c r="AA87" i="33" s="1"/>
  <c r="R87" i="31"/>
  <c r="C88" i="31" s="1"/>
  <c r="X88" i="31" s="1"/>
  <c r="Y88" i="31" s="1"/>
  <c r="R86" i="31"/>
  <c r="AA86" i="31" s="1"/>
  <c r="R86" i="33"/>
  <c r="AA86" i="33" s="1"/>
  <c r="R85" i="32"/>
  <c r="AA85" i="32" s="1"/>
  <c r="R85" i="33"/>
  <c r="AA85" i="33" s="1"/>
  <c r="W83" i="33"/>
  <c r="W84" i="33" s="1"/>
  <c r="R84" i="31"/>
  <c r="AA84" i="31" s="1"/>
  <c r="R82" i="32"/>
  <c r="C83" i="32" s="1"/>
  <c r="X83" i="32" s="1"/>
  <c r="Y83" i="32" s="1"/>
  <c r="R83" i="33"/>
  <c r="Z83" i="33" s="1"/>
  <c r="W83" i="32"/>
  <c r="W84" i="32" s="1"/>
  <c r="R82" i="31"/>
  <c r="Z82" i="31" s="1"/>
  <c r="W83" i="31"/>
  <c r="W84" i="31" s="1"/>
  <c r="R83" i="31"/>
  <c r="C84" i="31" s="1"/>
  <c r="X84" i="31" s="1"/>
  <c r="Y84" i="31" s="1"/>
  <c r="R82" i="33"/>
  <c r="AA82" i="33" s="1"/>
  <c r="R79" i="31"/>
  <c r="AA79" i="31" s="1"/>
  <c r="R79" i="32"/>
  <c r="R79" i="33"/>
  <c r="Z79" i="33" s="1"/>
  <c r="R78" i="32"/>
  <c r="Z78" i="32" s="1"/>
  <c r="R77" i="32"/>
  <c r="C78" i="32" s="1"/>
  <c r="X78" i="32" s="1"/>
  <c r="Y78" i="32" s="1"/>
  <c r="R76" i="33"/>
  <c r="R76" i="32"/>
  <c r="R75" i="31"/>
  <c r="X76" i="31" s="1"/>
  <c r="Y76" i="31" s="1"/>
  <c r="W76" i="31"/>
  <c r="R76" i="31"/>
  <c r="AA76" i="31" s="1"/>
  <c r="R75" i="32"/>
  <c r="R75" i="33"/>
  <c r="Z75" i="33" s="1"/>
  <c r="R74" i="31"/>
  <c r="R74" i="32"/>
  <c r="W73" i="32"/>
  <c r="R72" i="33"/>
  <c r="R71" i="32"/>
  <c r="R71" i="33"/>
  <c r="AA71" i="33" s="1"/>
  <c r="R70" i="31"/>
  <c r="R69" i="32"/>
  <c r="AA69" i="32" s="1"/>
  <c r="R68" i="31"/>
  <c r="C69" i="31" s="1"/>
  <c r="X69" i="31" s="1"/>
  <c r="Y69" i="31" s="1"/>
  <c r="R68" i="32"/>
  <c r="C69" i="32" s="1"/>
  <c r="X69" i="32" s="1"/>
  <c r="Y69" i="32" s="1"/>
  <c r="R68" i="33"/>
  <c r="R67" i="33"/>
  <c r="Z67" i="33" s="1"/>
  <c r="R67" i="32"/>
  <c r="R67" i="31"/>
  <c r="C68" i="31" s="1"/>
  <c r="X68" i="31" s="1"/>
  <c r="Y68" i="31" s="1"/>
  <c r="R66" i="31"/>
  <c r="R66" i="32"/>
  <c r="R65" i="33"/>
  <c r="AA65" i="33" s="1"/>
  <c r="R65" i="32"/>
  <c r="AA65" i="32" s="1"/>
  <c r="R64" i="32"/>
  <c r="R64" i="33"/>
  <c r="R61" i="31"/>
  <c r="C62" i="31" s="1"/>
  <c r="X62" i="31" s="1"/>
  <c r="Y62" i="31" s="1"/>
  <c r="R61" i="32"/>
  <c r="Z61" i="32" s="1"/>
  <c r="R61" i="33"/>
  <c r="R60" i="32"/>
  <c r="AA60" i="32" s="1"/>
  <c r="R60" i="33"/>
  <c r="R58" i="31"/>
  <c r="R58" i="32"/>
  <c r="R57" i="32"/>
  <c r="C58" i="32" s="1"/>
  <c r="X58" i="32" s="1"/>
  <c r="Y58" i="32" s="1"/>
  <c r="R57" i="33"/>
  <c r="R57" i="31"/>
  <c r="C58" i="31" s="1"/>
  <c r="X58" i="31" s="1"/>
  <c r="Y58" i="31" s="1"/>
  <c r="R56" i="32"/>
  <c r="C57" i="32" s="1"/>
  <c r="X57" i="32" s="1"/>
  <c r="Y57" i="32" s="1"/>
  <c r="R56" i="33"/>
  <c r="R55" i="32"/>
  <c r="R55" i="31"/>
  <c r="C56" i="31" s="1"/>
  <c r="X56" i="31" s="1"/>
  <c r="Y56" i="31" s="1"/>
  <c r="R54" i="32"/>
  <c r="AA54" i="32" s="1"/>
  <c r="R54" i="33"/>
  <c r="AA54" i="33" s="1"/>
  <c r="R53" i="32"/>
  <c r="AA53" i="32" s="1"/>
  <c r="W51" i="31"/>
  <c r="W52" i="31" s="1"/>
  <c r="W53" i="31" s="1"/>
  <c r="R50" i="32"/>
  <c r="W50" i="32"/>
  <c r="W51" i="32" s="1"/>
  <c r="R53" i="33"/>
  <c r="R52" i="33"/>
  <c r="AA52" i="33" s="1"/>
  <c r="R50" i="31"/>
  <c r="C51" i="31" s="1"/>
  <c r="R50" i="33"/>
  <c r="AA50" i="33" s="1"/>
  <c r="R49" i="31"/>
  <c r="C50" i="31" s="1"/>
  <c r="X50" i="31" s="1"/>
  <c r="Y50" i="31" s="1"/>
  <c r="W49" i="32"/>
  <c r="R48" i="33"/>
  <c r="AA48" i="33" s="1"/>
  <c r="R48" i="32"/>
  <c r="C49" i="32" s="1"/>
  <c r="X49" i="32" s="1"/>
  <c r="Y49" i="32" s="1"/>
  <c r="R48" i="31"/>
  <c r="R47" i="32"/>
  <c r="R46" i="32"/>
  <c r="Z46" i="32" s="1"/>
  <c r="R46" i="33"/>
  <c r="AA46" i="33" s="1"/>
  <c r="R45" i="31"/>
  <c r="C46" i="31" s="1"/>
  <c r="X46" i="31" s="1"/>
  <c r="Y46" i="31" s="1"/>
  <c r="R44" i="31"/>
  <c r="C45" i="31" s="1"/>
  <c r="R45" i="32"/>
  <c r="C46" i="32" s="1"/>
  <c r="X46" i="32" s="1"/>
  <c r="Y46" i="32" s="1"/>
  <c r="R44" i="32"/>
  <c r="R45" i="33"/>
  <c r="R44" i="33"/>
  <c r="R42" i="31"/>
  <c r="W43" i="31"/>
  <c r="R42" i="32"/>
  <c r="W43" i="32"/>
  <c r="R42" i="33"/>
  <c r="AA42" i="33" s="1"/>
  <c r="R40" i="33"/>
  <c r="W41" i="33"/>
  <c r="X41" i="32"/>
  <c r="Y41" i="32" s="1"/>
  <c r="K41" i="32"/>
  <c r="M41" i="32" s="1"/>
  <c r="R41" i="32"/>
  <c r="C42" i="32" s="1"/>
  <c r="X42" i="32" s="1"/>
  <c r="Y42" i="32" s="1"/>
  <c r="R39" i="31"/>
  <c r="C40" i="31" s="1"/>
  <c r="X40" i="31" s="1"/>
  <c r="Y40" i="31" s="1"/>
  <c r="R15" i="32"/>
  <c r="V17" i="31"/>
  <c r="R17" i="31"/>
  <c r="C18" i="31" s="1"/>
  <c r="X18" i="31" s="1"/>
  <c r="Y18" i="31" s="1"/>
  <c r="R26" i="31"/>
  <c r="Z26" i="31" s="1"/>
  <c r="R27" i="31"/>
  <c r="C28" i="31" s="1"/>
  <c r="X28" i="31" s="1"/>
  <c r="Y28" i="31" s="1"/>
  <c r="V21" i="32"/>
  <c r="R16" i="32"/>
  <c r="C17" i="32" s="1"/>
  <c r="X17" i="32" s="1"/>
  <c r="Y17" i="32" s="1"/>
  <c r="R32" i="32"/>
  <c r="Z32" i="32" s="1"/>
  <c r="R21" i="32"/>
  <c r="C22" i="32" s="1"/>
  <c r="X22" i="32" s="1"/>
  <c r="Y22" i="32" s="1"/>
  <c r="V19" i="33"/>
  <c r="W11" i="33"/>
  <c r="W12" i="33" s="1"/>
  <c r="R38" i="31"/>
  <c r="C39" i="31" s="1"/>
  <c r="X39" i="31" s="1"/>
  <c r="Y39" i="31" s="1"/>
  <c r="R38" i="32"/>
  <c r="Z38" i="32" s="1"/>
  <c r="R37" i="32"/>
  <c r="Z37" i="32" s="1"/>
  <c r="R37" i="31"/>
  <c r="C38" i="31" s="1"/>
  <c r="X38" i="31" s="1"/>
  <c r="Y38" i="31" s="1"/>
  <c r="R35" i="32"/>
  <c r="C36" i="32" s="1"/>
  <c r="R35" i="31"/>
  <c r="AA35" i="31" s="1"/>
  <c r="R34" i="31"/>
  <c r="AA34" i="31" s="1"/>
  <c r="R32" i="31"/>
  <c r="C33" i="31" s="1"/>
  <c r="X33" i="31" s="1"/>
  <c r="Y33" i="31" s="1"/>
  <c r="R31" i="31"/>
  <c r="C32" i="31" s="1"/>
  <c r="X32" i="31" s="1"/>
  <c r="Y32" i="31" s="1"/>
  <c r="R31" i="32"/>
  <c r="AA31" i="32" s="1"/>
  <c r="R30" i="31"/>
  <c r="C31" i="31" s="1"/>
  <c r="X31" i="31" s="1"/>
  <c r="Y31" i="31" s="1"/>
  <c r="R30" i="32"/>
  <c r="C31" i="32" s="1"/>
  <c r="X31" i="32" s="1"/>
  <c r="Y31" i="32" s="1"/>
  <c r="R28" i="31"/>
  <c r="C29" i="31" s="1"/>
  <c r="R28" i="32"/>
  <c r="AA28" i="32" s="1"/>
  <c r="R27" i="32"/>
  <c r="AA27" i="32" s="1"/>
  <c r="R26" i="32"/>
  <c r="C27" i="32" s="1"/>
  <c r="X27" i="32" s="1"/>
  <c r="Y27" i="32" s="1"/>
  <c r="R25" i="31"/>
  <c r="C26" i="31" s="1"/>
  <c r="X26" i="31" s="1"/>
  <c r="Y26" i="31" s="1"/>
  <c r="R24" i="32"/>
  <c r="C25" i="32" s="1"/>
  <c r="X25" i="32" s="1"/>
  <c r="Y25" i="32" s="1"/>
  <c r="R23" i="31"/>
  <c r="C24" i="31" s="1"/>
  <c r="X24" i="31" s="1"/>
  <c r="Y24" i="31" s="1"/>
  <c r="R23" i="32"/>
  <c r="Z23" i="32" s="1"/>
  <c r="R22" i="31"/>
  <c r="C23" i="31" s="1"/>
  <c r="X23" i="31" s="1"/>
  <c r="Y23" i="31" s="1"/>
  <c r="V22" i="32"/>
  <c r="R22" i="32"/>
  <c r="C23" i="32" s="1"/>
  <c r="X23" i="32" s="1"/>
  <c r="Y23" i="32" s="1"/>
  <c r="R20" i="32"/>
  <c r="C21" i="32" s="1"/>
  <c r="X21" i="32" s="1"/>
  <c r="Y21" i="32" s="1"/>
  <c r="R20" i="31"/>
  <c r="AA20" i="31" s="1"/>
  <c r="R19" i="31"/>
  <c r="C20" i="31" s="1"/>
  <c r="X20" i="31" s="1"/>
  <c r="Y20" i="31" s="1"/>
  <c r="R19" i="32"/>
  <c r="AA19" i="32" s="1"/>
  <c r="R18" i="32"/>
  <c r="Z18" i="32" s="1"/>
  <c r="R18" i="31"/>
  <c r="Z18" i="31" s="1"/>
  <c r="V18" i="33"/>
  <c r="R17" i="32"/>
  <c r="C18" i="32" s="1"/>
  <c r="X18" i="32" s="1"/>
  <c r="Y18" i="32" s="1"/>
  <c r="V16" i="33"/>
  <c r="R16" i="31"/>
  <c r="Z16" i="31" s="1"/>
  <c r="R15" i="31"/>
  <c r="AA15" i="31" s="1"/>
  <c r="V15" i="31"/>
  <c r="R14" i="32"/>
  <c r="Z14" i="32" s="1"/>
  <c r="R14" i="31"/>
  <c r="C15" i="31" s="1"/>
  <c r="X15" i="31" s="1"/>
  <c r="Y15" i="31" s="1"/>
  <c r="R13" i="32"/>
  <c r="C14" i="32" s="1"/>
  <c r="X14" i="32" s="1"/>
  <c r="Y14" i="32" s="1"/>
  <c r="R13" i="31"/>
  <c r="C14" i="31" s="1"/>
  <c r="X14" i="31" s="1"/>
  <c r="Y14" i="31" s="1"/>
  <c r="V16" i="31"/>
  <c r="W13" i="33"/>
  <c r="W14" i="33" s="1"/>
  <c r="W15" i="33" s="1"/>
  <c r="W16" i="33" s="1"/>
  <c r="W17" i="33" s="1"/>
  <c r="W18" i="33" s="1"/>
  <c r="W19" i="33" s="1"/>
  <c r="W20" i="33" s="1"/>
  <c r="W21" i="33" s="1"/>
  <c r="W22" i="33" s="1"/>
  <c r="W23" i="33" s="1"/>
  <c r="W24" i="33" s="1"/>
  <c r="W25" i="33" s="1"/>
  <c r="W26" i="33" s="1"/>
  <c r="W27" i="33" s="1"/>
  <c r="W28" i="33" s="1"/>
  <c r="W29" i="33" s="1"/>
  <c r="W30" i="33" s="1"/>
  <c r="W31" i="33" s="1"/>
  <c r="W32" i="33" s="1"/>
  <c r="W33" i="33" s="1"/>
  <c r="W34" i="33" s="1"/>
  <c r="W35" i="33" s="1"/>
  <c r="W36" i="33" s="1"/>
  <c r="W37" i="33" s="1"/>
  <c r="W38" i="33" s="1"/>
  <c r="V13" i="32"/>
  <c r="V13" i="31"/>
  <c r="R12" i="32"/>
  <c r="C13" i="32" s="1"/>
  <c r="X13" i="32" s="1"/>
  <c r="Y13" i="32" s="1"/>
  <c r="R12" i="31"/>
  <c r="AA12" i="31" s="1"/>
  <c r="W10" i="33"/>
  <c r="V12" i="32"/>
  <c r="V11" i="31"/>
  <c r="R9" i="32"/>
  <c r="Z9" i="32" s="1"/>
  <c r="C106" i="31"/>
  <c r="X106" i="31" s="1"/>
  <c r="Y106" i="31" s="1"/>
  <c r="AA33" i="31"/>
  <c r="W10" i="31"/>
  <c r="W11" i="31" s="1"/>
  <c r="C42" i="31"/>
  <c r="X42" i="31" s="1"/>
  <c r="Y42" i="31" s="1"/>
  <c r="C71" i="32"/>
  <c r="X71" i="32" s="1"/>
  <c r="Y71" i="32" s="1"/>
  <c r="C50" i="32"/>
  <c r="X50" i="32" s="1"/>
  <c r="Y50" i="32" s="1"/>
  <c r="C66" i="32"/>
  <c r="X66" i="32" s="1"/>
  <c r="Y66" i="32" s="1"/>
  <c r="C87" i="32"/>
  <c r="X87" i="32" s="1"/>
  <c r="Y87" i="32" s="1"/>
  <c r="C105" i="31"/>
  <c r="X105" i="31" s="1"/>
  <c r="Y105" i="31" s="1"/>
  <c r="W9" i="32"/>
  <c r="W10" i="32" s="1"/>
  <c r="W11" i="32" s="1"/>
  <c r="W12" i="32" s="1"/>
  <c r="W13" i="32" s="1"/>
  <c r="W14" i="32" s="1"/>
  <c r="W15" i="32" s="1"/>
  <c r="W16" i="32" s="1"/>
  <c r="W17" i="32" s="1"/>
  <c r="W18" i="32" s="1"/>
  <c r="W19" i="32" s="1"/>
  <c r="W20" i="32" s="1"/>
  <c r="W21" i="32" s="1"/>
  <c r="W22" i="32" s="1"/>
  <c r="W23" i="32" s="1"/>
  <c r="W24" i="32" s="1"/>
  <c r="W25" i="32" s="1"/>
  <c r="W26" i="32" s="1"/>
  <c r="W27" i="32" s="1"/>
  <c r="W28" i="32" s="1"/>
  <c r="W29" i="32" s="1"/>
  <c r="W30" i="32" s="1"/>
  <c r="W31" i="32" s="1"/>
  <c r="W32" i="32" s="1"/>
  <c r="W33" i="32" s="1"/>
  <c r="W34" i="32" s="1"/>
  <c r="W35" i="32" s="1"/>
  <c r="W36" i="32" s="1"/>
  <c r="W37" i="32" s="1"/>
  <c r="W38" i="32" s="1"/>
  <c r="Z81" i="32"/>
  <c r="C82" i="32"/>
  <c r="X82" i="32" s="1"/>
  <c r="Y82" i="32" s="1"/>
  <c r="AA78" i="32"/>
  <c r="V9" i="31"/>
  <c r="C34" i="31"/>
  <c r="X34" i="31" s="1"/>
  <c r="Y34" i="31" s="1"/>
  <c r="C65" i="31"/>
  <c r="X65" i="31" s="1"/>
  <c r="Y65" i="31" s="1"/>
  <c r="C73" i="31"/>
  <c r="X73" i="31" s="1"/>
  <c r="Y73" i="31" s="1"/>
  <c r="C74" i="31"/>
  <c r="X74" i="31" s="1"/>
  <c r="Y74" i="31" s="1"/>
  <c r="C66" i="31"/>
  <c r="X66" i="31" s="1"/>
  <c r="Y66" i="31" s="1"/>
  <c r="C97" i="31"/>
  <c r="Z108" i="31"/>
  <c r="Z64" i="31"/>
  <c r="AA73" i="31"/>
  <c r="C94" i="32"/>
  <c r="C54" i="32"/>
  <c r="X54" i="32" s="1"/>
  <c r="Y54" i="32" s="1"/>
  <c r="C86" i="32"/>
  <c r="X86" i="32" s="1"/>
  <c r="Y86" i="32" s="1"/>
  <c r="C98" i="32"/>
  <c r="X98" i="32" s="1"/>
  <c r="Y98" i="32" s="1"/>
  <c r="Z70" i="32"/>
  <c r="C30" i="32"/>
  <c r="X30" i="32" s="1"/>
  <c r="Y30" i="32" s="1"/>
  <c r="C97" i="32"/>
  <c r="C102" i="32"/>
  <c r="X102" i="32" s="1"/>
  <c r="Y102" i="32" s="1"/>
  <c r="Z101" i="32"/>
  <c r="Z49" i="32"/>
  <c r="C90" i="33"/>
  <c r="X90" i="33" s="1"/>
  <c r="Y90" i="33" s="1"/>
  <c r="C78" i="33"/>
  <c r="X78" i="33" s="1"/>
  <c r="Y78" i="33" s="1"/>
  <c r="C98" i="33"/>
  <c r="X98" i="33" s="1"/>
  <c r="Y98" i="33" s="1"/>
  <c r="C79" i="33"/>
  <c r="X79" i="33" s="1"/>
  <c r="Y79" i="33" s="1"/>
  <c r="C71" i="33"/>
  <c r="X71" i="33" s="1"/>
  <c r="Y71" i="33" s="1"/>
  <c r="C107" i="33"/>
  <c r="X107" i="33" s="1"/>
  <c r="Y107" i="33" s="1"/>
  <c r="C67" i="33"/>
  <c r="X67" i="33" s="1"/>
  <c r="Y67" i="33" s="1"/>
  <c r="C86" i="33"/>
  <c r="X86" i="33" s="1"/>
  <c r="Y86" i="33" s="1"/>
  <c r="Z105" i="33"/>
  <c r="V9" i="33"/>
  <c r="V10" i="33" s="1"/>
  <c r="V11" i="33" s="1"/>
  <c r="C43" i="33"/>
  <c r="X43" i="33" s="1"/>
  <c r="Y43" i="33" s="1"/>
  <c r="C63" i="33"/>
  <c r="X63" i="33" s="1"/>
  <c r="Y63" i="33" s="1"/>
  <c r="C70" i="33"/>
  <c r="X70" i="33" s="1"/>
  <c r="Y70" i="33" s="1"/>
  <c r="C55" i="33"/>
  <c r="X55" i="33" s="1"/>
  <c r="Y55" i="33" s="1"/>
  <c r="C103" i="33"/>
  <c r="X103" i="33" s="1"/>
  <c r="Y103" i="33" s="1"/>
  <c r="Z106" i="33"/>
  <c r="C50" i="33"/>
  <c r="X50" i="33" s="1"/>
  <c r="Y50" i="33" s="1"/>
  <c r="C59" i="33"/>
  <c r="X59" i="33" s="1"/>
  <c r="Y59" i="33" s="1"/>
  <c r="C66" i="33"/>
  <c r="X66" i="33" s="1"/>
  <c r="Y66" i="33" s="1"/>
  <c r="C75" i="33"/>
  <c r="X75" i="33" s="1"/>
  <c r="Y75" i="33" s="1"/>
  <c r="C102" i="33"/>
  <c r="X102" i="33" s="1"/>
  <c r="Y102" i="33" s="1"/>
  <c r="Z102" i="33"/>
  <c r="Z89" i="33"/>
  <c r="Z74" i="33"/>
  <c r="Z62" i="33"/>
  <c r="Z49" i="33"/>
  <c r="AA91" i="33"/>
  <c r="AA75" i="33"/>
  <c r="AA59" i="33"/>
  <c r="AA47" i="33"/>
  <c r="Z98" i="33"/>
  <c r="Z86" i="33"/>
  <c r="Z70" i="33"/>
  <c r="Z58" i="33"/>
  <c r="Z46" i="33"/>
  <c r="AA43" i="33"/>
  <c r="R9" i="33"/>
  <c r="C47" i="33"/>
  <c r="X47" i="33" s="1"/>
  <c r="Y47" i="33" s="1"/>
  <c r="C51" i="33"/>
  <c r="X51" i="33" s="1"/>
  <c r="Y51" i="33" s="1"/>
  <c r="C87" i="33"/>
  <c r="X87" i="33" s="1"/>
  <c r="Y87" i="33" s="1"/>
  <c r="C94" i="33"/>
  <c r="C99" i="33"/>
  <c r="Z66" i="33"/>
  <c r="Z54" i="33"/>
  <c r="Z42" i="33"/>
  <c r="Z78" i="33"/>
  <c r="Z65" i="33"/>
  <c r="Z50" i="33"/>
  <c r="AA95" i="33"/>
  <c r="AA79" i="33"/>
  <c r="AA63" i="33"/>
  <c r="P4" i="17"/>
  <c r="L4" i="17"/>
  <c r="AA59" i="32"/>
  <c r="Z59" i="32"/>
  <c r="C60" i="32"/>
  <c r="X60" i="32" s="1"/>
  <c r="Y60" i="32" s="1"/>
  <c r="AA91" i="32"/>
  <c r="Z91" i="32"/>
  <c r="C92" i="32"/>
  <c r="X92" i="32" s="1"/>
  <c r="Y92" i="32" s="1"/>
  <c r="H4" i="31"/>
  <c r="D4" i="17"/>
  <c r="C5" i="17"/>
  <c r="I5" i="17" s="1"/>
  <c r="E5" i="17"/>
  <c r="G5" i="17"/>
  <c r="V18" i="31"/>
  <c r="V21" i="31"/>
  <c r="AA24" i="31"/>
  <c r="Z24" i="31"/>
  <c r="AA67" i="31"/>
  <c r="Z67" i="31"/>
  <c r="Z79" i="31"/>
  <c r="C80" i="31"/>
  <c r="X80" i="31" s="1"/>
  <c r="Y80" i="31" s="1"/>
  <c r="AA87" i="31"/>
  <c r="Z87" i="31"/>
  <c r="AA99" i="31"/>
  <c r="Z99" i="31"/>
  <c r="AA44" i="32"/>
  <c r="Z44" i="32"/>
  <c r="C45" i="32"/>
  <c r="AA76" i="32"/>
  <c r="Z76" i="32"/>
  <c r="C77" i="32"/>
  <c r="X77" i="32" s="1"/>
  <c r="Y77" i="32" s="1"/>
  <c r="AA95" i="32"/>
  <c r="Z95" i="32"/>
  <c r="C96" i="32"/>
  <c r="X96" i="32" s="1"/>
  <c r="Y96" i="32" s="1"/>
  <c r="C69" i="33"/>
  <c r="X69" i="33" s="1"/>
  <c r="Y69" i="33" s="1"/>
  <c r="Z68" i="33"/>
  <c r="AA68" i="33"/>
  <c r="Z42" i="31"/>
  <c r="C43" i="31"/>
  <c r="AA42" i="31"/>
  <c r="AA48" i="31"/>
  <c r="Z48" i="31"/>
  <c r="C49" i="31"/>
  <c r="X49" i="31" s="1"/>
  <c r="Y49" i="31" s="1"/>
  <c r="Z107" i="31"/>
  <c r="C108" i="31"/>
  <c r="X108" i="31" s="1"/>
  <c r="Y108" i="31" s="1"/>
  <c r="R9" i="31"/>
  <c r="W12" i="31"/>
  <c r="W13" i="31" s="1"/>
  <c r="W14" i="31" s="1"/>
  <c r="W15" i="31" s="1"/>
  <c r="W16" i="31" s="1"/>
  <c r="W17" i="31" s="1"/>
  <c r="W18" i="31" s="1"/>
  <c r="W19" i="31" s="1"/>
  <c r="W20" i="31" s="1"/>
  <c r="W21" i="31" s="1"/>
  <c r="W22" i="31" s="1"/>
  <c r="W23" i="31" s="1"/>
  <c r="W24" i="31" s="1"/>
  <c r="W25" i="31" s="1"/>
  <c r="W26" i="31" s="1"/>
  <c r="W27" i="31" s="1"/>
  <c r="W28" i="31" s="1"/>
  <c r="W29" i="31" s="1"/>
  <c r="W30" i="31" s="1"/>
  <c r="W31" i="31" s="1"/>
  <c r="W32" i="31" s="1"/>
  <c r="W33" i="31" s="1"/>
  <c r="W34" i="31" s="1"/>
  <c r="W35" i="31" s="1"/>
  <c r="W36" i="31" s="1"/>
  <c r="W37" i="31" s="1"/>
  <c r="W38" i="31" s="1"/>
  <c r="Z22" i="31"/>
  <c r="AA39" i="31"/>
  <c r="Z39" i="31"/>
  <c r="AA40" i="31"/>
  <c r="Z40" i="31"/>
  <c r="Z46" i="31"/>
  <c r="AA46" i="31"/>
  <c r="C47" i="31"/>
  <c r="Z50" i="31"/>
  <c r="Z54" i="31"/>
  <c r="C55" i="31"/>
  <c r="X55" i="31" s="1"/>
  <c r="Y55" i="31" s="1"/>
  <c r="AA54" i="31"/>
  <c r="Z70" i="31"/>
  <c r="AA70" i="31"/>
  <c r="C71" i="31"/>
  <c r="X71" i="31" s="1"/>
  <c r="Y71" i="31" s="1"/>
  <c r="AA75" i="31"/>
  <c r="Z75" i="31"/>
  <c r="Z78" i="31"/>
  <c r="AA78" i="31"/>
  <c r="C79" i="31"/>
  <c r="X79" i="31" s="1"/>
  <c r="Y79" i="31" s="1"/>
  <c r="Z86" i="31"/>
  <c r="C87" i="31"/>
  <c r="X87" i="31" s="1"/>
  <c r="Y87" i="31" s="1"/>
  <c r="Z90" i="31"/>
  <c r="C91" i="31"/>
  <c r="X91" i="31" s="1"/>
  <c r="Y91" i="31" s="1"/>
  <c r="AA95" i="31"/>
  <c r="Z95" i="31"/>
  <c r="Z98" i="31"/>
  <c r="AA98" i="31"/>
  <c r="C99" i="31"/>
  <c r="X99" i="31" s="1"/>
  <c r="Y99" i="31" s="1"/>
  <c r="Z102" i="31"/>
  <c r="AA102" i="31"/>
  <c r="C103" i="31"/>
  <c r="X103" i="31" s="1"/>
  <c r="Y103" i="31" s="1"/>
  <c r="V10" i="32"/>
  <c r="H4" i="32"/>
  <c r="AA39" i="32"/>
  <c r="Z39" i="32"/>
  <c r="C40" i="32"/>
  <c r="X40" i="32" s="1"/>
  <c r="Y40" i="32" s="1"/>
  <c r="Z50" i="32"/>
  <c r="AA50" i="32"/>
  <c r="C51" i="32"/>
  <c r="AA71" i="32"/>
  <c r="Z71" i="32"/>
  <c r="C72" i="32"/>
  <c r="X72" i="32" s="1"/>
  <c r="Y72" i="32" s="1"/>
  <c r="Z82" i="32"/>
  <c r="AA53" i="33"/>
  <c r="Z53" i="33"/>
  <c r="C54" i="33"/>
  <c r="X54" i="33" s="1"/>
  <c r="Y54" i="33" s="1"/>
  <c r="AA45" i="33"/>
  <c r="Z45" i="33"/>
  <c r="C46" i="33"/>
  <c r="X46" i="33" s="1"/>
  <c r="Y46" i="33" s="1"/>
  <c r="Z21" i="31"/>
  <c r="AA21" i="31"/>
  <c r="C22" i="31"/>
  <c r="X22" i="31" s="1"/>
  <c r="Y22" i="31" s="1"/>
  <c r="AA44" i="31"/>
  <c r="Z44" i="31"/>
  <c r="AA59" i="31"/>
  <c r="Z59" i="31"/>
  <c r="Z98" i="32"/>
  <c r="AA98" i="32"/>
  <c r="C99" i="32"/>
  <c r="AA14" i="31"/>
  <c r="AA47" i="31"/>
  <c r="Z47" i="31"/>
  <c r="C48" i="31"/>
  <c r="X48" i="31" s="1"/>
  <c r="Y48" i="31" s="1"/>
  <c r="Z62" i="31"/>
  <c r="AA62" i="31"/>
  <c r="C63" i="31"/>
  <c r="X63" i="31" s="1"/>
  <c r="Y63" i="31" s="1"/>
  <c r="AA71" i="31"/>
  <c r="Z71" i="31"/>
  <c r="C72" i="31"/>
  <c r="X72" i="31" s="1"/>
  <c r="Y72" i="31" s="1"/>
  <c r="AA91" i="31"/>
  <c r="Z91" i="31"/>
  <c r="C92" i="31"/>
  <c r="X92" i="31" s="1"/>
  <c r="Y92" i="31" s="1"/>
  <c r="V20" i="32"/>
  <c r="AA64" i="32"/>
  <c r="Z64" i="32"/>
  <c r="C65" i="32"/>
  <c r="X65" i="32" s="1"/>
  <c r="Y65" i="32" s="1"/>
  <c r="AA81" i="33"/>
  <c r="C82" i="33"/>
  <c r="X82" i="33" s="1"/>
  <c r="Y82" i="33" s="1"/>
  <c r="Z81" i="33"/>
  <c r="AA55" i="31"/>
  <c r="Z55" i="31"/>
  <c r="Z58" i="31"/>
  <c r="AA58" i="31"/>
  <c r="C59" i="31"/>
  <c r="X59" i="31" s="1"/>
  <c r="Y59" i="31" s="1"/>
  <c r="AA63" i="31"/>
  <c r="Z63" i="31"/>
  <c r="Z66" i="31"/>
  <c r="AA66" i="31"/>
  <c r="C67" i="31"/>
  <c r="X67" i="31" s="1"/>
  <c r="Y67" i="31" s="1"/>
  <c r="Z74" i="31"/>
  <c r="C75" i="31"/>
  <c r="X75" i="31" s="1"/>
  <c r="Y75" i="31" s="1"/>
  <c r="Z94" i="31"/>
  <c r="C95" i="31"/>
  <c r="X95" i="31" s="1"/>
  <c r="Y95" i="31" s="1"/>
  <c r="AA94" i="31"/>
  <c r="Z103" i="31"/>
  <c r="Z106" i="31"/>
  <c r="C107" i="31"/>
  <c r="X107" i="31" s="1"/>
  <c r="Y107" i="31" s="1"/>
  <c r="AA106" i="31"/>
  <c r="V16" i="32"/>
  <c r="Z31" i="32"/>
  <c r="Z42" i="32"/>
  <c r="AA42" i="32"/>
  <c r="C43" i="32"/>
  <c r="AA56" i="32"/>
  <c r="Z56" i="32"/>
  <c r="C61" i="32"/>
  <c r="X61" i="32" s="1"/>
  <c r="Y61" i="32" s="1"/>
  <c r="AA63" i="32"/>
  <c r="Z63" i="32"/>
  <c r="C64" i="32"/>
  <c r="X64" i="32" s="1"/>
  <c r="Y64" i="32" s="1"/>
  <c r="AA68" i="32"/>
  <c r="Z68" i="32"/>
  <c r="AA74" i="32"/>
  <c r="Z74" i="32"/>
  <c r="C75" i="32"/>
  <c r="X75" i="32" s="1"/>
  <c r="Y75" i="32" s="1"/>
  <c r="AA83" i="32"/>
  <c r="Z83" i="32"/>
  <c r="C84" i="32"/>
  <c r="AA88" i="32"/>
  <c r="Z88" i="32"/>
  <c r="C93" i="32"/>
  <c r="X93" i="32" s="1"/>
  <c r="Y93" i="32" s="1"/>
  <c r="AA103" i="32"/>
  <c r="Z103" i="32"/>
  <c r="C104" i="32"/>
  <c r="X104" i="32" s="1"/>
  <c r="Y104" i="32" s="1"/>
  <c r="AA104" i="32"/>
  <c r="Z104" i="32"/>
  <c r="V14" i="33"/>
  <c r="H4" i="33"/>
  <c r="AA57" i="33"/>
  <c r="C58" i="33"/>
  <c r="X58" i="33" s="1"/>
  <c r="Y58" i="33" s="1"/>
  <c r="Z57" i="33"/>
  <c r="AA60" i="33"/>
  <c r="C61" i="33"/>
  <c r="X61" i="33" s="1"/>
  <c r="Y61" i="33" s="1"/>
  <c r="Z60" i="33"/>
  <c r="AA73" i="33"/>
  <c r="C74" i="33"/>
  <c r="X74" i="33" s="1"/>
  <c r="Y74" i="33" s="1"/>
  <c r="Z73" i="33"/>
  <c r="AA74" i="31"/>
  <c r="Z34" i="32"/>
  <c r="AA34" i="32"/>
  <c r="C35" i="32"/>
  <c r="X35" i="32" s="1"/>
  <c r="Y35" i="32" s="1"/>
  <c r="AA48" i="32"/>
  <c r="Z48" i="32"/>
  <c r="AA55" i="32"/>
  <c r="Z55" i="32"/>
  <c r="C56" i="32"/>
  <c r="X56" i="32" s="1"/>
  <c r="Y56" i="32" s="1"/>
  <c r="Z66" i="32"/>
  <c r="AA66" i="32"/>
  <c r="C67" i="32"/>
  <c r="X67" i="32" s="1"/>
  <c r="Y67" i="32" s="1"/>
  <c r="AA75" i="32"/>
  <c r="Z75" i="32"/>
  <c r="C76" i="32"/>
  <c r="X76" i="32" s="1"/>
  <c r="Y76" i="32" s="1"/>
  <c r="AA80" i="32"/>
  <c r="Z80" i="32"/>
  <c r="AA87" i="32"/>
  <c r="Z87" i="32"/>
  <c r="C88" i="32"/>
  <c r="X88" i="32" s="1"/>
  <c r="Y88" i="32" s="1"/>
  <c r="AA106" i="32"/>
  <c r="Z106" i="32"/>
  <c r="C107" i="32"/>
  <c r="X107" i="32" s="1"/>
  <c r="Y107" i="32" s="1"/>
  <c r="C65" i="33"/>
  <c r="X65" i="33" s="1"/>
  <c r="Y65" i="33" s="1"/>
  <c r="Z64" i="33"/>
  <c r="AA15" i="32"/>
  <c r="Z15" i="32"/>
  <c r="C16" i="32"/>
  <c r="X16" i="32" s="1"/>
  <c r="Y16" i="32" s="1"/>
  <c r="AA40" i="32"/>
  <c r="Z40" i="32"/>
  <c r="AA47" i="32"/>
  <c r="Z47" i="32"/>
  <c r="C48" i="32"/>
  <c r="X48" i="32" s="1"/>
  <c r="Y48" i="32" s="1"/>
  <c r="C59" i="32"/>
  <c r="X59" i="32" s="1"/>
  <c r="Y59" i="32" s="1"/>
  <c r="AA58" i="32"/>
  <c r="Z58" i="32"/>
  <c r="AA67" i="32"/>
  <c r="Z67" i="32"/>
  <c r="C68" i="32"/>
  <c r="X68" i="32" s="1"/>
  <c r="Y68" i="32" s="1"/>
  <c r="AA72" i="32"/>
  <c r="Z72" i="32"/>
  <c r="AA79" i="32"/>
  <c r="Z79" i="32"/>
  <c r="C80" i="32"/>
  <c r="X80" i="32" s="1"/>
  <c r="Y80" i="32" s="1"/>
  <c r="AA90" i="32"/>
  <c r="C91" i="32"/>
  <c r="X91" i="32" s="1"/>
  <c r="Y91" i="32" s="1"/>
  <c r="Z90" i="32"/>
  <c r="AA100" i="32"/>
  <c r="Z100" i="32"/>
  <c r="AA107" i="32"/>
  <c r="Z107" i="32"/>
  <c r="C108" i="32"/>
  <c r="X108" i="32" s="1"/>
  <c r="Y108" i="32" s="1"/>
  <c r="C57" i="33"/>
  <c r="X57" i="33" s="1"/>
  <c r="Y57" i="33" s="1"/>
  <c r="AA56" i="33"/>
  <c r="Z56" i="33"/>
  <c r="AA61" i="33"/>
  <c r="Z61" i="33"/>
  <c r="C62" i="33"/>
  <c r="X62" i="33" s="1"/>
  <c r="Y62" i="33" s="1"/>
  <c r="AA64" i="33"/>
  <c r="Z92" i="32"/>
  <c r="Z60" i="32"/>
  <c r="C73" i="33"/>
  <c r="X73" i="33" s="1"/>
  <c r="Y73" i="33" s="1"/>
  <c r="AA72" i="33"/>
  <c r="Z72" i="33"/>
  <c r="AA76" i="33"/>
  <c r="C77" i="33"/>
  <c r="X77" i="33" s="1"/>
  <c r="Y77" i="33" s="1"/>
  <c r="Z76" i="33"/>
  <c r="C81" i="33"/>
  <c r="X81" i="33" s="1"/>
  <c r="Y81" i="33" s="1"/>
  <c r="Z80" i="33"/>
  <c r="Z97" i="33"/>
  <c r="Z104" i="31"/>
  <c r="Z84" i="31"/>
  <c r="AA56" i="31"/>
  <c r="Z56" i="31"/>
  <c r="AA60" i="31"/>
  <c r="Z60" i="31"/>
  <c r="AA68" i="31"/>
  <c r="Z68" i="31"/>
  <c r="AA80" i="31"/>
  <c r="Z80" i="31"/>
  <c r="AA88" i="31"/>
  <c r="Z88" i="31"/>
  <c r="AA92" i="31"/>
  <c r="Z92" i="31"/>
  <c r="AA100" i="31"/>
  <c r="Z100" i="31"/>
  <c r="Z25" i="32"/>
  <c r="AA25" i="32"/>
  <c r="Z33" i="32"/>
  <c r="AA33" i="32"/>
  <c r="Z41" i="32"/>
  <c r="AA57" i="32"/>
  <c r="Z57" i="32"/>
  <c r="AA73" i="32"/>
  <c r="Z73" i="32"/>
  <c r="AA89" i="32"/>
  <c r="Z89" i="32"/>
  <c r="AA105" i="32"/>
  <c r="Z105" i="32"/>
  <c r="C97" i="33"/>
  <c r="Z96" i="33"/>
  <c r="C101" i="33"/>
  <c r="X101" i="33" s="1"/>
  <c r="Y101" i="33" s="1"/>
  <c r="Z100" i="33"/>
  <c r="AA80" i="33"/>
  <c r="Z108" i="32"/>
  <c r="Z97" i="32"/>
  <c r="Z86" i="32"/>
  <c r="Z65" i="32"/>
  <c r="Z54" i="32"/>
  <c r="Z96" i="31"/>
  <c r="Z12" i="31"/>
  <c r="AA93" i="32"/>
  <c r="AA29" i="32"/>
  <c r="AA65" i="31"/>
  <c r="AA25" i="31"/>
  <c r="Z45" i="31"/>
  <c r="AA45" i="31"/>
  <c r="Z49" i="31"/>
  <c r="AA49" i="31"/>
  <c r="Z57" i="31"/>
  <c r="AA57" i="31"/>
  <c r="Z61" i="31"/>
  <c r="AA61" i="31"/>
  <c r="Z69" i="31"/>
  <c r="AA69" i="31"/>
  <c r="Z77" i="31"/>
  <c r="AA77" i="31"/>
  <c r="Z81" i="31"/>
  <c r="AA81" i="31"/>
  <c r="Z85" i="31"/>
  <c r="AA85" i="31"/>
  <c r="Z89" i="31"/>
  <c r="AA89" i="31"/>
  <c r="Z93" i="31"/>
  <c r="AA93" i="31"/>
  <c r="Z101" i="31"/>
  <c r="AA101" i="31"/>
  <c r="Z13" i="32"/>
  <c r="AA13" i="32"/>
  <c r="Z45" i="32"/>
  <c r="AA45" i="32"/>
  <c r="AA62" i="32"/>
  <c r="Z62" i="32"/>
  <c r="Z77" i="32"/>
  <c r="AA77" i="32"/>
  <c r="C41" i="33"/>
  <c r="AA40" i="33"/>
  <c r="Z40" i="33"/>
  <c r="AA44" i="33"/>
  <c r="C45" i="33"/>
  <c r="X45" i="33" s="1"/>
  <c r="Y45" i="33" s="1"/>
  <c r="Z44" i="33"/>
  <c r="C49" i="33"/>
  <c r="X49" i="33" s="1"/>
  <c r="Y49" i="33" s="1"/>
  <c r="Z48" i="33"/>
  <c r="C53" i="33"/>
  <c r="X53" i="33" s="1"/>
  <c r="Y53" i="33" s="1"/>
  <c r="Z52" i="33"/>
  <c r="C89" i="33"/>
  <c r="X89" i="33" s="1"/>
  <c r="Y89" i="33" s="1"/>
  <c r="AA88" i="33"/>
  <c r="Z88" i="33"/>
  <c r="AA92" i="33"/>
  <c r="C93" i="33"/>
  <c r="X93" i="33" s="1"/>
  <c r="Y93" i="33" s="1"/>
  <c r="Z92" i="33"/>
  <c r="C105" i="33"/>
  <c r="X105" i="33" s="1"/>
  <c r="Y105" i="33" s="1"/>
  <c r="AA104" i="33"/>
  <c r="Z104" i="33"/>
  <c r="AA108" i="33"/>
  <c r="Z108" i="33"/>
  <c r="Z101" i="33"/>
  <c r="Z93" i="33"/>
  <c r="Z85" i="33"/>
  <c r="Z77" i="33"/>
  <c r="Z69" i="33"/>
  <c r="AA100" i="33"/>
  <c r="Z96" i="32"/>
  <c r="Z85" i="32"/>
  <c r="Z53" i="32"/>
  <c r="Z72" i="31"/>
  <c r="AA46" i="32"/>
  <c r="AA105" i="31"/>
  <c r="AA41" i="31"/>
  <c r="C40" i="33"/>
  <c r="X40" i="33" s="1"/>
  <c r="Y40" i="33" s="1"/>
  <c r="C44" i="33"/>
  <c r="X44" i="33" s="1"/>
  <c r="Y44" i="33" s="1"/>
  <c r="C48" i="33"/>
  <c r="X48" i="33" s="1"/>
  <c r="Y48" i="33" s="1"/>
  <c r="C52" i="33"/>
  <c r="X52" i="33" s="1"/>
  <c r="Y52" i="33" s="1"/>
  <c r="C56" i="33"/>
  <c r="X56" i="33" s="1"/>
  <c r="Y56" i="33" s="1"/>
  <c r="C60" i="33"/>
  <c r="X60" i="33" s="1"/>
  <c r="Y60" i="33" s="1"/>
  <c r="C64" i="33"/>
  <c r="X64" i="33" s="1"/>
  <c r="Y64" i="33" s="1"/>
  <c r="C68" i="33"/>
  <c r="X68" i="33" s="1"/>
  <c r="Y68" i="33" s="1"/>
  <c r="C72" i="33"/>
  <c r="X72" i="33" s="1"/>
  <c r="Y72" i="33" s="1"/>
  <c r="C76" i="33"/>
  <c r="X76" i="33" s="1"/>
  <c r="Y76" i="33" s="1"/>
  <c r="C80" i="33"/>
  <c r="X80" i="33" s="1"/>
  <c r="Y80" i="33" s="1"/>
  <c r="C88" i="33"/>
  <c r="X88" i="33" s="1"/>
  <c r="Y88" i="33" s="1"/>
  <c r="C92" i="33"/>
  <c r="X92" i="33" s="1"/>
  <c r="Y92" i="33" s="1"/>
  <c r="C96" i="33"/>
  <c r="X96" i="33" s="1"/>
  <c r="Y96" i="33" s="1"/>
  <c r="C104" i="33"/>
  <c r="X104" i="33" s="1"/>
  <c r="Y104" i="33" s="1"/>
  <c r="AA67" i="33"/>
  <c r="AA51" i="33"/>
  <c r="Z103" i="33"/>
  <c r="Z87" i="33"/>
  <c r="Z71" i="33"/>
  <c r="Z55" i="33"/>
  <c r="Z39" i="33"/>
  <c r="AA107" i="33" l="1"/>
  <c r="C108" i="33"/>
  <c r="X108" i="33" s="1"/>
  <c r="Y108" i="33" s="1"/>
  <c r="C106" i="33"/>
  <c r="X106" i="33" s="1"/>
  <c r="Y106" i="33" s="1"/>
  <c r="AA103" i="31"/>
  <c r="Z102" i="32"/>
  <c r="C103" i="32"/>
  <c r="X103" i="32" s="1"/>
  <c r="Y103" i="32" s="1"/>
  <c r="X99" i="33"/>
  <c r="Y99" i="33" s="1"/>
  <c r="K99" i="33"/>
  <c r="M99" i="33" s="1"/>
  <c r="R99" i="33" s="1"/>
  <c r="X99" i="32"/>
  <c r="Y99" i="32" s="1"/>
  <c r="K99" i="32"/>
  <c r="M99" i="32" s="1"/>
  <c r="R99" i="32" s="1"/>
  <c r="X97" i="31"/>
  <c r="Y97" i="31" s="1"/>
  <c r="K97" i="31"/>
  <c r="M97" i="31" s="1"/>
  <c r="R97" i="31" s="1"/>
  <c r="X97" i="33"/>
  <c r="Y97" i="33" s="1"/>
  <c r="K97" i="33"/>
  <c r="M97" i="33" s="1"/>
  <c r="X97" i="32"/>
  <c r="Y97" i="32" s="1"/>
  <c r="K97" i="32"/>
  <c r="M97" i="32" s="1"/>
  <c r="X94" i="33"/>
  <c r="Y94" i="33" s="1"/>
  <c r="K94" i="33"/>
  <c r="M94" i="33" s="1"/>
  <c r="R94" i="33" s="1"/>
  <c r="X94" i="32"/>
  <c r="Y94" i="32" s="1"/>
  <c r="K94" i="32"/>
  <c r="M94" i="32" s="1"/>
  <c r="R94" i="32" s="1"/>
  <c r="AA90" i="33"/>
  <c r="C91" i="33"/>
  <c r="X91" i="33" s="1"/>
  <c r="Y91" i="33" s="1"/>
  <c r="AA82" i="32"/>
  <c r="C84" i="33"/>
  <c r="AA83" i="33"/>
  <c r="X84" i="33"/>
  <c r="Y84" i="33" s="1"/>
  <c r="K84" i="33"/>
  <c r="M84" i="33" s="1"/>
  <c r="R84" i="33" s="1"/>
  <c r="X84" i="32"/>
  <c r="Y84" i="32" s="1"/>
  <c r="K84" i="32"/>
  <c r="M84" i="32" s="1"/>
  <c r="R84" i="32" s="1"/>
  <c r="C85" i="31"/>
  <c r="X85" i="31" s="1"/>
  <c r="Y85" i="31" s="1"/>
  <c r="Z82" i="33"/>
  <c r="C83" i="33"/>
  <c r="X83" i="33" s="1"/>
  <c r="Y83" i="33" s="1"/>
  <c r="Z83" i="31"/>
  <c r="C83" i="31"/>
  <c r="X83" i="31" s="1"/>
  <c r="Y83" i="31" s="1"/>
  <c r="AA83" i="31"/>
  <c r="AA82" i="31"/>
  <c r="C79" i="32"/>
  <c r="X79" i="32" s="1"/>
  <c r="Y79" i="32" s="1"/>
  <c r="Z76" i="31"/>
  <c r="C77" i="31"/>
  <c r="X77" i="31" s="1"/>
  <c r="Y77" i="31" s="1"/>
  <c r="Z69" i="32"/>
  <c r="C70" i="32"/>
  <c r="X70" i="32" s="1"/>
  <c r="Y70" i="32" s="1"/>
  <c r="AA61" i="32"/>
  <c r="C62" i="32"/>
  <c r="X62" i="32" s="1"/>
  <c r="Y62" i="32" s="1"/>
  <c r="C55" i="32"/>
  <c r="X55" i="32" s="1"/>
  <c r="Y55" i="32" s="1"/>
  <c r="X51" i="31"/>
  <c r="Y51" i="31" s="1"/>
  <c r="M51" i="31"/>
  <c r="R51" i="31" s="1"/>
  <c r="C52" i="31" s="1"/>
  <c r="AA50" i="31"/>
  <c r="X51" i="32"/>
  <c r="Y51" i="32" s="1"/>
  <c r="M51" i="32"/>
  <c r="R51" i="32" s="1"/>
  <c r="C47" i="32"/>
  <c r="X47" i="31"/>
  <c r="Y47" i="31" s="1"/>
  <c r="K47" i="31"/>
  <c r="M47" i="31" s="1"/>
  <c r="X47" i="32"/>
  <c r="Y47" i="32" s="1"/>
  <c r="K47" i="32"/>
  <c r="M47" i="32" s="1"/>
  <c r="X45" i="31"/>
  <c r="Y45" i="31" s="1"/>
  <c r="K45" i="31"/>
  <c r="M45" i="31" s="1"/>
  <c r="X45" i="32"/>
  <c r="Y45" i="32" s="1"/>
  <c r="K45" i="32"/>
  <c r="M45" i="32" s="1"/>
  <c r="X43" i="31"/>
  <c r="Y43" i="31" s="1"/>
  <c r="K43" i="31"/>
  <c r="M43" i="31" s="1"/>
  <c r="R43" i="31" s="1"/>
  <c r="X43" i="32"/>
  <c r="Y43" i="32" s="1"/>
  <c r="K43" i="32"/>
  <c r="M43" i="32" s="1"/>
  <c r="R43" i="32" s="1"/>
  <c r="X41" i="33"/>
  <c r="Y41" i="33" s="1"/>
  <c r="K41" i="33"/>
  <c r="M41" i="33" s="1"/>
  <c r="R41" i="33" s="1"/>
  <c r="AA41" i="32"/>
  <c r="X36" i="32"/>
  <c r="Y36" i="32" s="1"/>
  <c r="K36" i="32"/>
  <c r="M36" i="32" s="1"/>
  <c r="R36" i="32" s="1"/>
  <c r="C37" i="32" s="1"/>
  <c r="X37" i="32" s="1"/>
  <c r="Y37" i="32" s="1"/>
  <c r="Z35" i="32"/>
  <c r="Z28" i="32"/>
  <c r="Z20" i="31"/>
  <c r="AA31" i="31"/>
  <c r="C32" i="32"/>
  <c r="X32" i="32" s="1"/>
  <c r="Y32" i="32" s="1"/>
  <c r="Z37" i="31"/>
  <c r="AA16" i="31"/>
  <c r="AA19" i="31"/>
  <c r="C36" i="31"/>
  <c r="Z35" i="31"/>
  <c r="AA37" i="31"/>
  <c r="C16" i="31"/>
  <c r="X16" i="31" s="1"/>
  <c r="Y16" i="31" s="1"/>
  <c r="Z22" i="32"/>
  <c r="Z19" i="32"/>
  <c r="Z16" i="32"/>
  <c r="Z38" i="31"/>
  <c r="AA32" i="32"/>
  <c r="AA17" i="32"/>
  <c r="C29" i="32"/>
  <c r="X29" i="32" s="1"/>
  <c r="Y29" i="32" s="1"/>
  <c r="Z17" i="32"/>
  <c r="AA28" i="31"/>
  <c r="C17" i="31"/>
  <c r="X17" i="31" s="1"/>
  <c r="Y17" i="31" s="1"/>
  <c r="AA18" i="31"/>
  <c r="Z25" i="31"/>
  <c r="Z14" i="31"/>
  <c r="Z28" i="31"/>
  <c r="C19" i="31"/>
  <c r="X19" i="31" s="1"/>
  <c r="Y19" i="31" s="1"/>
  <c r="AA22" i="31"/>
  <c r="C21" i="31"/>
  <c r="X21" i="31" s="1"/>
  <c r="Y21" i="31" s="1"/>
  <c r="Z34" i="31"/>
  <c r="AA13" i="31"/>
  <c r="AA22" i="32"/>
  <c r="C33" i="32"/>
  <c r="X33" i="32" s="1"/>
  <c r="Y33" i="32" s="1"/>
  <c r="C20" i="32"/>
  <c r="X20" i="32" s="1"/>
  <c r="Y20" i="32" s="1"/>
  <c r="Z12" i="32"/>
  <c r="AA26" i="32"/>
  <c r="AA23" i="32"/>
  <c r="AA21" i="32"/>
  <c r="C27" i="31"/>
  <c r="X27" i="31" s="1"/>
  <c r="Y27" i="31" s="1"/>
  <c r="Z13" i="31"/>
  <c r="Z32" i="31"/>
  <c r="AA38" i="31"/>
  <c r="Z30" i="31"/>
  <c r="C35" i="31"/>
  <c r="X35" i="31" s="1"/>
  <c r="Y35" i="31" s="1"/>
  <c r="AA30" i="31"/>
  <c r="C13" i="31"/>
  <c r="X13" i="31" s="1"/>
  <c r="Y13" i="31" s="1"/>
  <c r="Z27" i="31"/>
  <c r="AA12" i="32"/>
  <c r="Z26" i="32"/>
  <c r="Z20" i="32"/>
  <c r="C24" i="32"/>
  <c r="X24" i="32" s="1"/>
  <c r="Y24" i="32" s="1"/>
  <c r="AA18" i="32"/>
  <c r="AA20" i="32"/>
  <c r="C19" i="32"/>
  <c r="X19" i="32" s="1"/>
  <c r="Y19" i="32" s="1"/>
  <c r="AA32" i="31"/>
  <c r="AA27" i="31"/>
  <c r="AA26" i="31"/>
  <c r="Z15" i="31"/>
  <c r="Z23" i="31"/>
  <c r="AA17" i="31"/>
  <c r="Z19" i="31"/>
  <c r="Z31" i="31"/>
  <c r="AA23" i="31"/>
  <c r="Z17" i="31"/>
  <c r="AA38" i="32"/>
  <c r="Z24" i="32"/>
  <c r="AA35" i="32"/>
  <c r="Z27" i="32"/>
  <c r="Z21" i="32"/>
  <c r="AA16" i="32"/>
  <c r="AA14" i="32"/>
  <c r="C28" i="32"/>
  <c r="X28" i="32" s="1"/>
  <c r="Y28" i="32" s="1"/>
  <c r="C15" i="32"/>
  <c r="X15" i="32" s="1"/>
  <c r="Y15" i="32" s="1"/>
  <c r="AA30" i="32"/>
  <c r="AA24" i="32"/>
  <c r="Z30" i="32"/>
  <c r="P5" i="33"/>
  <c r="C39" i="32"/>
  <c r="X39" i="32" s="1"/>
  <c r="Y39" i="32" s="1"/>
  <c r="AA37" i="32"/>
  <c r="C38" i="32"/>
  <c r="X38" i="32" s="1"/>
  <c r="Y38" i="32" s="1"/>
  <c r="X29" i="31"/>
  <c r="Y29" i="31" s="1"/>
  <c r="K29" i="31"/>
  <c r="M29" i="31" s="1"/>
  <c r="R29" i="31" s="1"/>
  <c r="C10" i="32"/>
  <c r="X10" i="32" s="1"/>
  <c r="AA9" i="32"/>
  <c r="K10" i="32"/>
  <c r="M10" i="32" s="1"/>
  <c r="R10" i="32" s="1"/>
  <c r="L5" i="33"/>
  <c r="P5" i="31"/>
  <c r="P5" i="32"/>
  <c r="L5" i="31"/>
  <c r="Z9" i="33"/>
  <c r="AA9" i="33"/>
  <c r="C10" i="33"/>
  <c r="Z9" i="31"/>
  <c r="AA9" i="31"/>
  <c r="C10" i="31"/>
  <c r="L5" i="32"/>
  <c r="Z99" i="33" l="1"/>
  <c r="AA99" i="33"/>
  <c r="C100" i="33"/>
  <c r="X100" i="33" s="1"/>
  <c r="Y100" i="33" s="1"/>
  <c r="AA99" i="32"/>
  <c r="Z99" i="32"/>
  <c r="C100" i="32"/>
  <c r="X100" i="32" s="1"/>
  <c r="Y100" i="32" s="1"/>
  <c r="Z97" i="31"/>
  <c r="C98" i="31"/>
  <c r="X98" i="31" s="1"/>
  <c r="Y98" i="31" s="1"/>
  <c r="AA97" i="31"/>
  <c r="AA94" i="33"/>
  <c r="Z94" i="33"/>
  <c r="C95" i="33"/>
  <c r="X95" i="33" s="1"/>
  <c r="Y95" i="33" s="1"/>
  <c r="C95" i="32"/>
  <c r="X95" i="32" s="1"/>
  <c r="Y95" i="32" s="1"/>
  <c r="AA94" i="32"/>
  <c r="Z94" i="32"/>
  <c r="C85" i="33"/>
  <c r="X85" i="33" s="1"/>
  <c r="Y85" i="33" s="1"/>
  <c r="Z84" i="33"/>
  <c r="AA84" i="33"/>
  <c r="C85" i="32"/>
  <c r="X85" i="32" s="1"/>
  <c r="Y85" i="32" s="1"/>
  <c r="AA84" i="32"/>
  <c r="Z84" i="32"/>
  <c r="X52" i="31"/>
  <c r="Y52" i="31" s="1"/>
  <c r="K52" i="31"/>
  <c r="Z51" i="31"/>
  <c r="M52" i="31"/>
  <c r="R52" i="31" s="1"/>
  <c r="AA51" i="31"/>
  <c r="Z51" i="32"/>
  <c r="C52" i="32"/>
  <c r="K52" i="32" s="1"/>
  <c r="AA51" i="32"/>
  <c r="AA43" i="31"/>
  <c r="Z43" i="31"/>
  <c r="C44" i="31"/>
  <c r="X44" i="31" s="1"/>
  <c r="Y44" i="31" s="1"/>
  <c r="C44" i="32"/>
  <c r="X44" i="32" s="1"/>
  <c r="Y44" i="32" s="1"/>
  <c r="Z43" i="32"/>
  <c r="AA43" i="32"/>
  <c r="AA41" i="33"/>
  <c r="C42" i="33"/>
  <c r="X42" i="33" s="1"/>
  <c r="Y42" i="33" s="1"/>
  <c r="Z41" i="33"/>
  <c r="X36" i="31"/>
  <c r="Y36" i="31" s="1"/>
  <c r="K36" i="31"/>
  <c r="M36" i="31" s="1"/>
  <c r="R36" i="31" s="1"/>
  <c r="Z36" i="32"/>
  <c r="AA36" i="32"/>
  <c r="C30" i="31"/>
  <c r="X30" i="31" s="1"/>
  <c r="Y30" i="31" s="1"/>
  <c r="AA29" i="31"/>
  <c r="Z29" i="31"/>
  <c r="X10" i="31"/>
  <c r="K10" i="31"/>
  <c r="M10" i="31" s="1"/>
  <c r="R10" i="31" s="1"/>
  <c r="C11" i="32"/>
  <c r="Z10" i="32"/>
  <c r="AA10" i="32"/>
  <c r="X10" i="33"/>
  <c r="K10" i="33"/>
  <c r="M10" i="33" s="1"/>
  <c r="R10" i="33" s="1"/>
  <c r="C53" i="31" l="1"/>
  <c r="Z52" i="31"/>
  <c r="AA52" i="31"/>
  <c r="X52" i="32"/>
  <c r="Y52" i="32" s="1"/>
  <c r="M52" i="32"/>
  <c r="R52" i="32" s="1"/>
  <c r="AA36" i="31"/>
  <c r="C37" i="31"/>
  <c r="X37" i="31" s="1"/>
  <c r="Y37" i="31" s="1"/>
  <c r="Z36" i="31"/>
  <c r="X11" i="32"/>
  <c r="Y11" i="32" s="1"/>
  <c r="K11" i="32"/>
  <c r="M11" i="32" s="1"/>
  <c r="R11" i="32" s="1"/>
  <c r="Z10" i="31"/>
  <c r="C11" i="31"/>
  <c r="AA10" i="31"/>
  <c r="C11" i="33"/>
  <c r="Z10" i="33"/>
  <c r="AA10" i="33"/>
  <c r="X53" i="31" l="1"/>
  <c r="Y53" i="31" s="1"/>
  <c r="K53" i="31"/>
  <c r="M53" i="31" s="1"/>
  <c r="R53" i="31" s="1"/>
  <c r="C53" i="32"/>
  <c r="AA52" i="32"/>
  <c r="Z52" i="32"/>
  <c r="X11" i="31"/>
  <c r="Y11" i="31" s="1"/>
  <c r="K11" i="31"/>
  <c r="M11" i="31" s="1"/>
  <c r="R11" i="31" s="1"/>
  <c r="X11" i="33"/>
  <c r="Y11" i="33" s="1"/>
  <c r="K11" i="33"/>
  <c r="M11" i="33" s="1"/>
  <c r="R11" i="33" s="1"/>
  <c r="C12" i="32"/>
  <c r="X12" i="32" s="1"/>
  <c r="Y12" i="32" s="1"/>
  <c r="AA11" i="32"/>
  <c r="Z11" i="32"/>
  <c r="G5" i="32"/>
  <c r="E5" i="32"/>
  <c r="C5" i="32"/>
  <c r="D4" i="32"/>
  <c r="P2" i="32" s="1"/>
  <c r="C54" i="31" l="1"/>
  <c r="X54" i="31" s="1"/>
  <c r="Y54" i="31" s="1"/>
  <c r="Z53" i="31"/>
  <c r="AA53" i="31"/>
  <c r="X53" i="32"/>
  <c r="Y53" i="32" s="1"/>
  <c r="P4" i="32" s="1"/>
  <c r="K53" i="32"/>
  <c r="M53" i="32" s="1"/>
  <c r="Z11" i="31"/>
  <c r="C12" i="31"/>
  <c r="X12" i="31" s="1"/>
  <c r="Y12" i="31" s="1"/>
  <c r="AA11" i="31"/>
  <c r="G5" i="31"/>
  <c r="D4" i="31"/>
  <c r="P2" i="31" s="1"/>
  <c r="E5" i="31"/>
  <c r="C5" i="31"/>
  <c r="P4" i="31"/>
  <c r="Z11" i="33"/>
  <c r="C12" i="33"/>
  <c r="AA11" i="33"/>
  <c r="I5" i="32"/>
  <c r="X12" i="33" l="1"/>
  <c r="Y12" i="33" s="1"/>
  <c r="K12" i="33"/>
  <c r="M12" i="33" s="1"/>
  <c r="R12" i="33" s="1"/>
  <c r="I5" i="31"/>
  <c r="C13" i="33" l="1"/>
  <c r="AA12" i="33"/>
  <c r="Z12" i="33"/>
  <c r="X13" i="33" l="1"/>
  <c r="Y13" i="33" s="1"/>
  <c r="K13" i="33"/>
  <c r="M13" i="33" s="1"/>
  <c r="R13" i="33" s="1"/>
  <c r="Z13" i="33" l="1"/>
  <c r="C14" i="33"/>
  <c r="AA13" i="33"/>
  <c r="X14" i="33" l="1"/>
  <c r="Y14" i="33" s="1"/>
  <c r="K14" i="33"/>
  <c r="M14" i="33" s="1"/>
  <c r="R14" i="33" s="1"/>
  <c r="C15" i="33" l="1"/>
  <c r="Z14" i="33"/>
  <c r="AA14" i="33"/>
  <c r="X15" i="33" l="1"/>
  <c r="Y15" i="33" s="1"/>
  <c r="K15" i="33"/>
  <c r="M15" i="33" s="1"/>
  <c r="R15" i="33" s="1"/>
  <c r="Z15" i="33" l="1"/>
  <c r="C16" i="33"/>
  <c r="AA15" i="33"/>
  <c r="X16" i="33" l="1"/>
  <c r="Y16" i="33" s="1"/>
  <c r="K16" i="33"/>
  <c r="M16" i="33" s="1"/>
  <c r="R16" i="33" s="1"/>
  <c r="Z16" i="33" l="1"/>
  <c r="AA16" i="33"/>
  <c r="C17" i="33"/>
  <c r="X17" i="33" l="1"/>
  <c r="Y17" i="33" s="1"/>
  <c r="K17" i="33"/>
  <c r="M17" i="33" s="1"/>
  <c r="R17" i="33" s="1"/>
  <c r="AA17" i="33" l="1"/>
  <c r="C18" i="33"/>
  <c r="Z17" i="33"/>
  <c r="X18" i="33" l="1"/>
  <c r="Y18" i="33" s="1"/>
  <c r="K18" i="33"/>
  <c r="M18" i="33" s="1"/>
  <c r="R18" i="33" s="1"/>
  <c r="AA18" i="33" l="1"/>
  <c r="Z18" i="33"/>
  <c r="C19" i="33"/>
  <c r="X19" i="33" l="1"/>
  <c r="Y19" i="33" s="1"/>
  <c r="K19" i="33"/>
  <c r="M19" i="33" s="1"/>
  <c r="R19" i="33" s="1"/>
  <c r="C20" i="33" l="1"/>
  <c r="AA19" i="33"/>
  <c r="Z19" i="33"/>
  <c r="X20" i="33" l="1"/>
  <c r="Y20" i="33" s="1"/>
  <c r="K20" i="33"/>
  <c r="M20" i="33" s="1"/>
  <c r="R20" i="33" s="1"/>
  <c r="C21" i="33" l="1"/>
  <c r="Z20" i="33"/>
  <c r="AA20" i="33"/>
  <c r="X21" i="33" l="1"/>
  <c r="Y21" i="33" s="1"/>
  <c r="K21" i="33"/>
  <c r="M21" i="33" s="1"/>
  <c r="R21" i="33" s="1"/>
  <c r="C22" i="33" l="1"/>
  <c r="Z21" i="33"/>
  <c r="AA21" i="33"/>
  <c r="X22" i="33" l="1"/>
  <c r="Y22" i="33" s="1"/>
  <c r="K22" i="33"/>
  <c r="M22" i="33" s="1"/>
  <c r="R22" i="33" s="1"/>
  <c r="Z22" i="33" l="1"/>
  <c r="AA22" i="33"/>
  <c r="C23" i="33"/>
  <c r="X23" i="33" l="1"/>
  <c r="Y23" i="33" s="1"/>
  <c r="K23" i="33"/>
  <c r="M23" i="33" s="1"/>
  <c r="R23" i="33" s="1"/>
  <c r="C24" i="33" l="1"/>
  <c r="AA23" i="33"/>
  <c r="Z23" i="33"/>
  <c r="X24" i="33" l="1"/>
  <c r="Y24" i="33" s="1"/>
  <c r="K24" i="33"/>
  <c r="M24" i="33" s="1"/>
  <c r="R24" i="33" s="1"/>
  <c r="C25" i="33" l="1"/>
  <c r="Z24" i="33"/>
  <c r="AA24" i="33"/>
  <c r="X25" i="33" l="1"/>
  <c r="Y25" i="33" s="1"/>
  <c r="K25" i="33"/>
  <c r="M25" i="33" s="1"/>
  <c r="R25" i="33" s="1"/>
  <c r="Z25" i="33" l="1"/>
  <c r="AA25" i="33"/>
  <c r="C26" i="33"/>
  <c r="X26" i="33" l="1"/>
  <c r="Y26" i="33" s="1"/>
  <c r="K26" i="33"/>
  <c r="M26" i="33" s="1"/>
  <c r="R26" i="33" s="1"/>
  <c r="AA26" i="33" l="1"/>
  <c r="Z26" i="33"/>
  <c r="C27" i="33"/>
  <c r="X27" i="33" l="1"/>
  <c r="Y27" i="33" s="1"/>
  <c r="K27" i="33"/>
  <c r="M27" i="33" s="1"/>
  <c r="R27" i="33" s="1"/>
  <c r="Z27" i="33" l="1"/>
  <c r="C28" i="33"/>
  <c r="AA27" i="33"/>
  <c r="X28" i="33" l="1"/>
  <c r="Y28" i="33" s="1"/>
  <c r="K28" i="33"/>
  <c r="M28" i="33" s="1"/>
  <c r="R28" i="33" s="1"/>
  <c r="C29" i="33" l="1"/>
  <c r="Z28" i="33"/>
  <c r="AA28" i="33"/>
  <c r="X29" i="33" l="1"/>
  <c r="Y29" i="33" s="1"/>
  <c r="K29" i="33"/>
  <c r="M29" i="33" s="1"/>
  <c r="R29" i="33" s="1"/>
  <c r="AA29" i="33" l="1"/>
  <c r="C30" i="33"/>
  <c r="Z29" i="33"/>
  <c r="X30" i="33" l="1"/>
  <c r="Y30" i="33" s="1"/>
  <c r="M30" i="33"/>
  <c r="R30" i="33" s="1"/>
  <c r="C31" i="33" l="1"/>
  <c r="AA30" i="33"/>
  <c r="Z30" i="33"/>
  <c r="X31" i="33" l="1"/>
  <c r="Y31" i="33" s="1"/>
  <c r="K31" i="33"/>
  <c r="M31" i="33" s="1"/>
  <c r="R31" i="33" s="1"/>
  <c r="Z31" i="33" l="1"/>
  <c r="AA31" i="33"/>
  <c r="C32" i="33"/>
  <c r="X32" i="33" l="1"/>
  <c r="Y32" i="33" s="1"/>
  <c r="K32" i="33"/>
  <c r="M32" i="33" s="1"/>
  <c r="R32" i="33" s="1"/>
  <c r="AA32" i="33" l="1"/>
  <c r="C33" i="33"/>
  <c r="Z32" i="33"/>
  <c r="X33" i="33" l="1"/>
  <c r="Y33" i="33" s="1"/>
  <c r="K33" i="33"/>
  <c r="M33" i="33" s="1"/>
  <c r="R33" i="33" s="1"/>
  <c r="Z33" i="33" l="1"/>
  <c r="AA33" i="33"/>
  <c r="C34" i="33"/>
  <c r="X34" i="33" l="1"/>
  <c r="Y34" i="33" s="1"/>
  <c r="K34" i="33"/>
  <c r="M34" i="33" s="1"/>
  <c r="R34" i="33" s="1"/>
  <c r="AA34" i="33" l="1"/>
  <c r="C35" i="33"/>
  <c r="Z34" i="33"/>
  <c r="X35" i="33" l="1"/>
  <c r="Y35" i="33" s="1"/>
  <c r="K35" i="33"/>
  <c r="M35" i="33" s="1"/>
  <c r="R35" i="33" s="1"/>
  <c r="Z35" i="33" l="1"/>
  <c r="C36" i="33"/>
  <c r="AA35" i="33"/>
  <c r="X36" i="33" l="1"/>
  <c r="Y36" i="33" s="1"/>
  <c r="K36" i="33"/>
  <c r="M36" i="33" s="1"/>
  <c r="R36" i="33" s="1"/>
  <c r="C37" i="33" l="1"/>
  <c r="AA36" i="33"/>
  <c r="Z36" i="33"/>
  <c r="X37" i="33" l="1"/>
  <c r="Y37" i="33" s="1"/>
  <c r="K37" i="33"/>
  <c r="M37" i="33" s="1"/>
  <c r="R37" i="33" s="1"/>
  <c r="C38" i="33" l="1"/>
  <c r="AA37" i="33"/>
  <c r="Z37" i="33"/>
  <c r="X38" i="33" l="1"/>
  <c r="Y38" i="33" s="1"/>
  <c r="K38" i="33"/>
  <c r="M38" i="33" s="1"/>
  <c r="R38" i="33" s="1"/>
  <c r="AA38" i="33" l="1"/>
  <c r="AA8" i="33" s="1"/>
  <c r="C39" i="33"/>
  <c r="X39" i="33" s="1"/>
  <c r="Y39" i="33" s="1"/>
  <c r="P4" i="33" s="1"/>
  <c r="Z38" i="33"/>
  <c r="Z8" i="33" s="1"/>
  <c r="D4" i="33"/>
  <c r="P2" i="33" s="1"/>
  <c r="E5" i="33"/>
  <c r="G5" i="33"/>
  <c r="C5" i="33"/>
  <c r="L4" i="33" l="1"/>
  <c r="I5" i="33"/>
</calcChain>
</file>

<file path=xl/sharedStrings.xml><?xml version="1.0" encoding="utf-8"?>
<sst xmlns="http://schemas.openxmlformats.org/spreadsheetml/2006/main" count="600" uniqueCount="79">
  <si>
    <t>気付き　質問</t>
  </si>
  <si>
    <t>感想</t>
  </si>
  <si>
    <t>今後</t>
  </si>
  <si>
    <t>売</t>
  </si>
  <si>
    <t>買</t>
  </si>
  <si>
    <t>通貨ペア</t>
    <rPh sb="0" eb="2">
      <t>ツウカ</t>
    </rPh>
    <phoneticPr fontId="3"/>
  </si>
  <si>
    <t>時間足</t>
    <rPh sb="0" eb="2">
      <t>ジカン</t>
    </rPh>
    <rPh sb="2" eb="3">
      <t>アシ</t>
    </rPh>
    <phoneticPr fontId="3"/>
  </si>
  <si>
    <t>当初資金</t>
    <rPh sb="0" eb="2">
      <t>トウショ</t>
    </rPh>
    <rPh sb="2" eb="4">
      <t>シキン</t>
    </rPh>
    <phoneticPr fontId="3"/>
  </si>
  <si>
    <t>最終資金</t>
    <rPh sb="0" eb="2">
      <t>サイシュウ</t>
    </rPh>
    <rPh sb="2" eb="4">
      <t>シキン</t>
    </rPh>
    <phoneticPr fontId="3"/>
  </si>
  <si>
    <t>エントリー理由</t>
    <rPh sb="5" eb="7">
      <t>リユウ</t>
    </rPh>
    <phoneticPr fontId="3"/>
  </si>
  <si>
    <t>決済理由</t>
    <rPh sb="0" eb="2">
      <t>ケッサイ</t>
    </rPh>
    <rPh sb="2" eb="4">
      <t>リユウ</t>
    </rPh>
    <phoneticPr fontId="3"/>
  </si>
  <si>
    <t>損益金額</t>
    <rPh sb="0" eb="2">
      <t>ソンエキ</t>
    </rPh>
    <rPh sb="2" eb="4">
      <t>キンガク</t>
    </rPh>
    <phoneticPr fontId="3"/>
  </si>
  <si>
    <t>損益pips</t>
    <rPh sb="0" eb="2">
      <t>ソンエキ</t>
    </rPh>
    <phoneticPr fontId="3"/>
  </si>
  <si>
    <t>最大ドローアップ</t>
    <rPh sb="0" eb="2">
      <t>サイダイ</t>
    </rPh>
    <phoneticPr fontId="3"/>
  </si>
  <si>
    <t>最大ドローダウン</t>
    <rPh sb="0" eb="2">
      <t>サイダイ</t>
    </rPh>
    <phoneticPr fontId="3"/>
  </si>
  <si>
    <t>勝数</t>
    <rPh sb="0" eb="1">
      <t>カ</t>
    </rPh>
    <rPh sb="1" eb="2">
      <t>カズ</t>
    </rPh>
    <phoneticPr fontId="3"/>
  </si>
  <si>
    <t>負数</t>
    <rPh sb="0" eb="1">
      <t>マ</t>
    </rPh>
    <rPh sb="1" eb="2">
      <t>カズ</t>
    </rPh>
    <phoneticPr fontId="3"/>
  </si>
  <si>
    <t>引分</t>
    <rPh sb="0" eb="1">
      <t>ヒ</t>
    </rPh>
    <rPh sb="1" eb="2">
      <t>ワ</t>
    </rPh>
    <phoneticPr fontId="3"/>
  </si>
  <si>
    <t>勝率</t>
    <rPh sb="0" eb="2">
      <t>ショウリツ</t>
    </rPh>
    <phoneticPr fontId="3"/>
  </si>
  <si>
    <t>最大連勝</t>
    <rPh sb="0" eb="2">
      <t>サイダイ</t>
    </rPh>
    <rPh sb="2" eb="4">
      <t>レンショウ</t>
    </rPh>
    <phoneticPr fontId="3"/>
  </si>
  <si>
    <t>最大連敗</t>
    <rPh sb="0" eb="2">
      <t>サイダイ</t>
    </rPh>
    <rPh sb="2" eb="4">
      <t>レンパイ</t>
    </rPh>
    <phoneticPr fontId="3"/>
  </si>
  <si>
    <t>No.</t>
    <phoneticPr fontId="3"/>
  </si>
  <si>
    <t>資金</t>
    <rPh sb="0" eb="2">
      <t>シキン</t>
    </rPh>
    <phoneticPr fontId="3"/>
  </si>
  <si>
    <t>エントリー</t>
    <phoneticPr fontId="3"/>
  </si>
  <si>
    <t>リスク（3%）</t>
    <phoneticPr fontId="3"/>
  </si>
  <si>
    <t>ロット</t>
    <phoneticPr fontId="3"/>
  </si>
  <si>
    <t>決済</t>
    <rPh sb="0" eb="2">
      <t>ケッサイ</t>
    </rPh>
    <phoneticPr fontId="3"/>
  </si>
  <si>
    <t>損益</t>
    <rPh sb="0" eb="2">
      <t>ソンエキ</t>
    </rPh>
    <phoneticPr fontId="3"/>
  </si>
  <si>
    <t>西暦</t>
    <rPh sb="0" eb="2">
      <t>セイレキ</t>
    </rPh>
    <phoneticPr fontId="3"/>
  </si>
  <si>
    <t>日付</t>
    <rPh sb="0" eb="2">
      <t>ヒヅケ</t>
    </rPh>
    <phoneticPr fontId="3"/>
  </si>
  <si>
    <t>売買</t>
    <rPh sb="0" eb="2">
      <t>バイバイ</t>
    </rPh>
    <phoneticPr fontId="3"/>
  </si>
  <si>
    <t>レート</t>
    <phoneticPr fontId="3"/>
  </si>
  <si>
    <t>pips</t>
    <phoneticPr fontId="3"/>
  </si>
  <si>
    <t>損失上限</t>
    <rPh sb="0" eb="2">
      <t>ソンシツ</t>
    </rPh>
    <rPh sb="2" eb="4">
      <t>ジョウゲン</t>
    </rPh>
    <phoneticPr fontId="3"/>
  </si>
  <si>
    <t>金額</t>
    <rPh sb="0" eb="2">
      <t>キンガク</t>
    </rPh>
    <phoneticPr fontId="3"/>
  </si>
  <si>
    <t>・トレーリングストップ（ダウ理論）</t>
    <rPh sb="14" eb="16">
      <t>リロン</t>
    </rPh>
    <phoneticPr fontId="3"/>
  </si>
  <si>
    <t>日足</t>
    <rPh sb="0" eb="2">
      <t>ヒアシ</t>
    </rPh>
    <phoneticPr fontId="3"/>
  </si>
  <si>
    <t>売</t>
    <phoneticPr fontId="2"/>
  </si>
  <si>
    <t>10MA・20MAの両方の上側にキャンドルがあれば買い方向、下側なら売り方向。MAに触れてPB出現でエントリー待ち、PB高値or安値ブレイクでエントリー。</t>
    <phoneticPr fontId="3"/>
  </si>
  <si>
    <t>検証終了通貨</t>
    <rPh sb="0" eb="2">
      <t>ケンショウ</t>
    </rPh>
    <rPh sb="2" eb="4">
      <t>シュウリョウ</t>
    </rPh>
    <rPh sb="4" eb="6">
      <t>ツウカ</t>
    </rPh>
    <phoneticPr fontId="2"/>
  </si>
  <si>
    <t>通貨ペア</t>
    <rPh sb="0" eb="2">
      <t>ツウカ</t>
    </rPh>
    <phoneticPr fontId="2"/>
  </si>
  <si>
    <t>終了日</t>
    <rPh sb="0" eb="3">
      <t>シュウリョウビ</t>
    </rPh>
    <phoneticPr fontId="2"/>
  </si>
  <si>
    <t>ルール</t>
    <phoneticPr fontId="2"/>
  </si>
  <si>
    <t>PB</t>
    <phoneticPr fontId="2"/>
  </si>
  <si>
    <t>EUR/USD</t>
    <phoneticPr fontId="2"/>
  </si>
  <si>
    <t>日足</t>
    <rPh sb="0" eb="2">
      <t>ヒアシ</t>
    </rPh>
    <phoneticPr fontId="2"/>
  </si>
  <si>
    <t>4Ｈ足</t>
    <rPh sb="2" eb="3">
      <t>アシ</t>
    </rPh>
    <phoneticPr fontId="2"/>
  </si>
  <si>
    <t>１Ｈ足</t>
    <rPh sb="2" eb="3">
      <t>アシ</t>
    </rPh>
    <phoneticPr fontId="2"/>
  </si>
  <si>
    <t>EURUSD</t>
    <phoneticPr fontId="2"/>
  </si>
  <si>
    <t>取引通貨単位</t>
    <rPh sb="0" eb="2">
      <t>トリヒキ</t>
    </rPh>
    <rPh sb="2" eb="4">
      <t>ツウカ</t>
    </rPh>
    <rPh sb="4" eb="6">
      <t>タンイ</t>
    </rPh>
    <phoneticPr fontId="2"/>
  </si>
  <si>
    <t>通貨平均価格</t>
    <rPh sb="0" eb="2">
      <t>ツウカ</t>
    </rPh>
    <rPh sb="2" eb="4">
      <t>ヘイキン</t>
    </rPh>
    <rPh sb="4" eb="6">
      <t>カカク</t>
    </rPh>
    <phoneticPr fontId="2"/>
  </si>
  <si>
    <t>USD</t>
    <phoneticPr fontId="2"/>
  </si>
  <si>
    <t>EUR</t>
    <phoneticPr fontId="2"/>
  </si>
  <si>
    <t>GBP</t>
    <phoneticPr fontId="2"/>
  </si>
  <si>
    <t>CHF</t>
    <phoneticPr fontId="2"/>
  </si>
  <si>
    <t>NZD</t>
    <phoneticPr fontId="2"/>
  </si>
  <si>
    <t>CAD</t>
    <phoneticPr fontId="2"/>
  </si>
  <si>
    <t>AUD</t>
    <phoneticPr fontId="2"/>
  </si>
  <si>
    <t>JPY</t>
    <phoneticPr fontId="2"/>
  </si>
  <si>
    <t>ドローダウン％</t>
    <phoneticPr fontId="2"/>
  </si>
  <si>
    <t>最大ドローダウン%</t>
    <rPh sb="0" eb="2">
      <t>サイダイ</t>
    </rPh>
    <phoneticPr fontId="3"/>
  </si>
  <si>
    <t>・フィボナッチターゲット1.5で決済</t>
    <rPh sb="16" eb="18">
      <t>ケッサイ</t>
    </rPh>
    <phoneticPr fontId="3"/>
  </si>
  <si>
    <t>・フィボナッチターゲット1.27で決済</t>
    <rPh sb="17" eb="19">
      <t>ケッサイ</t>
    </rPh>
    <phoneticPr fontId="3"/>
  </si>
  <si>
    <t>・フィボナッチターゲット2.0で決済</t>
    <rPh sb="16" eb="18">
      <t>ケッサイ</t>
    </rPh>
    <phoneticPr fontId="3"/>
  </si>
  <si>
    <t>※ロットは1万通貨＝1.00で表記されます</t>
  </si>
  <si>
    <t>※ロットは1万通貨＝1.00で表記されます</t>
    <rPh sb="6" eb="7">
      <t>マン</t>
    </rPh>
    <rPh sb="7" eb="9">
      <t>ツウカ</t>
    </rPh>
    <rPh sb="15" eb="17">
      <t>ヒョウキ</t>
    </rPh>
    <phoneticPr fontId="2"/>
  </si>
  <si>
    <t>※ロットは1万通貨＝1.00で表記されます</t>
    <phoneticPr fontId="2"/>
  </si>
  <si>
    <t>PF</t>
    <phoneticPr fontId="2"/>
  </si>
  <si>
    <t>PF</t>
    <phoneticPr fontId="3"/>
  </si>
  <si>
    <t>4時間足</t>
    <rPh sb="1" eb="3">
      <t>ジカン</t>
    </rPh>
    <rPh sb="3" eb="4">
      <t>アシ</t>
    </rPh>
    <phoneticPr fontId="3"/>
  </si>
  <si>
    <t>4、5</t>
    <phoneticPr fontId="2"/>
  </si>
  <si>
    <t>✖</t>
    <phoneticPr fontId="2"/>
  </si>
  <si>
    <t>12,13,14</t>
    <phoneticPr fontId="2"/>
  </si>
  <si>
    <t>24,25</t>
    <phoneticPr fontId="2"/>
  </si>
  <si>
    <t>36,37</t>
    <phoneticPr fontId="2"/>
  </si>
  <si>
    <t>38,39</t>
    <phoneticPr fontId="2"/>
  </si>
  <si>
    <t xml:space="preserve">【気づき】
２つのMAが束になっている（交じり合ったりしている）ところのピンバーはあまり機能しない。
２つのMAが離れて、ローソク足もMAから離れた場合、反転が近い。
実体の位置が端のほうにあるほうがよい。
FIB1.5のほうが利益率が高い。
また、引いたFIBを残しておいて、後から俯瞰して眺めて、以下の線を追加しました。
①200ma、75ma
②上位足のサポレジ
200ma、75ma、サポレジは入塾前から気にしていたものです。
・サポレジを超えようとするピンバーが発生したとき、反転することがある。または、サポレジを超えても、近くに200maや75maがあると、それで抑えられてしまう。すなわち、大局のトレンドと逆へ向かうピンバーは機能しにくい。
・200ma、75ma付近で発生したピンバーは、10ma、20maにひげが交わっていなくても機能しやすい。
</t>
    <rPh sb="1" eb="2">
      <t>キ</t>
    </rPh>
    <rPh sb="12" eb="13">
      <t>タバ</t>
    </rPh>
    <rPh sb="20" eb="21">
      <t>マ</t>
    </rPh>
    <rPh sb="23" eb="24">
      <t>ア</t>
    </rPh>
    <rPh sb="44" eb="46">
      <t>キノウ</t>
    </rPh>
    <rPh sb="57" eb="58">
      <t>ハナ</t>
    </rPh>
    <rPh sb="65" eb="66">
      <t>アシ</t>
    </rPh>
    <rPh sb="71" eb="72">
      <t>ハナ</t>
    </rPh>
    <rPh sb="74" eb="76">
      <t>バアイ</t>
    </rPh>
    <rPh sb="77" eb="79">
      <t>ハンテン</t>
    </rPh>
    <rPh sb="80" eb="81">
      <t>チカ</t>
    </rPh>
    <rPh sb="84" eb="86">
      <t>ジッタイ</t>
    </rPh>
    <rPh sb="87" eb="89">
      <t>イチ</t>
    </rPh>
    <rPh sb="90" eb="91">
      <t>ハシ</t>
    </rPh>
    <rPh sb="114" eb="116">
      <t>リエキ</t>
    </rPh>
    <rPh sb="116" eb="117">
      <t>リツ</t>
    </rPh>
    <rPh sb="118" eb="119">
      <t>タカ</t>
    </rPh>
    <rPh sb="341" eb="343">
      <t>フキン</t>
    </rPh>
    <rPh sb="344" eb="346">
      <t>ハッセイ</t>
    </rPh>
    <rPh sb="367" eb="368">
      <t>マジ</t>
    </rPh>
    <rPh sb="376" eb="378">
      <t>キノウ</t>
    </rPh>
    <phoneticPr fontId="2"/>
  </si>
  <si>
    <t>次は1時間足の検証になります。日足、4時間足と同じルールで検証したほうがよろしいでしょうか？それとも、今回の気づきを意識しながらの検証も有効でしょうか？</t>
    <rPh sb="0" eb="1">
      <t>ツギ</t>
    </rPh>
    <rPh sb="3" eb="5">
      <t>ジカン</t>
    </rPh>
    <rPh sb="5" eb="6">
      <t>アシ</t>
    </rPh>
    <rPh sb="7" eb="9">
      <t>ケンショウ</t>
    </rPh>
    <rPh sb="15" eb="17">
      <t>ニッソク</t>
    </rPh>
    <rPh sb="16" eb="17">
      <t>アシ</t>
    </rPh>
    <rPh sb="19" eb="21">
      <t>ジカン</t>
    </rPh>
    <rPh sb="21" eb="22">
      <t>アシ</t>
    </rPh>
    <rPh sb="23" eb="24">
      <t>オナ</t>
    </rPh>
    <rPh sb="29" eb="31">
      <t>ケンショウ</t>
    </rPh>
    <rPh sb="51" eb="53">
      <t>コンカイ</t>
    </rPh>
    <rPh sb="54" eb="55">
      <t>キ</t>
    </rPh>
    <rPh sb="58" eb="60">
      <t>イシキ</t>
    </rPh>
    <rPh sb="65" eb="67">
      <t>ケンショウ</t>
    </rPh>
    <rPh sb="68" eb="70">
      <t>ユウコウ</t>
    </rPh>
    <phoneticPr fontId="2"/>
  </si>
  <si>
    <t>損切をしっかり行うことで、数年間、サポレジ関係なくピンバーだけを追ってみても、しっかり資金を守れていることが大事であることを実感いたしました。
また、必ずしもピンバーで初動を狙えるわけではないので、そこを見極められたらよいと思いました。</t>
    <rPh sb="0" eb="2">
      <t>ソンギリ</t>
    </rPh>
    <rPh sb="7" eb="8">
      <t>オコナ</t>
    </rPh>
    <rPh sb="13" eb="16">
      <t>スウネンカン</t>
    </rPh>
    <rPh sb="21" eb="23">
      <t>カンケイ</t>
    </rPh>
    <rPh sb="32" eb="33">
      <t>オ</t>
    </rPh>
    <rPh sb="43" eb="45">
      <t>シキン</t>
    </rPh>
    <rPh sb="46" eb="47">
      <t>マモ</t>
    </rPh>
    <rPh sb="54" eb="56">
      <t>ダイジ</t>
    </rPh>
    <rPh sb="62" eb="64">
      <t>ジッカン</t>
    </rPh>
    <rPh sb="75" eb="76">
      <t>カナラ</t>
    </rPh>
    <rPh sb="84" eb="86">
      <t>ショドウ</t>
    </rPh>
    <rPh sb="87" eb="88">
      <t>ネラ</t>
    </rPh>
    <rPh sb="102" eb="104">
      <t>ミキワ</t>
    </rPh>
    <rPh sb="112" eb="113">
      <t>オモ</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</si>
</sst>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_ "/>
    <numFmt numFmtId="177" formatCode="m/d;@"/>
    <numFmt numFmtId="178" formatCode="#,##0_ ;[Red]\-#,##0\ "/>
    <numFmt numFmtId="179" formatCode="0.0%"/>
    <numFmt numFmtId="180" formatCode="#,##0_ "/>
    <numFmt numFmtId="181" formatCode="0.0_ ;[Red]\-0.0\ "/>
  </numFmts>
  <fonts count="12" x14ac:knownFonts="1">
    <font>
      <sz val="11"/>
      <color indexed="8"/>
      <name val="ＭＳ Ｐゴシック"/>
      <family val="3"/>
      <charset val="128"/>
    </font>
    <font>
      <sz val="11"/>
      <color indexed="8"/>
      <name val="ＭＳ Ｐゴシック"/>
      <family val="3"/>
      <charset val="128"/>
    </font>
    <font>
      <sz val="6"/>
      <name val="ＭＳ Ｐゴシック"/>
      <family val="3"/>
      <charset val="128"/>
    </font>
    <font>
      <sz val="6"/>
      <name val="ＭＳ Ｐゴシック"/>
      <family val="3"/>
      <charset val="128"/>
    </font>
    <font>
      <b/>
      <sz val="11"/>
      <color indexed="8"/>
      <name val="ＭＳ Ｐゴシック"/>
      <family val="3"/>
      <charset val="128"/>
    </font>
    <font>
      <b/>
      <sz val="14"/>
      <color indexed="8"/>
      <name val="ＭＳ Ｐゴシック"/>
      <family val="3"/>
      <charset val="128"/>
    </font>
    <font>
      <sz val="14"/>
      <color indexed="8"/>
      <name val="ＭＳ Ｐゴシック"/>
      <family val="3"/>
      <charset val="128"/>
    </font>
    <font>
      <b/>
      <sz val="12"/>
      <color indexed="8"/>
      <name val="ＭＳ Ｐゴシック"/>
      <family val="3"/>
      <charset val="128"/>
    </font>
    <font>
      <b/>
      <sz val="11"/>
      <color theme="1"/>
      <name val="ＭＳ Ｐゴシック"/>
      <family val="3"/>
      <charset val="128"/>
      <scheme val="minor"/>
    </font>
    <font>
      <sz val="11"/>
      <name val="ＭＳ Ｐゴシック"/>
      <family val="3"/>
      <charset val="128"/>
      <scheme val="minor"/>
    </font>
    <font>
      <b/>
      <sz val="14"/>
      <color rgb="FFFF0000"/>
      <name val="ＭＳ Ｐゴシック"/>
      <family val="3"/>
      <charset val="128"/>
    </font>
    <font>
      <b/>
      <sz val="11"/>
      <color rgb="FFFF0000"/>
      <name val="ＭＳ Ｐゴシック"/>
      <family val="3"/>
      <charset val="128"/>
    </font>
  </fonts>
  <fills count="12">
    <fill>
      <patternFill patternType="none"/>
    </fill>
    <fill>
      <patternFill patternType="gray125"/>
    </fill>
    <fill>
      <patternFill patternType="solid">
        <fgColor rgb="FFFFCC99"/>
        <bgColor indexed="64"/>
      </patternFill>
    </fill>
    <fill>
      <patternFill patternType="solid">
        <fgColor rgb="FFCCFFCC"/>
        <bgColor indexed="64"/>
      </patternFill>
    </fill>
    <fill>
      <patternFill patternType="solid">
        <fgColor theme="8" tint="0.79998168889431442"/>
        <bgColor indexed="64"/>
      </patternFill>
    </fill>
    <fill>
      <patternFill patternType="solid">
        <fgColor rgb="FFFFFFCC"/>
        <bgColor indexed="64"/>
      </patternFill>
    </fill>
    <fill>
      <patternFill patternType="solid">
        <fgColor theme="8" tint="0.39997558519241921"/>
        <bgColor indexed="64"/>
      </patternFill>
    </fill>
    <fill>
      <patternFill patternType="solid">
        <fgColor rgb="FFFFFF99"/>
        <bgColor indexed="64"/>
      </patternFill>
    </fill>
    <fill>
      <patternFill patternType="solid">
        <fgColor rgb="FFCCFFFF"/>
        <bgColor indexed="64"/>
      </patternFill>
    </fill>
    <fill>
      <patternFill patternType="solid">
        <fgColor rgb="FFFFCCFF"/>
        <bgColor indexed="64"/>
      </patternFill>
    </fill>
    <fill>
      <patternFill patternType="solid">
        <fgColor rgb="FFEAEAEA"/>
        <bgColor indexed="64"/>
      </patternFill>
    </fill>
    <fill>
      <patternFill patternType="solid">
        <fgColor rgb="FFCCCCFF"/>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14">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179" fontId="0" fillId="0" borderId="1" xfId="1" applyNumberFormat="1" applyFont="1" applyBorder="1" applyAlignment="1">
      <alignment horizontal="center" vertical="center"/>
    </xf>
    <xf numFmtId="0" fontId="8" fillId="2" borderId="1" xfId="0" applyFont="1" applyFill="1" applyBorder="1" applyAlignment="1">
      <alignment horizontal="center" vertical="center" shrinkToFit="1"/>
    </xf>
    <xf numFmtId="0" fontId="8" fillId="3" borderId="1" xfId="0" applyFont="1" applyFill="1" applyBorder="1" applyAlignment="1">
      <alignment horizontal="center" vertical="center" shrinkToFit="1"/>
    </xf>
    <xf numFmtId="176" fontId="9" fillId="0" borderId="1" xfId="0" applyNumberFormat="1" applyFont="1" applyBorder="1" applyAlignment="1">
      <alignment horizontal="center" vertical="center"/>
    </xf>
    <xf numFmtId="0" fontId="0" fillId="0" borderId="2" xfId="0" applyBorder="1" applyAlignment="1">
      <alignment horizontal="center" vertical="center"/>
    </xf>
    <xf numFmtId="177" fontId="9" fillId="0" borderId="1" xfId="0" applyNumberFormat="1" applyFont="1" applyBorder="1" applyAlignment="1">
      <alignment horizontal="center" vertical="center"/>
    </xf>
    <xf numFmtId="0" fontId="8" fillId="4" borderId="2" xfId="0" applyFont="1" applyFill="1" applyBorder="1">
      <alignment vertical="center"/>
    </xf>
    <xf numFmtId="0" fontId="0" fillId="0" borderId="3" xfId="0" applyBorder="1" applyAlignment="1">
      <alignment horizontal="center" vertical="center"/>
    </xf>
    <xf numFmtId="0" fontId="8" fillId="0" borderId="3" xfId="0" applyFont="1" applyBorder="1" applyAlignment="1">
      <alignment horizontal="center" vertical="center"/>
    </xf>
    <xf numFmtId="0" fontId="8" fillId="0" borderId="3" xfId="0" applyFont="1" applyBorder="1">
      <alignment vertical="center"/>
    </xf>
    <xf numFmtId="0" fontId="0" fillId="0" borderId="4" xfId="0" applyBorder="1" applyAlignment="1">
      <alignment horizontal="center" vertical="center"/>
    </xf>
    <xf numFmtId="0" fontId="8" fillId="0" borderId="4" xfId="0" applyFont="1" applyBorder="1" applyAlignment="1">
      <alignment horizontal="center" vertical="center"/>
    </xf>
    <xf numFmtId="0" fontId="0" fillId="0" borderId="5" xfId="0" applyBorder="1" applyAlignment="1">
      <alignment horizontal="center" vertical="center"/>
    </xf>
    <xf numFmtId="179" fontId="0" fillId="0" borderId="3" xfId="1" applyNumberFormat="1" applyFont="1" applyBorder="1" applyAlignment="1">
      <alignment horizontal="center" vertical="center"/>
    </xf>
    <xf numFmtId="0" fontId="8" fillId="4" borderId="6" xfId="0" applyFont="1" applyFill="1" applyBorder="1">
      <alignment vertical="center"/>
    </xf>
    <xf numFmtId="0" fontId="8" fillId="5" borderId="1" xfId="0" applyFont="1" applyFill="1" applyBorder="1" applyAlignment="1">
      <alignment horizontal="center" vertical="center" shrinkToFit="1"/>
    </xf>
    <xf numFmtId="0" fontId="9" fillId="0" borderId="1" xfId="0" applyFont="1" applyBorder="1" applyAlignment="1">
      <alignment horizontal="center" vertical="center"/>
    </xf>
    <xf numFmtId="0" fontId="8" fillId="4" borderId="1" xfId="0" applyFont="1" applyFill="1" applyBorder="1" applyAlignment="1">
      <alignment horizontal="center" vertical="center"/>
    </xf>
    <xf numFmtId="0" fontId="8" fillId="4" borderId="5" xfId="0" applyFont="1" applyFill="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xf>
    <xf numFmtId="0" fontId="6" fillId="0" borderId="0" xfId="0" applyFont="1" applyAlignment="1">
      <alignment horizontal="center" vertical="center"/>
    </xf>
    <xf numFmtId="0" fontId="6" fillId="0" borderId="0" xfId="0" applyFont="1">
      <alignment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5" fillId="6" borderId="1" xfId="0" applyFont="1" applyFill="1" applyBorder="1" applyAlignment="1">
      <alignment horizontal="center" vertical="center"/>
    </xf>
    <xf numFmtId="0" fontId="10" fillId="6" borderId="1" xfId="0" applyFont="1" applyFill="1" applyBorder="1" applyAlignment="1">
      <alignment horizontal="center" vertical="center"/>
    </xf>
    <xf numFmtId="0" fontId="10" fillId="0" borderId="0" xfId="0" applyFont="1" applyAlignment="1">
      <alignment horizontal="center" vertical="center"/>
    </xf>
    <xf numFmtId="14"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7" fillId="0" borderId="0" xfId="0" applyFont="1" applyAlignment="1">
      <alignment horizontal="center" vertical="center"/>
    </xf>
    <xf numFmtId="0" fontId="9" fillId="0" borderId="1" xfId="0" applyFont="1" applyBorder="1" applyAlignment="1">
      <alignment horizontal="center" vertical="center"/>
    </xf>
    <xf numFmtId="0" fontId="8" fillId="4" borderId="5" xfId="0" applyFont="1" applyFill="1" applyBorder="1" applyAlignment="1">
      <alignment horizontal="center" vertical="center"/>
    </xf>
    <xf numFmtId="0" fontId="8" fillId="4" borderId="1" xfId="0" applyFont="1" applyFill="1" applyBorder="1" applyAlignment="1">
      <alignment horizontal="center" vertical="center"/>
    </xf>
    <xf numFmtId="0" fontId="8" fillId="4" borderId="1" xfId="0" applyFont="1" applyFill="1" applyBorder="1" applyAlignment="1">
      <alignment horizontal="center" vertical="center"/>
    </xf>
    <xf numFmtId="0" fontId="8" fillId="4" borderId="5" xfId="0" applyFont="1" applyFill="1" applyBorder="1" applyAlignment="1">
      <alignment horizontal="center" vertical="center"/>
    </xf>
    <xf numFmtId="0" fontId="9" fillId="0" borderId="1" xfId="0" applyFont="1" applyBorder="1" applyAlignment="1">
      <alignment horizontal="center" vertical="center"/>
    </xf>
    <xf numFmtId="180" fontId="0" fillId="0" borderId="0" xfId="0" applyNumberFormat="1">
      <alignment vertical="center"/>
    </xf>
    <xf numFmtId="179" fontId="0" fillId="0" borderId="0" xfId="1" applyNumberFormat="1" applyFont="1">
      <alignment vertical="center"/>
    </xf>
    <xf numFmtId="0" fontId="11" fillId="0" borderId="3" xfId="0" applyFont="1" applyBorder="1" applyAlignment="1">
      <alignment horizontal="center" vertical="center"/>
    </xf>
    <xf numFmtId="0" fontId="9" fillId="0" borderId="1" xfId="0" applyFont="1" applyBorder="1" applyAlignment="1">
      <alignment horizontal="center" vertical="center"/>
    </xf>
    <xf numFmtId="0" fontId="0" fillId="0" borderId="0" xfId="0" applyAlignment="1">
      <alignment horizontal="left" vertical="top"/>
    </xf>
    <xf numFmtId="0" fontId="9"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0" fontId="8" fillId="4" borderId="1" xfId="0" applyFont="1" applyFill="1" applyBorder="1" applyAlignment="1">
      <alignment horizontal="center" vertical="center"/>
    </xf>
    <xf numFmtId="180" fontId="0" fillId="7" borderId="1" xfId="0" applyNumberFormat="1" applyFill="1" applyBorder="1" applyAlignment="1">
      <alignment horizontal="center" vertical="center"/>
    </xf>
    <xf numFmtId="0" fontId="0" fillId="7" borderId="1" xfId="0" applyFill="1" applyBorder="1" applyAlignment="1">
      <alignment horizontal="center" vertical="center"/>
    </xf>
    <xf numFmtId="180"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lignment vertical="center"/>
    </xf>
    <xf numFmtId="178" fontId="0" fillId="0" borderId="1" xfId="0" applyNumberFormat="1" applyBorder="1" applyAlignment="1">
      <alignment horizontal="center" vertical="center"/>
    </xf>
    <xf numFmtId="181" fontId="0" fillId="0" borderId="1" xfId="0" applyNumberFormat="1" applyBorder="1" applyAlignment="1">
      <alignment horizontal="center" vertical="center"/>
    </xf>
    <xf numFmtId="0" fontId="8" fillId="4" borderId="1" xfId="0" applyFont="1" applyFill="1" applyBorder="1" applyAlignment="1">
      <alignment horizontal="center" vertical="center" shrinkToFit="1"/>
    </xf>
    <xf numFmtId="179" fontId="0" fillId="0" borderId="1" xfId="1" applyNumberFormat="1" applyFont="1" applyBorder="1" applyAlignment="1">
      <alignment horizontal="center" vertical="center"/>
    </xf>
    <xf numFmtId="0" fontId="8" fillId="4" borderId="5" xfId="0" applyFont="1" applyFill="1"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0" fontId="8" fillId="8" borderId="8" xfId="0" applyFont="1" applyFill="1" applyBorder="1" applyAlignment="1">
      <alignment horizontal="center" vertical="center" shrinkToFit="1"/>
    </xf>
    <xf numFmtId="0" fontId="8" fillId="8" borderId="1" xfId="0" applyFont="1" applyFill="1" applyBorder="1" applyAlignment="1">
      <alignment horizontal="center" vertical="center" shrinkToFit="1"/>
    </xf>
    <xf numFmtId="0" fontId="8" fillId="9" borderId="6" xfId="0" applyFont="1" applyFill="1" applyBorder="1" applyAlignment="1">
      <alignment horizontal="center" vertical="center" shrinkToFit="1"/>
    </xf>
    <xf numFmtId="0" fontId="8" fillId="9" borderId="9" xfId="0" applyFont="1" applyFill="1" applyBorder="1" applyAlignment="1">
      <alignment horizontal="center" vertical="center" shrinkToFit="1"/>
    </xf>
    <xf numFmtId="0" fontId="8" fillId="9" borderId="10" xfId="0" applyFont="1" applyFill="1" applyBorder="1" applyAlignment="1">
      <alignment horizontal="center" vertical="center" shrinkToFit="1"/>
    </xf>
    <xf numFmtId="0" fontId="8" fillId="9" borderId="11" xfId="0" applyFont="1" applyFill="1" applyBorder="1" applyAlignment="1">
      <alignment horizontal="center" vertical="center" shrinkToFit="1"/>
    </xf>
    <xf numFmtId="0" fontId="8" fillId="5" borderId="10" xfId="0" applyFont="1" applyFill="1" applyBorder="1" applyAlignment="1">
      <alignment horizontal="center" vertical="center" shrinkToFit="1"/>
    </xf>
    <xf numFmtId="0" fontId="8" fillId="5" borderId="3" xfId="0" applyFont="1" applyFill="1" applyBorder="1" applyAlignment="1">
      <alignment horizontal="center" vertical="center" shrinkToFit="1"/>
    </xf>
    <xf numFmtId="0" fontId="8" fillId="5" borderId="2" xfId="0" applyFont="1" applyFill="1" applyBorder="1" applyAlignment="1">
      <alignment horizontal="center" vertical="center" shrinkToFit="1"/>
    </xf>
    <xf numFmtId="0" fontId="8" fillId="2" borderId="10" xfId="0" applyFont="1" applyFill="1" applyBorder="1" applyAlignment="1">
      <alignment horizontal="center" vertical="center" shrinkToFit="1"/>
    </xf>
    <xf numFmtId="0" fontId="8" fillId="2" borderId="3" xfId="0" applyFont="1" applyFill="1" applyBorder="1" applyAlignment="1">
      <alignment horizontal="center" vertical="center" shrinkToFit="1"/>
    </xf>
    <xf numFmtId="0" fontId="8" fillId="2" borderId="2" xfId="0" applyFont="1" applyFill="1" applyBorder="1" applyAlignment="1">
      <alignment horizontal="center" vertical="center" shrinkToFit="1"/>
    </xf>
    <xf numFmtId="0" fontId="8" fillId="10" borderId="1" xfId="0" applyFont="1" applyFill="1" applyBorder="1" applyAlignment="1">
      <alignment horizontal="center" vertical="center" shrinkToFit="1"/>
    </xf>
    <xf numFmtId="0" fontId="8" fillId="3" borderId="10" xfId="0" applyFont="1" applyFill="1" applyBorder="1" applyAlignment="1">
      <alignment horizontal="center" vertical="center" shrinkToFit="1"/>
    </xf>
    <xf numFmtId="0" fontId="8" fillId="3" borderId="3" xfId="0" applyFont="1" applyFill="1" applyBorder="1" applyAlignment="1">
      <alignment horizontal="center" vertical="center" shrinkToFit="1"/>
    </xf>
    <xf numFmtId="0" fontId="8" fillId="3" borderId="2" xfId="0" applyFont="1" applyFill="1" applyBorder="1" applyAlignment="1">
      <alignment horizontal="center" vertical="center" shrinkToFit="1"/>
    </xf>
    <xf numFmtId="0" fontId="8" fillId="11" borderId="1" xfId="0" applyFont="1" applyFill="1" applyBorder="1" applyAlignment="1">
      <alignment horizontal="center" vertical="center" shrinkToFit="1"/>
    </xf>
    <xf numFmtId="0" fontId="8" fillId="5" borderId="7" xfId="0" applyFont="1" applyFill="1" applyBorder="1" applyAlignment="1">
      <alignment horizontal="center" vertical="center" shrinkToFit="1"/>
    </xf>
    <xf numFmtId="0" fontId="8" fillId="2" borderId="7" xfId="0" applyFont="1" applyFill="1" applyBorder="1" applyAlignment="1">
      <alignment horizontal="center" vertical="center" shrinkToFit="1"/>
    </xf>
    <xf numFmtId="0" fontId="8" fillId="3" borderId="7" xfId="0" applyFont="1" applyFill="1" applyBorder="1" applyAlignment="1">
      <alignment horizontal="center" vertical="center" shrinkToFit="1"/>
    </xf>
    <xf numFmtId="180" fontId="9" fillId="0" borderId="1" xfId="0" applyNumberFormat="1" applyFont="1" applyBorder="1" applyAlignment="1">
      <alignment horizontal="center" vertical="center"/>
    </xf>
    <xf numFmtId="0" fontId="9" fillId="0" borderId="1" xfId="0" applyFont="1" applyBorder="1" applyAlignment="1">
      <alignment horizontal="center" vertical="center"/>
    </xf>
    <xf numFmtId="178" fontId="9" fillId="0" borderId="1" xfId="0" applyNumberFormat="1" applyFont="1" applyBorder="1" applyAlignment="1">
      <alignment horizontal="center" vertical="center"/>
    </xf>
    <xf numFmtId="181" fontId="9" fillId="0" borderId="1" xfId="0" applyNumberFormat="1" applyFont="1" applyBorder="1" applyAlignment="1">
      <alignment horizontal="center" vertical="center"/>
    </xf>
    <xf numFmtId="180" fontId="9" fillId="0" borderId="7" xfId="0" applyNumberFormat="1" applyFont="1" applyBorder="1" applyAlignment="1">
      <alignment horizontal="center" vertical="center"/>
    </xf>
    <xf numFmtId="180" fontId="9" fillId="0" borderId="2" xfId="0" applyNumberFormat="1" applyFont="1" applyBorder="1" applyAlignment="1">
      <alignment horizontal="center" vertical="center"/>
    </xf>
    <xf numFmtId="0" fontId="9" fillId="0" borderId="7" xfId="0" applyFont="1" applyBorder="1" applyAlignment="1">
      <alignment horizontal="center" vertical="center"/>
    </xf>
    <xf numFmtId="0" fontId="9" fillId="0" borderId="2" xfId="0" applyFont="1" applyBorder="1" applyAlignment="1">
      <alignment horizontal="center" vertical="center"/>
    </xf>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vertical="top" wrapText="1"/>
    </xf>
    <xf numFmtId="0" fontId="0" fillId="0" borderId="0" xfId="0" applyAlignment="1">
      <alignment vertical="top"/>
    </xf>
  </cellXfs>
  <cellStyles count="4">
    <cellStyle name="パーセント" xfId="1" builtinId="5"/>
    <cellStyle name="標準" xfId="0" builtinId="0"/>
    <cellStyle name="標準 2" xfId="2" xr:uid="{00000000-0005-0000-0000-000002000000}"/>
    <cellStyle name="標準 3" xfId="3" xr:uid="{00000000-0005-0000-0000-000003000000}"/>
  </cellStyles>
  <dxfs count="412">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27</xdr:col>
      <xdr:colOff>74845</xdr:colOff>
      <xdr:row>37</xdr:row>
      <xdr:rowOff>129540</xdr:rowOff>
    </xdr:to>
    <xdr:pic>
      <xdr:nvPicPr>
        <xdr:cNvPr id="25" name="図 24">
          <a:extLst>
            <a:ext uri="{FF2B5EF4-FFF2-40B4-BE49-F238E27FC236}">
              <a16:creationId xmlns:a16="http://schemas.microsoft.com/office/drawing/2014/main" id="{7F94E3A2-D091-4542-95DB-8669CA2DE982}"/>
            </a:ext>
          </a:extLst>
        </xdr:cNvPr>
        <xdr:cNvPicPr>
          <a:picLocks noChangeAspect="1"/>
        </xdr:cNvPicPr>
      </xdr:nvPicPr>
      <xdr:blipFill>
        <a:blip xmlns:r="http://schemas.openxmlformats.org/officeDocument/2006/relationships" r:embed="rId1"/>
        <a:stretch>
          <a:fillRect/>
        </a:stretch>
      </xdr:blipFill>
      <xdr:spPr>
        <a:xfrm>
          <a:off x="502920" y="0"/>
          <a:ext cx="15871105" cy="6896100"/>
        </a:xfrm>
        <a:prstGeom prst="rect">
          <a:avLst/>
        </a:prstGeom>
      </xdr:spPr>
    </xdr:pic>
    <xdr:clientData/>
  </xdr:twoCellAnchor>
  <xdr:twoCellAnchor editAs="oneCell">
    <xdr:from>
      <xdr:col>1</xdr:col>
      <xdr:colOff>0</xdr:colOff>
      <xdr:row>39</xdr:row>
      <xdr:rowOff>0</xdr:rowOff>
    </xdr:from>
    <xdr:to>
      <xdr:col>27</xdr:col>
      <xdr:colOff>165645</xdr:colOff>
      <xdr:row>76</xdr:row>
      <xdr:rowOff>166773</xdr:rowOff>
    </xdr:to>
    <xdr:pic>
      <xdr:nvPicPr>
        <xdr:cNvPr id="26" name="図 25">
          <a:extLst>
            <a:ext uri="{FF2B5EF4-FFF2-40B4-BE49-F238E27FC236}">
              <a16:creationId xmlns:a16="http://schemas.microsoft.com/office/drawing/2014/main" id="{C8C2763F-EF61-4017-A5E9-3188939327A4}"/>
            </a:ext>
          </a:extLst>
        </xdr:cNvPr>
        <xdr:cNvPicPr>
          <a:picLocks noChangeAspect="1"/>
        </xdr:cNvPicPr>
      </xdr:nvPicPr>
      <xdr:blipFill>
        <a:blip xmlns:r="http://schemas.openxmlformats.org/officeDocument/2006/relationships" r:embed="rId2"/>
        <a:stretch>
          <a:fillRect/>
        </a:stretch>
      </xdr:blipFill>
      <xdr:spPr>
        <a:xfrm>
          <a:off x="502920" y="7132320"/>
          <a:ext cx="15961905" cy="6933333"/>
        </a:xfrm>
        <a:prstGeom prst="rect">
          <a:avLst/>
        </a:prstGeom>
      </xdr:spPr>
    </xdr:pic>
    <xdr:clientData/>
  </xdr:twoCellAnchor>
  <xdr:twoCellAnchor editAs="oneCell">
    <xdr:from>
      <xdr:col>0</xdr:col>
      <xdr:colOff>457200</xdr:colOff>
      <xdr:row>78</xdr:row>
      <xdr:rowOff>175260</xdr:rowOff>
    </xdr:from>
    <xdr:to>
      <xdr:col>27</xdr:col>
      <xdr:colOff>178952</xdr:colOff>
      <xdr:row>116</xdr:row>
      <xdr:rowOff>159153</xdr:rowOff>
    </xdr:to>
    <xdr:pic>
      <xdr:nvPicPr>
        <xdr:cNvPr id="29" name="図 28">
          <a:extLst>
            <a:ext uri="{FF2B5EF4-FFF2-40B4-BE49-F238E27FC236}">
              <a16:creationId xmlns:a16="http://schemas.microsoft.com/office/drawing/2014/main" id="{CA668E38-C844-485B-A2F9-95A5928969EA}"/>
            </a:ext>
          </a:extLst>
        </xdr:cNvPr>
        <xdr:cNvPicPr>
          <a:picLocks noChangeAspect="1"/>
        </xdr:cNvPicPr>
      </xdr:nvPicPr>
      <xdr:blipFill>
        <a:blip xmlns:r="http://schemas.openxmlformats.org/officeDocument/2006/relationships" r:embed="rId3"/>
        <a:stretch>
          <a:fillRect/>
        </a:stretch>
      </xdr:blipFill>
      <xdr:spPr>
        <a:xfrm>
          <a:off x="457200" y="14439900"/>
          <a:ext cx="16180952" cy="6933333"/>
        </a:xfrm>
        <a:prstGeom prst="rect">
          <a:avLst/>
        </a:prstGeom>
      </xdr:spPr>
    </xdr:pic>
    <xdr:clientData/>
  </xdr:twoCellAnchor>
  <xdr:twoCellAnchor editAs="oneCell">
    <xdr:from>
      <xdr:col>1</xdr:col>
      <xdr:colOff>0</xdr:colOff>
      <xdr:row>119</xdr:row>
      <xdr:rowOff>0</xdr:rowOff>
    </xdr:from>
    <xdr:to>
      <xdr:col>27</xdr:col>
      <xdr:colOff>565645</xdr:colOff>
      <xdr:row>157</xdr:row>
      <xdr:rowOff>12465</xdr:rowOff>
    </xdr:to>
    <xdr:pic>
      <xdr:nvPicPr>
        <xdr:cNvPr id="2" name="図 1">
          <a:extLst>
            <a:ext uri="{FF2B5EF4-FFF2-40B4-BE49-F238E27FC236}">
              <a16:creationId xmlns:a16="http://schemas.microsoft.com/office/drawing/2014/main" id="{4D7F3E74-5EA0-434C-A0C8-7E5FE236564B}"/>
            </a:ext>
          </a:extLst>
        </xdr:cNvPr>
        <xdr:cNvPicPr>
          <a:picLocks noChangeAspect="1"/>
        </xdr:cNvPicPr>
      </xdr:nvPicPr>
      <xdr:blipFill>
        <a:blip xmlns:r="http://schemas.openxmlformats.org/officeDocument/2006/relationships" r:embed="rId4"/>
        <a:stretch>
          <a:fillRect/>
        </a:stretch>
      </xdr:blipFill>
      <xdr:spPr>
        <a:xfrm>
          <a:off x="502920" y="21762720"/>
          <a:ext cx="16361905" cy="6961905"/>
        </a:xfrm>
        <a:prstGeom prst="rect">
          <a:avLst/>
        </a:prstGeom>
      </xdr:spPr>
    </xdr:pic>
    <xdr:clientData/>
  </xdr:twoCellAnchor>
  <xdr:twoCellAnchor editAs="oneCell">
    <xdr:from>
      <xdr:col>1</xdr:col>
      <xdr:colOff>0</xdr:colOff>
      <xdr:row>159</xdr:row>
      <xdr:rowOff>0</xdr:rowOff>
    </xdr:from>
    <xdr:to>
      <xdr:col>27</xdr:col>
      <xdr:colOff>518026</xdr:colOff>
      <xdr:row>198</xdr:row>
      <xdr:rowOff>58156</xdr:rowOff>
    </xdr:to>
    <xdr:pic>
      <xdr:nvPicPr>
        <xdr:cNvPr id="3" name="図 2">
          <a:extLst>
            <a:ext uri="{FF2B5EF4-FFF2-40B4-BE49-F238E27FC236}">
              <a16:creationId xmlns:a16="http://schemas.microsoft.com/office/drawing/2014/main" id="{8BB829FC-A1C8-4484-A2E1-529BD494A618}"/>
            </a:ext>
          </a:extLst>
        </xdr:cNvPr>
        <xdr:cNvPicPr>
          <a:picLocks noChangeAspect="1"/>
        </xdr:cNvPicPr>
      </xdr:nvPicPr>
      <xdr:blipFill>
        <a:blip xmlns:r="http://schemas.openxmlformats.org/officeDocument/2006/relationships" r:embed="rId5"/>
        <a:stretch>
          <a:fillRect/>
        </a:stretch>
      </xdr:blipFill>
      <xdr:spPr>
        <a:xfrm>
          <a:off x="502920" y="29077920"/>
          <a:ext cx="16314286" cy="7190476"/>
        </a:xfrm>
        <a:prstGeom prst="rect">
          <a:avLst/>
        </a:prstGeom>
      </xdr:spPr>
    </xdr:pic>
    <xdr:clientData/>
  </xdr:twoCellAnchor>
  <xdr:twoCellAnchor editAs="oneCell">
    <xdr:from>
      <xdr:col>1</xdr:col>
      <xdr:colOff>0</xdr:colOff>
      <xdr:row>199</xdr:row>
      <xdr:rowOff>0</xdr:rowOff>
    </xdr:from>
    <xdr:to>
      <xdr:col>27</xdr:col>
      <xdr:colOff>327549</xdr:colOff>
      <xdr:row>237</xdr:row>
      <xdr:rowOff>117227</xdr:rowOff>
    </xdr:to>
    <xdr:pic>
      <xdr:nvPicPr>
        <xdr:cNvPr id="5" name="図 4">
          <a:extLst>
            <a:ext uri="{FF2B5EF4-FFF2-40B4-BE49-F238E27FC236}">
              <a16:creationId xmlns:a16="http://schemas.microsoft.com/office/drawing/2014/main" id="{FF8FAEA8-9821-46EE-9911-57E31603F036}"/>
            </a:ext>
          </a:extLst>
        </xdr:cNvPr>
        <xdr:cNvPicPr>
          <a:picLocks noChangeAspect="1"/>
        </xdr:cNvPicPr>
      </xdr:nvPicPr>
      <xdr:blipFill>
        <a:blip xmlns:r="http://schemas.openxmlformats.org/officeDocument/2006/relationships" r:embed="rId6"/>
        <a:stretch>
          <a:fillRect/>
        </a:stretch>
      </xdr:blipFill>
      <xdr:spPr>
        <a:xfrm>
          <a:off x="502920" y="36393120"/>
          <a:ext cx="16123809" cy="7066667"/>
        </a:xfrm>
        <a:prstGeom prst="rect">
          <a:avLst/>
        </a:prstGeom>
      </xdr:spPr>
    </xdr:pic>
    <xdr:clientData/>
  </xdr:twoCellAnchor>
  <xdr:twoCellAnchor editAs="oneCell">
    <xdr:from>
      <xdr:col>1</xdr:col>
      <xdr:colOff>0</xdr:colOff>
      <xdr:row>239</xdr:row>
      <xdr:rowOff>0</xdr:rowOff>
    </xdr:from>
    <xdr:to>
      <xdr:col>27</xdr:col>
      <xdr:colOff>394216</xdr:colOff>
      <xdr:row>278</xdr:row>
      <xdr:rowOff>124823</xdr:rowOff>
    </xdr:to>
    <xdr:pic>
      <xdr:nvPicPr>
        <xdr:cNvPr id="6" name="図 5">
          <a:extLst>
            <a:ext uri="{FF2B5EF4-FFF2-40B4-BE49-F238E27FC236}">
              <a16:creationId xmlns:a16="http://schemas.microsoft.com/office/drawing/2014/main" id="{9FDB7037-6A58-481D-AD50-F072BE3AF06F}"/>
            </a:ext>
          </a:extLst>
        </xdr:cNvPr>
        <xdr:cNvPicPr>
          <a:picLocks noChangeAspect="1"/>
        </xdr:cNvPicPr>
      </xdr:nvPicPr>
      <xdr:blipFill>
        <a:blip xmlns:r="http://schemas.openxmlformats.org/officeDocument/2006/relationships" r:embed="rId7"/>
        <a:stretch>
          <a:fillRect/>
        </a:stretch>
      </xdr:blipFill>
      <xdr:spPr>
        <a:xfrm>
          <a:off x="502920" y="43708320"/>
          <a:ext cx="16190476" cy="7257143"/>
        </a:xfrm>
        <a:prstGeom prst="rect">
          <a:avLst/>
        </a:prstGeom>
      </xdr:spPr>
    </xdr:pic>
    <xdr:clientData/>
  </xdr:twoCellAnchor>
  <xdr:twoCellAnchor editAs="oneCell">
    <xdr:from>
      <xdr:col>1</xdr:col>
      <xdr:colOff>30480</xdr:colOff>
      <xdr:row>278</xdr:row>
      <xdr:rowOff>175260</xdr:rowOff>
    </xdr:from>
    <xdr:to>
      <xdr:col>28</xdr:col>
      <xdr:colOff>157953</xdr:colOff>
      <xdr:row>317</xdr:row>
      <xdr:rowOff>100083</xdr:rowOff>
    </xdr:to>
    <xdr:pic>
      <xdr:nvPicPr>
        <xdr:cNvPr id="7" name="図 6">
          <a:extLst>
            <a:ext uri="{FF2B5EF4-FFF2-40B4-BE49-F238E27FC236}">
              <a16:creationId xmlns:a16="http://schemas.microsoft.com/office/drawing/2014/main" id="{FBF51F09-5B3B-46CC-984F-2EEAA283F7BA}"/>
            </a:ext>
          </a:extLst>
        </xdr:cNvPr>
        <xdr:cNvPicPr>
          <a:picLocks noChangeAspect="1"/>
        </xdr:cNvPicPr>
      </xdr:nvPicPr>
      <xdr:blipFill>
        <a:blip xmlns:r="http://schemas.openxmlformats.org/officeDocument/2006/relationships" r:embed="rId8"/>
        <a:stretch>
          <a:fillRect/>
        </a:stretch>
      </xdr:blipFill>
      <xdr:spPr>
        <a:xfrm>
          <a:off x="533400" y="51015900"/>
          <a:ext cx="16533333" cy="7057143"/>
        </a:xfrm>
        <a:prstGeom prst="rect">
          <a:avLst/>
        </a:prstGeom>
      </xdr:spPr>
    </xdr:pic>
    <xdr:clientData/>
  </xdr:twoCellAnchor>
  <xdr:twoCellAnchor editAs="oneCell">
    <xdr:from>
      <xdr:col>1</xdr:col>
      <xdr:colOff>0</xdr:colOff>
      <xdr:row>319</xdr:row>
      <xdr:rowOff>0</xdr:rowOff>
    </xdr:from>
    <xdr:to>
      <xdr:col>27</xdr:col>
      <xdr:colOff>451359</xdr:colOff>
      <xdr:row>357</xdr:row>
      <xdr:rowOff>31512</xdr:rowOff>
    </xdr:to>
    <xdr:pic>
      <xdr:nvPicPr>
        <xdr:cNvPr id="8" name="図 7">
          <a:extLst>
            <a:ext uri="{FF2B5EF4-FFF2-40B4-BE49-F238E27FC236}">
              <a16:creationId xmlns:a16="http://schemas.microsoft.com/office/drawing/2014/main" id="{26C28839-4383-4B72-BEEC-27ED6E1C892C}"/>
            </a:ext>
          </a:extLst>
        </xdr:cNvPr>
        <xdr:cNvPicPr>
          <a:picLocks noChangeAspect="1"/>
        </xdr:cNvPicPr>
      </xdr:nvPicPr>
      <xdr:blipFill>
        <a:blip xmlns:r="http://schemas.openxmlformats.org/officeDocument/2006/relationships" r:embed="rId9"/>
        <a:stretch>
          <a:fillRect/>
        </a:stretch>
      </xdr:blipFill>
      <xdr:spPr>
        <a:xfrm>
          <a:off x="662940" y="58338720"/>
          <a:ext cx="16247619" cy="6980952"/>
        </a:xfrm>
        <a:prstGeom prst="rect">
          <a:avLst/>
        </a:prstGeom>
      </xdr:spPr>
    </xdr:pic>
    <xdr:clientData/>
  </xdr:twoCellAnchor>
  <xdr:twoCellAnchor editAs="oneCell">
    <xdr:from>
      <xdr:col>1</xdr:col>
      <xdr:colOff>38100</xdr:colOff>
      <xdr:row>358</xdr:row>
      <xdr:rowOff>121920</xdr:rowOff>
    </xdr:from>
    <xdr:to>
      <xdr:col>27</xdr:col>
      <xdr:colOff>222792</xdr:colOff>
      <xdr:row>397</xdr:row>
      <xdr:rowOff>103886</xdr:rowOff>
    </xdr:to>
    <xdr:pic>
      <xdr:nvPicPr>
        <xdr:cNvPr id="4" name="図 3">
          <a:extLst>
            <a:ext uri="{FF2B5EF4-FFF2-40B4-BE49-F238E27FC236}">
              <a16:creationId xmlns:a16="http://schemas.microsoft.com/office/drawing/2014/main" id="{EFB41A15-4C72-43C4-BF2A-ACACEAE0D47E}"/>
            </a:ext>
          </a:extLst>
        </xdr:cNvPr>
        <xdr:cNvPicPr>
          <a:picLocks noChangeAspect="1"/>
        </xdr:cNvPicPr>
      </xdr:nvPicPr>
      <xdr:blipFill>
        <a:blip xmlns:r="http://schemas.openxmlformats.org/officeDocument/2006/relationships" r:embed="rId10"/>
        <a:stretch>
          <a:fillRect/>
        </a:stretch>
      </xdr:blipFill>
      <xdr:spPr>
        <a:xfrm>
          <a:off x="701040" y="65592960"/>
          <a:ext cx="15980952" cy="7114286"/>
        </a:xfrm>
        <a:prstGeom prst="rect">
          <a:avLst/>
        </a:prstGeom>
      </xdr:spPr>
    </xdr:pic>
    <xdr:clientData/>
  </xdr:twoCellAnchor>
  <xdr:twoCellAnchor editAs="oneCell">
    <xdr:from>
      <xdr:col>1</xdr:col>
      <xdr:colOff>0</xdr:colOff>
      <xdr:row>399</xdr:row>
      <xdr:rowOff>0</xdr:rowOff>
    </xdr:from>
    <xdr:to>
      <xdr:col>27</xdr:col>
      <xdr:colOff>270406</xdr:colOff>
      <xdr:row>437</xdr:row>
      <xdr:rowOff>164846</xdr:rowOff>
    </xdr:to>
    <xdr:pic>
      <xdr:nvPicPr>
        <xdr:cNvPr id="9" name="図 8">
          <a:extLst>
            <a:ext uri="{FF2B5EF4-FFF2-40B4-BE49-F238E27FC236}">
              <a16:creationId xmlns:a16="http://schemas.microsoft.com/office/drawing/2014/main" id="{FEB1E242-9837-4692-B6B6-A8C8E5826D8F}"/>
            </a:ext>
          </a:extLst>
        </xdr:cNvPr>
        <xdr:cNvPicPr>
          <a:picLocks noChangeAspect="1"/>
        </xdr:cNvPicPr>
      </xdr:nvPicPr>
      <xdr:blipFill>
        <a:blip xmlns:r="http://schemas.openxmlformats.org/officeDocument/2006/relationships" r:embed="rId11"/>
        <a:stretch>
          <a:fillRect/>
        </a:stretch>
      </xdr:blipFill>
      <xdr:spPr>
        <a:xfrm>
          <a:off x="662940" y="72969120"/>
          <a:ext cx="16066666" cy="7114286"/>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13"/>
  <sheetViews>
    <sheetView workbookViewId="0">
      <selection activeCell="A3" sqref="A3"/>
    </sheetView>
  </sheetViews>
  <sheetFormatPr defaultRowHeight="13.2" x14ac:dyDescent="0.2"/>
  <sheetData>
    <row r="2" spans="1:2" x14ac:dyDescent="0.2">
      <c r="A2" t="s">
        <v>49</v>
      </c>
    </row>
    <row r="3" spans="1:2" x14ac:dyDescent="0.2">
      <c r="A3">
        <v>100000</v>
      </c>
    </row>
    <row r="5" spans="1:2" x14ac:dyDescent="0.2">
      <c r="A5" t="s">
        <v>50</v>
      </c>
    </row>
    <row r="6" spans="1:2" x14ac:dyDescent="0.2">
      <c r="A6" t="s">
        <v>57</v>
      </c>
      <c r="B6">
        <v>90</v>
      </c>
    </row>
    <row r="7" spans="1:2" x14ac:dyDescent="0.2">
      <c r="A7" t="s">
        <v>56</v>
      </c>
      <c r="B7">
        <v>90</v>
      </c>
    </row>
    <row r="8" spans="1:2" x14ac:dyDescent="0.2">
      <c r="A8" t="s">
        <v>54</v>
      </c>
      <c r="B8">
        <v>110</v>
      </c>
    </row>
    <row r="9" spans="1:2" x14ac:dyDescent="0.2">
      <c r="A9" t="s">
        <v>52</v>
      </c>
      <c r="B9">
        <v>120</v>
      </c>
    </row>
    <row r="10" spans="1:2" x14ac:dyDescent="0.2">
      <c r="A10" t="s">
        <v>53</v>
      </c>
      <c r="B10">
        <v>150</v>
      </c>
    </row>
    <row r="11" spans="1:2" x14ac:dyDescent="0.2">
      <c r="A11" t="s">
        <v>58</v>
      </c>
      <c r="B11">
        <v>100</v>
      </c>
    </row>
    <row r="12" spans="1:2" x14ac:dyDescent="0.2">
      <c r="A12" t="s">
        <v>55</v>
      </c>
      <c r="B12">
        <v>80</v>
      </c>
    </row>
    <row r="13" spans="1:2" x14ac:dyDescent="0.2">
      <c r="A13" t="s">
        <v>51</v>
      </c>
      <c r="B13">
        <v>120</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A109"/>
  <sheetViews>
    <sheetView zoomScale="115" zoomScaleNormal="115" workbookViewId="0">
      <pane ySplit="8" topLeftCell="A29" activePane="bottomLeft" state="frozen"/>
      <selection pane="bottomLeft" activeCell="N108" sqref="N108:Q108"/>
    </sheetView>
  </sheetViews>
  <sheetFormatPr defaultRowHeight="13.2" x14ac:dyDescent="0.2"/>
  <cols>
    <col min="1" max="1" width="2.88671875" customWidth="1"/>
    <col min="2" max="18" width="6.6640625" customWidth="1"/>
    <col min="22" max="22" width="10.88671875" style="22" hidden="1" customWidth="1"/>
    <col min="23" max="23" width="0" hidden="1" customWidth="1"/>
  </cols>
  <sheetData>
    <row r="2" spans="1:27" x14ac:dyDescent="0.2">
      <c r="B2" s="68" t="s">
        <v>5</v>
      </c>
      <c r="C2" s="68"/>
      <c r="D2" s="70" t="s">
        <v>48</v>
      </c>
      <c r="E2" s="70"/>
      <c r="F2" s="68" t="s">
        <v>6</v>
      </c>
      <c r="G2" s="68"/>
      <c r="H2" s="72" t="s">
        <v>69</v>
      </c>
      <c r="I2" s="72"/>
      <c r="J2" s="68" t="s">
        <v>7</v>
      </c>
      <c r="K2" s="68"/>
      <c r="L2" s="69">
        <v>100000</v>
      </c>
      <c r="M2" s="70"/>
      <c r="N2" s="68" t="s">
        <v>8</v>
      </c>
      <c r="O2" s="68"/>
      <c r="P2" s="71">
        <f>SUM(L2,D4)</f>
        <v>113107.8147054919</v>
      </c>
      <c r="Q2" s="72"/>
      <c r="R2" s="1"/>
      <c r="S2" s="1"/>
      <c r="T2" s="1"/>
    </row>
    <row r="3" spans="1:27" ht="57" customHeight="1" x14ac:dyDescent="0.2">
      <c r="B3" s="68" t="s">
        <v>9</v>
      </c>
      <c r="C3" s="68"/>
      <c r="D3" s="73" t="s">
        <v>38</v>
      </c>
      <c r="E3" s="73"/>
      <c r="F3" s="73"/>
      <c r="G3" s="73"/>
      <c r="H3" s="73"/>
      <c r="I3" s="73"/>
      <c r="J3" s="68" t="s">
        <v>10</v>
      </c>
      <c r="K3" s="68"/>
      <c r="L3" s="73" t="s">
        <v>62</v>
      </c>
      <c r="M3" s="74"/>
      <c r="N3" s="74"/>
      <c r="O3" s="74"/>
      <c r="P3" s="74"/>
      <c r="Q3" s="74"/>
      <c r="R3" s="1"/>
      <c r="S3" s="1"/>
    </row>
    <row r="4" spans="1:27" x14ac:dyDescent="0.2">
      <c r="B4" s="68" t="s">
        <v>11</v>
      </c>
      <c r="C4" s="68"/>
      <c r="D4" s="75">
        <f>SUM($R$9:$S$993)</f>
        <v>13107.814705491892</v>
      </c>
      <c r="E4" s="75"/>
      <c r="F4" s="68" t="s">
        <v>12</v>
      </c>
      <c r="G4" s="68"/>
      <c r="H4" s="76">
        <f>SUM($T$9:$U$108)</f>
        <v>157.50000000000148</v>
      </c>
      <c r="I4" s="72"/>
      <c r="J4" s="77" t="s">
        <v>67</v>
      </c>
      <c r="K4" s="77"/>
      <c r="L4" s="71">
        <f>Z8/AA8</f>
        <v>-1.0679754719924492</v>
      </c>
      <c r="M4" s="71"/>
      <c r="N4" s="77" t="s">
        <v>60</v>
      </c>
      <c r="O4" s="77"/>
      <c r="P4" s="78">
        <f>MAX(Y:Y)</f>
        <v>0.25497034937200225</v>
      </c>
      <c r="Q4" s="78"/>
      <c r="R4" s="1"/>
      <c r="S4" s="1"/>
      <c r="T4" s="1"/>
    </row>
    <row r="5" spans="1:27" x14ac:dyDescent="0.2">
      <c r="B5" s="39" t="s">
        <v>15</v>
      </c>
      <c r="C5" s="2">
        <f>COUNTIF($R$9:$R$990,"&gt;0")</f>
        <v>48</v>
      </c>
      <c r="D5" s="38" t="s">
        <v>16</v>
      </c>
      <c r="E5" s="15">
        <f>COUNTIF($R$9:$R$990,"&lt;0")</f>
        <v>52</v>
      </c>
      <c r="F5" s="38" t="s">
        <v>17</v>
      </c>
      <c r="G5" s="2">
        <f>COUNTIF($R$9:$R$990,"=0")</f>
        <v>0</v>
      </c>
      <c r="H5" s="38" t="s">
        <v>18</v>
      </c>
      <c r="I5" s="3">
        <f>C5/SUM(C5,E5,G5)</f>
        <v>0.48</v>
      </c>
      <c r="J5" s="79" t="s">
        <v>19</v>
      </c>
      <c r="K5" s="68"/>
      <c r="L5" s="80">
        <f>MAX(V9:V993)</f>
        <v>5</v>
      </c>
      <c r="M5" s="81"/>
      <c r="N5" s="17" t="s">
        <v>20</v>
      </c>
      <c r="O5" s="9"/>
      <c r="P5" s="80">
        <f>MAX(W9:W993)</f>
        <v>5</v>
      </c>
      <c r="Q5" s="81"/>
      <c r="R5" s="1"/>
      <c r="S5" s="1"/>
      <c r="T5" s="1"/>
    </row>
    <row r="6" spans="1:27" x14ac:dyDescent="0.2">
      <c r="B6" s="11"/>
      <c r="C6" s="13"/>
      <c r="D6" s="14"/>
      <c r="E6" s="10"/>
      <c r="F6" s="11"/>
      <c r="G6" s="10"/>
      <c r="H6" s="11"/>
      <c r="I6" s="16"/>
      <c r="J6" s="11"/>
      <c r="K6" s="11"/>
      <c r="L6" s="10"/>
      <c r="M6" s="43" t="s">
        <v>65</v>
      </c>
      <c r="N6" s="12"/>
      <c r="O6" s="12"/>
      <c r="P6" s="10"/>
      <c r="Q6" s="7"/>
      <c r="R6" s="1"/>
      <c r="S6" s="1"/>
      <c r="T6" s="1"/>
    </row>
    <row r="7" spans="1:27" x14ac:dyDescent="0.2">
      <c r="B7" s="82" t="s">
        <v>21</v>
      </c>
      <c r="C7" s="84" t="s">
        <v>22</v>
      </c>
      <c r="D7" s="85"/>
      <c r="E7" s="88" t="s">
        <v>23</v>
      </c>
      <c r="F7" s="89"/>
      <c r="G7" s="89"/>
      <c r="H7" s="89"/>
      <c r="I7" s="90"/>
      <c r="J7" s="91" t="s">
        <v>24</v>
      </c>
      <c r="K7" s="92"/>
      <c r="L7" s="93"/>
      <c r="M7" s="94" t="s">
        <v>25</v>
      </c>
      <c r="N7" s="95" t="s">
        <v>26</v>
      </c>
      <c r="O7" s="96"/>
      <c r="P7" s="96"/>
      <c r="Q7" s="97"/>
      <c r="R7" s="98" t="s">
        <v>27</v>
      </c>
      <c r="S7" s="98"/>
      <c r="T7" s="98"/>
      <c r="U7" s="98"/>
    </row>
    <row r="8" spans="1:27" x14ac:dyDescent="0.2">
      <c r="B8" s="83"/>
      <c r="C8" s="86"/>
      <c r="D8" s="87"/>
      <c r="E8" s="18" t="s">
        <v>28</v>
      </c>
      <c r="F8" s="18" t="s">
        <v>29</v>
      </c>
      <c r="G8" s="18" t="s">
        <v>30</v>
      </c>
      <c r="H8" s="99" t="s">
        <v>31</v>
      </c>
      <c r="I8" s="90"/>
      <c r="J8" s="4" t="s">
        <v>32</v>
      </c>
      <c r="K8" s="100" t="s">
        <v>33</v>
      </c>
      <c r="L8" s="93"/>
      <c r="M8" s="94"/>
      <c r="N8" s="5" t="s">
        <v>28</v>
      </c>
      <c r="O8" s="5" t="s">
        <v>29</v>
      </c>
      <c r="P8" s="101" t="s">
        <v>31</v>
      </c>
      <c r="Q8" s="97"/>
      <c r="R8" s="98" t="s">
        <v>34</v>
      </c>
      <c r="S8" s="98"/>
      <c r="T8" s="98" t="s">
        <v>32</v>
      </c>
      <c r="U8" s="98"/>
      <c r="Y8" t="s">
        <v>59</v>
      </c>
      <c r="Z8">
        <f>SUM(Z9:Z108)</f>
        <v>205939.35115952409</v>
      </c>
      <c r="AA8">
        <f>SUM(AA9:AA108)</f>
        <v>-192831.53645403209</v>
      </c>
    </row>
    <row r="9" spans="1:27" x14ac:dyDescent="0.2">
      <c r="A9" t="s">
        <v>71</v>
      </c>
      <c r="B9" s="40">
        <v>1</v>
      </c>
      <c r="C9" s="102">
        <f>L2</f>
        <v>100000</v>
      </c>
      <c r="D9" s="102"/>
      <c r="E9" s="40">
        <v>2000</v>
      </c>
      <c r="F9" s="8">
        <v>43891</v>
      </c>
      <c r="G9" s="40" t="s">
        <v>3</v>
      </c>
      <c r="H9" s="103">
        <v>0.96409</v>
      </c>
      <c r="I9" s="103"/>
      <c r="J9" s="44">
        <v>43</v>
      </c>
      <c r="K9" s="102">
        <f>IF(J9="","",C9*0.03)</f>
        <v>3000</v>
      </c>
      <c r="L9" s="102"/>
      <c r="M9" s="6">
        <f>IF(J9="","",(K9/J9)/LOOKUP(RIGHT($D$2,3),定数!$A$6:$A$13,定数!$B$6:$B$13))</f>
        <v>0.58139534883720922</v>
      </c>
      <c r="N9" s="40">
        <v>2000</v>
      </c>
      <c r="O9" s="8">
        <v>43891</v>
      </c>
      <c r="P9" s="103">
        <v>0.96840999999999999</v>
      </c>
      <c r="Q9" s="103"/>
      <c r="R9" s="104">
        <f>IF(P9="","",T9*M9*LOOKUP(RIGHT($D$2,3),定数!$A$6:$A$13,定数!$B$6:$B$13))</f>
        <v>-3013.9534883720862</v>
      </c>
      <c r="S9" s="104"/>
      <c r="T9" s="105">
        <f>IF(P9="","",IF(G9="買",(P9-H9),(H9-P9))*IF(RIGHT($D$2,3)="JPY",100,10000))</f>
        <v>-43.199999999999903</v>
      </c>
      <c r="U9" s="105"/>
      <c r="V9" s="1">
        <f>IF(T9&lt;&gt;"",IF(T9&gt;0,1+V8,0),"")</f>
        <v>0</v>
      </c>
      <c r="W9">
        <f>IF(T9&lt;&gt;"",IF(T9&lt;0,1+W8,0),"")</f>
        <v>1</v>
      </c>
      <c r="Z9" t="str">
        <f>IF(R9&gt;0,R9,"")</f>
        <v/>
      </c>
      <c r="AA9">
        <f>IF(R9&lt;0,R9,"")</f>
        <v>-3013.9534883720862</v>
      </c>
    </row>
    <row r="10" spans="1:27" x14ac:dyDescent="0.2">
      <c r="A10" t="s">
        <v>71</v>
      </c>
      <c r="B10" s="40">
        <v>2</v>
      </c>
      <c r="C10" s="102">
        <f t="shared" ref="C10:C73" si="0">IF(R9="","",C9+R9)</f>
        <v>96986.046511627908</v>
      </c>
      <c r="D10" s="102"/>
      <c r="E10" s="40">
        <v>2000</v>
      </c>
      <c r="F10" s="8">
        <v>43897</v>
      </c>
      <c r="G10" s="40" t="s">
        <v>3</v>
      </c>
      <c r="H10" s="103">
        <v>0.95838999999999996</v>
      </c>
      <c r="I10" s="103"/>
      <c r="J10" s="40">
        <v>40</v>
      </c>
      <c r="K10" s="106">
        <f>IF(J10="","",C10*0.03)</f>
        <v>2909.5813953488373</v>
      </c>
      <c r="L10" s="107"/>
      <c r="M10" s="6">
        <f>IF(J10="","",(K10/J10)/LOOKUP(RIGHT($D$2,3),定数!$A$6:$A$13,定数!$B$6:$B$13))</f>
        <v>0.60616279069767443</v>
      </c>
      <c r="N10" s="40">
        <v>2000</v>
      </c>
      <c r="O10" s="8">
        <v>43897</v>
      </c>
      <c r="P10" s="103">
        <v>0.95331999999999995</v>
      </c>
      <c r="Q10" s="103"/>
      <c r="R10" s="104">
        <f>IF(P10="","",T10*M10*LOOKUP(RIGHT($D$2,3),定数!$A$6:$A$13,定数!$B$6:$B$13))</f>
        <v>3687.8944186046651</v>
      </c>
      <c r="S10" s="104"/>
      <c r="T10" s="105">
        <f>IF(P10="","",IF(G10="買",(P10-H10),(H10-P10))*IF(RIGHT($D$2,3)="JPY",100,10000))</f>
        <v>50.700000000000188</v>
      </c>
      <c r="U10" s="105"/>
      <c r="V10" s="22">
        <f t="shared" ref="V10:V22" si="1">IF(T10&lt;&gt;"",IF(T10&gt;0,1+V9,0),"")</f>
        <v>1</v>
      </c>
      <c r="W10">
        <f t="shared" ref="W10:W73" si="2">IF(T10&lt;&gt;"",IF(T10&lt;0,1+W9,0),"")</f>
        <v>0</v>
      </c>
      <c r="X10" s="41">
        <f>IF(C10&lt;&gt;"",MAX(C10,C9),"")</f>
        <v>100000</v>
      </c>
      <c r="Z10">
        <f t="shared" ref="Z10:Z73" si="3">IF(R10&gt;0,R10,"")</f>
        <v>3687.8944186046651</v>
      </c>
      <c r="AA10" t="str">
        <f t="shared" ref="AA10:AA73" si="4">IF(R10&lt;0,R10,"")</f>
        <v/>
      </c>
    </row>
    <row r="11" spans="1:27" x14ac:dyDescent="0.2">
      <c r="B11" s="40">
        <v>3</v>
      </c>
      <c r="C11" s="102">
        <f t="shared" si="0"/>
        <v>100673.94093023258</v>
      </c>
      <c r="D11" s="102"/>
      <c r="E11" s="49">
        <v>2000</v>
      </c>
      <c r="F11" s="8">
        <v>43898</v>
      </c>
      <c r="G11" s="49" t="s">
        <v>3</v>
      </c>
      <c r="H11" s="103">
        <v>0.95738999999999996</v>
      </c>
      <c r="I11" s="103"/>
      <c r="J11" s="49">
        <v>29</v>
      </c>
      <c r="K11" s="106">
        <f t="shared" ref="K11:K74" si="5">IF(J11="","",C11*0.03)</f>
        <v>3020.2182279069775</v>
      </c>
      <c r="L11" s="107"/>
      <c r="M11" s="6">
        <f>IF(J11="","",(K11/J11)/LOOKUP(RIGHT($D$2,3),定数!$A$6:$A$13,定数!$B$6:$B$13))</f>
        <v>0.86787880112269467</v>
      </c>
      <c r="N11" s="40">
        <v>2000</v>
      </c>
      <c r="O11" s="8">
        <v>43898</v>
      </c>
      <c r="P11" s="103">
        <v>0.95372000000000001</v>
      </c>
      <c r="Q11" s="103"/>
      <c r="R11" s="104">
        <f>IF(P11="","",T11*M11*LOOKUP(RIGHT($D$2,3),定数!$A$6:$A$13,定数!$B$6:$B$13))</f>
        <v>3822.1382401442966</v>
      </c>
      <c r="S11" s="104"/>
      <c r="T11" s="105">
        <f>IF(P11="","",IF(G11="買",(P11-H11),(H11-P11))*IF(RIGHT($D$2,3)="JPY",100,10000))</f>
        <v>36.699999999999513</v>
      </c>
      <c r="U11" s="105"/>
      <c r="V11" s="22">
        <f t="shared" si="1"/>
        <v>2</v>
      </c>
      <c r="W11">
        <f t="shared" si="2"/>
        <v>0</v>
      </c>
      <c r="X11" s="41">
        <f>IF(C11&lt;&gt;"",MAX(X10,C11),"")</f>
        <v>100673.94093023258</v>
      </c>
      <c r="Y11" s="42">
        <f>IF(X11&lt;&gt;"",1-(C11/X11),"")</f>
        <v>0</v>
      </c>
      <c r="Z11">
        <f t="shared" si="3"/>
        <v>3822.1382401442966</v>
      </c>
      <c r="AA11" t="str">
        <f t="shared" si="4"/>
        <v/>
      </c>
    </row>
    <row r="12" spans="1:27" x14ac:dyDescent="0.2">
      <c r="A12" t="s">
        <v>71</v>
      </c>
      <c r="B12" s="40">
        <v>4</v>
      </c>
      <c r="C12" s="102">
        <f t="shared" si="0"/>
        <v>104496.07917037688</v>
      </c>
      <c r="D12" s="102"/>
      <c r="E12" s="40">
        <v>2000</v>
      </c>
      <c r="F12" s="8">
        <v>43914</v>
      </c>
      <c r="G12" s="40" t="s">
        <v>4</v>
      </c>
      <c r="H12" s="103">
        <v>0.97360999999999998</v>
      </c>
      <c r="I12" s="103"/>
      <c r="J12" s="44">
        <v>64</v>
      </c>
      <c r="K12" s="106">
        <f t="shared" si="5"/>
        <v>3134.8823751113064</v>
      </c>
      <c r="L12" s="107"/>
      <c r="M12" s="6">
        <f>IF(J12="","",(K12/J12)/LOOKUP(RIGHT($D$2,3),定数!$A$6:$A$13,定数!$B$6:$B$13))</f>
        <v>0.40818780925928466</v>
      </c>
      <c r="N12" s="44">
        <v>2000</v>
      </c>
      <c r="O12" s="8">
        <v>43917</v>
      </c>
      <c r="P12" s="103">
        <v>0.96218999999999999</v>
      </c>
      <c r="Q12" s="103"/>
      <c r="R12" s="104">
        <f>IF(P12="","",T12*M12*LOOKUP(RIGHT($D$2,3),定数!$A$6:$A$13,定数!$B$6:$B$13))</f>
        <v>-5593.8057380892296</v>
      </c>
      <c r="S12" s="104"/>
      <c r="T12" s="105">
        <f t="shared" ref="T12:T75" si="6">IF(P12="","",IF(G12="買",(P12-H12),(H12-P12))*IF(RIGHT($D$2,3)="JPY",100,10000))</f>
        <v>-114.19999999999986</v>
      </c>
      <c r="U12" s="105"/>
      <c r="V12" s="22">
        <f t="shared" si="1"/>
        <v>0</v>
      </c>
      <c r="W12">
        <f t="shared" si="2"/>
        <v>1</v>
      </c>
      <c r="X12" s="41">
        <f t="shared" ref="X12:X75" si="7">IF(C12&lt;&gt;"",MAX(X11,C12),"")</f>
        <v>104496.07917037688</v>
      </c>
      <c r="Y12" s="42">
        <f t="shared" ref="Y12:Y75" si="8">IF(X12&lt;&gt;"",1-(C12/X12),"")</f>
        <v>0</v>
      </c>
      <c r="Z12" t="str">
        <f t="shared" si="3"/>
        <v/>
      </c>
      <c r="AA12">
        <f t="shared" si="4"/>
        <v>-5593.8057380892296</v>
      </c>
    </row>
    <row r="13" spans="1:27" x14ac:dyDescent="0.2">
      <c r="B13" s="40">
        <v>5</v>
      </c>
      <c r="C13" s="102">
        <f t="shared" si="0"/>
        <v>98902.273432287649</v>
      </c>
      <c r="D13" s="102"/>
      <c r="E13" s="49">
        <v>2000</v>
      </c>
      <c r="F13" s="8">
        <v>43918</v>
      </c>
      <c r="G13" s="49" t="s">
        <v>3</v>
      </c>
      <c r="H13" s="103">
        <v>0.96409</v>
      </c>
      <c r="I13" s="103"/>
      <c r="J13" s="49">
        <v>61</v>
      </c>
      <c r="K13" s="106">
        <f t="shared" si="5"/>
        <v>2967.0682029686295</v>
      </c>
      <c r="L13" s="107"/>
      <c r="M13" s="6">
        <f>IF(J13="","",(K13/J13)/LOOKUP(RIGHT($D$2,3),定数!$A$6:$A$13,定数!$B$6:$B$13))</f>
        <v>0.40533718619790021</v>
      </c>
      <c r="N13" s="40">
        <v>2000</v>
      </c>
      <c r="O13" s="8">
        <v>43919</v>
      </c>
      <c r="P13" s="103">
        <v>0.95635000000000003</v>
      </c>
      <c r="Q13" s="103"/>
      <c r="R13" s="104">
        <f>IF(P13="","",T13*M13*LOOKUP(RIGHT($D$2,3),定数!$A$6:$A$13,定数!$B$6:$B$13))</f>
        <v>3764.771785406082</v>
      </c>
      <c r="S13" s="104"/>
      <c r="T13" s="105">
        <f t="shared" si="6"/>
        <v>77.399999999999693</v>
      </c>
      <c r="U13" s="105"/>
      <c r="V13" s="22">
        <f t="shared" si="1"/>
        <v>1</v>
      </c>
      <c r="W13">
        <f t="shared" si="2"/>
        <v>0</v>
      </c>
      <c r="X13" s="41">
        <f t="shared" si="7"/>
        <v>104496.07917037688</v>
      </c>
      <c r="Y13" s="42">
        <f t="shared" si="8"/>
        <v>5.3531249999999919E-2</v>
      </c>
      <c r="Z13">
        <f t="shared" si="3"/>
        <v>3764.771785406082</v>
      </c>
      <c r="AA13" t="str">
        <f t="shared" si="4"/>
        <v/>
      </c>
    </row>
    <row r="14" spans="1:27" x14ac:dyDescent="0.2">
      <c r="B14" s="40">
        <v>6</v>
      </c>
      <c r="C14" s="102">
        <f t="shared" si="0"/>
        <v>102667.04521769373</v>
      </c>
      <c r="D14" s="102"/>
      <c r="E14" s="44">
        <v>2000</v>
      </c>
      <c r="F14" s="8">
        <v>43970</v>
      </c>
      <c r="G14" s="40" t="s">
        <v>3</v>
      </c>
      <c r="H14" s="103">
        <v>0.89178999999999997</v>
      </c>
      <c r="I14" s="103"/>
      <c r="J14" s="40">
        <v>53</v>
      </c>
      <c r="K14" s="106">
        <f t="shared" si="5"/>
        <v>3080.0113565308116</v>
      </c>
      <c r="L14" s="107"/>
      <c r="M14" s="6">
        <f>IF(J14="","",(K14/J14)/LOOKUP(RIGHT($D$2,3),定数!$A$6:$A$13,定数!$B$6:$B$13))</f>
        <v>0.48427851517780057</v>
      </c>
      <c r="N14" s="44">
        <v>2000</v>
      </c>
      <c r="O14" s="8">
        <v>43970</v>
      </c>
      <c r="P14" s="103">
        <v>0.88507000000000002</v>
      </c>
      <c r="Q14" s="103"/>
      <c r="R14" s="104">
        <f>IF(P14="","",T14*M14*LOOKUP(RIGHT($D$2,3),定数!$A$6:$A$13,定数!$B$6:$B$13))</f>
        <v>3905.2219463937536</v>
      </c>
      <c r="S14" s="104"/>
      <c r="T14" s="105">
        <f t="shared" si="6"/>
        <v>67.199999999999477</v>
      </c>
      <c r="U14" s="105"/>
      <c r="V14" s="22">
        <f t="shared" si="1"/>
        <v>2</v>
      </c>
      <c r="W14">
        <f t="shared" si="2"/>
        <v>0</v>
      </c>
      <c r="X14" s="41">
        <f t="shared" si="7"/>
        <v>104496.07917037688</v>
      </c>
      <c r="Y14" s="42">
        <f t="shared" si="8"/>
        <v>1.7503373975409908E-2</v>
      </c>
      <c r="Z14">
        <f t="shared" si="3"/>
        <v>3905.2219463937536</v>
      </c>
      <c r="AA14" t="str">
        <f t="shared" si="4"/>
        <v/>
      </c>
    </row>
    <row r="15" spans="1:27" x14ac:dyDescent="0.2">
      <c r="B15" s="40">
        <v>7</v>
      </c>
      <c r="C15" s="102">
        <f t="shared" si="0"/>
        <v>106572.26716408748</v>
      </c>
      <c r="D15" s="102"/>
      <c r="E15" s="40">
        <v>2000</v>
      </c>
      <c r="F15" s="8">
        <v>43973</v>
      </c>
      <c r="G15" s="40" t="s">
        <v>4</v>
      </c>
      <c r="H15" s="103">
        <v>0.89790999999999999</v>
      </c>
      <c r="I15" s="103"/>
      <c r="J15" s="40">
        <v>27</v>
      </c>
      <c r="K15" s="106">
        <f t="shared" si="5"/>
        <v>3197.168014922624</v>
      </c>
      <c r="L15" s="107"/>
      <c r="M15" s="6">
        <f>IF(J15="","",(K15/J15)/LOOKUP(RIGHT($D$2,3),定数!$A$6:$A$13,定数!$B$6:$B$13))</f>
        <v>0.98678025151932836</v>
      </c>
      <c r="N15" s="44">
        <v>2000</v>
      </c>
      <c r="O15" s="8">
        <v>43973</v>
      </c>
      <c r="P15" s="103">
        <v>0.90132999999999996</v>
      </c>
      <c r="Q15" s="103"/>
      <c r="R15" s="104">
        <f>IF(P15="","",T15*M15*LOOKUP(RIGHT($D$2,3),定数!$A$6:$A$13,定数!$B$6:$B$13))</f>
        <v>4049.7461522352983</v>
      </c>
      <c r="S15" s="104"/>
      <c r="T15" s="105">
        <f t="shared" si="6"/>
        <v>34.19999999999979</v>
      </c>
      <c r="U15" s="105"/>
      <c r="V15" s="22">
        <f t="shared" si="1"/>
        <v>3</v>
      </c>
      <c r="W15">
        <f t="shared" si="2"/>
        <v>0</v>
      </c>
      <c r="X15" s="41">
        <f t="shared" si="7"/>
        <v>106572.26716408748</v>
      </c>
      <c r="Y15" s="42">
        <f t="shared" si="8"/>
        <v>0</v>
      </c>
      <c r="Z15">
        <f t="shared" si="3"/>
        <v>4049.7461522352983</v>
      </c>
      <c r="AA15" t="str">
        <f t="shared" si="4"/>
        <v/>
      </c>
    </row>
    <row r="16" spans="1:27" x14ac:dyDescent="0.2">
      <c r="B16" s="40">
        <v>8</v>
      </c>
      <c r="C16" s="102">
        <f t="shared" si="0"/>
        <v>110622.01331632277</v>
      </c>
      <c r="D16" s="102"/>
      <c r="E16" s="40">
        <v>2000</v>
      </c>
      <c r="F16" s="8">
        <v>43990</v>
      </c>
      <c r="G16" s="40" t="s">
        <v>4</v>
      </c>
      <c r="H16" s="103">
        <v>0.96050999999999997</v>
      </c>
      <c r="I16" s="103"/>
      <c r="J16" s="40">
        <v>39</v>
      </c>
      <c r="K16" s="106">
        <f t="shared" si="5"/>
        <v>3318.6603994896832</v>
      </c>
      <c r="L16" s="107"/>
      <c r="M16" s="6">
        <f>IF(J16="","",(K16/J16)/LOOKUP(RIGHT($D$2,3),定数!$A$6:$A$13,定数!$B$6:$B$13))</f>
        <v>0.70911546997642805</v>
      </c>
      <c r="N16" s="44">
        <v>2000</v>
      </c>
      <c r="O16" s="8">
        <v>43990</v>
      </c>
      <c r="P16" s="103">
        <v>0.96364000000000005</v>
      </c>
      <c r="Q16" s="103"/>
      <c r="R16" s="104">
        <f>IF(P16="","",T16*M16*LOOKUP(RIGHT($D$2,3),定数!$A$6:$A$13,定数!$B$6:$B$13))</f>
        <v>2663.4377052315294</v>
      </c>
      <c r="S16" s="104"/>
      <c r="T16" s="105">
        <f t="shared" si="6"/>
        <v>31.300000000000772</v>
      </c>
      <c r="U16" s="105"/>
      <c r="V16" s="22">
        <f t="shared" si="1"/>
        <v>4</v>
      </c>
      <c r="W16">
        <f t="shared" si="2"/>
        <v>0</v>
      </c>
      <c r="X16" s="41">
        <f t="shared" si="7"/>
        <v>110622.01331632277</v>
      </c>
      <c r="Y16" s="42">
        <f t="shared" si="8"/>
        <v>0</v>
      </c>
      <c r="Z16">
        <f t="shared" si="3"/>
        <v>2663.4377052315294</v>
      </c>
      <c r="AA16" t="str">
        <f t="shared" si="4"/>
        <v/>
      </c>
    </row>
    <row r="17" spans="1:27" x14ac:dyDescent="0.2">
      <c r="B17" s="40">
        <v>9</v>
      </c>
      <c r="C17" s="102">
        <f t="shared" si="0"/>
        <v>113285.4510215543</v>
      </c>
      <c r="D17" s="102"/>
      <c r="E17" s="40">
        <v>2000</v>
      </c>
      <c r="F17" s="8">
        <v>43990</v>
      </c>
      <c r="G17" s="40" t="s">
        <v>3</v>
      </c>
      <c r="H17" s="103">
        <v>0.95379000000000003</v>
      </c>
      <c r="I17" s="103"/>
      <c r="J17" s="40">
        <v>42</v>
      </c>
      <c r="K17" s="106">
        <f t="shared" si="5"/>
        <v>3398.5635306466288</v>
      </c>
      <c r="L17" s="107"/>
      <c r="M17" s="6">
        <f>IF(J17="","",(K17/J17)/LOOKUP(RIGHT($D$2,3),定数!$A$6:$A$13,定数!$B$6:$B$13))</f>
        <v>0.67431816084258511</v>
      </c>
      <c r="N17" s="40">
        <v>2000</v>
      </c>
      <c r="O17" s="8">
        <v>44003</v>
      </c>
      <c r="P17" s="103">
        <v>0.94720000000000004</v>
      </c>
      <c r="Q17" s="103"/>
      <c r="R17" s="104">
        <f>IF(P17="","",T17*M17*LOOKUP(RIGHT($D$2,3),定数!$A$6:$A$13,定数!$B$6:$B$13))</f>
        <v>5332.5080159431509</v>
      </c>
      <c r="S17" s="104"/>
      <c r="T17" s="105">
        <f t="shared" si="6"/>
        <v>65.899999999999849</v>
      </c>
      <c r="U17" s="105"/>
      <c r="V17" s="22">
        <f t="shared" si="1"/>
        <v>5</v>
      </c>
      <c r="W17">
        <f t="shared" si="2"/>
        <v>0</v>
      </c>
      <c r="X17" s="41">
        <f t="shared" si="7"/>
        <v>113285.4510215543</v>
      </c>
      <c r="Y17" s="42">
        <f t="shared" si="8"/>
        <v>0</v>
      </c>
      <c r="Z17">
        <f t="shared" si="3"/>
        <v>5332.5080159431509</v>
      </c>
      <c r="AA17" t="str">
        <f t="shared" si="4"/>
        <v/>
      </c>
    </row>
    <row r="18" spans="1:27" x14ac:dyDescent="0.2">
      <c r="A18" t="s">
        <v>71</v>
      </c>
      <c r="B18" s="40">
        <v>10</v>
      </c>
      <c r="C18" s="102">
        <f t="shared" si="0"/>
        <v>118617.95903749745</v>
      </c>
      <c r="D18" s="102"/>
      <c r="E18" s="40">
        <v>2000</v>
      </c>
      <c r="F18" s="8">
        <v>44019</v>
      </c>
      <c r="G18" s="40" t="s">
        <v>3</v>
      </c>
      <c r="H18" s="103">
        <v>0.94679000000000002</v>
      </c>
      <c r="I18" s="103"/>
      <c r="J18" s="40">
        <v>60</v>
      </c>
      <c r="K18" s="106">
        <f t="shared" si="5"/>
        <v>3558.5387711249232</v>
      </c>
      <c r="L18" s="107"/>
      <c r="M18" s="6">
        <f>IF(J18="","",(K18/J18)/LOOKUP(RIGHT($D$2,3),定数!$A$6:$A$13,定数!$B$6:$B$13))</f>
        <v>0.49424149598957268</v>
      </c>
      <c r="N18" s="40">
        <v>2000</v>
      </c>
      <c r="O18" s="8">
        <v>44022</v>
      </c>
      <c r="P18" s="103">
        <v>0.95281000000000005</v>
      </c>
      <c r="Q18" s="103"/>
      <c r="R18" s="104">
        <f>IF(P18="","",T18*M18*LOOKUP(RIGHT($D$2,3),定数!$A$6:$A$13,定数!$B$6:$B$13))</f>
        <v>-3570.4005670286879</v>
      </c>
      <c r="S18" s="104"/>
      <c r="T18" s="105">
        <f t="shared" si="6"/>
        <v>-60.200000000000252</v>
      </c>
      <c r="U18" s="105"/>
      <c r="V18" s="22">
        <f t="shared" si="1"/>
        <v>0</v>
      </c>
      <c r="W18">
        <f t="shared" si="2"/>
        <v>1</v>
      </c>
      <c r="X18" s="41">
        <f t="shared" si="7"/>
        <v>118617.95903749745</v>
      </c>
      <c r="Y18" s="42">
        <f t="shared" si="8"/>
        <v>0</v>
      </c>
      <c r="Z18" t="str">
        <f t="shared" si="3"/>
        <v/>
      </c>
      <c r="AA18">
        <f t="shared" si="4"/>
        <v>-3570.4005670286879</v>
      </c>
    </row>
    <row r="19" spans="1:27" x14ac:dyDescent="0.2">
      <c r="B19" s="40">
        <v>11</v>
      </c>
      <c r="C19" s="102">
        <f t="shared" si="0"/>
        <v>115047.55847046876</v>
      </c>
      <c r="D19" s="102"/>
      <c r="E19" s="40">
        <v>2000</v>
      </c>
      <c r="F19" s="8">
        <v>44030</v>
      </c>
      <c r="G19" s="40" t="s">
        <v>3</v>
      </c>
      <c r="H19" s="103">
        <v>0.93379000000000001</v>
      </c>
      <c r="I19" s="103"/>
      <c r="J19" s="40">
        <v>34</v>
      </c>
      <c r="K19" s="106">
        <f t="shared" si="5"/>
        <v>3451.426754114063</v>
      </c>
      <c r="L19" s="107"/>
      <c r="M19" s="6">
        <f>IF(J19="","",(K19/J19)/LOOKUP(RIGHT($D$2,3),定数!$A$6:$A$13,定数!$B$6:$B$13))</f>
        <v>0.84593792992991734</v>
      </c>
      <c r="N19" s="40">
        <v>2000</v>
      </c>
      <c r="O19" s="8">
        <v>44030</v>
      </c>
      <c r="P19" s="103">
        <v>0.92947999999999997</v>
      </c>
      <c r="Q19" s="103"/>
      <c r="R19" s="104">
        <f>IF(P19="","",T19*M19*LOOKUP(RIGHT($D$2,3),定数!$A$6:$A$13,定数!$B$6:$B$13))</f>
        <v>4375.1909735975696</v>
      </c>
      <c r="S19" s="104"/>
      <c r="T19" s="105">
        <f t="shared" si="6"/>
        <v>43.100000000000364</v>
      </c>
      <c r="U19" s="105"/>
      <c r="V19" s="22">
        <f t="shared" si="1"/>
        <v>1</v>
      </c>
      <c r="W19">
        <f t="shared" si="2"/>
        <v>0</v>
      </c>
      <c r="X19" s="41">
        <f t="shared" si="7"/>
        <v>118617.95903749745</v>
      </c>
      <c r="Y19" s="42">
        <f t="shared" si="8"/>
        <v>3.0100000000000127E-2</v>
      </c>
      <c r="Z19">
        <f t="shared" si="3"/>
        <v>4375.1909735975696</v>
      </c>
      <c r="AA19" t="str">
        <f t="shared" si="4"/>
        <v/>
      </c>
    </row>
    <row r="20" spans="1:27" x14ac:dyDescent="0.2">
      <c r="B20" s="40">
        <v>12</v>
      </c>
      <c r="C20" s="102">
        <f t="shared" si="0"/>
        <v>119422.74944406633</v>
      </c>
      <c r="D20" s="102"/>
      <c r="E20" s="52">
        <v>2000</v>
      </c>
      <c r="F20" s="8">
        <v>44100</v>
      </c>
      <c r="G20" s="52" t="s">
        <v>4</v>
      </c>
      <c r="H20" s="103">
        <v>0.87961</v>
      </c>
      <c r="I20" s="103"/>
      <c r="J20" s="52">
        <v>55</v>
      </c>
      <c r="K20" s="106">
        <f t="shared" si="5"/>
        <v>3582.6824833219898</v>
      </c>
      <c r="L20" s="107"/>
      <c r="M20" s="6">
        <f>IF(J20="","",(K20/J20)/LOOKUP(RIGHT($D$2,3),定数!$A$6:$A$13,定数!$B$6:$B$13))</f>
        <v>0.54283067929121054</v>
      </c>
      <c r="N20" s="40">
        <v>2000</v>
      </c>
      <c r="O20" s="8">
        <v>44101</v>
      </c>
      <c r="P20" s="103">
        <v>0.88658999999999999</v>
      </c>
      <c r="Q20" s="103"/>
      <c r="R20" s="104">
        <f>IF(P20="","",T20*M20*LOOKUP(RIGHT($D$2,3),定数!$A$6:$A$13,定数!$B$6:$B$13))</f>
        <v>4546.7497697431709</v>
      </c>
      <c r="S20" s="104"/>
      <c r="T20" s="105">
        <f t="shared" si="6"/>
        <v>69.799999999999869</v>
      </c>
      <c r="U20" s="105"/>
      <c r="V20" s="22">
        <f t="shared" si="1"/>
        <v>2</v>
      </c>
      <c r="W20">
        <f t="shared" si="2"/>
        <v>0</v>
      </c>
      <c r="X20" s="41">
        <f t="shared" si="7"/>
        <v>119422.74944406633</v>
      </c>
      <c r="Y20" s="42">
        <f t="shared" si="8"/>
        <v>0</v>
      </c>
      <c r="Z20">
        <f t="shared" si="3"/>
        <v>4546.7497697431709</v>
      </c>
      <c r="AA20" t="str">
        <f t="shared" si="4"/>
        <v/>
      </c>
    </row>
    <row r="21" spans="1:27" x14ac:dyDescent="0.2">
      <c r="B21" s="40">
        <v>13</v>
      </c>
      <c r="C21" s="102">
        <f t="shared" si="0"/>
        <v>123969.4992138095</v>
      </c>
      <c r="D21" s="102"/>
      <c r="E21" s="40">
        <v>2000</v>
      </c>
      <c r="F21" s="8">
        <v>44102</v>
      </c>
      <c r="G21" s="40" t="s">
        <v>4</v>
      </c>
      <c r="H21" s="103">
        <v>0.88531000000000004</v>
      </c>
      <c r="I21" s="103"/>
      <c r="J21" s="40">
        <v>10</v>
      </c>
      <c r="K21" s="106">
        <f t="shared" si="5"/>
        <v>3719.0849764142849</v>
      </c>
      <c r="L21" s="107"/>
      <c r="M21" s="6">
        <f>IF(J21="","",(K21/J21)/LOOKUP(RIGHT($D$2,3),定数!$A$6:$A$13,定数!$B$6:$B$13))</f>
        <v>3.0992374803452374</v>
      </c>
      <c r="N21" s="53">
        <v>2000</v>
      </c>
      <c r="O21" s="8">
        <v>44102</v>
      </c>
      <c r="P21" s="103">
        <v>0.88088999999999995</v>
      </c>
      <c r="Q21" s="103"/>
      <c r="R21" s="104">
        <f>IF(P21="","",T21*M21*LOOKUP(RIGHT($D$2,3),定数!$A$6:$A$13,定数!$B$6:$B$13))</f>
        <v>-16438.355595751476</v>
      </c>
      <c r="S21" s="104"/>
      <c r="T21" s="105">
        <f t="shared" si="6"/>
        <v>-44.200000000000905</v>
      </c>
      <c r="U21" s="105"/>
      <c r="V21" s="22">
        <f t="shared" si="1"/>
        <v>0</v>
      </c>
      <c r="W21">
        <f t="shared" si="2"/>
        <v>1</v>
      </c>
      <c r="X21" s="41">
        <f t="shared" si="7"/>
        <v>123969.4992138095</v>
      </c>
      <c r="Y21" s="42">
        <f t="shared" si="8"/>
        <v>0</v>
      </c>
      <c r="Z21" t="str">
        <f t="shared" si="3"/>
        <v/>
      </c>
      <c r="AA21">
        <f t="shared" si="4"/>
        <v>-16438.355595751476</v>
      </c>
    </row>
    <row r="22" spans="1:27" x14ac:dyDescent="0.2">
      <c r="B22" s="40">
        <v>14</v>
      </c>
      <c r="C22" s="102">
        <f t="shared" si="0"/>
        <v>107531.14361805802</v>
      </c>
      <c r="D22" s="102"/>
      <c r="E22" s="40">
        <v>2000</v>
      </c>
      <c r="F22" s="8">
        <v>44106</v>
      </c>
      <c r="G22" s="40" t="s">
        <v>3</v>
      </c>
      <c r="H22" s="103">
        <v>0.87799000000000005</v>
      </c>
      <c r="I22" s="103"/>
      <c r="J22" s="40">
        <v>47</v>
      </c>
      <c r="K22" s="106">
        <f t="shared" si="5"/>
        <v>3225.9343085417404</v>
      </c>
      <c r="L22" s="107"/>
      <c r="M22" s="6">
        <f>IF(J22="","",(K22/J22)/LOOKUP(RIGHT($D$2,3),定数!$A$6:$A$13,定数!$B$6:$B$13))</f>
        <v>0.57197416818115954</v>
      </c>
      <c r="N22" s="40">
        <v>2000</v>
      </c>
      <c r="O22" s="8">
        <v>44108</v>
      </c>
      <c r="P22" s="103">
        <v>0.87202999999999997</v>
      </c>
      <c r="Q22" s="103"/>
      <c r="R22" s="104">
        <f>IF(P22="","",T22*M22*LOOKUP(RIGHT($D$2,3),定数!$A$6:$A$13,定数!$B$6:$B$13))</f>
        <v>4090.7592508317052</v>
      </c>
      <c r="S22" s="104"/>
      <c r="T22" s="105">
        <f t="shared" si="6"/>
        <v>59.600000000000762</v>
      </c>
      <c r="U22" s="105"/>
      <c r="V22" s="22">
        <f t="shared" si="1"/>
        <v>1</v>
      </c>
      <c r="W22">
        <f t="shared" si="2"/>
        <v>0</v>
      </c>
      <c r="X22" s="41">
        <f t="shared" si="7"/>
        <v>123969.4992138095</v>
      </c>
      <c r="Y22" s="42">
        <f t="shared" si="8"/>
        <v>0.13260000000000272</v>
      </c>
      <c r="Z22">
        <f t="shared" si="3"/>
        <v>4090.7592508317052</v>
      </c>
      <c r="AA22" t="str">
        <f t="shared" si="4"/>
        <v/>
      </c>
    </row>
    <row r="23" spans="1:27" x14ac:dyDescent="0.2">
      <c r="B23" s="40">
        <v>15</v>
      </c>
      <c r="C23" s="102">
        <f t="shared" si="0"/>
        <v>111621.90286888972</v>
      </c>
      <c r="D23" s="102"/>
      <c r="E23" s="40">
        <v>2000</v>
      </c>
      <c r="F23" s="8">
        <v>44109</v>
      </c>
      <c r="G23" s="40" t="s">
        <v>3</v>
      </c>
      <c r="H23" s="103">
        <v>0.87248999999999999</v>
      </c>
      <c r="I23" s="103"/>
      <c r="J23" s="40">
        <v>64</v>
      </c>
      <c r="K23" s="106">
        <f t="shared" si="5"/>
        <v>3348.6570860666916</v>
      </c>
      <c r="L23" s="107"/>
      <c r="M23" s="6">
        <f>IF(J23="","",(K23/J23)/LOOKUP(RIGHT($D$2,3),定数!$A$6:$A$13,定数!$B$6:$B$13))</f>
        <v>0.43602305808160047</v>
      </c>
      <c r="N23" s="40">
        <v>2000</v>
      </c>
      <c r="O23" s="8">
        <v>44116</v>
      </c>
      <c r="P23" s="103">
        <v>0.86436999999999997</v>
      </c>
      <c r="Q23" s="103"/>
      <c r="R23" s="104">
        <f>IF(P23="","",T23*M23*LOOKUP(RIGHT($D$2,3),定数!$A$6:$A$13,定数!$B$6:$B$13))</f>
        <v>4248.6086779471234</v>
      </c>
      <c r="S23" s="104"/>
      <c r="T23" s="105">
        <f t="shared" si="6"/>
        <v>81.200000000000159</v>
      </c>
      <c r="U23" s="105"/>
      <c r="V23" t="str">
        <f t="shared" ref="V23:W74" si="9">IF(S23&lt;&gt;"",IF(S23&lt;0,1+V22,0),"")</f>
        <v/>
      </c>
      <c r="W23">
        <f t="shared" si="2"/>
        <v>0</v>
      </c>
      <c r="X23" s="41">
        <f t="shared" si="7"/>
        <v>123969.4992138095</v>
      </c>
      <c r="Y23" s="42">
        <f t="shared" si="8"/>
        <v>9.9601889361704554E-2</v>
      </c>
      <c r="Z23">
        <f t="shared" si="3"/>
        <v>4248.6086779471234</v>
      </c>
      <c r="AA23" t="str">
        <f t="shared" si="4"/>
        <v/>
      </c>
    </row>
    <row r="24" spans="1:27" x14ac:dyDescent="0.2">
      <c r="B24" s="40">
        <v>16</v>
      </c>
      <c r="C24" s="102">
        <f t="shared" si="0"/>
        <v>115870.51154683685</v>
      </c>
      <c r="D24" s="102"/>
      <c r="E24" s="53">
        <v>2000</v>
      </c>
      <c r="F24" s="8">
        <v>44129</v>
      </c>
      <c r="G24" s="53" t="s">
        <v>3</v>
      </c>
      <c r="H24" s="103">
        <v>0.83489000000000002</v>
      </c>
      <c r="I24" s="103"/>
      <c r="J24" s="53">
        <v>50</v>
      </c>
      <c r="K24" s="106">
        <f t="shared" si="5"/>
        <v>3476.1153464051054</v>
      </c>
      <c r="L24" s="107"/>
      <c r="M24" s="6">
        <f>IF(J24="","",(K24/J24)/LOOKUP(RIGHT($D$2,3),定数!$A$6:$A$13,定数!$B$6:$B$13))</f>
        <v>0.57935255773418426</v>
      </c>
      <c r="N24" s="46">
        <v>2000</v>
      </c>
      <c r="O24" s="8">
        <v>44129</v>
      </c>
      <c r="P24" s="103">
        <v>0.82855000000000001</v>
      </c>
      <c r="Q24" s="103"/>
      <c r="R24" s="104">
        <f>IF(P24="","",T24*M24*LOOKUP(RIGHT($D$2,3),定数!$A$6:$A$13,定数!$B$6:$B$13))</f>
        <v>4407.7142592416822</v>
      </c>
      <c r="S24" s="104"/>
      <c r="T24" s="105">
        <f t="shared" si="6"/>
        <v>63.400000000000119</v>
      </c>
      <c r="U24" s="105"/>
      <c r="V24" t="str">
        <f t="shared" si="9"/>
        <v/>
      </c>
      <c r="W24">
        <f t="shared" si="2"/>
        <v>0</v>
      </c>
      <c r="X24" s="41">
        <f t="shared" si="7"/>
        <v>123969.4992138095</v>
      </c>
      <c r="Y24" s="42">
        <f t="shared" si="8"/>
        <v>6.5330486275534394E-2</v>
      </c>
      <c r="Z24">
        <f t="shared" si="3"/>
        <v>4407.7142592416822</v>
      </c>
      <c r="AA24" t="str">
        <f t="shared" si="4"/>
        <v/>
      </c>
    </row>
    <row r="25" spans="1:27" x14ac:dyDescent="0.2">
      <c r="B25" s="40">
        <v>17</v>
      </c>
      <c r="C25" s="102">
        <f t="shared" si="0"/>
        <v>120278.22580607852</v>
      </c>
      <c r="D25" s="102"/>
      <c r="E25" s="40">
        <v>2000</v>
      </c>
      <c r="F25" s="8">
        <v>44151</v>
      </c>
      <c r="G25" s="40" t="s">
        <v>3</v>
      </c>
      <c r="H25" s="103">
        <v>0.85599000000000003</v>
      </c>
      <c r="I25" s="103"/>
      <c r="J25" s="40">
        <v>33</v>
      </c>
      <c r="K25" s="106">
        <f t="shared" si="5"/>
        <v>3608.3467741823556</v>
      </c>
      <c r="L25" s="107"/>
      <c r="M25" s="6">
        <f>IF(J25="","",(K25/J25)/LOOKUP(RIGHT($D$2,3),定数!$A$6:$A$13,定数!$B$6:$B$13))</f>
        <v>0.91119868034907969</v>
      </c>
      <c r="N25" s="40">
        <v>2000</v>
      </c>
      <c r="O25" s="8">
        <v>44151</v>
      </c>
      <c r="P25" s="103">
        <v>0.85331999999999997</v>
      </c>
      <c r="Q25" s="103"/>
      <c r="R25" s="104">
        <f>IF(P25="","",T25*M25*LOOKUP(RIGHT($D$2,3),定数!$A$6:$A$13,定数!$B$6:$B$13))</f>
        <v>2919.4805718385187</v>
      </c>
      <c r="S25" s="104"/>
      <c r="T25" s="105">
        <f t="shared" si="6"/>
        <v>26.700000000000614</v>
      </c>
      <c r="U25" s="105"/>
      <c r="V25" t="str">
        <f t="shared" si="9"/>
        <v/>
      </c>
      <c r="W25">
        <f t="shared" si="2"/>
        <v>0</v>
      </c>
      <c r="X25" s="41">
        <f t="shared" si="7"/>
        <v>123969.4992138095</v>
      </c>
      <c r="Y25" s="42">
        <f t="shared" si="8"/>
        <v>2.9775657973455716E-2</v>
      </c>
      <c r="Z25">
        <f t="shared" si="3"/>
        <v>2919.4805718385187</v>
      </c>
      <c r="AA25" t="str">
        <f t="shared" si="4"/>
        <v/>
      </c>
    </row>
    <row r="26" spans="1:27" x14ac:dyDescent="0.2">
      <c r="B26" s="40">
        <v>18</v>
      </c>
      <c r="C26" s="102">
        <f t="shared" si="0"/>
        <v>123197.70637791704</v>
      </c>
      <c r="D26" s="102"/>
      <c r="E26" s="53">
        <v>2000</v>
      </c>
      <c r="F26" s="8">
        <v>44160</v>
      </c>
      <c r="G26" s="53" t="s">
        <v>3</v>
      </c>
      <c r="H26" s="103">
        <v>0.83799000000000001</v>
      </c>
      <c r="I26" s="103"/>
      <c r="J26" s="53">
        <v>28</v>
      </c>
      <c r="K26" s="106">
        <f t="shared" si="5"/>
        <v>3695.9311913375113</v>
      </c>
      <c r="L26" s="107"/>
      <c r="M26" s="6">
        <f>IF(J26="","",(K26/J26)/LOOKUP(RIGHT($D$2,3),定数!$A$6:$A$13,定数!$B$6:$B$13))</f>
        <v>1.0999795212314021</v>
      </c>
      <c r="N26" s="40">
        <v>2000</v>
      </c>
      <c r="O26" s="8">
        <v>44162</v>
      </c>
      <c r="P26" s="103">
        <v>0.84080999999999995</v>
      </c>
      <c r="Q26" s="103"/>
      <c r="R26" s="104">
        <f>IF(P26="","",T26*M26*LOOKUP(RIGHT($D$2,3),定数!$A$6:$A$13,定数!$B$6:$B$13))</f>
        <v>-3722.330699846977</v>
      </c>
      <c r="S26" s="104"/>
      <c r="T26" s="105">
        <f t="shared" si="6"/>
        <v>-28.199999999999335</v>
      </c>
      <c r="U26" s="105"/>
      <c r="V26" t="str">
        <f t="shared" si="9"/>
        <v/>
      </c>
      <c r="W26">
        <f t="shared" si="2"/>
        <v>1</v>
      </c>
      <c r="X26" s="41">
        <f t="shared" si="7"/>
        <v>123969.4992138095</v>
      </c>
      <c r="Y26" s="42">
        <f t="shared" si="8"/>
        <v>6.2256671260835228E-3</v>
      </c>
      <c r="Z26" t="str">
        <f t="shared" si="3"/>
        <v/>
      </c>
      <c r="AA26">
        <f t="shared" si="4"/>
        <v>-3722.330699846977</v>
      </c>
    </row>
    <row r="27" spans="1:27" x14ac:dyDescent="0.2">
      <c r="B27" s="40">
        <v>19</v>
      </c>
      <c r="C27" s="102">
        <f t="shared" si="0"/>
        <v>119475.37567807006</v>
      </c>
      <c r="D27" s="102"/>
      <c r="E27" s="53">
        <v>2000</v>
      </c>
      <c r="F27" s="8">
        <v>44177</v>
      </c>
      <c r="G27" s="53" t="s">
        <v>3</v>
      </c>
      <c r="H27" s="103">
        <v>0.87658999999999998</v>
      </c>
      <c r="I27" s="103"/>
      <c r="J27" s="53">
        <v>74</v>
      </c>
      <c r="K27" s="106">
        <f t="shared" si="5"/>
        <v>3584.2612703421019</v>
      </c>
      <c r="L27" s="107"/>
      <c r="M27" s="6">
        <f>IF(J27="","",(K27/J27)/LOOKUP(RIGHT($D$2,3),定数!$A$6:$A$13,定数!$B$6:$B$13))</f>
        <v>0.4036330259394259</v>
      </c>
      <c r="N27" s="40">
        <v>2000</v>
      </c>
      <c r="O27" s="8">
        <v>44179</v>
      </c>
      <c r="P27" s="103">
        <v>0.88041000000000003</v>
      </c>
      <c r="Q27" s="103"/>
      <c r="R27" s="104">
        <f>IF(P27="","",T27*M27*LOOKUP(RIGHT($D$2,3),定数!$A$6:$A$13,定数!$B$6:$B$13))</f>
        <v>-1850.2537909063506</v>
      </c>
      <c r="S27" s="104"/>
      <c r="T27" s="105">
        <f t="shared" si="6"/>
        <v>-38.200000000000458</v>
      </c>
      <c r="U27" s="105"/>
      <c r="V27" t="str">
        <f t="shared" si="9"/>
        <v/>
      </c>
      <c r="W27">
        <f t="shared" si="2"/>
        <v>2</v>
      </c>
      <c r="X27" s="41">
        <f t="shared" si="7"/>
        <v>123969.4992138095</v>
      </c>
      <c r="Y27" s="42">
        <f t="shared" si="8"/>
        <v>3.6251848755059046E-2</v>
      </c>
      <c r="Z27" t="str">
        <f t="shared" si="3"/>
        <v/>
      </c>
      <c r="AA27">
        <f t="shared" si="4"/>
        <v>-1850.2537909063506</v>
      </c>
    </row>
    <row r="28" spans="1:27" x14ac:dyDescent="0.2">
      <c r="B28" s="40">
        <v>20</v>
      </c>
      <c r="C28" s="102">
        <f t="shared" si="0"/>
        <v>117625.12188716371</v>
      </c>
      <c r="D28" s="102"/>
      <c r="E28" s="46">
        <v>2000</v>
      </c>
      <c r="F28" s="8">
        <v>44191</v>
      </c>
      <c r="G28" s="46" t="s">
        <v>4</v>
      </c>
      <c r="H28" s="103">
        <v>0.92540999999999995</v>
      </c>
      <c r="I28" s="103"/>
      <c r="J28" s="46">
        <v>52</v>
      </c>
      <c r="K28" s="106">
        <f t="shared" si="5"/>
        <v>3528.7536566149111</v>
      </c>
      <c r="L28" s="107"/>
      <c r="M28" s="6">
        <f>IF(J28="","",(K28/J28)/LOOKUP(RIGHT($D$2,3),定数!$A$6:$A$13,定数!$B$6:$B$13))</f>
        <v>0.56550539368828701</v>
      </c>
      <c r="N28" s="40">
        <v>2000</v>
      </c>
      <c r="O28" s="8">
        <v>44191</v>
      </c>
      <c r="P28" s="103">
        <v>0.93200000000000005</v>
      </c>
      <c r="Q28" s="103"/>
      <c r="R28" s="104">
        <f>IF(P28="","",T28*M28*LOOKUP(RIGHT($D$2,3),定数!$A$6:$A$13,定数!$B$6:$B$13))</f>
        <v>4472.0166532870389</v>
      </c>
      <c r="S28" s="104"/>
      <c r="T28" s="105">
        <f t="shared" si="6"/>
        <v>65.900000000000958</v>
      </c>
      <c r="U28" s="105"/>
      <c r="V28" t="str">
        <f t="shared" si="9"/>
        <v/>
      </c>
      <c r="W28">
        <f t="shared" si="2"/>
        <v>0</v>
      </c>
      <c r="X28" s="41">
        <f t="shared" si="7"/>
        <v>123969.4992138095</v>
      </c>
      <c r="Y28" s="42">
        <f t="shared" si="8"/>
        <v>5.1176921475690307E-2</v>
      </c>
      <c r="Z28">
        <f t="shared" si="3"/>
        <v>4472.0166532870389</v>
      </c>
      <c r="AA28" t="str">
        <f t="shared" si="4"/>
        <v/>
      </c>
    </row>
    <row r="29" spans="1:27" x14ac:dyDescent="0.2">
      <c r="B29" s="40">
        <v>21</v>
      </c>
      <c r="C29" s="102">
        <f t="shared" si="0"/>
        <v>122097.13854045075</v>
      </c>
      <c r="D29" s="102"/>
      <c r="E29" s="40">
        <v>2001</v>
      </c>
      <c r="F29" s="8">
        <v>43835</v>
      </c>
      <c r="G29" s="40" t="s">
        <v>4</v>
      </c>
      <c r="H29" s="103">
        <v>0.95560999999999996</v>
      </c>
      <c r="I29" s="103"/>
      <c r="J29" s="40">
        <v>93</v>
      </c>
      <c r="K29" s="106">
        <f t="shared" si="5"/>
        <v>3662.9141562135223</v>
      </c>
      <c r="L29" s="107"/>
      <c r="M29" s="6">
        <f>IF(J29="","",(K29/J29)/LOOKUP(RIGHT($D$2,3),定数!$A$6:$A$13,定数!$B$6:$B$13))</f>
        <v>0.32821811435605042</v>
      </c>
      <c r="N29" s="40">
        <v>2001</v>
      </c>
      <c r="O29" s="8">
        <v>43839</v>
      </c>
      <c r="P29" s="103">
        <v>0.94628999999999996</v>
      </c>
      <c r="Q29" s="103"/>
      <c r="R29" s="104">
        <f>IF(P29="","",T29*M29*LOOKUP(RIGHT($D$2,3),定数!$A$6:$A$13,定数!$B$6:$B$13))</f>
        <v>-3670.7913909580657</v>
      </c>
      <c r="S29" s="104"/>
      <c r="T29" s="105">
        <f t="shared" si="6"/>
        <v>-93.199999999999946</v>
      </c>
      <c r="U29" s="105"/>
      <c r="V29" t="str">
        <f t="shared" si="9"/>
        <v/>
      </c>
      <c r="W29">
        <f t="shared" si="2"/>
        <v>1</v>
      </c>
      <c r="X29" s="41">
        <f t="shared" si="7"/>
        <v>123969.4992138095</v>
      </c>
      <c r="Y29" s="42">
        <f t="shared" si="8"/>
        <v>1.51033978941022E-2</v>
      </c>
      <c r="Z29" t="str">
        <f t="shared" si="3"/>
        <v/>
      </c>
      <c r="AA29">
        <f t="shared" si="4"/>
        <v>-3670.7913909580657</v>
      </c>
    </row>
    <row r="30" spans="1:27" x14ac:dyDescent="0.2">
      <c r="B30" s="40">
        <v>22</v>
      </c>
      <c r="C30" s="102">
        <f t="shared" si="0"/>
        <v>118426.34714949268</v>
      </c>
      <c r="D30" s="102"/>
      <c r="E30" s="40">
        <v>2001</v>
      </c>
      <c r="F30" s="8">
        <v>43840</v>
      </c>
      <c r="G30" s="53" t="s">
        <v>3</v>
      </c>
      <c r="H30" s="108">
        <v>0.93869000000000002</v>
      </c>
      <c r="I30" s="109"/>
      <c r="J30" s="53">
        <v>80</v>
      </c>
      <c r="K30" s="106">
        <f t="shared" si="5"/>
        <v>3552.7904144847803</v>
      </c>
      <c r="L30" s="107"/>
      <c r="M30" s="6">
        <f>IF(J30="","",(K30/J30)/LOOKUP(RIGHT($D$2,3),定数!$A$6:$A$13,定数!$B$6:$B$13))</f>
        <v>0.37008233484216463</v>
      </c>
      <c r="N30" s="40">
        <v>2001</v>
      </c>
      <c r="O30" s="8">
        <v>43841</v>
      </c>
      <c r="P30" s="103">
        <v>0.94671000000000005</v>
      </c>
      <c r="Q30" s="103"/>
      <c r="R30" s="104">
        <f>IF(P30="","",T30*M30*LOOKUP(RIGHT($D$2,3),定数!$A$6:$A$13,定数!$B$6:$B$13))</f>
        <v>-3561.6723905210047</v>
      </c>
      <c r="S30" s="104"/>
      <c r="T30" s="105">
        <f t="shared" si="6"/>
        <v>-80.200000000000273</v>
      </c>
      <c r="U30" s="105"/>
      <c r="V30" t="str">
        <f t="shared" si="9"/>
        <v/>
      </c>
      <c r="W30">
        <f t="shared" si="2"/>
        <v>2</v>
      </c>
      <c r="X30" s="41">
        <f t="shared" si="7"/>
        <v>123969.4992138095</v>
      </c>
      <c r="Y30" s="42">
        <f t="shared" si="8"/>
        <v>4.4713837673543977E-2</v>
      </c>
      <c r="Z30" t="str">
        <f t="shared" si="3"/>
        <v/>
      </c>
      <c r="AA30">
        <f t="shared" si="4"/>
        <v>-3561.6723905210047</v>
      </c>
    </row>
    <row r="31" spans="1:27" x14ac:dyDescent="0.2">
      <c r="B31" s="40">
        <v>23</v>
      </c>
      <c r="C31" s="102">
        <f t="shared" si="0"/>
        <v>114864.67475897167</v>
      </c>
      <c r="D31" s="102"/>
      <c r="E31" s="46">
        <v>2001</v>
      </c>
      <c r="F31" s="8">
        <v>43903</v>
      </c>
      <c r="G31" s="46" t="s">
        <v>3</v>
      </c>
      <c r="H31" s="103">
        <v>0.92739000000000005</v>
      </c>
      <c r="I31" s="103"/>
      <c r="J31" s="46">
        <v>27</v>
      </c>
      <c r="K31" s="106">
        <f t="shared" si="5"/>
        <v>3445.9402427691498</v>
      </c>
      <c r="L31" s="107"/>
      <c r="M31" s="6">
        <f>IF(J31="","",(K31/J31)/LOOKUP(RIGHT($D$2,3),定数!$A$6:$A$13,定数!$B$6:$B$13))</f>
        <v>1.0635618033238117</v>
      </c>
      <c r="N31" s="40">
        <v>2001</v>
      </c>
      <c r="O31" s="8">
        <v>43903</v>
      </c>
      <c r="P31" s="103">
        <v>0.92396999999999996</v>
      </c>
      <c r="Q31" s="103"/>
      <c r="R31" s="104">
        <f>IF(P31="","",T31*M31*LOOKUP(RIGHT($D$2,3),定数!$A$6:$A$13,定数!$B$6:$B$13))</f>
        <v>4364.8576408410381</v>
      </c>
      <c r="S31" s="104"/>
      <c r="T31" s="105">
        <f t="shared" si="6"/>
        <v>34.200000000000898</v>
      </c>
      <c r="U31" s="105"/>
      <c r="V31" t="str">
        <f t="shared" si="9"/>
        <v/>
      </c>
      <c r="W31">
        <f t="shared" si="2"/>
        <v>0</v>
      </c>
      <c r="X31" s="41">
        <f t="shared" si="7"/>
        <v>123969.4992138095</v>
      </c>
      <c r="Y31" s="42">
        <f t="shared" si="8"/>
        <v>7.3444069005512258E-2</v>
      </c>
      <c r="Z31">
        <f t="shared" si="3"/>
        <v>4364.8576408410381</v>
      </c>
      <c r="AA31" t="str">
        <f t="shared" si="4"/>
        <v/>
      </c>
    </row>
    <row r="32" spans="1:27" x14ac:dyDescent="0.2">
      <c r="B32" s="40">
        <v>24</v>
      </c>
      <c r="C32" s="102">
        <f t="shared" si="0"/>
        <v>119229.53239981271</v>
      </c>
      <c r="D32" s="102"/>
      <c r="E32" s="53">
        <v>2001</v>
      </c>
      <c r="F32" s="8">
        <v>43923</v>
      </c>
      <c r="G32" s="53" t="s">
        <v>3</v>
      </c>
      <c r="H32" s="103">
        <v>0.87558999999999998</v>
      </c>
      <c r="I32" s="103"/>
      <c r="J32" s="53">
        <v>39</v>
      </c>
      <c r="K32" s="106">
        <f t="shared" si="5"/>
        <v>3576.8859719943812</v>
      </c>
      <c r="L32" s="107"/>
      <c r="M32" s="6">
        <f>IF(J32="","",(K32/J32)/LOOKUP(RIGHT($D$2,3),定数!$A$6:$A$13,定数!$B$6:$B$13))</f>
        <v>0.76429187435777379</v>
      </c>
      <c r="N32" s="40">
        <v>2001</v>
      </c>
      <c r="O32" s="8">
        <v>43923</v>
      </c>
      <c r="P32" s="103">
        <v>0.87951000000000001</v>
      </c>
      <c r="Q32" s="103"/>
      <c r="R32" s="104">
        <f>IF(P32="","",T32*M32*LOOKUP(RIGHT($D$2,3),定数!$A$6:$A$13,定数!$B$6:$B$13))</f>
        <v>-3595.2289769789995</v>
      </c>
      <c r="S32" s="104"/>
      <c r="T32" s="105">
        <f t="shared" si="6"/>
        <v>-39.200000000000344</v>
      </c>
      <c r="U32" s="105"/>
      <c r="V32" t="str">
        <f t="shared" si="9"/>
        <v/>
      </c>
      <c r="W32">
        <f t="shared" si="2"/>
        <v>1</v>
      </c>
      <c r="X32" s="41">
        <f t="shared" si="7"/>
        <v>123969.4992138095</v>
      </c>
      <c r="Y32" s="42">
        <f t="shared" si="8"/>
        <v>3.8234943627720841E-2</v>
      </c>
      <c r="Z32" t="str">
        <f t="shared" si="3"/>
        <v/>
      </c>
      <c r="AA32">
        <f t="shared" si="4"/>
        <v>-3595.2289769789995</v>
      </c>
    </row>
    <row r="33" spans="2:27" x14ac:dyDescent="0.2">
      <c r="B33" s="40">
        <v>25</v>
      </c>
      <c r="C33" s="102">
        <f t="shared" si="0"/>
        <v>115634.30342283372</v>
      </c>
      <c r="D33" s="102"/>
      <c r="E33" s="47">
        <v>2001</v>
      </c>
      <c r="F33" s="8">
        <v>43927</v>
      </c>
      <c r="G33" s="47" t="s">
        <v>4</v>
      </c>
      <c r="H33" s="103">
        <v>0.90141000000000004</v>
      </c>
      <c r="I33" s="103"/>
      <c r="J33" s="47">
        <v>91</v>
      </c>
      <c r="K33" s="106">
        <f t="shared" si="5"/>
        <v>3469.0291026850114</v>
      </c>
      <c r="L33" s="107"/>
      <c r="M33" s="6">
        <f>IF(J33="","",(K33/J33)/LOOKUP(RIGHT($D$2,3),定数!$A$6:$A$13,定数!$B$6:$B$13))</f>
        <v>0.31767665775503767</v>
      </c>
      <c r="N33" s="40">
        <v>2001</v>
      </c>
      <c r="O33" s="8">
        <v>43931</v>
      </c>
      <c r="P33" s="103">
        <v>0.89229000000000003</v>
      </c>
      <c r="Q33" s="103"/>
      <c r="R33" s="104">
        <f>IF(P33="","",T33*M33*LOOKUP(RIGHT($D$2,3),定数!$A$6:$A$13,定数!$B$6:$B$13))</f>
        <v>-3476.6533424711388</v>
      </c>
      <c r="S33" s="104"/>
      <c r="T33" s="105">
        <f t="shared" si="6"/>
        <v>-91.200000000000173</v>
      </c>
      <c r="U33" s="105"/>
      <c r="V33" t="str">
        <f t="shared" si="9"/>
        <v/>
      </c>
      <c r="W33">
        <f t="shared" si="2"/>
        <v>2</v>
      </c>
      <c r="X33" s="41">
        <f t="shared" si="7"/>
        <v>123969.4992138095</v>
      </c>
      <c r="Y33" s="42">
        <f t="shared" si="8"/>
        <v>6.7235859173715884E-2</v>
      </c>
      <c r="Z33" t="str">
        <f t="shared" si="3"/>
        <v/>
      </c>
      <c r="AA33">
        <f t="shared" si="4"/>
        <v>-3476.6533424711388</v>
      </c>
    </row>
    <row r="34" spans="2:27" x14ac:dyDescent="0.2">
      <c r="B34" s="40">
        <v>26</v>
      </c>
      <c r="C34" s="102">
        <f t="shared" si="0"/>
        <v>112157.65008036258</v>
      </c>
      <c r="D34" s="102"/>
      <c r="E34" s="40">
        <v>2001</v>
      </c>
      <c r="F34" s="8">
        <v>43975</v>
      </c>
      <c r="G34" s="40" t="s">
        <v>3</v>
      </c>
      <c r="H34" s="103">
        <v>0.85729</v>
      </c>
      <c r="I34" s="103"/>
      <c r="J34" s="40">
        <v>40</v>
      </c>
      <c r="K34" s="106">
        <f t="shared" si="5"/>
        <v>3364.7295024108776</v>
      </c>
      <c r="L34" s="107"/>
      <c r="M34" s="6">
        <f>IF(J34="","",(K34/J34)/LOOKUP(RIGHT($D$2,3),定数!$A$6:$A$13,定数!$B$6:$B$13))</f>
        <v>0.70098531300226619</v>
      </c>
      <c r="N34" s="47">
        <v>2001</v>
      </c>
      <c r="O34" s="8">
        <v>43976</v>
      </c>
      <c r="P34" s="103">
        <v>0.86131000000000002</v>
      </c>
      <c r="Q34" s="103"/>
      <c r="R34" s="104">
        <f>IF(P34="","",T34*M34*LOOKUP(RIGHT($D$2,3),定数!$A$6:$A$13,定数!$B$6:$B$13))</f>
        <v>-3381.5531499229519</v>
      </c>
      <c r="S34" s="104"/>
      <c r="T34" s="105">
        <f t="shared" si="6"/>
        <v>-40.200000000000237</v>
      </c>
      <c r="U34" s="105"/>
      <c r="V34" t="str">
        <f t="shared" si="9"/>
        <v/>
      </c>
      <c r="W34">
        <f t="shared" si="2"/>
        <v>3</v>
      </c>
      <c r="X34" s="41">
        <f t="shared" si="7"/>
        <v>123969.4992138095</v>
      </c>
      <c r="Y34" s="42">
        <f t="shared" si="8"/>
        <v>9.528028433086666E-2</v>
      </c>
      <c r="Z34" t="str">
        <f t="shared" si="3"/>
        <v/>
      </c>
      <c r="AA34">
        <f t="shared" si="4"/>
        <v>-3381.5531499229519</v>
      </c>
    </row>
    <row r="35" spans="2:27" x14ac:dyDescent="0.2">
      <c r="B35" s="40">
        <v>27</v>
      </c>
      <c r="C35" s="102">
        <f t="shared" si="0"/>
        <v>108776.09693043963</v>
      </c>
      <c r="D35" s="102"/>
      <c r="E35" s="40">
        <v>2001</v>
      </c>
      <c r="F35" s="8">
        <v>43983</v>
      </c>
      <c r="G35" s="40" t="s">
        <v>3</v>
      </c>
      <c r="H35" s="103">
        <v>0.84428999999999998</v>
      </c>
      <c r="I35" s="103"/>
      <c r="J35" s="40">
        <v>54</v>
      </c>
      <c r="K35" s="106">
        <f t="shared" si="5"/>
        <v>3263.2829079131889</v>
      </c>
      <c r="L35" s="107"/>
      <c r="M35" s="6">
        <f>IF(J35="","",(K35/J35)/LOOKUP(RIGHT($D$2,3),定数!$A$6:$A$13,定数!$B$6:$B$13))</f>
        <v>0.5035930413446279</v>
      </c>
      <c r="N35" s="40">
        <v>2001</v>
      </c>
      <c r="O35" s="8">
        <v>43983</v>
      </c>
      <c r="P35" s="103">
        <v>0.84970999999999997</v>
      </c>
      <c r="Q35" s="103"/>
      <c r="R35" s="104">
        <f>IF(P35="","",T35*M35*LOOKUP(RIGHT($D$2,3),定数!$A$6:$A$13,定数!$B$6:$B$13))</f>
        <v>-3275.3691409054481</v>
      </c>
      <c r="S35" s="104"/>
      <c r="T35" s="105">
        <f t="shared" si="6"/>
        <v>-54.199999999999804</v>
      </c>
      <c r="U35" s="105"/>
      <c r="V35" t="str">
        <f t="shared" si="9"/>
        <v/>
      </c>
      <c r="W35">
        <f t="shared" si="2"/>
        <v>4</v>
      </c>
      <c r="X35" s="41">
        <f t="shared" si="7"/>
        <v>123969.4992138095</v>
      </c>
      <c r="Y35" s="42">
        <f t="shared" si="8"/>
        <v>0.12255758375829118</v>
      </c>
      <c r="Z35" t="str">
        <f t="shared" si="3"/>
        <v/>
      </c>
      <c r="AA35">
        <f t="shared" si="4"/>
        <v>-3275.3691409054481</v>
      </c>
    </row>
    <row r="36" spans="2:27" x14ac:dyDescent="0.2">
      <c r="B36" s="40">
        <v>28</v>
      </c>
      <c r="C36" s="102">
        <f t="shared" si="0"/>
        <v>105500.72778953418</v>
      </c>
      <c r="D36" s="102"/>
      <c r="E36" s="40">
        <v>2001</v>
      </c>
      <c r="F36" s="8">
        <v>43993</v>
      </c>
      <c r="G36" s="40" t="s">
        <v>4</v>
      </c>
      <c r="H36" s="103">
        <v>0.85070999999999997</v>
      </c>
      <c r="I36" s="103"/>
      <c r="J36" s="40">
        <v>25</v>
      </c>
      <c r="K36" s="106">
        <f t="shared" si="5"/>
        <v>3165.0218336860253</v>
      </c>
      <c r="L36" s="107"/>
      <c r="M36" s="6">
        <f>IF(J36="","",(K36/J36)/LOOKUP(RIGHT($D$2,3),定数!$A$6:$A$13,定数!$B$6:$B$13))</f>
        <v>1.0550072778953417</v>
      </c>
      <c r="N36" s="40">
        <v>2001</v>
      </c>
      <c r="O36" s="8">
        <v>43993</v>
      </c>
      <c r="P36" s="103">
        <v>0.84819</v>
      </c>
      <c r="Q36" s="103"/>
      <c r="R36" s="104">
        <f>IF(P36="","",T36*M36*LOOKUP(RIGHT($D$2,3),定数!$A$6:$A$13,定数!$B$6:$B$13))</f>
        <v>-3190.3420083554711</v>
      </c>
      <c r="S36" s="104"/>
      <c r="T36" s="105">
        <f t="shared" si="6"/>
        <v>-25.199999999999669</v>
      </c>
      <c r="U36" s="105"/>
      <c r="V36" t="str">
        <f t="shared" si="9"/>
        <v/>
      </c>
      <c r="W36">
        <f t="shared" si="2"/>
        <v>5</v>
      </c>
      <c r="X36" s="41">
        <f t="shared" si="7"/>
        <v>123969.4992138095</v>
      </c>
      <c r="Y36" s="42">
        <f t="shared" si="8"/>
        <v>0.14897834984734692</v>
      </c>
      <c r="Z36" t="str">
        <f t="shared" si="3"/>
        <v/>
      </c>
      <c r="AA36">
        <f t="shared" si="4"/>
        <v>-3190.3420083554711</v>
      </c>
    </row>
    <row r="37" spans="2:27" x14ac:dyDescent="0.2">
      <c r="B37" s="40">
        <v>29</v>
      </c>
      <c r="C37" s="102">
        <f t="shared" si="0"/>
        <v>102310.38578117872</v>
      </c>
      <c r="D37" s="102"/>
      <c r="E37" s="55">
        <v>2001</v>
      </c>
      <c r="F37" s="8">
        <v>44032</v>
      </c>
      <c r="G37" s="55" t="s">
        <v>4</v>
      </c>
      <c r="H37" s="103">
        <v>0.87211000000000005</v>
      </c>
      <c r="I37" s="103"/>
      <c r="J37" s="55">
        <v>41</v>
      </c>
      <c r="K37" s="106">
        <f t="shared" si="5"/>
        <v>3069.3115734353614</v>
      </c>
      <c r="L37" s="107"/>
      <c r="M37" s="6">
        <f>IF(J37="","",(K37/J37)/LOOKUP(RIGHT($D$2,3),定数!$A$6:$A$13,定数!$B$6:$B$13))</f>
        <v>0.62384381573889458</v>
      </c>
      <c r="N37" s="48">
        <v>2001</v>
      </c>
      <c r="O37" s="8">
        <v>44032</v>
      </c>
      <c r="P37" s="103">
        <v>0.87731000000000003</v>
      </c>
      <c r="Q37" s="103"/>
      <c r="R37" s="104">
        <f>IF(P37="","",T37*M37*LOOKUP(RIGHT($D$2,3),定数!$A$6:$A$13,定数!$B$6:$B$13))</f>
        <v>3892.7854102106894</v>
      </c>
      <c r="S37" s="104"/>
      <c r="T37" s="105">
        <f t="shared" si="6"/>
        <v>51.999999999999822</v>
      </c>
      <c r="U37" s="105"/>
      <c r="V37" t="str">
        <f t="shared" si="9"/>
        <v/>
      </c>
      <c r="W37">
        <f t="shared" si="2"/>
        <v>0</v>
      </c>
      <c r="X37" s="41">
        <f t="shared" si="7"/>
        <v>123969.4992138095</v>
      </c>
      <c r="Y37" s="42">
        <f t="shared" si="8"/>
        <v>0.17471324454796278</v>
      </c>
      <c r="Z37">
        <f t="shared" si="3"/>
        <v>3892.7854102106894</v>
      </c>
      <c r="AA37" t="str">
        <f t="shared" si="4"/>
        <v/>
      </c>
    </row>
    <row r="38" spans="2:27" x14ac:dyDescent="0.2">
      <c r="B38" s="40">
        <v>30</v>
      </c>
      <c r="C38" s="102">
        <f t="shared" si="0"/>
        <v>106203.17119138941</v>
      </c>
      <c r="D38" s="102"/>
      <c r="E38" s="55">
        <v>2001</v>
      </c>
      <c r="F38" s="8">
        <v>44032</v>
      </c>
      <c r="G38" s="55" t="s">
        <v>4</v>
      </c>
      <c r="H38" s="103">
        <v>0.87500999999999995</v>
      </c>
      <c r="I38" s="103"/>
      <c r="J38" s="55">
        <v>48</v>
      </c>
      <c r="K38" s="106">
        <f t="shared" si="5"/>
        <v>3186.095135741682</v>
      </c>
      <c r="L38" s="107"/>
      <c r="M38" s="6">
        <f>IF(J38="","",(K38/J38)/LOOKUP(RIGHT($D$2,3),定数!$A$6:$A$13,定数!$B$6:$B$13))</f>
        <v>0.55314151662181976</v>
      </c>
      <c r="N38" s="55">
        <v>2001</v>
      </c>
      <c r="O38" s="8">
        <v>44035</v>
      </c>
      <c r="P38" s="103">
        <v>0.87019000000000002</v>
      </c>
      <c r="Q38" s="103"/>
      <c r="R38" s="104">
        <f>IF(P38="","",T38*M38*LOOKUP(RIGHT($D$2,3),定数!$A$6:$A$13,定数!$B$6:$B$13))</f>
        <v>-3199.3705321405628</v>
      </c>
      <c r="S38" s="104"/>
      <c r="T38" s="105">
        <f t="shared" si="6"/>
        <v>-48.199999999999356</v>
      </c>
      <c r="U38" s="105"/>
      <c r="V38" t="str">
        <f t="shared" si="9"/>
        <v/>
      </c>
      <c r="W38">
        <f t="shared" si="2"/>
        <v>1</v>
      </c>
      <c r="X38" s="41">
        <f t="shared" si="7"/>
        <v>123969.4992138095</v>
      </c>
      <c r="Y38" s="42">
        <f t="shared" si="8"/>
        <v>0.14331208995027556</v>
      </c>
      <c r="Z38" t="str">
        <f t="shared" si="3"/>
        <v/>
      </c>
      <c r="AA38">
        <f t="shared" si="4"/>
        <v>-3199.3705321405628</v>
      </c>
    </row>
    <row r="39" spans="2:27" x14ac:dyDescent="0.2">
      <c r="B39" s="40">
        <v>31</v>
      </c>
      <c r="C39" s="102">
        <f t="shared" si="0"/>
        <v>103003.80065924885</v>
      </c>
      <c r="D39" s="102"/>
      <c r="E39" s="40">
        <v>2001</v>
      </c>
      <c r="F39" s="8">
        <v>44037</v>
      </c>
      <c r="G39" s="40" t="s">
        <v>4</v>
      </c>
      <c r="H39" s="103">
        <v>0.87390999999999996</v>
      </c>
      <c r="I39" s="103"/>
      <c r="J39" s="40">
        <v>25</v>
      </c>
      <c r="K39" s="106">
        <f t="shared" si="5"/>
        <v>3090.1140197774653</v>
      </c>
      <c r="L39" s="107"/>
      <c r="M39" s="6">
        <f>IF(J39="","",(K39/J39)/LOOKUP(RIGHT($D$2,3),定数!$A$6:$A$13,定数!$B$6:$B$13))</f>
        <v>1.0300380065924883</v>
      </c>
      <c r="N39" s="40">
        <v>2001</v>
      </c>
      <c r="O39" s="8">
        <v>44037</v>
      </c>
      <c r="P39" s="103">
        <v>0.87956999999999996</v>
      </c>
      <c r="Q39" s="103"/>
      <c r="R39" s="104">
        <f>IF(P39="","",T39*M39*LOOKUP(RIGHT($D$2,3),定数!$A$6:$A$13,定数!$B$6:$B$13))</f>
        <v>6996.0181407761784</v>
      </c>
      <c r="S39" s="104"/>
      <c r="T39" s="105">
        <f t="shared" si="6"/>
        <v>56.59999999999998</v>
      </c>
      <c r="U39" s="105"/>
      <c r="V39" t="str">
        <f t="shared" si="9"/>
        <v/>
      </c>
      <c r="W39">
        <f t="shared" si="2"/>
        <v>0</v>
      </c>
      <c r="X39" s="41">
        <f t="shared" si="7"/>
        <v>123969.4992138095</v>
      </c>
      <c r="Y39" s="42">
        <f t="shared" si="8"/>
        <v>0.16911981324052316</v>
      </c>
      <c r="Z39">
        <f t="shared" si="3"/>
        <v>6996.0181407761784</v>
      </c>
      <c r="AA39" t="str">
        <f t="shared" si="4"/>
        <v/>
      </c>
    </row>
    <row r="40" spans="2:27" x14ac:dyDescent="0.2">
      <c r="B40" s="40">
        <v>32</v>
      </c>
      <c r="C40" s="102">
        <f t="shared" si="0"/>
        <v>109999.81880002504</v>
      </c>
      <c r="D40" s="102"/>
      <c r="E40" s="56">
        <v>2001</v>
      </c>
      <c r="F40" s="8">
        <v>44060</v>
      </c>
      <c r="G40" s="56" t="s">
        <v>4</v>
      </c>
      <c r="H40" s="103">
        <v>0.91951000000000005</v>
      </c>
      <c r="I40" s="103"/>
      <c r="J40" s="56">
        <v>65</v>
      </c>
      <c r="K40" s="106">
        <f t="shared" si="5"/>
        <v>3299.9945640007509</v>
      </c>
      <c r="L40" s="107"/>
      <c r="M40" s="6">
        <f>IF(J40="","",(K40/J40)/LOOKUP(RIGHT($D$2,3),定数!$A$6:$A$13,定数!$B$6:$B$13))</f>
        <v>0.42307622615394241</v>
      </c>
      <c r="N40" s="56">
        <v>2001</v>
      </c>
      <c r="O40" s="8">
        <v>44064</v>
      </c>
      <c r="P40" s="103">
        <v>0.91298999999999997</v>
      </c>
      <c r="Q40" s="103"/>
      <c r="R40" s="104">
        <f>IF(P40="","",T40*M40*LOOKUP(RIGHT($D$2,3),定数!$A$6:$A$13,定数!$B$6:$B$13))</f>
        <v>-3310.148393428487</v>
      </c>
      <c r="S40" s="104"/>
      <c r="T40" s="105">
        <f t="shared" si="6"/>
        <v>-65.200000000000813</v>
      </c>
      <c r="U40" s="105"/>
      <c r="V40" t="str">
        <f t="shared" si="9"/>
        <v/>
      </c>
      <c r="W40">
        <f t="shared" si="2"/>
        <v>1</v>
      </c>
      <c r="X40" s="41">
        <f t="shared" si="7"/>
        <v>123969.4992138095</v>
      </c>
      <c r="Y40" s="42">
        <f t="shared" si="8"/>
        <v>0.11268643095581943</v>
      </c>
      <c r="Z40" t="str">
        <f t="shared" si="3"/>
        <v/>
      </c>
      <c r="AA40">
        <f t="shared" si="4"/>
        <v>-3310.148393428487</v>
      </c>
    </row>
    <row r="41" spans="2:27" x14ac:dyDescent="0.2">
      <c r="B41" s="40">
        <v>33</v>
      </c>
      <c r="C41" s="102">
        <f t="shared" si="0"/>
        <v>106689.67040659655</v>
      </c>
      <c r="D41" s="102"/>
      <c r="E41" s="56">
        <v>2001</v>
      </c>
      <c r="F41" s="8">
        <v>44060</v>
      </c>
      <c r="G41" s="56" t="s">
        <v>4</v>
      </c>
      <c r="H41" s="103">
        <v>0.91798999999999997</v>
      </c>
      <c r="I41" s="103"/>
      <c r="J41" s="56">
        <v>62</v>
      </c>
      <c r="K41" s="106">
        <f t="shared" si="5"/>
        <v>3200.6901121978963</v>
      </c>
      <c r="L41" s="107"/>
      <c r="M41" s="6">
        <f>IF(J41="","",(K41/J41)/LOOKUP(RIGHT($D$2,3),定数!$A$6:$A$13,定数!$B$6:$B$13))</f>
        <v>0.4302002838975667</v>
      </c>
      <c r="N41" s="56">
        <v>2001</v>
      </c>
      <c r="O41" s="8">
        <v>44063</v>
      </c>
      <c r="P41" s="103">
        <v>0.91178999999999999</v>
      </c>
      <c r="Q41" s="103"/>
      <c r="R41" s="104">
        <f>IF(P41="","",T41*M41*LOOKUP(RIGHT($D$2,3),定数!$A$6:$A$13,定数!$B$6:$B$13))</f>
        <v>-3200.6901121978876</v>
      </c>
      <c r="S41" s="104"/>
      <c r="T41" s="105">
        <f t="shared" si="6"/>
        <v>-61.999999999999829</v>
      </c>
      <c r="U41" s="105"/>
      <c r="V41" t="str">
        <f t="shared" si="9"/>
        <v/>
      </c>
      <c r="W41">
        <f t="shared" si="2"/>
        <v>2</v>
      </c>
      <c r="X41" s="41">
        <f t="shared" si="7"/>
        <v>123969.4992138095</v>
      </c>
      <c r="Y41" s="42">
        <f t="shared" si="8"/>
        <v>0.13938774389505704</v>
      </c>
      <c r="Z41" t="str">
        <f t="shared" si="3"/>
        <v/>
      </c>
      <c r="AA41">
        <f t="shared" si="4"/>
        <v>-3200.6901121978876</v>
      </c>
    </row>
    <row r="42" spans="2:27" x14ac:dyDescent="0.2">
      <c r="B42" s="40">
        <v>34</v>
      </c>
      <c r="C42" s="102">
        <f t="shared" si="0"/>
        <v>103488.98029439866</v>
      </c>
      <c r="D42" s="102"/>
      <c r="E42" s="40">
        <v>2001</v>
      </c>
      <c r="F42" s="8">
        <v>44094</v>
      </c>
      <c r="G42" s="40" t="s">
        <v>4</v>
      </c>
      <c r="H42" s="103">
        <v>0.92771000000000003</v>
      </c>
      <c r="I42" s="103"/>
      <c r="J42" s="40">
        <v>47</v>
      </c>
      <c r="K42" s="106">
        <f t="shared" si="5"/>
        <v>3104.6694088319596</v>
      </c>
      <c r="L42" s="107"/>
      <c r="M42" s="6">
        <f>IF(J42="","",(K42/J42)/LOOKUP(RIGHT($D$2,3),定数!$A$6:$A$13,定数!$B$6:$B$13))</f>
        <v>0.55047329943829071</v>
      </c>
      <c r="N42" s="40">
        <v>2001</v>
      </c>
      <c r="O42" s="8">
        <v>44094</v>
      </c>
      <c r="P42" s="103">
        <v>0.92298999999999998</v>
      </c>
      <c r="Q42" s="103"/>
      <c r="R42" s="104">
        <f>IF(P42="","",T42*M42*LOOKUP(RIGHT($D$2,3),定数!$A$6:$A$13,定数!$B$6:$B$13))</f>
        <v>-3117.8807680185164</v>
      </c>
      <c r="S42" s="104"/>
      <c r="T42" s="105">
        <f t="shared" si="6"/>
        <v>-47.200000000000571</v>
      </c>
      <c r="U42" s="105"/>
      <c r="V42" t="str">
        <f t="shared" si="9"/>
        <v/>
      </c>
      <c r="W42">
        <f t="shared" si="2"/>
        <v>3</v>
      </c>
      <c r="X42" s="41">
        <f t="shared" si="7"/>
        <v>123969.4992138095</v>
      </c>
      <c r="Y42" s="42">
        <f t="shared" si="8"/>
        <v>0.16520611157820519</v>
      </c>
      <c r="Z42" t="str">
        <f t="shared" si="3"/>
        <v/>
      </c>
      <c r="AA42">
        <f t="shared" si="4"/>
        <v>-3117.8807680185164</v>
      </c>
    </row>
    <row r="43" spans="2:27" x14ac:dyDescent="0.2">
      <c r="B43" s="40">
        <v>35</v>
      </c>
      <c r="C43" s="102">
        <f t="shared" si="0"/>
        <v>100371.09952638015</v>
      </c>
      <c r="D43" s="102"/>
      <c r="E43" s="40">
        <v>2001</v>
      </c>
      <c r="F43" s="8">
        <v>44095</v>
      </c>
      <c r="G43" s="40" t="s">
        <v>4</v>
      </c>
      <c r="H43" s="103">
        <v>0.92771000000000003</v>
      </c>
      <c r="I43" s="103"/>
      <c r="J43" s="40">
        <v>49</v>
      </c>
      <c r="K43" s="106">
        <f t="shared" si="5"/>
        <v>3011.1329857914043</v>
      </c>
      <c r="L43" s="107"/>
      <c r="M43" s="6">
        <f>IF(J43="","",(K43/J43)/LOOKUP(RIGHT($D$2,3),定数!$A$6:$A$13,定数!$B$6:$B$13))</f>
        <v>0.51209744656316392</v>
      </c>
      <c r="N43" s="40">
        <v>2001</v>
      </c>
      <c r="O43" s="8">
        <v>44095</v>
      </c>
      <c r="P43" s="103">
        <v>0.92279</v>
      </c>
      <c r="Q43" s="103"/>
      <c r="R43" s="104">
        <f>IF(P43="","",T43*M43*LOOKUP(RIGHT($D$2,3),定数!$A$6:$A$13,定数!$B$6:$B$13))</f>
        <v>-3023.4233245089417</v>
      </c>
      <c r="S43" s="104"/>
      <c r="T43" s="105">
        <f t="shared" si="6"/>
        <v>-49.200000000000358</v>
      </c>
      <c r="U43" s="105"/>
      <c r="V43" t="str">
        <f t="shared" si="9"/>
        <v/>
      </c>
      <c r="W43">
        <f t="shared" si="2"/>
        <v>4</v>
      </c>
      <c r="X43" s="41">
        <f t="shared" si="7"/>
        <v>123969.4992138095</v>
      </c>
      <c r="Y43" s="42">
        <f t="shared" si="8"/>
        <v>0.19035649766342388</v>
      </c>
      <c r="Z43" t="str">
        <f t="shared" si="3"/>
        <v/>
      </c>
      <c r="AA43">
        <f t="shared" si="4"/>
        <v>-3023.4233245089417</v>
      </c>
    </row>
    <row r="44" spans="2:27" x14ac:dyDescent="0.2">
      <c r="B44" s="40">
        <v>36</v>
      </c>
      <c r="C44" s="102">
        <f t="shared" si="0"/>
        <v>97347.676201871203</v>
      </c>
      <c r="D44" s="102"/>
      <c r="E44" s="40">
        <v>2001</v>
      </c>
      <c r="F44" s="8">
        <v>44121</v>
      </c>
      <c r="G44" s="40" t="s">
        <v>3</v>
      </c>
      <c r="H44" s="103">
        <v>0.90288999999999997</v>
      </c>
      <c r="I44" s="103"/>
      <c r="J44" s="40">
        <v>64</v>
      </c>
      <c r="K44" s="106">
        <f t="shared" si="5"/>
        <v>2920.4302860561361</v>
      </c>
      <c r="L44" s="107"/>
      <c r="M44" s="6">
        <f>IF(J44="","",(K44/J44)/LOOKUP(RIGHT($D$2,3),定数!$A$6:$A$13,定数!$B$6:$B$13))</f>
        <v>0.38026436016355941</v>
      </c>
      <c r="N44" s="40">
        <v>2001</v>
      </c>
      <c r="O44" s="8">
        <v>44126</v>
      </c>
      <c r="P44" s="103">
        <v>0.89476999999999995</v>
      </c>
      <c r="Q44" s="103"/>
      <c r="R44" s="104">
        <f>IF(P44="","",T44*M44*LOOKUP(RIGHT($D$2,3),定数!$A$6:$A$13,定数!$B$6:$B$13))</f>
        <v>3705.2959254337302</v>
      </c>
      <c r="S44" s="104"/>
      <c r="T44" s="105">
        <f t="shared" si="6"/>
        <v>81.200000000000159</v>
      </c>
      <c r="U44" s="105"/>
      <c r="V44" t="str">
        <f t="shared" si="9"/>
        <v/>
      </c>
      <c r="W44">
        <f t="shared" si="2"/>
        <v>0</v>
      </c>
      <c r="X44" s="41">
        <f t="shared" si="7"/>
        <v>123969.4992138095</v>
      </c>
      <c r="Y44" s="42">
        <f t="shared" si="8"/>
        <v>0.21474494275421563</v>
      </c>
      <c r="Z44">
        <f t="shared" si="3"/>
        <v>3705.2959254337302</v>
      </c>
      <c r="AA44" t="str">
        <f t="shared" si="4"/>
        <v/>
      </c>
    </row>
    <row r="45" spans="2:27" x14ac:dyDescent="0.2">
      <c r="B45" s="40">
        <v>37</v>
      </c>
      <c r="C45" s="102">
        <f t="shared" si="0"/>
        <v>101052.97212730494</v>
      </c>
      <c r="D45" s="102"/>
      <c r="E45" s="40">
        <v>2001</v>
      </c>
      <c r="F45" s="8">
        <v>44126</v>
      </c>
      <c r="G45" s="40" t="s">
        <v>3</v>
      </c>
      <c r="H45" s="103">
        <v>0.89729000000000003</v>
      </c>
      <c r="I45" s="103"/>
      <c r="J45" s="40">
        <v>31</v>
      </c>
      <c r="K45" s="106">
        <f t="shared" si="5"/>
        <v>3031.5891638191479</v>
      </c>
      <c r="L45" s="107"/>
      <c r="M45" s="6">
        <f>IF(J45="","",(K45/J45)/LOOKUP(RIGHT($D$2,3),定数!$A$6:$A$13,定数!$B$6:$B$13))</f>
        <v>0.81494332360729771</v>
      </c>
      <c r="N45" s="40">
        <v>2001</v>
      </c>
      <c r="O45" s="8">
        <v>44126</v>
      </c>
      <c r="P45" s="103">
        <v>0.89336000000000004</v>
      </c>
      <c r="Q45" s="103"/>
      <c r="R45" s="104">
        <f>IF(P45="","",T45*M45*LOOKUP(RIGHT($D$2,3),定数!$A$6:$A$13,定数!$B$6:$B$13))</f>
        <v>3843.2727141320056</v>
      </c>
      <c r="S45" s="104"/>
      <c r="T45" s="105">
        <f t="shared" si="6"/>
        <v>39.299999999999891</v>
      </c>
      <c r="U45" s="105"/>
      <c r="V45" t="str">
        <f t="shared" si="9"/>
        <v/>
      </c>
      <c r="W45">
        <f t="shared" si="2"/>
        <v>0</v>
      </c>
      <c r="X45" s="41">
        <f t="shared" si="7"/>
        <v>123969.4992138095</v>
      </c>
      <c r="Y45" s="42">
        <f t="shared" si="8"/>
        <v>0.18485617213779781</v>
      </c>
      <c r="Z45">
        <f t="shared" si="3"/>
        <v>3843.2727141320056</v>
      </c>
      <c r="AA45" t="str">
        <f t="shared" si="4"/>
        <v/>
      </c>
    </row>
    <row r="46" spans="2:27" x14ac:dyDescent="0.2">
      <c r="B46" s="40">
        <v>38</v>
      </c>
      <c r="C46" s="102">
        <f t="shared" si="0"/>
        <v>104896.24484143694</v>
      </c>
      <c r="D46" s="102"/>
      <c r="E46" s="40">
        <v>2001</v>
      </c>
      <c r="F46" s="8">
        <v>44131</v>
      </c>
      <c r="G46" s="40" t="s">
        <v>4</v>
      </c>
      <c r="H46" s="103">
        <v>0.89341000000000004</v>
      </c>
      <c r="I46" s="103"/>
      <c r="J46" s="40">
        <v>23</v>
      </c>
      <c r="K46" s="106">
        <f t="shared" si="5"/>
        <v>3146.887345243108</v>
      </c>
      <c r="L46" s="107"/>
      <c r="M46" s="6">
        <f>IF(J46="","",(K46/J46)/LOOKUP(RIGHT($D$2,3),定数!$A$6:$A$13,定数!$B$6:$B$13))</f>
        <v>1.1401765743634449</v>
      </c>
      <c r="N46" s="40">
        <v>2001</v>
      </c>
      <c r="O46" s="8">
        <v>44131</v>
      </c>
      <c r="P46" s="103">
        <v>0.89632000000000001</v>
      </c>
      <c r="Q46" s="103"/>
      <c r="R46" s="104">
        <f>IF(P46="","",T46*M46*LOOKUP(RIGHT($D$2,3),定数!$A$6:$A$13,定数!$B$6:$B$13))</f>
        <v>3981.4965976771059</v>
      </c>
      <c r="S46" s="104"/>
      <c r="T46" s="105">
        <f t="shared" si="6"/>
        <v>29.099999999999682</v>
      </c>
      <c r="U46" s="105"/>
      <c r="V46" t="str">
        <f t="shared" si="9"/>
        <v/>
      </c>
      <c r="W46">
        <f t="shared" si="2"/>
        <v>0</v>
      </c>
      <c r="X46" s="41">
        <f t="shared" si="7"/>
        <v>123969.4992138095</v>
      </c>
      <c r="Y46" s="42">
        <f t="shared" si="8"/>
        <v>0.15385441171684511</v>
      </c>
      <c r="Z46">
        <f t="shared" si="3"/>
        <v>3981.4965976771059</v>
      </c>
      <c r="AA46" t="str">
        <f t="shared" si="4"/>
        <v/>
      </c>
    </row>
    <row r="47" spans="2:27" x14ac:dyDescent="0.2">
      <c r="B47" s="40">
        <v>39</v>
      </c>
      <c r="C47" s="102">
        <f t="shared" si="0"/>
        <v>108877.74143911405</v>
      </c>
      <c r="D47" s="102"/>
      <c r="E47" s="40">
        <v>2001</v>
      </c>
      <c r="F47" s="8">
        <v>44141</v>
      </c>
      <c r="G47" s="40" t="s">
        <v>3</v>
      </c>
      <c r="H47" s="103">
        <v>0.89668999999999999</v>
      </c>
      <c r="I47" s="103"/>
      <c r="J47" s="40">
        <v>30</v>
      </c>
      <c r="K47" s="106">
        <f t="shared" si="5"/>
        <v>3266.3322431734214</v>
      </c>
      <c r="L47" s="107"/>
      <c r="M47" s="6">
        <f>IF(J47="","",(K47/J47)/LOOKUP(RIGHT($D$2,3),定数!$A$6:$A$13,定数!$B$6:$B$13))</f>
        <v>0.90731451199261703</v>
      </c>
      <c r="N47" s="40">
        <v>2001</v>
      </c>
      <c r="O47" s="8">
        <v>44142</v>
      </c>
      <c r="P47" s="103">
        <v>0.89971999999999996</v>
      </c>
      <c r="Q47" s="103"/>
      <c r="R47" s="104">
        <f>IF(P47="","",T47*M47*LOOKUP(RIGHT($D$2,3),定数!$A$6:$A$13,定数!$B$6:$B$13))</f>
        <v>-3298.9955656051307</v>
      </c>
      <c r="S47" s="104"/>
      <c r="T47" s="105">
        <f t="shared" si="6"/>
        <v>-30.29999999999977</v>
      </c>
      <c r="U47" s="105"/>
      <c r="V47" t="str">
        <f t="shared" si="9"/>
        <v/>
      </c>
      <c r="W47">
        <f t="shared" si="2"/>
        <v>1</v>
      </c>
      <c r="X47" s="41">
        <f t="shared" si="7"/>
        <v>123969.4992138095</v>
      </c>
      <c r="Y47" s="42">
        <f t="shared" si="8"/>
        <v>0.12173766830070665</v>
      </c>
      <c r="Z47" t="str">
        <f t="shared" si="3"/>
        <v/>
      </c>
      <c r="AA47">
        <f t="shared" si="4"/>
        <v>-3298.9955656051307</v>
      </c>
    </row>
    <row r="48" spans="2:27" x14ac:dyDescent="0.2">
      <c r="B48" s="40">
        <v>40</v>
      </c>
      <c r="C48" s="102">
        <f t="shared" si="0"/>
        <v>105578.74587350892</v>
      </c>
      <c r="D48" s="102"/>
      <c r="E48" s="58">
        <v>2001</v>
      </c>
      <c r="F48" s="8">
        <v>44162</v>
      </c>
      <c r="G48" s="58" t="s">
        <v>4</v>
      </c>
      <c r="H48" s="103">
        <v>0.88241000000000003</v>
      </c>
      <c r="I48" s="103"/>
      <c r="J48" s="58">
        <v>38</v>
      </c>
      <c r="K48" s="106">
        <f t="shared" si="5"/>
        <v>3167.3623762052675</v>
      </c>
      <c r="L48" s="107"/>
      <c r="M48" s="6">
        <f>IF(J48="","",(K48/J48)/LOOKUP(RIGHT($D$2,3),定数!$A$6:$A$13,定数!$B$6:$B$13))</f>
        <v>0.69459701232571658</v>
      </c>
      <c r="N48" s="58">
        <v>2001</v>
      </c>
      <c r="O48" s="8">
        <v>44162</v>
      </c>
      <c r="P48" s="103">
        <v>0.87858999999999998</v>
      </c>
      <c r="Q48" s="103"/>
      <c r="R48" s="104">
        <f>IF(P48="","",T48*M48*LOOKUP(RIGHT($D$2,3),定数!$A$6:$A$13,定数!$B$6:$B$13))</f>
        <v>-3184.0327045011231</v>
      </c>
      <c r="S48" s="104"/>
      <c r="T48" s="105">
        <f t="shared" si="6"/>
        <v>-38.200000000000458</v>
      </c>
      <c r="U48" s="105"/>
      <c r="V48" t="str">
        <f t="shared" si="9"/>
        <v/>
      </c>
      <c r="W48">
        <f t="shared" si="2"/>
        <v>2</v>
      </c>
      <c r="X48" s="41">
        <f t="shared" si="7"/>
        <v>123969.4992138095</v>
      </c>
      <c r="Y48" s="42">
        <f t="shared" si="8"/>
        <v>0.14834901695119496</v>
      </c>
      <c r="Z48" t="str">
        <f t="shared" si="3"/>
        <v/>
      </c>
      <c r="AA48">
        <f t="shared" si="4"/>
        <v>-3184.0327045011231</v>
      </c>
    </row>
    <row r="49" spans="1:27" x14ac:dyDescent="0.2">
      <c r="B49" s="40">
        <v>41</v>
      </c>
      <c r="C49" s="102">
        <f t="shared" si="0"/>
        <v>102394.71316900779</v>
      </c>
      <c r="D49" s="102"/>
      <c r="E49" s="40">
        <v>2001</v>
      </c>
      <c r="F49" s="8">
        <v>44193</v>
      </c>
      <c r="G49" s="40" t="s">
        <v>4</v>
      </c>
      <c r="H49" s="103">
        <v>0.88351000000000002</v>
      </c>
      <c r="I49" s="103"/>
      <c r="J49" s="40">
        <v>28</v>
      </c>
      <c r="K49" s="106">
        <f t="shared" si="5"/>
        <v>3071.8413950702338</v>
      </c>
      <c r="L49" s="107"/>
      <c r="M49" s="6">
        <f>IF(J49="","",(K49/J49)/LOOKUP(RIGHT($D$2,3),定数!$A$6:$A$13,定数!$B$6:$B$13))</f>
        <v>0.91423851043756954</v>
      </c>
      <c r="N49" s="40">
        <v>2001</v>
      </c>
      <c r="O49" s="8">
        <v>44196</v>
      </c>
      <c r="P49" s="103">
        <v>0.88815999999999995</v>
      </c>
      <c r="Q49" s="103"/>
      <c r="R49" s="104">
        <f>IF(P49="","",T49*M49*LOOKUP(RIGHT($D$2,3),定数!$A$6:$A$13,定数!$B$6:$B$13))</f>
        <v>5101.450888241563</v>
      </c>
      <c r="S49" s="104"/>
      <c r="T49" s="105">
        <f t="shared" si="6"/>
        <v>46.499999999999318</v>
      </c>
      <c r="U49" s="105"/>
      <c r="V49" t="str">
        <f t="shared" si="9"/>
        <v/>
      </c>
      <c r="W49">
        <f t="shared" si="2"/>
        <v>0</v>
      </c>
      <c r="X49" s="41">
        <f t="shared" si="7"/>
        <v>123969.4992138095</v>
      </c>
      <c r="Y49" s="42">
        <f t="shared" si="8"/>
        <v>0.17403301765050927</v>
      </c>
      <c r="Z49">
        <f t="shared" si="3"/>
        <v>5101.450888241563</v>
      </c>
      <c r="AA49" t="str">
        <f t="shared" si="4"/>
        <v/>
      </c>
    </row>
    <row r="50" spans="1:27" x14ac:dyDescent="0.2">
      <c r="B50" s="40">
        <v>42</v>
      </c>
      <c r="C50" s="102">
        <f t="shared" si="0"/>
        <v>107496.16405724936</v>
      </c>
      <c r="D50" s="102"/>
      <c r="E50" s="40">
        <v>2002</v>
      </c>
      <c r="F50" s="8">
        <v>43860</v>
      </c>
      <c r="G50" s="40" t="s">
        <v>4</v>
      </c>
      <c r="H50" s="103">
        <v>0.86521000000000003</v>
      </c>
      <c r="I50" s="103"/>
      <c r="J50" s="40">
        <v>53</v>
      </c>
      <c r="K50" s="106">
        <f t="shared" si="5"/>
        <v>3224.8849217174807</v>
      </c>
      <c r="L50" s="107"/>
      <c r="M50" s="6">
        <f>IF(J50="","",(K50/J50)/LOOKUP(RIGHT($D$2,3),定数!$A$6:$A$13,定数!$B$6:$B$13))</f>
        <v>0.50705737762853464</v>
      </c>
      <c r="N50" s="40">
        <v>2002</v>
      </c>
      <c r="O50" s="8">
        <v>43861</v>
      </c>
      <c r="P50" s="103">
        <v>0.85989000000000004</v>
      </c>
      <c r="Q50" s="103"/>
      <c r="R50" s="104">
        <f>IF(P50="","",T50*M50*LOOKUP(RIGHT($D$2,3),定数!$A$6:$A$13,定数!$B$6:$B$13))</f>
        <v>-3237.0542987805602</v>
      </c>
      <c r="S50" s="104"/>
      <c r="T50" s="105">
        <f t="shared" si="6"/>
        <v>-53.199999999999918</v>
      </c>
      <c r="U50" s="105"/>
      <c r="V50" t="str">
        <f t="shared" si="9"/>
        <v/>
      </c>
      <c r="W50">
        <f t="shared" si="2"/>
        <v>1</v>
      </c>
      <c r="X50" s="41">
        <f t="shared" si="7"/>
        <v>123969.4992138095</v>
      </c>
      <c r="Y50" s="42">
        <f t="shared" si="8"/>
        <v>0.13288216263702624</v>
      </c>
      <c r="Z50" t="str">
        <f t="shared" si="3"/>
        <v/>
      </c>
      <c r="AA50">
        <f t="shared" si="4"/>
        <v>-3237.0542987805602</v>
      </c>
    </row>
    <row r="51" spans="1:27" x14ac:dyDescent="0.2">
      <c r="B51" s="40">
        <v>43</v>
      </c>
      <c r="C51" s="102">
        <f t="shared" si="0"/>
        <v>104259.10975846881</v>
      </c>
      <c r="D51" s="102"/>
      <c r="E51" s="40">
        <v>2002</v>
      </c>
      <c r="F51" s="8">
        <v>43862</v>
      </c>
      <c r="G51" s="40" t="s">
        <v>3</v>
      </c>
      <c r="H51" s="103">
        <v>0.85909000000000002</v>
      </c>
      <c r="I51" s="103"/>
      <c r="J51" s="40">
        <v>26</v>
      </c>
      <c r="K51" s="106">
        <f t="shared" si="5"/>
        <v>3127.7732927540642</v>
      </c>
      <c r="L51" s="107"/>
      <c r="M51" s="6">
        <f>IF(J51="","",(K51/J51)/LOOKUP(RIGHT($D$2,3),定数!$A$6:$A$13,定数!$B$6:$B$13))</f>
        <v>1.0024914399852769</v>
      </c>
      <c r="N51" s="40">
        <v>2002</v>
      </c>
      <c r="O51" s="8">
        <v>43862</v>
      </c>
      <c r="P51" s="103">
        <v>0.85631000000000002</v>
      </c>
      <c r="Q51" s="103"/>
      <c r="R51" s="104">
        <f>IF(P51="","",T51*M51*LOOKUP(RIGHT($D$2,3),定数!$A$6:$A$13,定数!$B$6:$B$13))</f>
        <v>3344.3114437908894</v>
      </c>
      <c r="S51" s="104"/>
      <c r="T51" s="105">
        <f t="shared" si="6"/>
        <v>27.800000000000047</v>
      </c>
      <c r="U51" s="105"/>
      <c r="V51" t="str">
        <f t="shared" si="9"/>
        <v/>
      </c>
      <c r="W51">
        <f t="shared" si="2"/>
        <v>0</v>
      </c>
      <c r="X51" s="41">
        <f t="shared" si="7"/>
        <v>123969.4992138095</v>
      </c>
      <c r="Y51" s="42">
        <f t="shared" si="8"/>
        <v>0.15899386204139043</v>
      </c>
      <c r="Z51">
        <f t="shared" si="3"/>
        <v>3344.3114437908894</v>
      </c>
      <c r="AA51" t="str">
        <f t="shared" si="4"/>
        <v/>
      </c>
    </row>
    <row r="52" spans="1:27" x14ac:dyDescent="0.2">
      <c r="B52" s="40">
        <v>44</v>
      </c>
      <c r="C52" s="102">
        <f t="shared" si="0"/>
        <v>107603.42120225971</v>
      </c>
      <c r="D52" s="102"/>
      <c r="E52" s="58">
        <v>2002</v>
      </c>
      <c r="F52" s="8">
        <v>43913</v>
      </c>
      <c r="G52" s="58" t="s">
        <v>3</v>
      </c>
      <c r="H52" s="103">
        <v>0.87499000000000005</v>
      </c>
      <c r="I52" s="103"/>
      <c r="J52" s="58">
        <v>17</v>
      </c>
      <c r="K52" s="106">
        <f t="shared" si="5"/>
        <v>3228.1026360677911</v>
      </c>
      <c r="L52" s="107"/>
      <c r="M52" s="6">
        <f>IF(J52="","",(K52/J52)/LOOKUP(RIGHT($D$2,3),定数!$A$6:$A$13,定数!$B$6:$B$13))</f>
        <v>1.5824032529744074</v>
      </c>
      <c r="N52" s="40">
        <v>2002</v>
      </c>
      <c r="O52" s="8">
        <v>43913</v>
      </c>
      <c r="P52" s="103">
        <v>0.87283999999999995</v>
      </c>
      <c r="Q52" s="103"/>
      <c r="R52" s="104">
        <f>IF(P52="","",T52*M52*LOOKUP(RIGHT($D$2,3),定数!$A$6:$A$13,定数!$B$6:$B$13))</f>
        <v>4082.6003926741541</v>
      </c>
      <c r="S52" s="104"/>
      <c r="T52" s="105">
        <f t="shared" si="6"/>
        <v>21.500000000000963</v>
      </c>
      <c r="U52" s="105"/>
      <c r="V52" t="str">
        <f t="shared" si="9"/>
        <v/>
      </c>
      <c r="W52">
        <f t="shared" si="2"/>
        <v>0</v>
      </c>
      <c r="X52" s="41">
        <f t="shared" si="7"/>
        <v>123969.4992138095</v>
      </c>
      <c r="Y52" s="42">
        <f t="shared" si="8"/>
        <v>0.13201697284687186</v>
      </c>
      <c r="Z52">
        <f t="shared" si="3"/>
        <v>4082.6003926741541</v>
      </c>
      <c r="AA52" t="str">
        <f t="shared" si="4"/>
        <v/>
      </c>
    </row>
    <row r="53" spans="1:27" x14ac:dyDescent="0.2">
      <c r="B53" s="40">
        <v>45</v>
      </c>
      <c r="C53" s="102">
        <f t="shared" si="0"/>
        <v>111686.02159493386</v>
      </c>
      <c r="D53" s="102"/>
      <c r="E53" s="40">
        <v>2002</v>
      </c>
      <c r="F53" s="8">
        <v>43932</v>
      </c>
      <c r="G53" s="40" t="s">
        <v>4</v>
      </c>
      <c r="H53" s="103">
        <v>0.88180999999999998</v>
      </c>
      <c r="I53" s="103"/>
      <c r="J53" s="40">
        <v>32</v>
      </c>
      <c r="K53" s="106">
        <f t="shared" si="5"/>
        <v>3350.5806478480158</v>
      </c>
      <c r="L53" s="107"/>
      <c r="M53" s="6">
        <f>IF(J53="","",(K53/J53)/LOOKUP(RIGHT($D$2,3),定数!$A$6:$A$13,定数!$B$6:$B$13))</f>
        <v>0.8725470437104208</v>
      </c>
      <c r="N53" s="40">
        <v>2002</v>
      </c>
      <c r="O53" s="8">
        <v>43933</v>
      </c>
      <c r="P53" s="103">
        <v>0.87858999999999998</v>
      </c>
      <c r="Q53" s="103"/>
      <c r="R53" s="104">
        <f>IF(P53="","",T53*M53*LOOKUP(RIGHT($D$2,3),定数!$A$6:$A$13,定数!$B$6:$B$13))</f>
        <v>-3371.521776897066</v>
      </c>
      <c r="S53" s="104"/>
      <c r="T53" s="105">
        <f t="shared" si="6"/>
        <v>-32.200000000000003</v>
      </c>
      <c r="U53" s="105"/>
      <c r="V53" t="str">
        <f t="shared" si="9"/>
        <v/>
      </c>
      <c r="W53">
        <f t="shared" si="2"/>
        <v>1</v>
      </c>
      <c r="X53" s="41">
        <f t="shared" si="7"/>
        <v>123969.4992138095</v>
      </c>
      <c r="Y53" s="42">
        <f t="shared" si="8"/>
        <v>9.9084675640178199E-2</v>
      </c>
      <c r="Z53" t="str">
        <f t="shared" si="3"/>
        <v/>
      </c>
      <c r="AA53">
        <f t="shared" si="4"/>
        <v>-3371.521776897066</v>
      </c>
    </row>
    <row r="54" spans="1:27" x14ac:dyDescent="0.2">
      <c r="B54" s="40">
        <v>46</v>
      </c>
      <c r="C54" s="102">
        <f t="shared" si="0"/>
        <v>108314.4998180368</v>
      </c>
      <c r="D54" s="102"/>
      <c r="E54" s="40">
        <v>2002</v>
      </c>
      <c r="F54" s="8">
        <v>43973</v>
      </c>
      <c r="G54" s="40" t="s">
        <v>4</v>
      </c>
      <c r="H54" s="103">
        <v>0.92510999999999999</v>
      </c>
      <c r="I54" s="103"/>
      <c r="J54" s="40">
        <v>61</v>
      </c>
      <c r="K54" s="106">
        <f t="shared" si="5"/>
        <v>3249.4349945411036</v>
      </c>
      <c r="L54" s="107"/>
      <c r="M54" s="6">
        <f>IF(J54="","",(K54/J54)/LOOKUP(RIGHT($D$2,3),定数!$A$6:$A$13,定数!$B$6:$B$13))</f>
        <v>0.44391188450015073</v>
      </c>
      <c r="N54" s="40">
        <v>2002</v>
      </c>
      <c r="O54" s="8">
        <v>43974</v>
      </c>
      <c r="P54" s="103">
        <v>0.91898999999999997</v>
      </c>
      <c r="Q54" s="103"/>
      <c r="R54" s="104">
        <f>IF(P54="","",T54*M54*LOOKUP(RIGHT($D$2,3),定数!$A$6:$A$13,定数!$B$6:$B$13))</f>
        <v>-3260.088879769115</v>
      </c>
      <c r="S54" s="104"/>
      <c r="T54" s="105">
        <f t="shared" si="6"/>
        <v>-61.200000000000145</v>
      </c>
      <c r="U54" s="105"/>
      <c r="V54" t="str">
        <f t="shared" si="9"/>
        <v/>
      </c>
      <c r="W54">
        <f t="shared" si="2"/>
        <v>2</v>
      </c>
      <c r="X54" s="41">
        <f t="shared" si="7"/>
        <v>123969.4992138095</v>
      </c>
      <c r="Y54" s="42">
        <f t="shared" si="8"/>
        <v>0.12628105699429026</v>
      </c>
      <c r="Z54" t="str">
        <f t="shared" si="3"/>
        <v/>
      </c>
      <c r="AA54">
        <f t="shared" si="4"/>
        <v>-3260.088879769115</v>
      </c>
    </row>
    <row r="55" spans="1:27" x14ac:dyDescent="0.2">
      <c r="B55" s="40">
        <v>47</v>
      </c>
      <c r="C55" s="102">
        <f t="shared" si="0"/>
        <v>105054.41093826768</v>
      </c>
      <c r="D55" s="102"/>
      <c r="E55" s="59">
        <v>2002</v>
      </c>
      <c r="F55" s="8">
        <v>43993</v>
      </c>
      <c r="G55" s="59" t="s">
        <v>4</v>
      </c>
      <c r="H55" s="103">
        <v>0.94489000000000001</v>
      </c>
      <c r="I55" s="103"/>
      <c r="J55" s="59">
        <v>19</v>
      </c>
      <c r="K55" s="106">
        <f t="shared" si="5"/>
        <v>3151.6323281480304</v>
      </c>
      <c r="L55" s="107"/>
      <c r="M55" s="6">
        <f>IF(J55="","",(K55/J55)/LOOKUP(RIGHT($D$2,3),定数!$A$6:$A$13,定数!$B$6:$B$13))</f>
        <v>1.3822948807666799</v>
      </c>
      <c r="N55" s="59">
        <v>2002</v>
      </c>
      <c r="O55" s="8">
        <v>43993</v>
      </c>
      <c r="P55" s="103">
        <v>0.94298999999999999</v>
      </c>
      <c r="Q55" s="103"/>
      <c r="R55" s="104">
        <f>IF(P55="","",T55*M55*LOOKUP(RIGHT($D$2,3),定数!$A$6:$A$13,定数!$B$6:$B$13))</f>
        <v>-3151.6323281480518</v>
      </c>
      <c r="S55" s="104"/>
      <c r="T55" s="105">
        <f t="shared" si="6"/>
        <v>-19.000000000000128</v>
      </c>
      <c r="U55" s="105"/>
      <c r="V55" t="str">
        <f t="shared" si="9"/>
        <v/>
      </c>
      <c r="W55">
        <f t="shared" si="2"/>
        <v>3</v>
      </c>
      <c r="X55" s="41">
        <f t="shared" si="7"/>
        <v>123969.4992138095</v>
      </c>
      <c r="Y55" s="42">
        <f t="shared" si="8"/>
        <v>0.15257856485262611</v>
      </c>
      <c r="Z55" t="str">
        <f t="shared" si="3"/>
        <v/>
      </c>
      <c r="AA55">
        <f t="shared" si="4"/>
        <v>-3151.6323281480518</v>
      </c>
    </row>
    <row r="56" spans="1:27" x14ac:dyDescent="0.2">
      <c r="B56" s="40">
        <v>48</v>
      </c>
      <c r="C56" s="102">
        <f t="shared" si="0"/>
        <v>101902.77861011963</v>
      </c>
      <c r="D56" s="102"/>
      <c r="E56" s="40">
        <v>2002</v>
      </c>
      <c r="F56" s="8">
        <v>44009</v>
      </c>
      <c r="G56" s="40" t="s">
        <v>4</v>
      </c>
      <c r="H56" s="103">
        <v>0.98701000000000005</v>
      </c>
      <c r="I56" s="103"/>
      <c r="J56" s="40">
        <v>38</v>
      </c>
      <c r="K56" s="106">
        <f t="shared" si="5"/>
        <v>3057.0833583035887</v>
      </c>
      <c r="L56" s="107"/>
      <c r="M56" s="6">
        <f>IF(J56="","",(K56/J56)/LOOKUP(RIGHT($D$2,3),定数!$A$6:$A$13,定数!$B$6:$B$13))</f>
        <v>0.67041301717183954</v>
      </c>
      <c r="N56" s="40">
        <v>2002</v>
      </c>
      <c r="O56" s="8">
        <v>44009</v>
      </c>
      <c r="P56" s="103">
        <v>0.98319000000000001</v>
      </c>
      <c r="Q56" s="103"/>
      <c r="R56" s="104">
        <f>IF(P56="","",T56*M56*LOOKUP(RIGHT($D$2,3),定数!$A$6:$A$13,定数!$B$6:$B$13))</f>
        <v>-3073.1732707157494</v>
      </c>
      <c r="S56" s="104"/>
      <c r="T56" s="105">
        <f t="shared" si="6"/>
        <v>-38.200000000000458</v>
      </c>
      <c r="U56" s="105"/>
      <c r="V56" t="str">
        <f t="shared" si="9"/>
        <v/>
      </c>
      <c r="W56">
        <f t="shared" si="2"/>
        <v>4</v>
      </c>
      <c r="X56" s="41">
        <f t="shared" si="7"/>
        <v>123969.4992138095</v>
      </c>
      <c r="Y56" s="42">
        <f t="shared" si="8"/>
        <v>0.17800120790704754</v>
      </c>
      <c r="Z56" t="str">
        <f t="shared" si="3"/>
        <v/>
      </c>
      <c r="AA56">
        <f t="shared" si="4"/>
        <v>-3073.1732707157494</v>
      </c>
    </row>
    <row r="57" spans="1:27" x14ac:dyDescent="0.2">
      <c r="B57" s="40">
        <v>49</v>
      </c>
      <c r="C57" s="102">
        <f t="shared" si="0"/>
        <v>98829.605339403875</v>
      </c>
      <c r="D57" s="102"/>
      <c r="E57" s="59">
        <v>2002</v>
      </c>
      <c r="F57" s="8">
        <v>44014</v>
      </c>
      <c r="G57" s="59" t="s">
        <v>3</v>
      </c>
      <c r="H57" s="103">
        <v>0.98129</v>
      </c>
      <c r="I57" s="103"/>
      <c r="J57" s="59">
        <v>62</v>
      </c>
      <c r="K57" s="106">
        <f t="shared" si="5"/>
        <v>2964.8881601821163</v>
      </c>
      <c r="L57" s="107"/>
      <c r="M57" s="6">
        <f>IF(J57="","",(K57/J57)/LOOKUP(RIGHT($D$2,3),定数!$A$6:$A$13,定数!$B$6:$B$13))</f>
        <v>0.39850647314275756</v>
      </c>
      <c r="N57" s="40">
        <v>2002</v>
      </c>
      <c r="O57" s="8">
        <v>44017</v>
      </c>
      <c r="P57" s="103">
        <v>0.97343000000000002</v>
      </c>
      <c r="Q57" s="103"/>
      <c r="R57" s="104">
        <f>IF(P57="","",T57*M57*LOOKUP(RIGHT($D$2,3),定数!$A$6:$A$13,定数!$B$6:$B$13))</f>
        <v>3758.7130546824787</v>
      </c>
      <c r="S57" s="104"/>
      <c r="T57" s="105">
        <f t="shared" si="6"/>
        <v>78.599999999999781</v>
      </c>
      <c r="U57" s="105"/>
      <c r="V57" t="str">
        <f t="shared" si="9"/>
        <v/>
      </c>
      <c r="W57">
        <f t="shared" si="2"/>
        <v>0</v>
      </c>
      <c r="X57" s="41">
        <f t="shared" si="7"/>
        <v>123969.4992138095</v>
      </c>
      <c r="Y57" s="42">
        <f t="shared" si="8"/>
        <v>0.20279096095279847</v>
      </c>
      <c r="Z57">
        <f t="shared" si="3"/>
        <v>3758.7130546824787</v>
      </c>
      <c r="AA57" t="str">
        <f t="shared" si="4"/>
        <v/>
      </c>
    </row>
    <row r="58" spans="1:27" x14ac:dyDescent="0.2">
      <c r="B58" s="40">
        <v>50</v>
      </c>
      <c r="C58" s="102">
        <f t="shared" si="0"/>
        <v>102588.31839408635</v>
      </c>
      <c r="D58" s="102"/>
      <c r="E58" s="59">
        <v>2002</v>
      </c>
      <c r="F58" s="8">
        <v>44016</v>
      </c>
      <c r="G58" s="59" t="s">
        <v>3</v>
      </c>
      <c r="H58" s="103">
        <v>0.97668999999999995</v>
      </c>
      <c r="I58" s="103"/>
      <c r="J58" s="59">
        <v>68</v>
      </c>
      <c r="K58" s="106">
        <f t="shared" si="5"/>
        <v>3077.6495518225906</v>
      </c>
      <c r="L58" s="107"/>
      <c r="M58" s="6">
        <f>IF(J58="","",(K58/J58)/LOOKUP(RIGHT($D$2,3),定数!$A$6:$A$13,定数!$B$6:$B$13))</f>
        <v>0.37716293527237632</v>
      </c>
      <c r="N58" s="59">
        <v>2002</v>
      </c>
      <c r="O58" s="8">
        <v>44020</v>
      </c>
      <c r="P58" s="103">
        <v>0.98351</v>
      </c>
      <c r="Q58" s="103"/>
      <c r="R58" s="104">
        <f>IF(P58="","",T58*M58*LOOKUP(RIGHT($D$2,3),定数!$A$6:$A$13,定数!$B$6:$B$13))</f>
        <v>-3086.7014622691499</v>
      </c>
      <c r="S58" s="104"/>
      <c r="T58" s="105">
        <f t="shared" si="6"/>
        <v>-68.200000000000486</v>
      </c>
      <c r="U58" s="105"/>
      <c r="V58" t="str">
        <f t="shared" si="9"/>
        <v/>
      </c>
      <c r="W58">
        <f t="shared" si="2"/>
        <v>1</v>
      </c>
      <c r="X58" s="41">
        <f t="shared" si="7"/>
        <v>123969.4992138095</v>
      </c>
      <c r="Y58" s="42">
        <f t="shared" si="8"/>
        <v>0.17247130104839048</v>
      </c>
      <c r="Z58" t="str">
        <f t="shared" si="3"/>
        <v/>
      </c>
      <c r="AA58">
        <f t="shared" si="4"/>
        <v>-3086.7014622691499</v>
      </c>
    </row>
    <row r="59" spans="1:27" x14ac:dyDescent="0.2">
      <c r="B59" s="40">
        <v>51</v>
      </c>
      <c r="C59" s="102">
        <f t="shared" si="0"/>
        <v>99501.616931817203</v>
      </c>
      <c r="D59" s="102"/>
      <c r="E59" s="40">
        <v>2002</v>
      </c>
      <c r="F59" s="8">
        <v>44022</v>
      </c>
      <c r="G59" s="40" t="s">
        <v>4</v>
      </c>
      <c r="H59" s="103">
        <v>0.99158999999999997</v>
      </c>
      <c r="I59" s="103"/>
      <c r="J59" s="40">
        <v>31</v>
      </c>
      <c r="K59" s="106">
        <f t="shared" si="5"/>
        <v>2985.048507954516</v>
      </c>
      <c r="L59" s="107"/>
      <c r="M59" s="6">
        <f>IF(J59="","",(K59/J59)/LOOKUP(RIGHT($D$2,3),定数!$A$6:$A$13,定数!$B$6:$B$13))</f>
        <v>0.80243239461142901</v>
      </c>
      <c r="N59" s="40">
        <v>2002</v>
      </c>
      <c r="O59" s="8">
        <v>44022</v>
      </c>
      <c r="P59" s="103">
        <v>0.99553999999999998</v>
      </c>
      <c r="Q59" s="103"/>
      <c r="R59" s="104">
        <f>IF(P59="","",T59*M59*LOOKUP(RIGHT($D$2,3),定数!$A$6:$A$13,定数!$B$6:$B$13))</f>
        <v>3803.5295504581823</v>
      </c>
      <c r="S59" s="104"/>
      <c r="T59" s="105">
        <f t="shared" si="6"/>
        <v>39.500000000000092</v>
      </c>
      <c r="U59" s="105"/>
      <c r="V59" t="str">
        <f t="shared" si="9"/>
        <v/>
      </c>
      <c r="W59">
        <f t="shared" si="2"/>
        <v>0</v>
      </c>
      <c r="X59" s="41">
        <f t="shared" si="7"/>
        <v>123969.4992138095</v>
      </c>
      <c r="Y59" s="42">
        <f t="shared" si="8"/>
        <v>0.19737017925508171</v>
      </c>
      <c r="Z59">
        <f t="shared" si="3"/>
        <v>3803.5295504581823</v>
      </c>
      <c r="AA59" t="str">
        <f t="shared" si="4"/>
        <v/>
      </c>
    </row>
    <row r="60" spans="1:27" x14ac:dyDescent="0.2">
      <c r="B60" s="40">
        <v>52</v>
      </c>
      <c r="C60" s="102">
        <f t="shared" si="0"/>
        <v>103305.14648227539</v>
      </c>
      <c r="D60" s="102"/>
      <c r="E60" s="40">
        <v>2002</v>
      </c>
      <c r="F60" s="8">
        <v>44029</v>
      </c>
      <c r="G60" s="40" t="s">
        <v>4</v>
      </c>
      <c r="H60" s="103">
        <v>1.0132099999999999</v>
      </c>
      <c r="I60" s="103"/>
      <c r="J60" s="40">
        <v>50</v>
      </c>
      <c r="K60" s="106">
        <f t="shared" si="5"/>
        <v>3099.1543944682617</v>
      </c>
      <c r="L60" s="107"/>
      <c r="M60" s="6">
        <f>IF(J60="","",(K60/J60)/LOOKUP(RIGHT($D$2,3),定数!$A$6:$A$13,定数!$B$6:$B$13))</f>
        <v>0.516525732411377</v>
      </c>
      <c r="N60" s="40">
        <v>2002</v>
      </c>
      <c r="O60" s="8">
        <v>44022</v>
      </c>
      <c r="P60" s="103">
        <v>1.0081899999999999</v>
      </c>
      <c r="Q60" s="103"/>
      <c r="R60" s="104">
        <f>IF(P60="","",T60*M60*LOOKUP(RIGHT($D$2,3),定数!$A$6:$A$13,定数!$B$6:$B$13))</f>
        <v>-3111.5510120461504</v>
      </c>
      <c r="S60" s="104"/>
      <c r="T60" s="105">
        <f t="shared" si="6"/>
        <v>-50.200000000000244</v>
      </c>
      <c r="U60" s="105"/>
      <c r="V60" t="str">
        <f t="shared" si="9"/>
        <v/>
      </c>
      <c r="W60">
        <f t="shared" si="2"/>
        <v>1</v>
      </c>
      <c r="X60" s="41">
        <f t="shared" si="7"/>
        <v>123969.4992138095</v>
      </c>
      <c r="Y60" s="42">
        <f t="shared" si="8"/>
        <v>0.16668900707499357</v>
      </c>
      <c r="Z60" t="str">
        <f t="shared" si="3"/>
        <v/>
      </c>
      <c r="AA60">
        <f t="shared" si="4"/>
        <v>-3111.5510120461504</v>
      </c>
    </row>
    <row r="61" spans="1:27" x14ac:dyDescent="0.2">
      <c r="B61" s="40">
        <v>53</v>
      </c>
      <c r="C61" s="102">
        <f t="shared" si="0"/>
        <v>100193.59547022924</v>
      </c>
      <c r="D61" s="102"/>
      <c r="E61" s="40">
        <v>2002</v>
      </c>
      <c r="F61" s="8">
        <v>44070</v>
      </c>
      <c r="G61" s="40" t="s">
        <v>4</v>
      </c>
      <c r="H61" s="103">
        <v>0.97611000000000003</v>
      </c>
      <c r="I61" s="103"/>
      <c r="J61" s="40">
        <v>37</v>
      </c>
      <c r="K61" s="106">
        <f t="shared" si="5"/>
        <v>3005.8078641068769</v>
      </c>
      <c r="L61" s="107"/>
      <c r="M61" s="6">
        <f>IF(J61="","",(K61/J61)/LOOKUP(RIGHT($D$2,3),定数!$A$6:$A$13,定数!$B$6:$B$13))</f>
        <v>0.67698375317722459</v>
      </c>
      <c r="N61" s="40">
        <v>2002</v>
      </c>
      <c r="O61" s="8">
        <v>44070</v>
      </c>
      <c r="P61" s="103">
        <v>0.98080000000000001</v>
      </c>
      <c r="Q61" s="103"/>
      <c r="R61" s="104">
        <f>IF(P61="","",T61*M61*LOOKUP(RIGHT($D$2,3),定数!$A$6:$A$13,定数!$B$6:$B$13))</f>
        <v>3810.0645628813973</v>
      </c>
      <c r="S61" s="104"/>
      <c r="T61" s="105">
        <f t="shared" si="6"/>
        <v>46.899999999999721</v>
      </c>
      <c r="U61" s="105"/>
      <c r="V61" t="str">
        <f t="shared" si="9"/>
        <v/>
      </c>
      <c r="W61">
        <f t="shared" si="2"/>
        <v>0</v>
      </c>
      <c r="X61" s="41">
        <f t="shared" si="7"/>
        <v>123969.4992138095</v>
      </c>
      <c r="Y61" s="42">
        <f t="shared" si="8"/>
        <v>0.191788334181895</v>
      </c>
      <c r="Z61">
        <f t="shared" si="3"/>
        <v>3810.0645628813973</v>
      </c>
      <c r="AA61" t="str">
        <f t="shared" si="4"/>
        <v/>
      </c>
    </row>
    <row r="62" spans="1:27" x14ac:dyDescent="0.2">
      <c r="A62">
        <v>0</v>
      </c>
      <c r="B62" s="40">
        <v>54</v>
      </c>
      <c r="C62" s="102">
        <f t="shared" si="0"/>
        <v>104003.66003311063</v>
      </c>
      <c r="D62" s="102"/>
      <c r="E62" s="40">
        <v>2002</v>
      </c>
      <c r="F62" s="8">
        <v>44073</v>
      </c>
      <c r="G62" s="40" t="s">
        <v>4</v>
      </c>
      <c r="H62" s="103">
        <v>0.98551</v>
      </c>
      <c r="I62" s="103"/>
      <c r="J62" s="40">
        <v>27</v>
      </c>
      <c r="K62" s="106">
        <f t="shared" si="5"/>
        <v>3120.1098009933189</v>
      </c>
      <c r="L62" s="107"/>
      <c r="M62" s="6">
        <f>IF(J62="","",(K62/J62)/LOOKUP(RIGHT($D$2,3),定数!$A$6:$A$13,定数!$B$6:$B$13))</f>
        <v>0.96299685215843178</v>
      </c>
      <c r="N62" s="40">
        <v>2002</v>
      </c>
      <c r="O62" s="8">
        <v>44073</v>
      </c>
      <c r="P62" s="103">
        <v>0.98279000000000005</v>
      </c>
      <c r="Q62" s="103"/>
      <c r="R62" s="104">
        <f>IF(P62="","",T62*M62*LOOKUP(RIGHT($D$2,3),定数!$A$6:$A$13,定数!$B$6:$B$13))</f>
        <v>-3143.2217254450575</v>
      </c>
      <c r="S62" s="104"/>
      <c r="T62" s="105">
        <f t="shared" si="6"/>
        <v>-27.199999999999449</v>
      </c>
      <c r="U62" s="105"/>
      <c r="V62" t="str">
        <f t="shared" si="9"/>
        <v/>
      </c>
      <c r="W62">
        <f t="shared" si="2"/>
        <v>1</v>
      </c>
      <c r="X62" s="41">
        <f t="shared" si="7"/>
        <v>123969.4992138095</v>
      </c>
      <c r="Y62" s="42">
        <f t="shared" si="8"/>
        <v>0.16105444732227159</v>
      </c>
      <c r="Z62" t="str">
        <f t="shared" si="3"/>
        <v/>
      </c>
      <c r="AA62">
        <f t="shared" si="4"/>
        <v>-3143.2217254450575</v>
      </c>
    </row>
    <row r="63" spans="1:27" x14ac:dyDescent="0.2">
      <c r="A63">
        <v>2</v>
      </c>
      <c r="B63" s="40">
        <v>55</v>
      </c>
      <c r="C63" s="102">
        <f t="shared" si="0"/>
        <v>100860.43830766558</v>
      </c>
      <c r="D63" s="102"/>
      <c r="E63" s="40">
        <v>2002</v>
      </c>
      <c r="F63" s="8">
        <v>44085</v>
      </c>
      <c r="G63" s="40" t="s">
        <v>3</v>
      </c>
      <c r="H63" s="103">
        <v>0.97419</v>
      </c>
      <c r="I63" s="103"/>
      <c r="J63" s="40">
        <v>29</v>
      </c>
      <c r="K63" s="106">
        <f t="shared" si="5"/>
        <v>3025.8131492299672</v>
      </c>
      <c r="L63" s="107"/>
      <c r="M63" s="6">
        <f>IF(J63="","",(K63/J63)/LOOKUP(RIGHT($D$2,3),定数!$A$6:$A$13,定数!$B$6:$B$13))</f>
        <v>0.86948653713504798</v>
      </c>
      <c r="N63" s="40">
        <v>2002</v>
      </c>
      <c r="O63" s="8">
        <v>44085</v>
      </c>
      <c r="P63" s="103">
        <v>0.97052000000000005</v>
      </c>
      <c r="Q63" s="103"/>
      <c r="R63" s="104">
        <f>IF(P63="","",T63*M63*LOOKUP(RIGHT($D$2,3),定数!$A$6:$A$13,定数!$B$6:$B$13))</f>
        <v>3829.2187095427007</v>
      </c>
      <c r="S63" s="104"/>
      <c r="T63" s="105">
        <f t="shared" si="6"/>
        <v>36.699999999999513</v>
      </c>
      <c r="U63" s="105"/>
      <c r="V63" t="str">
        <f t="shared" si="9"/>
        <v/>
      </c>
      <c r="W63">
        <f t="shared" si="2"/>
        <v>0</v>
      </c>
      <c r="X63" s="41">
        <f t="shared" si="7"/>
        <v>123969.4992138095</v>
      </c>
      <c r="Y63" s="42">
        <f t="shared" si="8"/>
        <v>0.18640924624764232</v>
      </c>
      <c r="Z63">
        <f t="shared" si="3"/>
        <v>3829.2187095427007</v>
      </c>
      <c r="AA63" t="str">
        <f t="shared" si="4"/>
        <v/>
      </c>
    </row>
    <row r="64" spans="1:27" x14ac:dyDescent="0.2">
      <c r="A64">
        <v>0</v>
      </c>
      <c r="B64" s="40">
        <v>56</v>
      </c>
      <c r="C64" s="102">
        <f t="shared" si="0"/>
        <v>104689.65701720829</v>
      </c>
      <c r="D64" s="102"/>
      <c r="E64" s="40">
        <v>2002</v>
      </c>
      <c r="F64" s="8">
        <v>44101</v>
      </c>
      <c r="G64" s="40" t="s">
        <v>3</v>
      </c>
      <c r="H64" s="103">
        <v>0.97538999999999998</v>
      </c>
      <c r="I64" s="103"/>
      <c r="J64" s="40">
        <v>43</v>
      </c>
      <c r="K64" s="106">
        <f t="shared" si="5"/>
        <v>3140.6897105162484</v>
      </c>
      <c r="L64" s="107"/>
      <c r="M64" s="6">
        <f>IF(J64="","",(K64/J64)/LOOKUP(RIGHT($D$2,3),定数!$A$6:$A$13,定数!$B$6:$B$13))</f>
        <v>0.60866079661167605</v>
      </c>
      <c r="N64" s="40">
        <v>2002</v>
      </c>
      <c r="O64" s="8">
        <v>44101</v>
      </c>
      <c r="P64" s="103">
        <v>0.97970999999999997</v>
      </c>
      <c r="Q64" s="103"/>
      <c r="R64" s="104">
        <f>IF(P64="","",T64*M64*LOOKUP(RIGHT($D$2,3),定数!$A$6:$A$13,定数!$B$6:$B$13))</f>
        <v>-3155.2975696349217</v>
      </c>
      <c r="S64" s="104"/>
      <c r="T64" s="105">
        <f t="shared" si="6"/>
        <v>-43.199999999999903</v>
      </c>
      <c r="U64" s="105"/>
      <c r="V64" t="str">
        <f t="shared" si="9"/>
        <v/>
      </c>
      <c r="W64">
        <f t="shared" si="2"/>
        <v>1</v>
      </c>
      <c r="X64" s="41">
        <f t="shared" si="7"/>
        <v>123969.4992138095</v>
      </c>
      <c r="Y64" s="42">
        <f t="shared" si="8"/>
        <v>0.15552085245863079</v>
      </c>
      <c r="Z64" t="str">
        <f t="shared" si="3"/>
        <v/>
      </c>
      <c r="AA64">
        <f t="shared" si="4"/>
        <v>-3155.2975696349217</v>
      </c>
    </row>
    <row r="65" spans="2:27" x14ac:dyDescent="0.2">
      <c r="B65" s="40">
        <v>57</v>
      </c>
      <c r="C65" s="102">
        <f t="shared" si="0"/>
        <v>101534.35944757337</v>
      </c>
      <c r="D65" s="102"/>
      <c r="E65" s="62">
        <v>2002</v>
      </c>
      <c r="F65" s="8">
        <v>44149</v>
      </c>
      <c r="G65" s="62" t="s">
        <v>3</v>
      </c>
      <c r="H65" s="103">
        <v>1.0064900000000001</v>
      </c>
      <c r="I65" s="103"/>
      <c r="J65" s="62">
        <v>25</v>
      </c>
      <c r="K65" s="106">
        <f t="shared" si="5"/>
        <v>3046.0307834272012</v>
      </c>
      <c r="L65" s="107"/>
      <c r="M65" s="6">
        <f>IF(J65="","",(K65/J65)/LOOKUP(RIGHT($D$2,3),定数!$A$6:$A$13,定数!$B$6:$B$13))</f>
        <v>1.0153435944757336</v>
      </c>
      <c r="N65" s="62">
        <v>2002</v>
      </c>
      <c r="O65" s="8">
        <v>44149</v>
      </c>
      <c r="P65" s="103">
        <v>1.00901</v>
      </c>
      <c r="Q65" s="103"/>
      <c r="R65" s="104">
        <f>IF(P65="","",T65*M65*LOOKUP(RIGHT($D$2,3),定数!$A$6:$A$13,定数!$B$6:$B$13))</f>
        <v>-3070.399029694443</v>
      </c>
      <c r="S65" s="104"/>
      <c r="T65" s="105">
        <f t="shared" si="6"/>
        <v>-25.199999999998557</v>
      </c>
      <c r="U65" s="105"/>
      <c r="V65" t="str">
        <f t="shared" si="9"/>
        <v/>
      </c>
      <c r="W65">
        <f t="shared" si="2"/>
        <v>2</v>
      </c>
      <c r="X65" s="41">
        <f t="shared" si="7"/>
        <v>123969.4992138095</v>
      </c>
      <c r="Y65" s="42">
        <f t="shared" si="8"/>
        <v>0.18097306118452872</v>
      </c>
      <c r="Z65" t="str">
        <f t="shared" si="3"/>
        <v/>
      </c>
      <c r="AA65">
        <f t="shared" si="4"/>
        <v>-3070.399029694443</v>
      </c>
    </row>
    <row r="66" spans="2:27" x14ac:dyDescent="0.2">
      <c r="B66" s="40">
        <v>58</v>
      </c>
      <c r="C66" s="102">
        <f t="shared" si="0"/>
        <v>98463.96041787893</v>
      </c>
      <c r="D66" s="102"/>
      <c r="E66" s="40">
        <v>2002</v>
      </c>
      <c r="F66" s="8">
        <v>44174</v>
      </c>
      <c r="G66" s="40" t="s">
        <v>4</v>
      </c>
      <c r="H66" s="103">
        <v>1.0100100000000001</v>
      </c>
      <c r="I66" s="103"/>
      <c r="J66" s="40">
        <v>33</v>
      </c>
      <c r="K66" s="106">
        <f t="shared" si="5"/>
        <v>2953.918812536368</v>
      </c>
      <c r="L66" s="107"/>
      <c r="M66" s="6">
        <f>IF(J66="","",(K66/J66)/LOOKUP(RIGHT($D$2,3),定数!$A$6:$A$13,定数!$B$6:$B$13))</f>
        <v>0.74593909407484038</v>
      </c>
      <c r="N66" s="40">
        <v>2002</v>
      </c>
      <c r="O66" s="8">
        <v>44176</v>
      </c>
      <c r="P66" s="103">
        <v>1.0066900000000001</v>
      </c>
      <c r="Q66" s="103"/>
      <c r="R66" s="104">
        <f>IF(P66="","",T66*M66*LOOKUP(RIGHT($D$2,3),定数!$A$6:$A$13,定数!$B$6:$B$13))</f>
        <v>-2971.8213507941546</v>
      </c>
      <c r="S66" s="104"/>
      <c r="T66" s="105">
        <f t="shared" si="6"/>
        <v>-33.199999999999896</v>
      </c>
      <c r="U66" s="105"/>
      <c r="V66" t="str">
        <f t="shared" si="9"/>
        <v/>
      </c>
      <c r="W66">
        <f t="shared" si="2"/>
        <v>3</v>
      </c>
      <c r="X66" s="41">
        <f t="shared" si="7"/>
        <v>123969.4992138095</v>
      </c>
      <c r="Y66" s="42">
        <f t="shared" si="8"/>
        <v>0.20574043581430712</v>
      </c>
      <c r="Z66" t="str">
        <f t="shared" si="3"/>
        <v/>
      </c>
      <c r="AA66">
        <f t="shared" si="4"/>
        <v>-2971.8213507941546</v>
      </c>
    </row>
    <row r="67" spans="2:27" x14ac:dyDescent="0.2">
      <c r="B67" s="40">
        <v>59</v>
      </c>
      <c r="C67" s="102">
        <f t="shared" si="0"/>
        <v>95492.139067084776</v>
      </c>
      <c r="D67" s="102"/>
      <c r="E67" s="62">
        <v>2002</v>
      </c>
      <c r="F67" s="8">
        <v>44177</v>
      </c>
      <c r="G67" s="62" t="s">
        <v>3</v>
      </c>
      <c r="H67" s="103">
        <v>1.00749</v>
      </c>
      <c r="I67" s="103"/>
      <c r="J67" s="62">
        <v>28</v>
      </c>
      <c r="K67" s="106">
        <f t="shared" si="5"/>
        <v>2864.764172012543</v>
      </c>
      <c r="L67" s="107"/>
      <c r="M67" s="6">
        <f>IF(J67="","",(K67/J67)/LOOKUP(RIGHT($D$2,3),定数!$A$6:$A$13,定数!$B$6:$B$13))</f>
        <v>0.85260838452754251</v>
      </c>
      <c r="N67" s="62">
        <v>2002</v>
      </c>
      <c r="O67" s="8">
        <v>44177</v>
      </c>
      <c r="P67" s="103">
        <v>1.01031</v>
      </c>
      <c r="Q67" s="103"/>
      <c r="R67" s="104">
        <f>IF(P67="","",T67*M67*LOOKUP(RIGHT($D$2,3),定数!$A$6:$A$13,定数!$B$6:$B$13))</f>
        <v>-2885.2267732412497</v>
      </c>
      <c r="S67" s="104"/>
      <c r="T67" s="105">
        <f t="shared" si="6"/>
        <v>-28.200000000000447</v>
      </c>
      <c r="U67" s="105"/>
      <c r="V67" t="str">
        <f t="shared" si="9"/>
        <v/>
      </c>
      <c r="W67">
        <f t="shared" si="2"/>
        <v>4</v>
      </c>
      <c r="X67" s="41">
        <f t="shared" si="7"/>
        <v>123969.4992138095</v>
      </c>
      <c r="Y67" s="42">
        <f t="shared" si="8"/>
        <v>0.22971263356972971</v>
      </c>
      <c r="Z67" t="str">
        <f t="shared" si="3"/>
        <v/>
      </c>
      <c r="AA67">
        <f t="shared" si="4"/>
        <v>-2885.2267732412497</v>
      </c>
    </row>
    <row r="68" spans="2:27" x14ac:dyDescent="0.2">
      <c r="B68" s="40">
        <v>60</v>
      </c>
      <c r="C68" s="102">
        <f t="shared" si="0"/>
        <v>92606.912293843532</v>
      </c>
      <c r="D68" s="102"/>
      <c r="E68" s="40">
        <v>2002</v>
      </c>
      <c r="F68" s="8">
        <v>44179</v>
      </c>
      <c r="G68" s="40" t="s">
        <v>4</v>
      </c>
      <c r="H68" s="103">
        <v>1.02321</v>
      </c>
      <c r="I68" s="103"/>
      <c r="J68" s="40">
        <v>56</v>
      </c>
      <c r="K68" s="106">
        <f t="shared" si="5"/>
        <v>2778.2073688153059</v>
      </c>
      <c r="L68" s="107"/>
      <c r="M68" s="6">
        <f>IF(J68="","",(K68/J68)/LOOKUP(RIGHT($D$2,3),定数!$A$6:$A$13,定数!$B$6:$B$13))</f>
        <v>0.41342371559751573</v>
      </c>
      <c r="N68" s="40">
        <v>2002</v>
      </c>
      <c r="O68" s="8">
        <v>44182</v>
      </c>
      <c r="P68" s="103">
        <v>1.02963</v>
      </c>
      <c r="Q68" s="103"/>
      <c r="R68" s="104">
        <f>IF(P68="","",T68*M68*LOOKUP(RIGHT($D$2,3),定数!$A$6:$A$13,定数!$B$6:$B$13))</f>
        <v>3185.0163049633074</v>
      </c>
      <c r="S68" s="104"/>
      <c r="T68" s="105">
        <f t="shared" si="6"/>
        <v>64.200000000000927</v>
      </c>
      <c r="U68" s="105"/>
      <c r="V68" t="str">
        <f t="shared" si="9"/>
        <v/>
      </c>
      <c r="W68">
        <f t="shared" si="2"/>
        <v>0</v>
      </c>
      <c r="X68" s="41">
        <f t="shared" si="7"/>
        <v>123969.4992138095</v>
      </c>
      <c r="Y68" s="42">
        <f t="shared" si="8"/>
        <v>0.25298631614115896</v>
      </c>
      <c r="Z68">
        <f t="shared" si="3"/>
        <v>3185.0163049633074</v>
      </c>
      <c r="AA68" t="str">
        <f t="shared" si="4"/>
        <v/>
      </c>
    </row>
    <row r="69" spans="2:27" x14ac:dyDescent="0.2">
      <c r="B69" s="40">
        <v>61</v>
      </c>
      <c r="C69" s="102">
        <f t="shared" si="0"/>
        <v>95791.928598806844</v>
      </c>
      <c r="D69" s="102"/>
      <c r="E69" s="40">
        <v>2002</v>
      </c>
      <c r="F69" s="8">
        <v>44191</v>
      </c>
      <c r="G69" s="40" t="s">
        <v>4</v>
      </c>
      <c r="H69" s="103">
        <v>1.036</v>
      </c>
      <c r="I69" s="103"/>
      <c r="J69" s="40">
        <v>32</v>
      </c>
      <c r="K69" s="106">
        <f t="shared" si="5"/>
        <v>2873.7578579642054</v>
      </c>
      <c r="L69" s="107"/>
      <c r="M69" s="6">
        <f>IF(J69="","",(K69/J69)/LOOKUP(RIGHT($D$2,3),定数!$A$6:$A$13,定数!$B$6:$B$13))</f>
        <v>0.7483744421781785</v>
      </c>
      <c r="N69" s="40">
        <v>2002</v>
      </c>
      <c r="O69" s="8">
        <v>44192</v>
      </c>
      <c r="P69" s="103">
        <v>1.04006</v>
      </c>
      <c r="Q69" s="103"/>
      <c r="R69" s="104">
        <f>IF(P69="","",T69*M69*LOOKUP(RIGHT($D$2,3),定数!$A$6:$A$13,定数!$B$6:$B$13))</f>
        <v>3646.0802822920432</v>
      </c>
      <c r="S69" s="104"/>
      <c r="T69" s="105">
        <f t="shared" si="6"/>
        <v>40.599999999999525</v>
      </c>
      <c r="U69" s="105"/>
      <c r="V69" t="str">
        <f t="shared" si="9"/>
        <v/>
      </c>
      <c r="W69">
        <f t="shared" si="2"/>
        <v>0</v>
      </c>
      <c r="X69" s="41">
        <f t="shared" si="7"/>
        <v>123969.4992138095</v>
      </c>
      <c r="Y69" s="42">
        <f t="shared" si="8"/>
        <v>0.22729438122844192</v>
      </c>
      <c r="Z69">
        <f t="shared" si="3"/>
        <v>3646.0802822920432</v>
      </c>
      <c r="AA69" t="str">
        <f t="shared" si="4"/>
        <v/>
      </c>
    </row>
    <row r="70" spans="2:27" x14ac:dyDescent="0.2">
      <c r="B70" s="40">
        <v>62</v>
      </c>
      <c r="C70" s="102">
        <f t="shared" si="0"/>
        <v>99438.008881098882</v>
      </c>
      <c r="D70" s="102"/>
      <c r="E70" s="63">
        <v>2002</v>
      </c>
      <c r="F70" s="8">
        <v>44195</v>
      </c>
      <c r="G70" s="63" t="s">
        <v>4</v>
      </c>
      <c r="H70" s="103">
        <v>1.0430900000000001</v>
      </c>
      <c r="I70" s="103"/>
      <c r="J70" s="63">
        <v>24</v>
      </c>
      <c r="K70" s="106">
        <f t="shared" si="5"/>
        <v>2983.1402664329662</v>
      </c>
      <c r="L70" s="107"/>
      <c r="M70" s="6">
        <f>IF(J70="","",(K70/J70)/LOOKUP(RIGHT($D$2,3),定数!$A$6:$A$13,定数!$B$6:$B$13))</f>
        <v>1.0358125925114465</v>
      </c>
      <c r="N70" s="40">
        <v>2002</v>
      </c>
      <c r="O70" s="8">
        <v>44195</v>
      </c>
      <c r="P70" s="103">
        <v>1.0461499999999999</v>
      </c>
      <c r="Q70" s="103"/>
      <c r="R70" s="104">
        <f>IF(P70="","",T70*M70*LOOKUP(RIGHT($D$2,3),定数!$A$6:$A$13,定数!$B$6:$B$13))</f>
        <v>3803.5038397018334</v>
      </c>
      <c r="S70" s="104"/>
      <c r="T70" s="105">
        <f t="shared" si="6"/>
        <v>30.599999999998406</v>
      </c>
      <c r="U70" s="105"/>
      <c r="V70" t="str">
        <f t="shared" si="9"/>
        <v/>
      </c>
      <c r="W70">
        <f t="shared" si="2"/>
        <v>0</v>
      </c>
      <c r="X70" s="41">
        <f t="shared" si="7"/>
        <v>123969.4992138095</v>
      </c>
      <c r="Y70" s="42">
        <f t="shared" si="8"/>
        <v>0.19788327361394997</v>
      </c>
      <c r="Z70">
        <f t="shared" si="3"/>
        <v>3803.5038397018334</v>
      </c>
      <c r="AA70" t="str">
        <f t="shared" si="4"/>
        <v/>
      </c>
    </row>
    <row r="71" spans="2:27" x14ac:dyDescent="0.2">
      <c r="B71" s="40">
        <v>63</v>
      </c>
      <c r="C71" s="102">
        <f t="shared" si="0"/>
        <v>103241.51272080072</v>
      </c>
      <c r="D71" s="102"/>
      <c r="E71" s="40">
        <v>2002</v>
      </c>
      <c r="F71" s="8">
        <v>44196</v>
      </c>
      <c r="G71" s="40" t="s">
        <v>4</v>
      </c>
      <c r="H71" s="103">
        <v>1.0499099999999999</v>
      </c>
      <c r="I71" s="103"/>
      <c r="J71" s="40">
        <v>45</v>
      </c>
      <c r="K71" s="106">
        <f t="shared" si="5"/>
        <v>3097.2453816240213</v>
      </c>
      <c r="L71" s="107"/>
      <c r="M71" s="6">
        <f>IF(J71="","",(K71/J71)/LOOKUP(RIGHT($D$2,3),定数!$A$6:$A$13,定数!$B$6:$B$13))</f>
        <v>0.57356395956000406</v>
      </c>
      <c r="N71" s="64">
        <v>2003</v>
      </c>
      <c r="O71" s="8">
        <v>43832</v>
      </c>
      <c r="P71" s="103">
        <v>1.04539</v>
      </c>
      <c r="Q71" s="103"/>
      <c r="R71" s="104">
        <f>IF(P71="","",T71*M71*LOOKUP(RIGHT($D$2,3),定数!$A$6:$A$13,定数!$B$6:$B$13))</f>
        <v>-3111.0109166533639</v>
      </c>
      <c r="S71" s="104"/>
      <c r="T71" s="105">
        <f t="shared" si="6"/>
        <v>-45.199999999998575</v>
      </c>
      <c r="U71" s="105"/>
      <c r="V71" t="str">
        <f t="shared" si="9"/>
        <v/>
      </c>
      <c r="W71">
        <f t="shared" si="2"/>
        <v>1</v>
      </c>
      <c r="X71" s="41">
        <f t="shared" si="7"/>
        <v>123969.4992138095</v>
      </c>
      <c r="Y71" s="42">
        <f t="shared" si="8"/>
        <v>0.16720230882968512</v>
      </c>
      <c r="Z71" t="str">
        <f t="shared" si="3"/>
        <v/>
      </c>
      <c r="AA71">
        <f t="shared" si="4"/>
        <v>-3111.0109166533639</v>
      </c>
    </row>
    <row r="72" spans="2:27" x14ac:dyDescent="0.2">
      <c r="B72" s="40">
        <v>64</v>
      </c>
      <c r="C72" s="102">
        <f t="shared" si="0"/>
        <v>100130.50180414735</v>
      </c>
      <c r="D72" s="102"/>
      <c r="E72" s="40">
        <v>2003</v>
      </c>
      <c r="F72" s="8">
        <v>43831</v>
      </c>
      <c r="G72" s="40" t="s">
        <v>4</v>
      </c>
      <c r="H72" s="103">
        <v>1.04931</v>
      </c>
      <c r="I72" s="103"/>
      <c r="J72" s="40">
        <v>26</v>
      </c>
      <c r="K72" s="106">
        <f t="shared" si="5"/>
        <v>3003.9150541244203</v>
      </c>
      <c r="L72" s="107"/>
      <c r="M72" s="6">
        <f>IF(J72="","",(K72/J72)/LOOKUP(RIGHT($D$2,3),定数!$A$6:$A$13,定数!$B$6:$B$13))</f>
        <v>0.96279328657833985</v>
      </c>
      <c r="N72" s="64">
        <v>2003</v>
      </c>
      <c r="O72" s="8">
        <v>43832</v>
      </c>
      <c r="P72" s="103">
        <v>1.0466899999999999</v>
      </c>
      <c r="Q72" s="103"/>
      <c r="R72" s="104">
        <f>IF(P72="","",T72*M72*LOOKUP(RIGHT($D$2,3),定数!$A$6:$A$13,定数!$B$6:$B$13))</f>
        <v>-3027.0220930023779</v>
      </c>
      <c r="S72" s="104"/>
      <c r="T72" s="105">
        <f t="shared" si="6"/>
        <v>-26.200000000000667</v>
      </c>
      <c r="U72" s="105"/>
      <c r="V72" t="str">
        <f t="shared" si="9"/>
        <v/>
      </c>
      <c r="W72">
        <f t="shared" si="2"/>
        <v>2</v>
      </c>
      <c r="X72" s="41">
        <f t="shared" si="7"/>
        <v>123969.4992138095</v>
      </c>
      <c r="Y72" s="42">
        <f t="shared" si="8"/>
        <v>0.19229727925694984</v>
      </c>
      <c r="Z72" t="str">
        <f t="shared" si="3"/>
        <v/>
      </c>
      <c r="AA72">
        <f t="shared" si="4"/>
        <v>-3027.0220930023779</v>
      </c>
    </row>
    <row r="73" spans="2:27" x14ac:dyDescent="0.2">
      <c r="B73" s="40">
        <v>65</v>
      </c>
      <c r="C73" s="102">
        <f t="shared" si="0"/>
        <v>97103.479711144973</v>
      </c>
      <c r="D73" s="102"/>
      <c r="E73" s="64">
        <v>2003</v>
      </c>
      <c r="F73" s="8">
        <v>43852</v>
      </c>
      <c r="G73" s="63" t="s">
        <v>4</v>
      </c>
      <c r="H73" s="103">
        <v>1.0718099999999999</v>
      </c>
      <c r="I73" s="103"/>
      <c r="J73" s="63">
        <v>35</v>
      </c>
      <c r="K73" s="106">
        <f t="shared" si="5"/>
        <v>2913.1043913343492</v>
      </c>
      <c r="L73" s="107"/>
      <c r="M73" s="6">
        <f>IF(J73="","",(K73/J73)/LOOKUP(RIGHT($D$2,3),定数!$A$6:$A$13,定数!$B$6:$B$13))</f>
        <v>0.69359628365103554</v>
      </c>
      <c r="N73" s="64">
        <v>2003</v>
      </c>
      <c r="O73" s="8">
        <v>43853</v>
      </c>
      <c r="P73" s="103">
        <v>1.0762499999999999</v>
      </c>
      <c r="Q73" s="103"/>
      <c r="R73" s="104">
        <f>IF(P73="","",T73*M73*LOOKUP(RIGHT($D$2,3),定数!$A$6:$A$13,定数!$B$6:$B$13))</f>
        <v>3695.4809992927167</v>
      </c>
      <c r="S73" s="104"/>
      <c r="T73" s="105">
        <f t="shared" si="6"/>
        <v>44.399999999999991</v>
      </c>
      <c r="U73" s="105"/>
      <c r="V73" t="str">
        <f t="shared" si="9"/>
        <v/>
      </c>
      <c r="W73">
        <f t="shared" si="2"/>
        <v>0</v>
      </c>
      <c r="X73" s="41">
        <f t="shared" si="7"/>
        <v>123969.4992138095</v>
      </c>
      <c r="Y73" s="42">
        <f t="shared" si="8"/>
        <v>0.21671475381479799</v>
      </c>
      <c r="Z73">
        <f t="shared" si="3"/>
        <v>3695.4809992927167</v>
      </c>
      <c r="AA73" t="str">
        <f t="shared" si="4"/>
        <v/>
      </c>
    </row>
    <row r="74" spans="2:27" x14ac:dyDescent="0.2">
      <c r="B74" s="40">
        <v>66</v>
      </c>
      <c r="C74" s="102">
        <f t="shared" ref="C74:C108" si="10">IF(R73="","",C73+R73)</f>
        <v>100798.96071043769</v>
      </c>
      <c r="D74" s="102"/>
      <c r="E74" s="64">
        <v>2003</v>
      </c>
      <c r="F74" s="8">
        <v>43923</v>
      </c>
      <c r="G74" s="40" t="s">
        <v>4</v>
      </c>
      <c r="H74" s="103">
        <v>1.0921099999999999</v>
      </c>
      <c r="I74" s="103"/>
      <c r="J74" s="40">
        <v>53</v>
      </c>
      <c r="K74" s="106">
        <f t="shared" si="5"/>
        <v>3023.9688213131308</v>
      </c>
      <c r="L74" s="107"/>
      <c r="M74" s="6">
        <f>IF(J74="","",(K74/J74)/LOOKUP(RIGHT($D$2,3),定数!$A$6:$A$13,定数!$B$6:$B$13))</f>
        <v>0.4754667958039514</v>
      </c>
      <c r="N74" s="64">
        <v>2003</v>
      </c>
      <c r="O74" s="8">
        <v>43923</v>
      </c>
      <c r="P74" s="103">
        <v>1.0867899999999999</v>
      </c>
      <c r="Q74" s="103"/>
      <c r="R74" s="104">
        <f>IF(P74="","",T74*M74*LOOKUP(RIGHT($D$2,3),定数!$A$6:$A$13,定数!$B$6:$B$13))</f>
        <v>-3035.3800244124209</v>
      </c>
      <c r="S74" s="104"/>
      <c r="T74" s="105">
        <f t="shared" si="6"/>
        <v>-53.199999999999918</v>
      </c>
      <c r="U74" s="105"/>
      <c r="V74" t="str">
        <f t="shared" si="9"/>
        <v/>
      </c>
      <c r="W74">
        <f t="shared" si="9"/>
        <v>1</v>
      </c>
      <c r="X74" s="41">
        <f t="shared" si="7"/>
        <v>123969.4992138095</v>
      </c>
      <c r="Y74" s="42">
        <f t="shared" si="8"/>
        <v>0.18690515530283547</v>
      </c>
      <c r="Z74" t="str">
        <f t="shared" ref="Z74:Z108" si="11">IF(R74&gt;0,R74,"")</f>
        <v/>
      </c>
      <c r="AA74">
        <f t="shared" ref="AA74:AA108" si="12">IF(R74&lt;0,R74,"")</f>
        <v>-3035.3800244124209</v>
      </c>
    </row>
    <row r="75" spans="2:27" x14ac:dyDescent="0.2">
      <c r="B75" s="40">
        <v>67</v>
      </c>
      <c r="C75" s="102">
        <f t="shared" si="10"/>
        <v>97763.580686025278</v>
      </c>
      <c r="D75" s="102"/>
      <c r="E75" s="64">
        <v>2003</v>
      </c>
      <c r="F75" s="8">
        <v>44012</v>
      </c>
      <c r="G75" s="40" t="s">
        <v>3</v>
      </c>
      <c r="H75" s="103">
        <v>1.141</v>
      </c>
      <c r="I75" s="103"/>
      <c r="J75" s="40">
        <v>69</v>
      </c>
      <c r="K75" s="106">
        <f t="shared" ref="K75:K108" si="13">IF(J75="","",C75*0.03)</f>
        <v>2932.9074205807583</v>
      </c>
      <c r="L75" s="107"/>
      <c r="M75" s="6">
        <f>IF(J75="","",(K75/J75)/LOOKUP(RIGHT($D$2,3),定数!$A$6:$A$13,定数!$B$6:$B$13))</f>
        <v>0.35421587205081623</v>
      </c>
      <c r="N75" s="64">
        <v>2003</v>
      </c>
      <c r="O75" s="8">
        <v>44012</v>
      </c>
      <c r="P75" s="103">
        <v>1.14699</v>
      </c>
      <c r="Q75" s="103"/>
      <c r="R75" s="104">
        <f>IF(P75="","",T75*M75*LOOKUP(RIGHT($D$2,3),定数!$A$6:$A$13,定数!$B$6:$B$13))</f>
        <v>-2546.1036883012412</v>
      </c>
      <c r="S75" s="104"/>
      <c r="T75" s="105">
        <f t="shared" si="6"/>
        <v>-59.899999999999395</v>
      </c>
      <c r="U75" s="105"/>
      <c r="V75" t="str">
        <f t="shared" ref="V75:W90" si="14">IF(S75&lt;&gt;"",IF(S75&lt;0,1+V74,0),"")</f>
        <v/>
      </c>
      <c r="W75">
        <f t="shared" si="14"/>
        <v>2</v>
      </c>
      <c r="X75" s="41">
        <f t="shared" si="7"/>
        <v>123969.4992138095</v>
      </c>
      <c r="Y75" s="42">
        <f t="shared" si="8"/>
        <v>0.21139004911673487</v>
      </c>
      <c r="Z75" t="str">
        <f t="shared" si="11"/>
        <v/>
      </c>
      <c r="AA75">
        <f t="shared" si="12"/>
        <v>-2546.1036883012412</v>
      </c>
    </row>
    <row r="76" spans="2:27" x14ac:dyDescent="0.2">
      <c r="B76" s="40">
        <v>68</v>
      </c>
      <c r="C76" s="102">
        <f t="shared" si="10"/>
        <v>95217.476997724036</v>
      </c>
      <c r="D76" s="102"/>
      <c r="E76" s="64">
        <v>2003</v>
      </c>
      <c r="F76" s="8">
        <v>44058</v>
      </c>
      <c r="G76" s="63" t="s">
        <v>3</v>
      </c>
      <c r="H76" s="103">
        <v>1.1254999999999999</v>
      </c>
      <c r="I76" s="103"/>
      <c r="J76" s="63">
        <v>44</v>
      </c>
      <c r="K76" s="106">
        <f t="shared" si="13"/>
        <v>2856.5243099317208</v>
      </c>
      <c r="L76" s="107"/>
      <c r="M76" s="6">
        <f>IF(J76="","",(K76/J76)/LOOKUP(RIGHT($D$2,3),定数!$A$6:$A$13,定数!$B$6:$B$13))</f>
        <v>0.54100839203252293</v>
      </c>
      <c r="N76" s="64">
        <v>2003</v>
      </c>
      <c r="O76" s="8">
        <v>44058</v>
      </c>
      <c r="P76" s="103">
        <v>1.1298999999999999</v>
      </c>
      <c r="Q76" s="103"/>
      <c r="R76" s="104">
        <f>IF(P76="","",T76*M76*LOOKUP(RIGHT($D$2,3),定数!$A$6:$A$13,定数!$B$6:$B$13))</f>
        <v>-2856.5243099316945</v>
      </c>
      <c r="S76" s="104"/>
      <c r="T76" s="105">
        <f t="shared" ref="T76:T108" si="15">IF(P76="","",IF(G76="買",(P76-H76),(H76-P76))*IF(RIGHT($D$2,3)="JPY",100,10000))</f>
        <v>-43.999999999999595</v>
      </c>
      <c r="U76" s="105"/>
      <c r="V76" t="str">
        <f t="shared" si="14"/>
        <v/>
      </c>
      <c r="W76">
        <f t="shared" si="14"/>
        <v>3</v>
      </c>
      <c r="X76" s="41">
        <f t="shared" ref="X76:X108" si="16">IF(C76&lt;&gt;"",MAX(X75,C76),"")</f>
        <v>123969.4992138095</v>
      </c>
      <c r="Y76" s="42">
        <f t="shared" ref="Y76:Y108" si="17">IF(X76&lt;&gt;"",1-(C76/X76),"")</f>
        <v>0.23192819522886843</v>
      </c>
      <c r="Z76" t="str">
        <f t="shared" si="11"/>
        <v/>
      </c>
      <c r="AA76">
        <f t="shared" si="12"/>
        <v>-2856.5243099316945</v>
      </c>
    </row>
    <row r="77" spans="2:27" x14ac:dyDescent="0.2">
      <c r="B77" s="40">
        <v>69</v>
      </c>
      <c r="C77" s="102">
        <f t="shared" si="10"/>
        <v>92360.952687792334</v>
      </c>
      <c r="D77" s="102"/>
      <c r="E77" s="64">
        <v>2003</v>
      </c>
      <c r="F77" s="8">
        <v>44061</v>
      </c>
      <c r="G77" s="40" t="s">
        <v>3</v>
      </c>
      <c r="H77" s="103">
        <v>1.12449</v>
      </c>
      <c r="I77" s="103"/>
      <c r="J77" s="40">
        <v>46</v>
      </c>
      <c r="K77" s="106">
        <f t="shared" si="13"/>
        <v>2770.8285806337699</v>
      </c>
      <c r="L77" s="107"/>
      <c r="M77" s="6">
        <f>IF(J77="","",(K77/J77)/LOOKUP(RIGHT($D$2,3),定数!$A$6:$A$13,定数!$B$6:$B$13))</f>
        <v>0.50196169939017576</v>
      </c>
      <c r="N77" s="64">
        <v>2003</v>
      </c>
      <c r="O77" s="8">
        <v>44061</v>
      </c>
      <c r="P77" s="103">
        <v>1.11765</v>
      </c>
      <c r="Q77" s="103"/>
      <c r="R77" s="104">
        <f>IF(P77="","",T77*M77*LOOKUP(RIGHT($D$2,3),定数!$A$6:$A$13,定数!$B$6:$B$13))</f>
        <v>4120.1016285945379</v>
      </c>
      <c r="S77" s="104"/>
      <c r="T77" s="105">
        <f t="shared" si="15"/>
        <v>68.399999999999579</v>
      </c>
      <c r="U77" s="105"/>
      <c r="V77" t="str">
        <f t="shared" si="14"/>
        <v/>
      </c>
      <c r="W77">
        <f t="shared" si="14"/>
        <v>0</v>
      </c>
      <c r="X77" s="41">
        <f t="shared" si="16"/>
        <v>123969.4992138095</v>
      </c>
      <c r="Y77" s="42">
        <f t="shared" si="17"/>
        <v>0.25497034937200225</v>
      </c>
      <c r="Z77">
        <f t="shared" si="11"/>
        <v>4120.1016285945379</v>
      </c>
      <c r="AA77" t="str">
        <f t="shared" si="12"/>
        <v/>
      </c>
    </row>
    <row r="78" spans="2:27" x14ac:dyDescent="0.2">
      <c r="B78" s="40">
        <v>70</v>
      </c>
      <c r="C78" s="102">
        <f t="shared" si="10"/>
        <v>96481.054316386872</v>
      </c>
      <c r="D78" s="102"/>
      <c r="E78" s="40">
        <v>2003</v>
      </c>
      <c r="F78" s="8">
        <v>44072</v>
      </c>
      <c r="G78" s="40" t="s">
        <v>4</v>
      </c>
      <c r="H78" s="103">
        <v>1.08941</v>
      </c>
      <c r="I78" s="103"/>
      <c r="J78" s="40">
        <v>31</v>
      </c>
      <c r="K78" s="106">
        <f t="shared" si="13"/>
        <v>2894.4316294916061</v>
      </c>
      <c r="L78" s="107"/>
      <c r="M78" s="6">
        <f>IF(J78="","",(K78/J78)/LOOKUP(RIGHT($D$2,3),定数!$A$6:$A$13,定数!$B$6:$B$13))</f>
        <v>0.77807301868053924</v>
      </c>
      <c r="N78" s="40">
        <v>2003</v>
      </c>
      <c r="O78" s="8">
        <v>44072</v>
      </c>
      <c r="P78" s="103">
        <v>1.09334</v>
      </c>
      <c r="Q78" s="103"/>
      <c r="R78" s="104">
        <f>IF(P78="","",T78*M78*LOOKUP(RIGHT($D$2,3),定数!$A$6:$A$13,定数!$B$6:$B$13))</f>
        <v>3669.3923560974131</v>
      </c>
      <c r="S78" s="104"/>
      <c r="T78" s="105">
        <f t="shared" si="15"/>
        <v>39.299999999999891</v>
      </c>
      <c r="U78" s="105"/>
      <c r="V78" t="str">
        <f t="shared" si="14"/>
        <v/>
      </c>
      <c r="W78">
        <f t="shared" si="14"/>
        <v>0</v>
      </c>
      <c r="X78" s="41">
        <f t="shared" si="16"/>
        <v>123969.4992138095</v>
      </c>
      <c r="Y78" s="42">
        <f t="shared" si="17"/>
        <v>0.22173554843529264</v>
      </c>
      <c r="Z78">
        <f t="shared" si="11"/>
        <v>3669.3923560974131</v>
      </c>
      <c r="AA78" t="str">
        <f t="shared" si="12"/>
        <v/>
      </c>
    </row>
    <row r="79" spans="2:27" x14ac:dyDescent="0.2">
      <c r="B79" s="40">
        <v>71</v>
      </c>
      <c r="C79" s="102">
        <f t="shared" si="10"/>
        <v>100150.44667248428</v>
      </c>
      <c r="D79" s="102"/>
      <c r="E79" s="40">
        <v>2003</v>
      </c>
      <c r="F79" s="8">
        <v>44075</v>
      </c>
      <c r="G79" s="40" t="s">
        <v>3</v>
      </c>
      <c r="H79" s="103">
        <v>1.0972900000000001</v>
      </c>
      <c r="I79" s="103"/>
      <c r="J79" s="40">
        <v>15</v>
      </c>
      <c r="K79" s="106">
        <f t="shared" si="13"/>
        <v>3004.5134001745282</v>
      </c>
      <c r="L79" s="107"/>
      <c r="M79" s="6">
        <f>IF(J79="","",(K79/J79)/LOOKUP(RIGHT($D$2,3),定数!$A$6:$A$13,定数!$B$6:$B$13))</f>
        <v>1.6691741112080714</v>
      </c>
      <c r="N79" s="40">
        <v>2003</v>
      </c>
      <c r="O79" s="8">
        <v>44076</v>
      </c>
      <c r="P79" s="103">
        <v>1.0953900000000001</v>
      </c>
      <c r="Q79" s="103"/>
      <c r="R79" s="104">
        <f>IF(P79="","",T79*M79*LOOKUP(RIGHT($D$2,3),定数!$A$6:$A$13,定数!$B$6:$B$13))</f>
        <v>3805.7169735544285</v>
      </c>
      <c r="S79" s="104"/>
      <c r="T79" s="105">
        <f t="shared" si="15"/>
        <v>19.000000000000128</v>
      </c>
      <c r="U79" s="105"/>
      <c r="V79" t="str">
        <f t="shared" si="14"/>
        <v/>
      </c>
      <c r="W79">
        <f t="shared" si="14"/>
        <v>0</v>
      </c>
      <c r="X79" s="41">
        <f t="shared" si="16"/>
        <v>123969.4992138095</v>
      </c>
      <c r="Y79" s="42">
        <f t="shared" si="17"/>
        <v>0.19213639397094473</v>
      </c>
      <c r="Z79">
        <f t="shared" si="11"/>
        <v>3805.7169735544285</v>
      </c>
      <c r="AA79" t="str">
        <f t="shared" si="12"/>
        <v/>
      </c>
    </row>
    <row r="80" spans="2:27" x14ac:dyDescent="0.2">
      <c r="B80" s="40">
        <v>72</v>
      </c>
      <c r="C80" s="102">
        <f t="shared" si="10"/>
        <v>103956.16364603871</v>
      </c>
      <c r="D80" s="102"/>
      <c r="E80" s="40">
        <v>2003</v>
      </c>
      <c r="F80" s="8">
        <v>44076</v>
      </c>
      <c r="G80" s="40" t="s">
        <v>3</v>
      </c>
      <c r="H80" s="103">
        <v>1.09619</v>
      </c>
      <c r="I80" s="103"/>
      <c r="J80" s="40">
        <v>18</v>
      </c>
      <c r="K80" s="106">
        <f t="shared" si="13"/>
        <v>3118.6849093811611</v>
      </c>
      <c r="L80" s="107"/>
      <c r="M80" s="6">
        <f>IF(J80="","",(K80/J80)/LOOKUP(RIGHT($D$2,3),定数!$A$6:$A$13,定数!$B$6:$B$13))</f>
        <v>1.443835606194982</v>
      </c>
      <c r="N80" s="40">
        <v>2003</v>
      </c>
      <c r="O80" s="8">
        <v>44076</v>
      </c>
      <c r="P80" s="103">
        <v>1.0939099999999999</v>
      </c>
      <c r="Q80" s="103"/>
      <c r="R80" s="104">
        <f>IF(P80="","",T80*M80*LOOKUP(RIGHT($D$2,3),定数!$A$6:$A$13,定数!$B$6:$B$13))</f>
        <v>3950.3342185495744</v>
      </c>
      <c r="S80" s="104"/>
      <c r="T80" s="105">
        <f t="shared" si="15"/>
        <v>22.800000000000598</v>
      </c>
      <c r="U80" s="105"/>
      <c r="V80" t="str">
        <f t="shared" si="14"/>
        <v/>
      </c>
      <c r="W80">
        <f t="shared" si="14"/>
        <v>0</v>
      </c>
      <c r="X80" s="41">
        <f t="shared" si="16"/>
        <v>123969.4992138095</v>
      </c>
      <c r="Y80" s="42">
        <f t="shared" si="17"/>
        <v>0.16143757694184036</v>
      </c>
      <c r="Z80">
        <f t="shared" si="11"/>
        <v>3950.3342185495744</v>
      </c>
      <c r="AA80" t="str">
        <f t="shared" si="12"/>
        <v/>
      </c>
    </row>
    <row r="81" spans="2:27" x14ac:dyDescent="0.2">
      <c r="B81" s="40">
        <v>73</v>
      </c>
      <c r="C81" s="102">
        <f t="shared" si="10"/>
        <v>107906.49786458828</v>
      </c>
      <c r="D81" s="102"/>
      <c r="E81" s="40">
        <v>2003</v>
      </c>
      <c r="F81" s="8">
        <v>44076</v>
      </c>
      <c r="G81" s="40" t="s">
        <v>3</v>
      </c>
      <c r="H81" s="103">
        <v>1.0848899999999999</v>
      </c>
      <c r="I81" s="103"/>
      <c r="J81" s="40">
        <v>47</v>
      </c>
      <c r="K81" s="106">
        <f t="shared" si="13"/>
        <v>3237.1949359376481</v>
      </c>
      <c r="L81" s="107"/>
      <c r="M81" s="6">
        <f>IF(J81="","",(K81/J81)/LOOKUP(RIGHT($D$2,3),定数!$A$6:$A$13,定数!$B$6:$B$13))</f>
        <v>0.5739707333222781</v>
      </c>
      <c r="N81" s="40">
        <v>2003</v>
      </c>
      <c r="O81" s="8">
        <v>44077</v>
      </c>
      <c r="P81" s="103">
        <v>1.0789299999999999</v>
      </c>
      <c r="Q81" s="103"/>
      <c r="R81" s="104">
        <f>IF(P81="","",T81*M81*LOOKUP(RIGHT($D$2,3),定数!$A$6:$A$13,定数!$B$6:$B$13))</f>
        <v>4105.0386847209093</v>
      </c>
      <c r="S81" s="104"/>
      <c r="T81" s="105">
        <f t="shared" si="15"/>
        <v>59.599999999999653</v>
      </c>
      <c r="U81" s="105"/>
      <c r="V81" t="str">
        <f t="shared" si="14"/>
        <v/>
      </c>
      <c r="W81">
        <f t="shared" si="14"/>
        <v>0</v>
      </c>
      <c r="X81" s="41">
        <f t="shared" si="16"/>
        <v>123969.4992138095</v>
      </c>
      <c r="Y81" s="42">
        <f t="shared" si="17"/>
        <v>0.12957220486562948</v>
      </c>
      <c r="Z81">
        <f t="shared" si="11"/>
        <v>4105.0386847209093</v>
      </c>
      <c r="AA81" t="str">
        <f t="shared" si="12"/>
        <v/>
      </c>
    </row>
    <row r="82" spans="2:27" x14ac:dyDescent="0.2">
      <c r="B82" s="40">
        <v>74</v>
      </c>
      <c r="C82" s="102">
        <f t="shared" si="10"/>
        <v>112011.5365493092</v>
      </c>
      <c r="D82" s="102"/>
      <c r="E82" s="40">
        <v>2003</v>
      </c>
      <c r="F82" s="8">
        <v>44131</v>
      </c>
      <c r="G82" s="40" t="s">
        <v>3</v>
      </c>
      <c r="H82" s="103">
        <v>1.1734899999999999</v>
      </c>
      <c r="I82" s="103"/>
      <c r="J82" s="40">
        <v>52</v>
      </c>
      <c r="K82" s="106">
        <f t="shared" si="13"/>
        <v>3360.3460964792757</v>
      </c>
      <c r="L82" s="107"/>
      <c r="M82" s="6">
        <f>IF(J82="","",(K82/J82)/LOOKUP(RIGHT($D$2,3),定数!$A$6:$A$13,定数!$B$6:$B$13))</f>
        <v>0.53851700264090963</v>
      </c>
      <c r="N82" s="40">
        <v>2003</v>
      </c>
      <c r="O82" s="8">
        <v>44131</v>
      </c>
      <c r="P82" s="103">
        <v>1.1669</v>
      </c>
      <c r="Q82" s="103"/>
      <c r="R82" s="104">
        <f>IF(P82="","",T82*M82*LOOKUP(RIGHT($D$2,3),定数!$A$6:$A$13,定数!$B$6:$B$13))</f>
        <v>4258.592456884232</v>
      </c>
      <c r="S82" s="104"/>
      <c r="T82" s="105">
        <f t="shared" si="15"/>
        <v>65.899999999998741</v>
      </c>
      <c r="U82" s="105"/>
      <c r="V82" t="str">
        <f t="shared" si="14"/>
        <v/>
      </c>
      <c r="W82">
        <f t="shared" si="14"/>
        <v>0</v>
      </c>
      <c r="X82" s="41">
        <f t="shared" si="16"/>
        <v>123969.4992138095</v>
      </c>
      <c r="Y82" s="42">
        <f t="shared" si="17"/>
        <v>9.6458909169879536E-2</v>
      </c>
      <c r="Z82">
        <f t="shared" si="11"/>
        <v>4258.592456884232</v>
      </c>
      <c r="AA82" t="str">
        <f t="shared" si="12"/>
        <v/>
      </c>
    </row>
    <row r="83" spans="2:27" x14ac:dyDescent="0.2">
      <c r="B83" s="40">
        <v>75</v>
      </c>
      <c r="C83" s="102">
        <f t="shared" si="10"/>
        <v>116270.12900619343</v>
      </c>
      <c r="D83" s="102"/>
      <c r="E83" s="66">
        <v>2003</v>
      </c>
      <c r="F83" s="8">
        <v>44135</v>
      </c>
      <c r="G83" s="66" t="s">
        <v>3</v>
      </c>
      <c r="H83" s="103">
        <v>1.1600900000000001</v>
      </c>
      <c r="I83" s="103"/>
      <c r="J83" s="66">
        <v>59</v>
      </c>
      <c r="K83" s="106">
        <f t="shared" si="13"/>
        <v>3488.1038701858029</v>
      </c>
      <c r="L83" s="107"/>
      <c r="M83" s="6">
        <f>IF(J83="","",(K83/J83)/LOOKUP(RIGHT($D$2,3),定数!$A$6:$A$13,定数!$B$6:$B$13))</f>
        <v>0.49267003816183658</v>
      </c>
      <c r="N83" s="66">
        <v>2003</v>
      </c>
      <c r="O83" s="8">
        <v>44138</v>
      </c>
      <c r="P83" s="103">
        <v>1.1526099999999999</v>
      </c>
      <c r="Q83" s="103"/>
      <c r="R83" s="104">
        <f>IF(P83="","",T83*M83*LOOKUP(RIGHT($D$2,3),定数!$A$6:$A$13,定数!$B$6:$B$13))</f>
        <v>4422.2062625407361</v>
      </c>
      <c r="S83" s="104"/>
      <c r="T83" s="105">
        <f t="shared" si="15"/>
        <v>74.800000000001532</v>
      </c>
      <c r="U83" s="105"/>
      <c r="V83" t="str">
        <f t="shared" si="14"/>
        <v/>
      </c>
      <c r="W83">
        <f t="shared" si="14"/>
        <v>0</v>
      </c>
      <c r="X83" s="41">
        <f t="shared" si="16"/>
        <v>123969.4992138095</v>
      </c>
      <c r="Y83" s="42">
        <f t="shared" si="17"/>
        <v>6.2106971928127308E-2</v>
      </c>
      <c r="Z83">
        <f t="shared" si="11"/>
        <v>4422.2062625407361</v>
      </c>
      <c r="AA83" t="str">
        <f t="shared" si="12"/>
        <v/>
      </c>
    </row>
    <row r="84" spans="2:27" x14ac:dyDescent="0.2">
      <c r="B84" s="40">
        <v>76</v>
      </c>
      <c r="C84" s="102">
        <f t="shared" si="10"/>
        <v>120692.33526873417</v>
      </c>
      <c r="D84" s="102"/>
      <c r="E84" s="66">
        <v>2004</v>
      </c>
      <c r="F84" s="8">
        <v>43831</v>
      </c>
      <c r="G84" s="66" t="s">
        <v>4</v>
      </c>
      <c r="H84" s="103">
        <v>1.2602100000000001</v>
      </c>
      <c r="I84" s="103"/>
      <c r="J84" s="66">
        <v>90</v>
      </c>
      <c r="K84" s="106">
        <f t="shared" si="13"/>
        <v>3620.7700580620249</v>
      </c>
      <c r="L84" s="107"/>
      <c r="M84" s="6">
        <f>IF(J84="","",(K84/J84)/LOOKUP(RIGHT($D$2,3),定数!$A$6:$A$13,定数!$B$6:$B$13))</f>
        <v>0.33525648685759485</v>
      </c>
      <c r="N84" s="66">
        <v>2004</v>
      </c>
      <c r="O84" s="8">
        <v>43836</v>
      </c>
      <c r="P84" s="103">
        <v>1.27163</v>
      </c>
      <c r="Q84" s="103"/>
      <c r="R84" s="104">
        <f>IF(P84="","",T84*M84*LOOKUP(RIGHT($D$2,3),定数!$A$6:$A$13,定数!$B$6:$B$13))</f>
        <v>4594.3548958964739</v>
      </c>
      <c r="S84" s="104"/>
      <c r="T84" s="105">
        <f t="shared" si="15"/>
        <v>114.19999999999986</v>
      </c>
      <c r="U84" s="105"/>
      <c r="V84" t="str">
        <f t="shared" si="14"/>
        <v/>
      </c>
      <c r="W84">
        <f t="shared" si="14"/>
        <v>0</v>
      </c>
      <c r="X84" s="41">
        <f t="shared" si="16"/>
        <v>123969.4992138095</v>
      </c>
      <c r="Y84" s="42">
        <f t="shared" si="17"/>
        <v>2.6435243877392933E-2</v>
      </c>
      <c r="Z84">
        <f t="shared" si="11"/>
        <v>4594.3548958964739</v>
      </c>
      <c r="AA84" t="str">
        <f t="shared" si="12"/>
        <v/>
      </c>
    </row>
    <row r="85" spans="2:27" x14ac:dyDescent="0.2">
      <c r="B85" s="40">
        <v>77</v>
      </c>
      <c r="C85" s="102">
        <f t="shared" si="10"/>
        <v>125286.69016463064</v>
      </c>
      <c r="D85" s="102"/>
      <c r="E85" s="40">
        <v>2004</v>
      </c>
      <c r="F85" s="8">
        <v>43832</v>
      </c>
      <c r="G85" s="40" t="s">
        <v>4</v>
      </c>
      <c r="H85" s="103">
        <v>1.2575099999999999</v>
      </c>
      <c r="I85" s="103"/>
      <c r="J85" s="40">
        <v>52</v>
      </c>
      <c r="K85" s="106">
        <f t="shared" si="13"/>
        <v>3758.6007049389191</v>
      </c>
      <c r="L85" s="107"/>
      <c r="M85" s="6">
        <f>IF(J85="","",(K85/J85)/LOOKUP(RIGHT($D$2,3),定数!$A$6:$A$13,定数!$B$6:$B$13))</f>
        <v>0.6023398565607242</v>
      </c>
      <c r="N85" s="40">
        <v>2004</v>
      </c>
      <c r="O85" s="8">
        <v>43835</v>
      </c>
      <c r="P85" s="103">
        <v>1.2641</v>
      </c>
      <c r="Q85" s="103"/>
      <c r="R85" s="104">
        <f>IF(P85="","",T85*M85*LOOKUP(RIGHT($D$2,3),定数!$A$6:$A$13,定数!$B$6:$B$13))</f>
        <v>4763.3035856822762</v>
      </c>
      <c r="S85" s="104"/>
      <c r="T85" s="105">
        <f t="shared" si="15"/>
        <v>65.900000000000958</v>
      </c>
      <c r="U85" s="105"/>
      <c r="V85" t="str">
        <f t="shared" si="14"/>
        <v/>
      </c>
      <c r="W85">
        <f t="shared" si="14"/>
        <v>0</v>
      </c>
      <c r="X85" s="41">
        <f t="shared" si="16"/>
        <v>125286.69016463064</v>
      </c>
      <c r="Y85" s="42">
        <f t="shared" si="17"/>
        <v>0</v>
      </c>
      <c r="Z85">
        <f t="shared" si="11"/>
        <v>4763.3035856822762</v>
      </c>
      <c r="AA85" t="str">
        <f t="shared" si="12"/>
        <v/>
      </c>
    </row>
    <row r="86" spans="2:27" x14ac:dyDescent="0.2">
      <c r="B86" s="40">
        <v>78</v>
      </c>
      <c r="C86" s="102">
        <f t="shared" si="10"/>
        <v>130049.99375031292</v>
      </c>
      <c r="D86" s="102"/>
      <c r="E86" s="40">
        <v>2004</v>
      </c>
      <c r="F86" s="8">
        <v>43837</v>
      </c>
      <c r="G86" s="40" t="s">
        <v>4</v>
      </c>
      <c r="H86" s="103">
        <v>1.2734099999999999</v>
      </c>
      <c r="I86" s="103"/>
      <c r="J86" s="40">
        <v>47</v>
      </c>
      <c r="K86" s="106">
        <f t="shared" si="13"/>
        <v>3901.4998125093875</v>
      </c>
      <c r="L86" s="107"/>
      <c r="M86" s="6">
        <f>IF(J86="","",(K86/J86)/LOOKUP(RIGHT($D$2,3),定数!$A$6:$A$13,定数!$B$6:$B$13))</f>
        <v>0.69175528590591984</v>
      </c>
      <c r="N86" s="40">
        <v>2004</v>
      </c>
      <c r="O86" s="8">
        <v>43837</v>
      </c>
      <c r="P86" s="103">
        <v>1.2686900000000001</v>
      </c>
      <c r="Q86" s="103"/>
      <c r="R86" s="104">
        <f>IF(P86="","",T86*M86*LOOKUP(RIGHT($D$2,3),定数!$A$6:$A$13,定数!$B$6:$B$13))</f>
        <v>-3918.101939370993</v>
      </c>
      <c r="S86" s="104"/>
      <c r="T86" s="105">
        <f t="shared" si="15"/>
        <v>-47.199999999998354</v>
      </c>
      <c r="U86" s="105"/>
      <c r="V86" t="str">
        <f t="shared" si="14"/>
        <v/>
      </c>
      <c r="W86">
        <f t="shared" si="14"/>
        <v>1</v>
      </c>
      <c r="X86" s="41">
        <f t="shared" si="16"/>
        <v>130049.99375031292</v>
      </c>
      <c r="Y86" s="42">
        <f t="shared" si="17"/>
        <v>0</v>
      </c>
      <c r="Z86" t="str">
        <f t="shared" si="11"/>
        <v/>
      </c>
      <c r="AA86">
        <f t="shared" si="12"/>
        <v>-3918.101939370993</v>
      </c>
    </row>
    <row r="87" spans="2:27" x14ac:dyDescent="0.2">
      <c r="B87" s="40">
        <v>79</v>
      </c>
      <c r="C87" s="102">
        <f t="shared" si="10"/>
        <v>126131.89181094193</v>
      </c>
      <c r="D87" s="102"/>
      <c r="E87" s="66">
        <v>2004</v>
      </c>
      <c r="F87" s="8">
        <v>43844</v>
      </c>
      <c r="G87" s="66" t="s">
        <v>3</v>
      </c>
      <c r="H87" s="103">
        <v>1.27569</v>
      </c>
      <c r="I87" s="103"/>
      <c r="J87" s="66">
        <v>34</v>
      </c>
      <c r="K87" s="106">
        <f t="shared" si="13"/>
        <v>3783.9567543282578</v>
      </c>
      <c r="L87" s="107"/>
      <c r="M87" s="6">
        <f>IF(J87="","",(K87/J87)/LOOKUP(RIGHT($D$2,3),定数!$A$6:$A$13,定数!$B$6:$B$13))</f>
        <v>0.92744038096280834</v>
      </c>
      <c r="N87" s="40">
        <v>2004</v>
      </c>
      <c r="O87" s="8">
        <v>43844</v>
      </c>
      <c r="P87" s="103">
        <v>1.2688999999999999</v>
      </c>
      <c r="Q87" s="103"/>
      <c r="R87" s="104">
        <f>IF(P87="","",T87*M87*LOOKUP(RIGHT($D$2,3),定数!$A$6:$A$13,定数!$B$6:$B$13))</f>
        <v>7556.7842240850459</v>
      </c>
      <c r="S87" s="104"/>
      <c r="T87" s="105">
        <f t="shared" si="15"/>
        <v>67.900000000000745</v>
      </c>
      <c r="U87" s="105"/>
      <c r="V87" t="str">
        <f t="shared" si="14"/>
        <v/>
      </c>
      <c r="W87">
        <f t="shared" si="14"/>
        <v>0</v>
      </c>
      <c r="X87" s="41">
        <f t="shared" si="16"/>
        <v>130049.99375031292</v>
      </c>
      <c r="Y87" s="42">
        <f t="shared" si="17"/>
        <v>3.0127659574466947E-2</v>
      </c>
      <c r="Z87">
        <f t="shared" si="11"/>
        <v>7556.7842240850459</v>
      </c>
      <c r="AA87" t="str">
        <f t="shared" si="12"/>
        <v/>
      </c>
    </row>
    <row r="88" spans="2:27" x14ac:dyDescent="0.2">
      <c r="B88" s="40">
        <v>80</v>
      </c>
      <c r="C88" s="102">
        <f t="shared" si="10"/>
        <v>133688.67603502699</v>
      </c>
      <c r="D88" s="102"/>
      <c r="E88" s="66">
        <v>2004</v>
      </c>
      <c r="F88" s="8">
        <v>43849</v>
      </c>
      <c r="G88" s="66" t="s">
        <v>3</v>
      </c>
      <c r="H88" s="103">
        <v>1.2344900000000001</v>
      </c>
      <c r="I88" s="103"/>
      <c r="J88" s="66">
        <v>45</v>
      </c>
      <c r="K88" s="106">
        <f t="shared" si="13"/>
        <v>4010.6602810508098</v>
      </c>
      <c r="L88" s="107"/>
      <c r="M88" s="6">
        <f>IF(J88="","",(K88/J88)/LOOKUP(RIGHT($D$2,3),定数!$A$6:$A$13,定数!$B$6:$B$13))</f>
        <v>0.74271486686126109</v>
      </c>
      <c r="N88" s="66">
        <v>2004</v>
      </c>
      <c r="O88" s="8">
        <v>43850</v>
      </c>
      <c r="P88" s="103">
        <v>1.2390099999999999</v>
      </c>
      <c r="Q88" s="103"/>
      <c r="R88" s="104">
        <f>IF(P88="","",T88*M88*LOOKUP(RIGHT($D$2,3),定数!$A$6:$A$13,定数!$B$6:$B$13))</f>
        <v>-4028.4854378553528</v>
      </c>
      <c r="S88" s="104"/>
      <c r="T88" s="105">
        <f t="shared" si="15"/>
        <v>-45.199999999998575</v>
      </c>
      <c r="U88" s="105"/>
      <c r="V88" t="str">
        <f t="shared" si="14"/>
        <v/>
      </c>
      <c r="W88">
        <f t="shared" si="14"/>
        <v>1</v>
      </c>
      <c r="X88" s="41">
        <f t="shared" si="16"/>
        <v>133688.67603502699</v>
      </c>
      <c r="Y88" s="42">
        <f t="shared" si="17"/>
        <v>0</v>
      </c>
      <c r="Z88" t="str">
        <f t="shared" si="11"/>
        <v/>
      </c>
      <c r="AA88">
        <f t="shared" si="12"/>
        <v>-4028.4854378553528</v>
      </c>
    </row>
    <row r="89" spans="2:27" x14ac:dyDescent="0.2">
      <c r="B89" s="40">
        <v>81</v>
      </c>
      <c r="C89" s="102">
        <f t="shared" si="10"/>
        <v>129660.19059717163</v>
      </c>
      <c r="D89" s="102"/>
      <c r="E89" s="40">
        <v>2004</v>
      </c>
      <c r="F89" s="8">
        <v>43856</v>
      </c>
      <c r="G89" s="40" t="s">
        <v>3</v>
      </c>
      <c r="H89" s="103">
        <v>1.2539899999999999</v>
      </c>
      <c r="I89" s="103"/>
      <c r="J89" s="40">
        <v>77</v>
      </c>
      <c r="K89" s="106">
        <f t="shared" si="13"/>
        <v>3889.8057179151488</v>
      </c>
      <c r="L89" s="107"/>
      <c r="M89" s="6">
        <f>IF(J89="","",(K89/J89)/LOOKUP(RIGHT($D$2,3),定数!$A$6:$A$13,定数!$B$6:$B$13))</f>
        <v>0.42097464479601177</v>
      </c>
      <c r="N89" s="40">
        <v>2004</v>
      </c>
      <c r="O89" s="8">
        <v>43857</v>
      </c>
      <c r="P89" s="103">
        <v>1.2442200000000001</v>
      </c>
      <c r="Q89" s="103"/>
      <c r="R89" s="104">
        <f>IF(P89="","",T89*M89*LOOKUP(RIGHT($D$2,3),定数!$A$6:$A$13,定数!$B$6:$B$13))</f>
        <v>4935.5067355883584</v>
      </c>
      <c r="S89" s="104"/>
      <c r="T89" s="105">
        <f t="shared" si="15"/>
        <v>97.69999999999834</v>
      </c>
      <c r="U89" s="105"/>
      <c r="V89" t="str">
        <f t="shared" si="14"/>
        <v/>
      </c>
      <c r="W89">
        <f t="shared" si="14"/>
        <v>0</v>
      </c>
      <c r="X89" s="41">
        <f t="shared" si="16"/>
        <v>133688.67603502699</v>
      </c>
      <c r="Y89" s="42">
        <f t="shared" si="17"/>
        <v>3.0133333333332457E-2</v>
      </c>
      <c r="Z89">
        <f t="shared" si="11"/>
        <v>4935.5067355883584</v>
      </c>
      <c r="AA89" t="str">
        <f t="shared" si="12"/>
        <v/>
      </c>
    </row>
    <row r="90" spans="2:27" x14ac:dyDescent="0.2">
      <c r="B90" s="40">
        <v>82</v>
      </c>
      <c r="C90" s="102">
        <f t="shared" si="10"/>
        <v>134595.69733276</v>
      </c>
      <c r="D90" s="102"/>
      <c r="E90" s="66">
        <v>2004</v>
      </c>
      <c r="F90" s="8">
        <v>43919</v>
      </c>
      <c r="G90" s="66" t="s">
        <v>3</v>
      </c>
      <c r="H90" s="103">
        <v>1.2115899999999999</v>
      </c>
      <c r="I90" s="103"/>
      <c r="J90" s="66">
        <v>24</v>
      </c>
      <c r="K90" s="106">
        <f t="shared" si="13"/>
        <v>4037.8709199827999</v>
      </c>
      <c r="L90" s="107"/>
      <c r="M90" s="6">
        <f>IF(J90="","",(K90/J90)/LOOKUP(RIGHT($D$2,3),定数!$A$6:$A$13,定数!$B$6:$B$13))</f>
        <v>1.4020385138829168</v>
      </c>
      <c r="N90" s="66">
        <v>2004</v>
      </c>
      <c r="O90" s="8">
        <v>43919</v>
      </c>
      <c r="P90" s="103">
        <v>1.21401</v>
      </c>
      <c r="Q90" s="103"/>
      <c r="R90" s="104">
        <f>IF(P90="","",T90*M90*LOOKUP(RIGHT($D$2,3),定数!$A$6:$A$13,定数!$B$6:$B$13))</f>
        <v>-4071.5198443161398</v>
      </c>
      <c r="S90" s="104"/>
      <c r="T90" s="105">
        <f t="shared" si="15"/>
        <v>-24.200000000000887</v>
      </c>
      <c r="U90" s="105"/>
      <c r="V90" t="str">
        <f t="shared" si="14"/>
        <v/>
      </c>
      <c r="W90">
        <f t="shared" si="14"/>
        <v>1</v>
      </c>
      <c r="X90" s="41">
        <f t="shared" si="16"/>
        <v>134595.69733276</v>
      </c>
      <c r="Y90" s="42">
        <f t="shared" si="17"/>
        <v>0</v>
      </c>
      <c r="Z90" t="str">
        <f t="shared" si="11"/>
        <v/>
      </c>
      <c r="AA90">
        <f t="shared" si="12"/>
        <v>-4071.5198443161398</v>
      </c>
    </row>
    <row r="91" spans="2:27" x14ac:dyDescent="0.2">
      <c r="B91" s="40">
        <v>83</v>
      </c>
      <c r="C91" s="102">
        <f t="shared" si="10"/>
        <v>130524.17748844386</v>
      </c>
      <c r="D91" s="102"/>
      <c r="E91" s="40">
        <v>2004</v>
      </c>
      <c r="F91" s="8">
        <v>43919</v>
      </c>
      <c r="G91" s="40" t="s">
        <v>3</v>
      </c>
      <c r="H91" s="103">
        <v>1.2105900000000001</v>
      </c>
      <c r="I91" s="103"/>
      <c r="J91" s="40">
        <v>38</v>
      </c>
      <c r="K91" s="106">
        <f t="shared" si="13"/>
        <v>3915.725324653316</v>
      </c>
      <c r="L91" s="107"/>
      <c r="M91" s="6">
        <f>IF(J91="","",(K91/J91)/LOOKUP(RIGHT($D$2,3),定数!$A$6:$A$13,定数!$B$6:$B$13))</f>
        <v>0.85871169400292013</v>
      </c>
      <c r="N91" s="40">
        <v>2004</v>
      </c>
      <c r="O91" s="8">
        <v>43919</v>
      </c>
      <c r="P91" s="103">
        <v>1.20577</v>
      </c>
      <c r="Q91" s="103"/>
      <c r="R91" s="104">
        <f>IF(P91="","",T91*M91*LOOKUP(RIGHT($D$2,3),定数!$A$6:$A$13,定数!$B$6:$B$13))</f>
        <v>4966.7884381129379</v>
      </c>
      <c r="S91" s="104"/>
      <c r="T91" s="105">
        <f t="shared" si="15"/>
        <v>48.200000000000465</v>
      </c>
      <c r="U91" s="105"/>
      <c r="V91" t="str">
        <f t="shared" ref="V91:W106" si="18">IF(S91&lt;&gt;"",IF(S91&lt;0,1+V90,0),"")</f>
        <v/>
      </c>
      <c r="W91">
        <f t="shared" si="18"/>
        <v>0</v>
      </c>
      <c r="X91" s="41">
        <f t="shared" si="16"/>
        <v>134595.69733276</v>
      </c>
      <c r="Y91" s="42">
        <f t="shared" si="17"/>
        <v>3.0250000000001109E-2</v>
      </c>
      <c r="Z91">
        <f t="shared" si="11"/>
        <v>4966.7884381129379</v>
      </c>
      <c r="AA91" t="str">
        <f t="shared" si="12"/>
        <v/>
      </c>
    </row>
    <row r="92" spans="2:27" x14ac:dyDescent="0.2">
      <c r="B92" s="40">
        <v>84</v>
      </c>
      <c r="C92" s="102">
        <f t="shared" si="10"/>
        <v>135490.96592655679</v>
      </c>
      <c r="D92" s="102"/>
      <c r="E92" s="40">
        <v>2004</v>
      </c>
      <c r="F92" s="8">
        <v>44019</v>
      </c>
      <c r="G92" s="40" t="s">
        <v>4</v>
      </c>
      <c r="H92" s="103">
        <v>1.2333099999999999</v>
      </c>
      <c r="I92" s="103"/>
      <c r="J92" s="40">
        <v>70</v>
      </c>
      <c r="K92" s="106">
        <f t="shared" si="13"/>
        <v>4064.7289777967035</v>
      </c>
      <c r="L92" s="107"/>
      <c r="M92" s="6">
        <f>IF(J92="","",(K92/J92)/LOOKUP(RIGHT($D$2,3),定数!$A$6:$A$13,定数!$B$6:$B$13))</f>
        <v>0.4838963068805599</v>
      </c>
      <c r="N92" s="40">
        <v>2004</v>
      </c>
      <c r="O92" s="8">
        <v>44021</v>
      </c>
      <c r="P92" s="103">
        <v>1.2421899999999999</v>
      </c>
      <c r="Q92" s="103"/>
      <c r="R92" s="104">
        <f>IF(P92="","",T92*M92*LOOKUP(RIGHT($D$2,3),定数!$A$6:$A$13,定数!$B$6:$B$13))</f>
        <v>5156.3990461192452</v>
      </c>
      <c r="S92" s="104"/>
      <c r="T92" s="105">
        <f t="shared" si="15"/>
        <v>88.799999999999983</v>
      </c>
      <c r="U92" s="105"/>
      <c r="V92" t="str">
        <f t="shared" si="18"/>
        <v/>
      </c>
      <c r="W92">
        <f t="shared" si="18"/>
        <v>0</v>
      </c>
      <c r="X92" s="41">
        <f t="shared" si="16"/>
        <v>135490.96592655679</v>
      </c>
      <c r="Y92" s="42">
        <f t="shared" si="17"/>
        <v>0</v>
      </c>
      <c r="Z92">
        <f t="shared" si="11"/>
        <v>5156.3990461192452</v>
      </c>
      <c r="AA92" t="str">
        <f t="shared" si="12"/>
        <v/>
      </c>
    </row>
    <row r="93" spans="2:27" x14ac:dyDescent="0.2">
      <c r="B93" s="40">
        <v>85</v>
      </c>
      <c r="C93" s="102">
        <f t="shared" si="10"/>
        <v>140647.36497267603</v>
      </c>
      <c r="D93" s="102"/>
      <c r="E93" s="67">
        <v>2004</v>
      </c>
      <c r="F93" s="8">
        <v>44069</v>
      </c>
      <c r="G93" s="67" t="s">
        <v>3</v>
      </c>
      <c r="H93" s="103">
        <v>1.2075899999999999</v>
      </c>
      <c r="I93" s="103"/>
      <c r="J93" s="67">
        <v>43</v>
      </c>
      <c r="K93" s="106">
        <f t="shared" si="13"/>
        <v>4219.4209491802812</v>
      </c>
      <c r="L93" s="107"/>
      <c r="M93" s="6">
        <f>IF(J93="","",(K93/J93)/LOOKUP(RIGHT($D$2,3),定数!$A$6:$A$13,定数!$B$6:$B$13))</f>
        <v>0.81771723821323272</v>
      </c>
      <c r="N93" s="67">
        <v>2004</v>
      </c>
      <c r="O93" s="8">
        <v>44069</v>
      </c>
      <c r="P93" s="103">
        <v>1.21191</v>
      </c>
      <c r="Q93" s="103"/>
      <c r="R93" s="104">
        <f>IF(P93="","",T93*M93*LOOKUP(RIGHT($D$2,3),定数!$A$6:$A$13,定数!$B$6:$B$13))</f>
        <v>-4239.0461628974981</v>
      </c>
      <c r="S93" s="104"/>
      <c r="T93" s="105">
        <f t="shared" si="15"/>
        <v>-43.200000000001012</v>
      </c>
      <c r="U93" s="105"/>
      <c r="V93" t="str">
        <f t="shared" si="18"/>
        <v/>
      </c>
      <c r="W93">
        <f t="shared" si="18"/>
        <v>1</v>
      </c>
      <c r="X93" s="41">
        <f t="shared" si="16"/>
        <v>140647.36497267603</v>
      </c>
      <c r="Y93" s="42">
        <f t="shared" si="17"/>
        <v>0</v>
      </c>
      <c r="Z93" t="str">
        <f t="shared" si="11"/>
        <v/>
      </c>
      <c r="AA93">
        <f t="shared" si="12"/>
        <v>-4239.0461628974981</v>
      </c>
    </row>
    <row r="94" spans="2:27" x14ac:dyDescent="0.2">
      <c r="B94" s="40">
        <v>86</v>
      </c>
      <c r="C94" s="102">
        <f t="shared" si="10"/>
        <v>136408.31880977855</v>
      </c>
      <c r="D94" s="102"/>
      <c r="E94" s="67">
        <v>2004</v>
      </c>
      <c r="F94" s="8">
        <v>44075</v>
      </c>
      <c r="G94" s="67" t="s">
        <v>4</v>
      </c>
      <c r="H94" s="103">
        <v>1.22011</v>
      </c>
      <c r="I94" s="103"/>
      <c r="J94" s="67">
        <v>57</v>
      </c>
      <c r="K94" s="106">
        <f t="shared" si="13"/>
        <v>4092.2495642933563</v>
      </c>
      <c r="L94" s="107"/>
      <c r="M94" s="6">
        <f>IF(J94="","",(K94/J94)/LOOKUP(RIGHT($D$2,3),定数!$A$6:$A$13,定数!$B$6:$B$13))</f>
        <v>0.5982821000428884</v>
      </c>
      <c r="N94" s="67">
        <v>2004</v>
      </c>
      <c r="O94" s="8">
        <v>44076</v>
      </c>
      <c r="P94" s="103">
        <v>1.2143900000000001</v>
      </c>
      <c r="Q94" s="103"/>
      <c r="R94" s="104">
        <f>IF(P94="","",T94*M94*LOOKUP(RIGHT($D$2,3),定数!$A$6:$A$13,定数!$B$6:$B$13))</f>
        <v>-4106.6083346943487</v>
      </c>
      <c r="S94" s="104"/>
      <c r="T94" s="105">
        <f t="shared" si="15"/>
        <v>-57.199999999999477</v>
      </c>
      <c r="U94" s="105"/>
      <c r="V94" t="str">
        <f t="shared" si="18"/>
        <v/>
      </c>
      <c r="W94">
        <f t="shared" si="18"/>
        <v>2</v>
      </c>
      <c r="X94" s="41">
        <f t="shared" si="16"/>
        <v>140647.36497267603</v>
      </c>
      <c r="Y94" s="42">
        <f t="shared" si="17"/>
        <v>3.0139534883721564E-2</v>
      </c>
      <c r="Z94" t="str">
        <f t="shared" si="11"/>
        <v/>
      </c>
      <c r="AA94">
        <f t="shared" si="12"/>
        <v>-4106.6083346943487</v>
      </c>
    </row>
    <row r="95" spans="2:27" x14ac:dyDescent="0.2">
      <c r="B95" s="40">
        <v>87</v>
      </c>
      <c r="C95" s="102">
        <f t="shared" si="10"/>
        <v>132301.7104750842</v>
      </c>
      <c r="D95" s="102"/>
      <c r="E95" s="40">
        <v>2004</v>
      </c>
      <c r="F95" s="8">
        <v>44099</v>
      </c>
      <c r="G95" s="40" t="s">
        <v>4</v>
      </c>
      <c r="H95" s="103">
        <v>1.2336100000000001</v>
      </c>
      <c r="I95" s="103"/>
      <c r="J95" s="40">
        <v>48</v>
      </c>
      <c r="K95" s="106">
        <f t="shared" si="13"/>
        <v>3969.0513142525256</v>
      </c>
      <c r="L95" s="107"/>
      <c r="M95" s="6">
        <f>IF(J95="","",(K95/J95)/LOOKUP(RIGHT($D$2,3),定数!$A$6:$A$13,定数!$B$6:$B$13))</f>
        <v>0.68907140872439676</v>
      </c>
      <c r="N95" s="40">
        <v>2004</v>
      </c>
      <c r="O95" s="8">
        <v>44104</v>
      </c>
      <c r="P95" s="103">
        <v>1.2397</v>
      </c>
      <c r="Q95" s="103"/>
      <c r="R95" s="104">
        <f>IF(P95="","",T95*M95*LOOKUP(RIGHT($D$2,3),定数!$A$6:$A$13,定数!$B$6:$B$13))</f>
        <v>5035.7338549578326</v>
      </c>
      <c r="S95" s="104"/>
      <c r="T95" s="105">
        <f t="shared" si="15"/>
        <v>60.899999999999288</v>
      </c>
      <c r="U95" s="105"/>
      <c r="V95" t="str">
        <f t="shared" si="18"/>
        <v/>
      </c>
      <c r="W95">
        <f t="shared" si="18"/>
        <v>0</v>
      </c>
      <c r="X95" s="41">
        <f t="shared" si="16"/>
        <v>140647.36497267603</v>
      </c>
      <c r="Y95" s="42">
        <f t="shared" si="17"/>
        <v>5.9337439412485038E-2</v>
      </c>
      <c r="Z95">
        <f t="shared" si="11"/>
        <v>5035.7338549578326</v>
      </c>
      <c r="AA95" t="str">
        <f t="shared" si="12"/>
        <v/>
      </c>
    </row>
    <row r="96" spans="2:27" x14ac:dyDescent="0.2">
      <c r="B96" s="40">
        <v>88</v>
      </c>
      <c r="C96" s="102">
        <f t="shared" si="10"/>
        <v>137337.44433004202</v>
      </c>
      <c r="D96" s="102"/>
      <c r="E96" s="67">
        <v>2004</v>
      </c>
      <c r="F96" s="8">
        <v>44161</v>
      </c>
      <c r="G96" s="67" t="s">
        <v>4</v>
      </c>
      <c r="H96" s="103">
        <v>1.32741</v>
      </c>
      <c r="I96" s="103"/>
      <c r="J96" s="67">
        <v>92</v>
      </c>
      <c r="K96" s="106">
        <f t="shared" si="13"/>
        <v>4120.1233299012601</v>
      </c>
      <c r="L96" s="107"/>
      <c r="M96" s="6">
        <f>IF(J96="","",(K96/J96)/LOOKUP(RIGHT($D$2,3),定数!$A$6:$A$13,定数!$B$6:$B$13))</f>
        <v>0.37319957698380979</v>
      </c>
      <c r="N96" s="40">
        <v>2004</v>
      </c>
      <c r="O96" s="8">
        <v>44168</v>
      </c>
      <c r="P96" s="103">
        <v>1.33908</v>
      </c>
      <c r="Q96" s="103"/>
      <c r="R96" s="104">
        <f>IF(P96="","",T96*M96*LOOKUP(RIGHT($D$2,3),定数!$A$6:$A$13,定数!$B$6:$B$13))</f>
        <v>5226.2868760813035</v>
      </c>
      <c r="S96" s="104"/>
      <c r="T96" s="105">
        <f t="shared" si="15"/>
        <v>116.7000000000007</v>
      </c>
      <c r="U96" s="105"/>
      <c r="V96" t="str">
        <f t="shared" si="18"/>
        <v/>
      </c>
      <c r="W96">
        <f t="shared" si="18"/>
        <v>0</v>
      </c>
      <c r="X96" s="41">
        <f t="shared" si="16"/>
        <v>140647.36497267603</v>
      </c>
      <c r="Y96" s="42">
        <f t="shared" si="17"/>
        <v>2.3533470700123238E-2</v>
      </c>
      <c r="Z96">
        <f t="shared" si="11"/>
        <v>5226.2868760813035</v>
      </c>
      <c r="AA96" t="str">
        <f t="shared" si="12"/>
        <v/>
      </c>
    </row>
    <row r="97" spans="2:27" x14ac:dyDescent="0.2">
      <c r="B97" s="40">
        <v>89</v>
      </c>
      <c r="C97" s="102">
        <f t="shared" si="10"/>
        <v>142563.73120612334</v>
      </c>
      <c r="D97" s="102"/>
      <c r="E97" s="67">
        <v>2004</v>
      </c>
      <c r="F97" s="8">
        <v>44188</v>
      </c>
      <c r="G97" s="67" t="s">
        <v>4</v>
      </c>
      <c r="H97" s="103">
        <v>1.3400099999999999</v>
      </c>
      <c r="I97" s="103"/>
      <c r="J97" s="67">
        <v>37</v>
      </c>
      <c r="K97" s="106">
        <f t="shared" si="13"/>
        <v>4276.9119361837002</v>
      </c>
      <c r="L97" s="107"/>
      <c r="M97" s="6">
        <f>IF(J97="","",(K97/J97)/LOOKUP(RIGHT($D$2,3),定数!$A$6:$A$13,定数!$B$6:$B$13))</f>
        <v>0.96326845409542794</v>
      </c>
      <c r="N97" s="40">
        <v>2004</v>
      </c>
      <c r="O97" s="8">
        <v>44188</v>
      </c>
      <c r="P97" s="103">
        <v>1.3447</v>
      </c>
      <c r="Q97" s="103"/>
      <c r="R97" s="104">
        <f>IF(P97="","",T97*M97*LOOKUP(RIGHT($D$2,3),定数!$A$6:$A$13,定数!$B$6:$B$13))</f>
        <v>5421.2748596491647</v>
      </c>
      <c r="S97" s="104"/>
      <c r="T97" s="105">
        <f t="shared" si="15"/>
        <v>46.90000000000083</v>
      </c>
      <c r="U97" s="105"/>
      <c r="V97" t="str">
        <f t="shared" si="18"/>
        <v/>
      </c>
      <c r="W97">
        <f t="shared" si="18"/>
        <v>0</v>
      </c>
      <c r="X97" s="41">
        <f t="shared" si="16"/>
        <v>142563.73120612334</v>
      </c>
      <c r="Y97" s="42">
        <f t="shared" si="17"/>
        <v>0</v>
      </c>
      <c r="Z97">
        <f t="shared" si="11"/>
        <v>5421.2748596491647</v>
      </c>
      <c r="AA97" t="str">
        <f t="shared" si="12"/>
        <v/>
      </c>
    </row>
    <row r="98" spans="2:27" x14ac:dyDescent="0.2">
      <c r="B98" s="40">
        <v>90</v>
      </c>
      <c r="C98" s="102">
        <f t="shared" si="10"/>
        <v>147985.0060657725</v>
      </c>
      <c r="D98" s="102"/>
      <c r="E98" s="67">
        <v>2005</v>
      </c>
      <c r="F98" s="8">
        <v>43969</v>
      </c>
      <c r="G98" s="67" t="s">
        <v>4</v>
      </c>
      <c r="H98" s="103">
        <v>1.2678100000000001</v>
      </c>
      <c r="I98" s="103"/>
      <c r="J98" s="67">
        <v>71</v>
      </c>
      <c r="K98" s="106">
        <f t="shared" si="13"/>
        <v>4439.5501819731744</v>
      </c>
      <c r="L98" s="107"/>
      <c r="M98" s="6">
        <f>IF(J98="","",(K98/J98)/LOOKUP(RIGHT($D$2,3),定数!$A$6:$A$13,定数!$B$6:$B$13))</f>
        <v>0.52107396502032566</v>
      </c>
      <c r="N98" s="67">
        <v>2005</v>
      </c>
      <c r="O98" s="8">
        <v>43971</v>
      </c>
      <c r="P98" s="103">
        <v>1.2606900000000001</v>
      </c>
      <c r="Q98" s="103"/>
      <c r="R98" s="104">
        <f>IF(P98="","",T98*M98*LOOKUP(RIGHT($D$2,3),定数!$A$6:$A$13,定数!$B$6:$B$13))</f>
        <v>-4452.0559571336726</v>
      </c>
      <c r="S98" s="104"/>
      <c r="T98" s="105">
        <f t="shared" si="15"/>
        <v>-71.200000000000159</v>
      </c>
      <c r="U98" s="105"/>
      <c r="V98" t="str">
        <f t="shared" si="18"/>
        <v/>
      </c>
      <c r="W98">
        <f t="shared" si="18"/>
        <v>1</v>
      </c>
      <c r="X98" s="41">
        <f t="shared" si="16"/>
        <v>147985.0060657725</v>
      </c>
      <c r="Y98" s="42">
        <f t="shared" si="17"/>
        <v>0</v>
      </c>
      <c r="Z98" t="str">
        <f t="shared" si="11"/>
        <v/>
      </c>
      <c r="AA98">
        <f t="shared" si="12"/>
        <v>-4452.0559571336726</v>
      </c>
    </row>
    <row r="99" spans="2:27" x14ac:dyDescent="0.2">
      <c r="B99" s="40">
        <v>91</v>
      </c>
      <c r="C99" s="102">
        <f t="shared" si="10"/>
        <v>143532.95010863882</v>
      </c>
      <c r="D99" s="102"/>
      <c r="E99" s="67">
        <v>2005</v>
      </c>
      <c r="F99" s="8">
        <v>44131</v>
      </c>
      <c r="G99" s="67" t="s">
        <v>4</v>
      </c>
      <c r="H99" s="103">
        <v>1.2133100000000001</v>
      </c>
      <c r="I99" s="103"/>
      <c r="J99" s="67">
        <v>52</v>
      </c>
      <c r="K99" s="106">
        <f t="shared" si="13"/>
        <v>4305.9885032591646</v>
      </c>
      <c r="L99" s="107"/>
      <c r="M99" s="6">
        <f>IF(J99="","",(K99/J99)/LOOKUP(RIGHT($D$2,3),定数!$A$6:$A$13,定数!$B$6:$B$13))</f>
        <v>0.69006226013768668</v>
      </c>
      <c r="N99" s="67">
        <v>2005</v>
      </c>
      <c r="O99" s="8">
        <v>44132</v>
      </c>
      <c r="P99" s="103">
        <v>1.2080900000000001</v>
      </c>
      <c r="Q99" s="103"/>
      <c r="R99" s="104">
        <f>IF(P99="","",T99*M99*LOOKUP(RIGHT($D$2,3),定数!$A$6:$A$13,定数!$B$6:$B$13))</f>
        <v>-4322.5499975024713</v>
      </c>
      <c r="S99" s="104"/>
      <c r="T99" s="105">
        <f t="shared" si="15"/>
        <v>-52.200000000000024</v>
      </c>
      <c r="U99" s="105"/>
      <c r="V99" t="str">
        <f t="shared" si="18"/>
        <v/>
      </c>
      <c r="W99">
        <f t="shared" si="18"/>
        <v>2</v>
      </c>
      <c r="X99" s="41">
        <f t="shared" si="16"/>
        <v>147985.0060657725</v>
      </c>
      <c r="Y99" s="42">
        <f t="shared" si="17"/>
        <v>3.0084507042253628E-2</v>
      </c>
      <c r="Z99" t="str">
        <f t="shared" si="11"/>
        <v/>
      </c>
      <c r="AA99">
        <f t="shared" si="12"/>
        <v>-4322.5499975024713</v>
      </c>
    </row>
    <row r="100" spans="2:27" x14ac:dyDescent="0.2">
      <c r="B100" s="40">
        <v>92</v>
      </c>
      <c r="C100" s="102">
        <f t="shared" si="10"/>
        <v>139210.40011113635</v>
      </c>
      <c r="D100" s="102"/>
      <c r="E100" s="40">
        <v>2005</v>
      </c>
      <c r="F100" s="8">
        <v>44152</v>
      </c>
      <c r="G100" s="40" t="s">
        <v>3</v>
      </c>
      <c r="H100" s="103">
        <v>1.16649</v>
      </c>
      <c r="I100" s="103"/>
      <c r="J100" s="40">
        <v>25</v>
      </c>
      <c r="K100" s="106">
        <f t="shared" si="13"/>
        <v>4176.3120033340902</v>
      </c>
      <c r="L100" s="107"/>
      <c r="M100" s="6">
        <f>IF(J100="","",(K100/J100)/LOOKUP(RIGHT($D$2,3),定数!$A$6:$A$13,定数!$B$6:$B$13))</f>
        <v>1.3921040011113635</v>
      </c>
      <c r="N100" s="40">
        <v>2005</v>
      </c>
      <c r="O100" s="8">
        <v>44152</v>
      </c>
      <c r="P100" s="103">
        <v>1.1690100000000001</v>
      </c>
      <c r="Q100" s="103"/>
      <c r="R100" s="104">
        <f>IF(P100="","",T100*M100*LOOKUP(RIGHT($D$2,3),定数!$A$6:$A$13,定数!$B$6:$B$13))</f>
        <v>-4209.7224993608925</v>
      </c>
      <c r="S100" s="104"/>
      <c r="T100" s="105">
        <f t="shared" si="15"/>
        <v>-25.200000000000777</v>
      </c>
      <c r="U100" s="105"/>
      <c r="V100" t="str">
        <f t="shared" si="18"/>
        <v/>
      </c>
      <c r="W100">
        <f t="shared" si="18"/>
        <v>3</v>
      </c>
      <c r="X100" s="41">
        <f t="shared" si="16"/>
        <v>147985.0060657725</v>
      </c>
      <c r="Y100" s="42">
        <f t="shared" si="17"/>
        <v>5.9293885157096549E-2</v>
      </c>
      <c r="Z100" t="str">
        <f t="shared" si="11"/>
        <v/>
      </c>
      <c r="AA100">
        <f t="shared" si="12"/>
        <v>-4209.7224993608925</v>
      </c>
    </row>
    <row r="101" spans="2:27" x14ac:dyDescent="0.2">
      <c r="B101" s="40">
        <v>93</v>
      </c>
      <c r="C101" s="102">
        <f t="shared" si="10"/>
        <v>135000.67761177546</v>
      </c>
      <c r="D101" s="102"/>
      <c r="E101" s="40">
        <v>2006</v>
      </c>
      <c r="F101" s="8">
        <v>43840</v>
      </c>
      <c r="G101" s="40" t="s">
        <v>3</v>
      </c>
      <c r="H101" s="103">
        <v>1.2037899999999999</v>
      </c>
      <c r="I101" s="103"/>
      <c r="J101" s="40">
        <v>46</v>
      </c>
      <c r="K101" s="106">
        <f t="shared" si="13"/>
        <v>4050.0203283532637</v>
      </c>
      <c r="L101" s="107"/>
      <c r="M101" s="6">
        <f>IF(J101="","",(K101/J101)/LOOKUP(RIGHT($D$2,3),定数!$A$6:$A$13,定数!$B$6:$B$13))</f>
        <v>0.73369933484660577</v>
      </c>
      <c r="N101" s="40">
        <v>2006</v>
      </c>
      <c r="O101" s="8">
        <v>43841</v>
      </c>
      <c r="P101" s="103">
        <v>1.20841</v>
      </c>
      <c r="Q101" s="103"/>
      <c r="R101" s="104">
        <f>IF(P101="","",T101*M101*LOOKUP(RIGHT($D$2,3),定数!$A$6:$A$13,定数!$B$6:$B$13))</f>
        <v>-4067.6291123896431</v>
      </c>
      <c r="S101" s="104"/>
      <c r="T101" s="105">
        <f t="shared" si="15"/>
        <v>-46.200000000000685</v>
      </c>
      <c r="U101" s="105"/>
      <c r="V101" t="str">
        <f t="shared" si="18"/>
        <v/>
      </c>
      <c r="W101">
        <f t="shared" si="18"/>
        <v>4</v>
      </c>
      <c r="X101" s="41">
        <f t="shared" si="16"/>
        <v>147985.0060657725</v>
      </c>
      <c r="Y101" s="42">
        <f t="shared" si="17"/>
        <v>8.7740838069946814E-2</v>
      </c>
      <c r="Z101" t="str">
        <f t="shared" si="11"/>
        <v/>
      </c>
      <c r="AA101">
        <f t="shared" si="12"/>
        <v>-4067.6291123896431</v>
      </c>
    </row>
    <row r="102" spans="2:27" x14ac:dyDescent="0.2">
      <c r="B102" s="40">
        <v>94</v>
      </c>
      <c r="C102" s="102">
        <f t="shared" si="10"/>
        <v>130933.04849938583</v>
      </c>
      <c r="D102" s="102"/>
      <c r="E102" s="40">
        <v>2006</v>
      </c>
      <c r="F102" s="8">
        <v>43854</v>
      </c>
      <c r="G102" s="40" t="s">
        <v>4</v>
      </c>
      <c r="H102" s="103">
        <v>1.22881</v>
      </c>
      <c r="I102" s="103"/>
      <c r="J102" s="40">
        <v>31</v>
      </c>
      <c r="K102" s="106">
        <f t="shared" si="13"/>
        <v>3927.9914549815749</v>
      </c>
      <c r="L102" s="107"/>
      <c r="M102" s="6">
        <f>IF(J102="","",(K102/J102)/LOOKUP(RIGHT($D$2,3),定数!$A$6:$A$13,定数!$B$6:$B$13))</f>
        <v>1.0559116814466598</v>
      </c>
      <c r="N102" s="40">
        <v>2006</v>
      </c>
      <c r="O102" s="8">
        <v>43854</v>
      </c>
      <c r="P102" s="103">
        <v>1.2256899999999999</v>
      </c>
      <c r="Q102" s="103"/>
      <c r="R102" s="104">
        <f>IF(P102="","",T102*M102*LOOKUP(RIGHT($D$2,3),定数!$A$6:$A$13,定数!$B$6:$B$13))</f>
        <v>-3953.3333353363091</v>
      </c>
      <c r="S102" s="104"/>
      <c r="T102" s="105">
        <f t="shared" si="15"/>
        <v>-31.200000000000117</v>
      </c>
      <c r="U102" s="105"/>
      <c r="V102" t="str">
        <f t="shared" si="18"/>
        <v/>
      </c>
      <c r="W102">
        <f t="shared" si="18"/>
        <v>5</v>
      </c>
      <c r="X102" s="41">
        <f t="shared" si="16"/>
        <v>147985.0060657725</v>
      </c>
      <c r="Y102" s="42">
        <f t="shared" si="17"/>
        <v>0.11522760325331782</v>
      </c>
      <c r="Z102" t="str">
        <f t="shared" si="11"/>
        <v/>
      </c>
      <c r="AA102">
        <f t="shared" si="12"/>
        <v>-3953.3333353363091</v>
      </c>
    </row>
    <row r="103" spans="2:27" x14ac:dyDescent="0.2">
      <c r="B103" s="40">
        <v>95</v>
      </c>
      <c r="C103" s="102">
        <f t="shared" si="10"/>
        <v>126979.71516404951</v>
      </c>
      <c r="D103" s="102"/>
      <c r="E103" s="67">
        <v>2006</v>
      </c>
      <c r="F103" s="8">
        <v>43856</v>
      </c>
      <c r="G103" s="67" t="s">
        <v>3</v>
      </c>
      <c r="H103" s="103">
        <v>1.22309</v>
      </c>
      <c r="I103" s="103"/>
      <c r="J103" s="67">
        <v>35</v>
      </c>
      <c r="K103" s="106">
        <f t="shared" si="13"/>
        <v>3809.3914549214851</v>
      </c>
      <c r="L103" s="107"/>
      <c r="M103" s="6">
        <f>IF(J103="","",(K103/J103)/LOOKUP(RIGHT($D$2,3),定数!$A$6:$A$13,定数!$B$6:$B$13))</f>
        <v>0.90699796545749645</v>
      </c>
      <c r="N103" s="40">
        <v>2006</v>
      </c>
      <c r="O103" s="8">
        <v>43857</v>
      </c>
      <c r="P103" s="103">
        <v>1.2186600000000001</v>
      </c>
      <c r="Q103" s="103"/>
      <c r="R103" s="104">
        <f>IF(P103="","",T103*M103*LOOKUP(RIGHT($D$2,3),定数!$A$6:$A$13,定数!$B$6:$B$13))</f>
        <v>4821.6011843719789</v>
      </c>
      <c r="S103" s="104"/>
      <c r="T103" s="105">
        <f t="shared" si="15"/>
        <v>44.299999999999343</v>
      </c>
      <c r="U103" s="105"/>
      <c r="V103" t="str">
        <f t="shared" si="18"/>
        <v/>
      </c>
      <c r="W103">
        <f t="shared" si="18"/>
        <v>0</v>
      </c>
      <c r="X103" s="41">
        <f t="shared" si="16"/>
        <v>147985.0060657725</v>
      </c>
      <c r="Y103" s="42">
        <f t="shared" si="17"/>
        <v>0.1419420214260565</v>
      </c>
      <c r="Z103">
        <f t="shared" si="11"/>
        <v>4821.6011843719789</v>
      </c>
      <c r="AA103" t="str">
        <f t="shared" si="12"/>
        <v/>
      </c>
    </row>
    <row r="104" spans="2:27" x14ac:dyDescent="0.2">
      <c r="B104" s="40">
        <v>96</v>
      </c>
      <c r="C104" s="102">
        <f t="shared" si="10"/>
        <v>131801.3163484215</v>
      </c>
      <c r="D104" s="102"/>
      <c r="E104" s="67">
        <v>2006</v>
      </c>
      <c r="F104" s="8">
        <v>43894</v>
      </c>
      <c r="G104" s="67" t="s">
        <v>3</v>
      </c>
      <c r="H104" s="103">
        <v>1.1901900000000001</v>
      </c>
      <c r="I104" s="103"/>
      <c r="J104" s="67">
        <v>41</v>
      </c>
      <c r="K104" s="106">
        <f t="shared" si="13"/>
        <v>3954.0394904526452</v>
      </c>
      <c r="L104" s="107"/>
      <c r="M104" s="6">
        <f>IF(J104="","",(K104/J104)/LOOKUP(RIGHT($D$2,3),定数!$A$6:$A$13,定数!$B$6:$B$13))</f>
        <v>0.80366656310013118</v>
      </c>
      <c r="N104" s="67">
        <v>2006</v>
      </c>
      <c r="O104" s="8">
        <v>43899</v>
      </c>
      <c r="P104" s="103">
        <v>1.19431</v>
      </c>
      <c r="Q104" s="103"/>
      <c r="R104" s="104">
        <f>IF(P104="","",T104*M104*LOOKUP(RIGHT($D$2,3),定数!$A$6:$A$13,定数!$B$6:$B$13))</f>
        <v>-3973.3274879669539</v>
      </c>
      <c r="S104" s="104"/>
      <c r="T104" s="105">
        <f t="shared" si="15"/>
        <v>-41.199999999999015</v>
      </c>
      <c r="U104" s="105"/>
      <c r="V104" t="str">
        <f t="shared" si="18"/>
        <v/>
      </c>
      <c r="W104">
        <f t="shared" si="18"/>
        <v>1</v>
      </c>
      <c r="X104" s="41">
        <f t="shared" si="16"/>
        <v>147985.0060657725</v>
      </c>
      <c r="Y104" s="42">
        <f t="shared" si="17"/>
        <v>0.10936033418249202</v>
      </c>
      <c r="Z104" t="str">
        <f t="shared" si="11"/>
        <v/>
      </c>
      <c r="AA104">
        <f t="shared" si="12"/>
        <v>-3973.3274879669539</v>
      </c>
    </row>
    <row r="105" spans="2:27" x14ac:dyDescent="0.2">
      <c r="B105" s="40">
        <v>97</v>
      </c>
      <c r="C105" s="102">
        <f t="shared" si="10"/>
        <v>127827.98886045456</v>
      </c>
      <c r="D105" s="102"/>
      <c r="E105" s="40">
        <v>2006</v>
      </c>
      <c r="F105" s="8">
        <v>43907</v>
      </c>
      <c r="G105" s="40" t="s">
        <v>4</v>
      </c>
      <c r="H105" s="103">
        <v>1.22021</v>
      </c>
      <c r="I105" s="103"/>
      <c r="J105" s="40">
        <v>62</v>
      </c>
      <c r="K105" s="106">
        <f t="shared" si="13"/>
        <v>3834.8396658136367</v>
      </c>
      <c r="L105" s="107"/>
      <c r="M105" s="6">
        <f>IF(J105="","",(K105/J105)/LOOKUP(RIGHT($D$2,3),定数!$A$6:$A$13,定数!$B$6:$B$13))</f>
        <v>0.51543543895344579</v>
      </c>
      <c r="N105" s="40">
        <v>2006</v>
      </c>
      <c r="O105" s="8">
        <v>43902</v>
      </c>
      <c r="P105" s="103">
        <v>1.2139899999999999</v>
      </c>
      <c r="Q105" s="103"/>
      <c r="R105" s="104">
        <f>IF(P105="","",T105*M105*LOOKUP(RIGHT($D$2,3),定数!$A$6:$A$13,定数!$B$6:$B$13))</f>
        <v>-3847.2101163485904</v>
      </c>
      <c r="S105" s="104"/>
      <c r="T105" s="105">
        <f t="shared" si="15"/>
        <v>-62.20000000000114</v>
      </c>
      <c r="U105" s="105"/>
      <c r="V105" t="str">
        <f t="shared" si="18"/>
        <v/>
      </c>
      <c r="W105">
        <f t="shared" si="18"/>
        <v>2</v>
      </c>
      <c r="X105" s="41">
        <f t="shared" si="16"/>
        <v>147985.0060657725</v>
      </c>
      <c r="Y105" s="42">
        <f t="shared" si="17"/>
        <v>0.13620986166908744</v>
      </c>
      <c r="Z105" t="str">
        <f t="shared" si="11"/>
        <v/>
      </c>
      <c r="AA105">
        <f t="shared" si="12"/>
        <v>-3847.2101163485904</v>
      </c>
    </row>
    <row r="106" spans="2:27" x14ac:dyDescent="0.2">
      <c r="B106" s="40">
        <v>98</v>
      </c>
      <c r="C106" s="102">
        <f t="shared" si="10"/>
        <v>123980.77874410596</v>
      </c>
      <c r="D106" s="102"/>
      <c r="E106" s="67">
        <v>2006</v>
      </c>
      <c r="F106" s="8">
        <v>43921</v>
      </c>
      <c r="G106" s="67" t="s">
        <v>4</v>
      </c>
      <c r="H106" s="103">
        <v>1.21191</v>
      </c>
      <c r="I106" s="103"/>
      <c r="J106" s="67">
        <v>37</v>
      </c>
      <c r="K106" s="106">
        <f t="shared" si="13"/>
        <v>3719.4233623231789</v>
      </c>
      <c r="L106" s="107"/>
      <c r="M106" s="6">
        <f>IF(J106="","",(K106/J106)/LOOKUP(RIGHT($D$2,3),定数!$A$6:$A$13,定数!$B$6:$B$13))</f>
        <v>0.83770796448720253</v>
      </c>
      <c r="N106" s="67">
        <v>2006</v>
      </c>
      <c r="O106" s="8">
        <v>43924</v>
      </c>
      <c r="P106" s="103">
        <v>1.2081900000000001</v>
      </c>
      <c r="Q106" s="103"/>
      <c r="R106" s="104">
        <f>IF(P106="","",T106*M106*LOOKUP(RIGHT($D$2,3),定数!$A$6:$A$13,定数!$B$6:$B$13))</f>
        <v>-3739.5283534708174</v>
      </c>
      <c r="S106" s="104"/>
      <c r="T106" s="105">
        <f t="shared" si="15"/>
        <v>-37.199999999999456</v>
      </c>
      <c r="U106" s="105"/>
      <c r="V106" t="str">
        <f t="shared" si="18"/>
        <v/>
      </c>
      <c r="W106">
        <f t="shared" si="18"/>
        <v>3</v>
      </c>
      <c r="X106" s="41">
        <f t="shared" si="16"/>
        <v>147985.0060657725</v>
      </c>
      <c r="Y106" s="42">
        <f t="shared" si="17"/>
        <v>0.16220715841304734</v>
      </c>
      <c r="Z106" t="str">
        <f t="shared" si="11"/>
        <v/>
      </c>
      <c r="AA106">
        <f t="shared" si="12"/>
        <v>-3739.5283534708174</v>
      </c>
    </row>
    <row r="107" spans="2:27" x14ac:dyDescent="0.2">
      <c r="B107" s="40">
        <v>99</v>
      </c>
      <c r="C107" s="102">
        <f t="shared" si="10"/>
        <v>120241.25039063515</v>
      </c>
      <c r="D107" s="102"/>
      <c r="E107" s="40">
        <v>2006</v>
      </c>
      <c r="F107" s="8">
        <v>43995</v>
      </c>
      <c r="G107" s="40" t="s">
        <v>3</v>
      </c>
      <c r="H107" s="103">
        <v>1.2568900000000001</v>
      </c>
      <c r="I107" s="103"/>
      <c r="J107" s="40">
        <v>52</v>
      </c>
      <c r="K107" s="106">
        <f t="shared" si="13"/>
        <v>3607.2375117190545</v>
      </c>
      <c r="L107" s="107"/>
      <c r="M107" s="6">
        <f>IF(J107="","",(K107/J107)/LOOKUP(RIGHT($D$2,3),定数!$A$6:$A$13,定数!$B$6:$B$13))</f>
        <v>0.57808293457036131</v>
      </c>
      <c r="N107" s="40">
        <v>2006</v>
      </c>
      <c r="O107" s="8">
        <v>43996</v>
      </c>
      <c r="P107" s="103">
        <v>1.2621100000000001</v>
      </c>
      <c r="Q107" s="103"/>
      <c r="R107" s="104">
        <f>IF(P107="","",T107*M107*LOOKUP(RIGHT($D$2,3),定数!$A$6:$A$13,定数!$B$6:$B$13))</f>
        <v>-3621.1115021487449</v>
      </c>
      <c r="S107" s="104"/>
      <c r="T107" s="105">
        <f t="shared" si="15"/>
        <v>-52.200000000000024</v>
      </c>
      <c r="U107" s="105"/>
      <c r="V107" t="str">
        <f>IF(S107&lt;&gt;"",IF(S107&lt;0,1+V106,0),"")</f>
        <v/>
      </c>
      <c r="W107">
        <f>IF(T107&lt;&gt;"",IF(T107&lt;0,1+W106,0),"")</f>
        <v>4</v>
      </c>
      <c r="X107" s="41">
        <f t="shared" si="16"/>
        <v>147985.0060657725</v>
      </c>
      <c r="Y107" s="42">
        <f t="shared" si="17"/>
        <v>0.18747680195929128</v>
      </c>
      <c r="Z107" t="str">
        <f t="shared" si="11"/>
        <v/>
      </c>
      <c r="AA107">
        <f t="shared" si="12"/>
        <v>-3621.1115021487449</v>
      </c>
    </row>
    <row r="108" spans="2:27" x14ac:dyDescent="0.2">
      <c r="B108" s="40">
        <v>100</v>
      </c>
      <c r="C108" s="102">
        <f t="shared" si="10"/>
        <v>116620.1388884864</v>
      </c>
      <c r="D108" s="102"/>
      <c r="E108" s="67">
        <v>2006</v>
      </c>
      <c r="F108" s="8">
        <v>44001</v>
      </c>
      <c r="G108" s="67" t="s">
        <v>4</v>
      </c>
      <c r="H108" s="103">
        <v>1.26301</v>
      </c>
      <c r="I108" s="103"/>
      <c r="J108" s="67">
        <v>51</v>
      </c>
      <c r="K108" s="106">
        <f t="shared" si="13"/>
        <v>3498.6041666545921</v>
      </c>
      <c r="L108" s="107"/>
      <c r="M108" s="6">
        <f>IF(J108="","",(K108/J108)/LOOKUP(RIGHT($D$2,3),定数!$A$6:$A$13,定数!$B$6:$B$13))</f>
        <v>0.57166734749258041</v>
      </c>
      <c r="N108" s="67">
        <v>2006</v>
      </c>
      <c r="O108" s="8">
        <v>44001</v>
      </c>
      <c r="P108" s="103">
        <v>1.25789</v>
      </c>
      <c r="Q108" s="103"/>
      <c r="R108" s="104">
        <f>IF(P108="","",T108*M108*LOOKUP(RIGHT($D$2,3),定数!$A$6:$A$13,定数!$B$6:$B$13))</f>
        <v>-3512.3241829944232</v>
      </c>
      <c r="S108" s="104"/>
      <c r="T108" s="105">
        <f t="shared" si="15"/>
        <v>-51.200000000000131</v>
      </c>
      <c r="U108" s="105"/>
      <c r="V108" t="str">
        <f>IF(S108&lt;&gt;"",IF(S108&lt;0,1+V107,0),"")</f>
        <v/>
      </c>
      <c r="W108">
        <f>IF(T108&lt;&gt;"",IF(T108&lt;0,1+W107,0),"")</f>
        <v>5</v>
      </c>
      <c r="X108" s="41">
        <f t="shared" si="16"/>
        <v>147985.0060657725</v>
      </c>
      <c r="Y108" s="42">
        <f t="shared" si="17"/>
        <v>0.21194625057720962</v>
      </c>
      <c r="Z108" t="str">
        <f t="shared" si="11"/>
        <v/>
      </c>
      <c r="AA108">
        <f t="shared" si="12"/>
        <v>-3512.3241829944232</v>
      </c>
    </row>
    <row r="109" spans="2:27" x14ac:dyDescent="0.2">
      <c r="B109" s="1"/>
      <c r="C109" s="1"/>
      <c r="D109" s="1"/>
      <c r="E109" s="1"/>
      <c r="F109" s="1"/>
      <c r="G109" s="1"/>
      <c r="H109" s="1"/>
      <c r="I109" s="1"/>
      <c r="J109" s="1"/>
      <c r="K109" s="1"/>
      <c r="L109" s="1"/>
      <c r="M109" s="1"/>
      <c r="N109" s="1"/>
      <c r="O109" s="1"/>
      <c r="P109" s="1"/>
      <c r="Q109" s="1"/>
      <c r="R109" s="1"/>
    </row>
  </sheetData>
  <mergeCells count="635">
    <mergeCell ref="C107:D107"/>
    <mergeCell ref="H107:I107"/>
    <mergeCell ref="K107:L107"/>
    <mergeCell ref="P107:Q107"/>
    <mergeCell ref="R107:S107"/>
    <mergeCell ref="T107:U107"/>
    <mergeCell ref="C108:D108"/>
    <mergeCell ref="H108:I108"/>
    <mergeCell ref="K108:L108"/>
    <mergeCell ref="P108:Q108"/>
    <mergeCell ref="R108:S108"/>
    <mergeCell ref="T108:U108"/>
    <mergeCell ref="C105:D105"/>
    <mergeCell ref="H105:I105"/>
    <mergeCell ref="K105:L105"/>
    <mergeCell ref="P105:Q105"/>
    <mergeCell ref="R105:S105"/>
    <mergeCell ref="T105:U105"/>
    <mergeCell ref="C106:D106"/>
    <mergeCell ref="H106:I106"/>
    <mergeCell ref="K106:L106"/>
    <mergeCell ref="P106:Q106"/>
    <mergeCell ref="R106:S106"/>
    <mergeCell ref="T106:U106"/>
    <mergeCell ref="C103:D103"/>
    <mergeCell ref="H103:I103"/>
    <mergeCell ref="K103:L103"/>
    <mergeCell ref="P103:Q103"/>
    <mergeCell ref="R103:S103"/>
    <mergeCell ref="T103:U103"/>
    <mergeCell ref="C104:D104"/>
    <mergeCell ref="H104:I104"/>
    <mergeCell ref="K104:L104"/>
    <mergeCell ref="P104:Q104"/>
    <mergeCell ref="R104:S104"/>
    <mergeCell ref="T104:U104"/>
    <mergeCell ref="C101:D101"/>
    <mergeCell ref="H101:I101"/>
    <mergeCell ref="K101:L101"/>
    <mergeCell ref="P101:Q101"/>
    <mergeCell ref="R101:S101"/>
    <mergeCell ref="T101:U101"/>
    <mergeCell ref="C102:D102"/>
    <mergeCell ref="H102:I102"/>
    <mergeCell ref="K102:L102"/>
    <mergeCell ref="P102:Q102"/>
    <mergeCell ref="R102:S102"/>
    <mergeCell ref="T102:U102"/>
    <mergeCell ref="C99:D99"/>
    <mergeCell ref="H99:I99"/>
    <mergeCell ref="K99:L99"/>
    <mergeCell ref="P99:Q99"/>
    <mergeCell ref="R99:S99"/>
    <mergeCell ref="T99:U99"/>
    <mergeCell ref="C100:D100"/>
    <mergeCell ref="H100:I100"/>
    <mergeCell ref="K100:L100"/>
    <mergeCell ref="P100:Q100"/>
    <mergeCell ref="R100:S100"/>
    <mergeCell ref="T100:U100"/>
    <mergeCell ref="C97:D97"/>
    <mergeCell ref="H97:I97"/>
    <mergeCell ref="K97:L97"/>
    <mergeCell ref="P97:Q97"/>
    <mergeCell ref="R97:S97"/>
    <mergeCell ref="T97:U97"/>
    <mergeCell ref="C98:D98"/>
    <mergeCell ref="H98:I98"/>
    <mergeCell ref="K98:L98"/>
    <mergeCell ref="P98:Q98"/>
    <mergeCell ref="R98:S98"/>
    <mergeCell ref="T98:U98"/>
    <mergeCell ref="C95:D95"/>
    <mergeCell ref="H95:I95"/>
    <mergeCell ref="K95:L95"/>
    <mergeCell ref="P95:Q95"/>
    <mergeCell ref="R95:S95"/>
    <mergeCell ref="T95:U95"/>
    <mergeCell ref="C96:D96"/>
    <mergeCell ref="H96:I96"/>
    <mergeCell ref="K96:L96"/>
    <mergeCell ref="P96:Q96"/>
    <mergeCell ref="R96:S96"/>
    <mergeCell ref="T96:U96"/>
    <mergeCell ref="C93:D93"/>
    <mergeCell ref="H93:I93"/>
    <mergeCell ref="K93:L93"/>
    <mergeCell ref="P93:Q93"/>
    <mergeCell ref="R93:S93"/>
    <mergeCell ref="T93:U93"/>
    <mergeCell ref="C94:D94"/>
    <mergeCell ref="H94:I94"/>
    <mergeCell ref="K94:L94"/>
    <mergeCell ref="P94:Q94"/>
    <mergeCell ref="R94:S94"/>
    <mergeCell ref="T94:U94"/>
    <mergeCell ref="C91:D91"/>
    <mergeCell ref="H91:I91"/>
    <mergeCell ref="K91:L91"/>
    <mergeCell ref="P91:Q91"/>
    <mergeCell ref="R91:S91"/>
    <mergeCell ref="T91:U91"/>
    <mergeCell ref="C92:D92"/>
    <mergeCell ref="H92:I92"/>
    <mergeCell ref="K92:L92"/>
    <mergeCell ref="P92:Q92"/>
    <mergeCell ref="R92:S92"/>
    <mergeCell ref="T92:U92"/>
    <mergeCell ref="C89:D89"/>
    <mergeCell ref="H89:I89"/>
    <mergeCell ref="K89:L89"/>
    <mergeCell ref="P89:Q89"/>
    <mergeCell ref="R89:S89"/>
    <mergeCell ref="T89:U89"/>
    <mergeCell ref="C90:D90"/>
    <mergeCell ref="H90:I90"/>
    <mergeCell ref="K90:L90"/>
    <mergeCell ref="P90:Q90"/>
    <mergeCell ref="R90:S90"/>
    <mergeCell ref="T90:U90"/>
    <mergeCell ref="C87:D87"/>
    <mergeCell ref="H87:I87"/>
    <mergeCell ref="K87:L87"/>
    <mergeCell ref="P87:Q87"/>
    <mergeCell ref="R87:S87"/>
    <mergeCell ref="T87:U87"/>
    <mergeCell ref="C88:D88"/>
    <mergeCell ref="H88:I88"/>
    <mergeCell ref="K88:L88"/>
    <mergeCell ref="P88:Q88"/>
    <mergeCell ref="R88:S88"/>
    <mergeCell ref="T88:U88"/>
    <mergeCell ref="C85:D85"/>
    <mergeCell ref="H85:I85"/>
    <mergeCell ref="K85:L85"/>
    <mergeCell ref="P85:Q85"/>
    <mergeCell ref="R85:S85"/>
    <mergeCell ref="T85:U85"/>
    <mergeCell ref="C86:D86"/>
    <mergeCell ref="H86:I86"/>
    <mergeCell ref="K86:L86"/>
    <mergeCell ref="P86:Q86"/>
    <mergeCell ref="R86:S86"/>
    <mergeCell ref="T86:U86"/>
    <mergeCell ref="C83:D83"/>
    <mergeCell ref="H83:I83"/>
    <mergeCell ref="K83:L83"/>
    <mergeCell ref="P83:Q83"/>
    <mergeCell ref="R83:S83"/>
    <mergeCell ref="T83:U83"/>
    <mergeCell ref="C84:D84"/>
    <mergeCell ref="H84:I84"/>
    <mergeCell ref="K84:L84"/>
    <mergeCell ref="P84:Q84"/>
    <mergeCell ref="R84:S84"/>
    <mergeCell ref="T84:U84"/>
    <mergeCell ref="C81:D81"/>
    <mergeCell ref="H81:I81"/>
    <mergeCell ref="K81:L81"/>
    <mergeCell ref="P81:Q81"/>
    <mergeCell ref="R81:S81"/>
    <mergeCell ref="T81:U81"/>
    <mergeCell ref="C82:D82"/>
    <mergeCell ref="H82:I82"/>
    <mergeCell ref="K82:L82"/>
    <mergeCell ref="P82:Q82"/>
    <mergeCell ref="R82:S82"/>
    <mergeCell ref="T82:U82"/>
    <mergeCell ref="C79:D79"/>
    <mergeCell ref="H79:I79"/>
    <mergeCell ref="K79:L79"/>
    <mergeCell ref="P79:Q79"/>
    <mergeCell ref="R79:S79"/>
    <mergeCell ref="T79:U79"/>
    <mergeCell ref="C80:D80"/>
    <mergeCell ref="H80:I80"/>
    <mergeCell ref="K80:L80"/>
    <mergeCell ref="P80:Q80"/>
    <mergeCell ref="R80:S80"/>
    <mergeCell ref="T80:U80"/>
    <mergeCell ref="C77:D77"/>
    <mergeCell ref="H77:I77"/>
    <mergeCell ref="K77:L77"/>
    <mergeCell ref="P77:Q77"/>
    <mergeCell ref="R77:S77"/>
    <mergeCell ref="T77:U77"/>
    <mergeCell ref="C78:D78"/>
    <mergeCell ref="H78:I78"/>
    <mergeCell ref="K78:L78"/>
    <mergeCell ref="P78:Q78"/>
    <mergeCell ref="R78:S78"/>
    <mergeCell ref="T78:U78"/>
    <mergeCell ref="C75:D75"/>
    <mergeCell ref="H75:I75"/>
    <mergeCell ref="K75:L75"/>
    <mergeCell ref="P75:Q75"/>
    <mergeCell ref="R75:S75"/>
    <mergeCell ref="T75:U75"/>
    <mergeCell ref="C76:D76"/>
    <mergeCell ref="H76:I76"/>
    <mergeCell ref="K76:L76"/>
    <mergeCell ref="P76:Q76"/>
    <mergeCell ref="R76:S76"/>
    <mergeCell ref="T76:U76"/>
    <mergeCell ref="C73:D73"/>
    <mergeCell ref="H73:I73"/>
    <mergeCell ref="K73:L73"/>
    <mergeCell ref="P73:Q73"/>
    <mergeCell ref="R73:S73"/>
    <mergeCell ref="T73:U73"/>
    <mergeCell ref="C74:D74"/>
    <mergeCell ref="H74:I74"/>
    <mergeCell ref="K74:L74"/>
    <mergeCell ref="P74:Q74"/>
    <mergeCell ref="R74:S74"/>
    <mergeCell ref="T74:U74"/>
    <mergeCell ref="C71:D71"/>
    <mergeCell ref="H71:I71"/>
    <mergeCell ref="K71:L71"/>
    <mergeCell ref="P71:Q71"/>
    <mergeCell ref="R71:S71"/>
    <mergeCell ref="T71:U71"/>
    <mergeCell ref="C72:D72"/>
    <mergeCell ref="H72:I72"/>
    <mergeCell ref="K72:L72"/>
    <mergeCell ref="P72:Q72"/>
    <mergeCell ref="R72:S72"/>
    <mergeCell ref="T72:U72"/>
    <mergeCell ref="C69:D69"/>
    <mergeCell ref="H69:I69"/>
    <mergeCell ref="K69:L69"/>
    <mergeCell ref="P69:Q69"/>
    <mergeCell ref="R69:S69"/>
    <mergeCell ref="T69:U69"/>
    <mergeCell ref="C70:D70"/>
    <mergeCell ref="H70:I70"/>
    <mergeCell ref="K70:L70"/>
    <mergeCell ref="P70:Q70"/>
    <mergeCell ref="R70:S70"/>
    <mergeCell ref="T70:U70"/>
    <mergeCell ref="C67:D67"/>
    <mergeCell ref="H67:I67"/>
    <mergeCell ref="K67:L67"/>
    <mergeCell ref="P67:Q67"/>
    <mergeCell ref="R67:S67"/>
    <mergeCell ref="T67:U67"/>
    <mergeCell ref="C68:D68"/>
    <mergeCell ref="H68:I68"/>
    <mergeCell ref="K68:L68"/>
    <mergeCell ref="P68:Q68"/>
    <mergeCell ref="R68:S68"/>
    <mergeCell ref="T68:U68"/>
    <mergeCell ref="C65:D65"/>
    <mergeCell ref="H65:I65"/>
    <mergeCell ref="K65:L65"/>
    <mergeCell ref="P65:Q65"/>
    <mergeCell ref="R65:S65"/>
    <mergeCell ref="T65:U65"/>
    <mergeCell ref="C66:D66"/>
    <mergeCell ref="H66:I66"/>
    <mergeCell ref="K66:L66"/>
    <mergeCell ref="P66:Q66"/>
    <mergeCell ref="R66:S66"/>
    <mergeCell ref="T66:U66"/>
    <mergeCell ref="C63:D63"/>
    <mergeCell ref="H63:I63"/>
    <mergeCell ref="K63:L63"/>
    <mergeCell ref="P63:Q63"/>
    <mergeCell ref="R63:S63"/>
    <mergeCell ref="T63:U63"/>
    <mergeCell ref="C64:D64"/>
    <mergeCell ref="H64:I64"/>
    <mergeCell ref="K64:L64"/>
    <mergeCell ref="P64:Q64"/>
    <mergeCell ref="R64:S64"/>
    <mergeCell ref="T64:U64"/>
    <mergeCell ref="C61:D61"/>
    <mergeCell ref="H61:I61"/>
    <mergeCell ref="K61:L61"/>
    <mergeCell ref="P61:Q61"/>
    <mergeCell ref="R61:S61"/>
    <mergeCell ref="T61:U61"/>
    <mergeCell ref="C62:D62"/>
    <mergeCell ref="H62:I62"/>
    <mergeCell ref="K62:L62"/>
    <mergeCell ref="P62:Q62"/>
    <mergeCell ref="R62:S62"/>
    <mergeCell ref="T62:U62"/>
    <mergeCell ref="C59:D59"/>
    <mergeCell ref="H59:I59"/>
    <mergeCell ref="K59:L59"/>
    <mergeCell ref="P59:Q59"/>
    <mergeCell ref="R59:S59"/>
    <mergeCell ref="T59:U59"/>
    <mergeCell ref="C60:D60"/>
    <mergeCell ref="H60:I60"/>
    <mergeCell ref="K60:L60"/>
    <mergeCell ref="P60:Q60"/>
    <mergeCell ref="R60:S60"/>
    <mergeCell ref="T60:U60"/>
    <mergeCell ref="C57:D57"/>
    <mergeCell ref="H57:I57"/>
    <mergeCell ref="K57:L57"/>
    <mergeCell ref="P57:Q57"/>
    <mergeCell ref="R57:S57"/>
    <mergeCell ref="T57:U57"/>
    <mergeCell ref="C58:D58"/>
    <mergeCell ref="H58:I58"/>
    <mergeCell ref="K58:L58"/>
    <mergeCell ref="P58:Q58"/>
    <mergeCell ref="R58:S58"/>
    <mergeCell ref="T58:U58"/>
    <mergeCell ref="C55:D55"/>
    <mergeCell ref="H55:I55"/>
    <mergeCell ref="K55:L55"/>
    <mergeCell ref="P55:Q55"/>
    <mergeCell ref="R55:S55"/>
    <mergeCell ref="T55:U55"/>
    <mergeCell ref="C56:D56"/>
    <mergeCell ref="H56:I56"/>
    <mergeCell ref="K56:L56"/>
    <mergeCell ref="P56:Q56"/>
    <mergeCell ref="R56:S56"/>
    <mergeCell ref="T56:U56"/>
    <mergeCell ref="C53:D53"/>
    <mergeCell ref="H53:I53"/>
    <mergeCell ref="K53:L53"/>
    <mergeCell ref="P53:Q53"/>
    <mergeCell ref="R53:S53"/>
    <mergeCell ref="T53:U53"/>
    <mergeCell ref="C54:D54"/>
    <mergeCell ref="H54:I54"/>
    <mergeCell ref="K54:L54"/>
    <mergeCell ref="P54:Q54"/>
    <mergeCell ref="R54:S54"/>
    <mergeCell ref="T54:U54"/>
    <mergeCell ref="C51:D51"/>
    <mergeCell ref="H51:I51"/>
    <mergeCell ref="K51:L51"/>
    <mergeCell ref="P51:Q51"/>
    <mergeCell ref="R51:S51"/>
    <mergeCell ref="T51:U51"/>
    <mergeCell ref="C52:D52"/>
    <mergeCell ref="H52:I52"/>
    <mergeCell ref="K52:L52"/>
    <mergeCell ref="P52:Q52"/>
    <mergeCell ref="R52:S52"/>
    <mergeCell ref="T52:U52"/>
    <mergeCell ref="C49:D49"/>
    <mergeCell ref="H49:I49"/>
    <mergeCell ref="K49:L49"/>
    <mergeCell ref="P49:Q49"/>
    <mergeCell ref="R49:S49"/>
    <mergeCell ref="T49:U49"/>
    <mergeCell ref="C50:D50"/>
    <mergeCell ref="H50:I50"/>
    <mergeCell ref="K50:L50"/>
    <mergeCell ref="P50:Q50"/>
    <mergeCell ref="R50:S50"/>
    <mergeCell ref="T50:U50"/>
    <mergeCell ref="C47:D47"/>
    <mergeCell ref="H47:I47"/>
    <mergeCell ref="K47:L47"/>
    <mergeCell ref="P47:Q47"/>
    <mergeCell ref="R47:S47"/>
    <mergeCell ref="T47:U47"/>
    <mergeCell ref="C48:D48"/>
    <mergeCell ref="H48:I48"/>
    <mergeCell ref="K48:L48"/>
    <mergeCell ref="P48:Q48"/>
    <mergeCell ref="R48:S48"/>
    <mergeCell ref="T48:U48"/>
    <mergeCell ref="C45:D45"/>
    <mergeCell ref="H45:I45"/>
    <mergeCell ref="K45:L45"/>
    <mergeCell ref="P45:Q45"/>
    <mergeCell ref="R45:S45"/>
    <mergeCell ref="T45:U45"/>
    <mergeCell ref="C46:D46"/>
    <mergeCell ref="H46:I46"/>
    <mergeCell ref="K46:L46"/>
    <mergeCell ref="P46:Q46"/>
    <mergeCell ref="R46:S46"/>
    <mergeCell ref="T46:U46"/>
    <mergeCell ref="C43:D43"/>
    <mergeCell ref="H43:I43"/>
    <mergeCell ref="K43:L43"/>
    <mergeCell ref="P43:Q43"/>
    <mergeCell ref="R43:S43"/>
    <mergeCell ref="T43:U43"/>
    <mergeCell ref="C44:D44"/>
    <mergeCell ref="H44:I44"/>
    <mergeCell ref="K44:L44"/>
    <mergeCell ref="P44:Q44"/>
    <mergeCell ref="R44:S44"/>
    <mergeCell ref="T44:U44"/>
    <mergeCell ref="C41:D41"/>
    <mergeCell ref="H41:I41"/>
    <mergeCell ref="K41:L41"/>
    <mergeCell ref="P41:Q41"/>
    <mergeCell ref="R41:S41"/>
    <mergeCell ref="T41:U41"/>
    <mergeCell ref="C42:D42"/>
    <mergeCell ref="H42:I42"/>
    <mergeCell ref="K42:L42"/>
    <mergeCell ref="P42:Q42"/>
    <mergeCell ref="R42:S42"/>
    <mergeCell ref="T42:U42"/>
    <mergeCell ref="C39:D39"/>
    <mergeCell ref="H39:I39"/>
    <mergeCell ref="K39:L39"/>
    <mergeCell ref="P39:Q39"/>
    <mergeCell ref="R39:S39"/>
    <mergeCell ref="T39:U39"/>
    <mergeCell ref="C40:D40"/>
    <mergeCell ref="H40:I40"/>
    <mergeCell ref="K40:L40"/>
    <mergeCell ref="P40:Q40"/>
    <mergeCell ref="R40:S40"/>
    <mergeCell ref="T40:U40"/>
    <mergeCell ref="C37:D37"/>
    <mergeCell ref="H37:I37"/>
    <mergeCell ref="K37:L37"/>
    <mergeCell ref="P37:Q37"/>
    <mergeCell ref="R37:S37"/>
    <mergeCell ref="T37:U37"/>
    <mergeCell ref="C38:D38"/>
    <mergeCell ref="H38:I38"/>
    <mergeCell ref="K38:L38"/>
    <mergeCell ref="P38:Q38"/>
    <mergeCell ref="R38:S38"/>
    <mergeCell ref="T38:U38"/>
    <mergeCell ref="C35:D35"/>
    <mergeCell ref="H35:I35"/>
    <mergeCell ref="K35:L35"/>
    <mergeCell ref="P35:Q35"/>
    <mergeCell ref="R35:S35"/>
    <mergeCell ref="T35:U35"/>
    <mergeCell ref="C36:D36"/>
    <mergeCell ref="H36:I36"/>
    <mergeCell ref="K36:L36"/>
    <mergeCell ref="P36:Q36"/>
    <mergeCell ref="R36:S36"/>
    <mergeCell ref="T36:U36"/>
    <mergeCell ref="C33:D33"/>
    <mergeCell ref="H33:I33"/>
    <mergeCell ref="K33:L33"/>
    <mergeCell ref="P33:Q33"/>
    <mergeCell ref="R33:S33"/>
    <mergeCell ref="T33:U33"/>
    <mergeCell ref="C34:D34"/>
    <mergeCell ref="H34:I34"/>
    <mergeCell ref="K34:L34"/>
    <mergeCell ref="P34:Q34"/>
    <mergeCell ref="R34:S34"/>
    <mergeCell ref="T34:U34"/>
    <mergeCell ref="C31:D31"/>
    <mergeCell ref="H31:I31"/>
    <mergeCell ref="K31:L31"/>
    <mergeCell ref="P31:Q31"/>
    <mergeCell ref="R31:S31"/>
    <mergeCell ref="T31:U31"/>
    <mergeCell ref="C32:D32"/>
    <mergeCell ref="H32:I32"/>
    <mergeCell ref="K32:L32"/>
    <mergeCell ref="P32:Q32"/>
    <mergeCell ref="R32:S32"/>
    <mergeCell ref="T32:U32"/>
    <mergeCell ref="C29:D29"/>
    <mergeCell ref="H29:I29"/>
    <mergeCell ref="K29:L29"/>
    <mergeCell ref="P29:Q29"/>
    <mergeCell ref="R29:S29"/>
    <mergeCell ref="T29:U29"/>
    <mergeCell ref="C30:D30"/>
    <mergeCell ref="H30:I30"/>
    <mergeCell ref="K30:L30"/>
    <mergeCell ref="P30:Q30"/>
    <mergeCell ref="R30:S30"/>
    <mergeCell ref="T30:U30"/>
    <mergeCell ref="C27:D27"/>
    <mergeCell ref="H27:I27"/>
    <mergeCell ref="K27:L27"/>
    <mergeCell ref="P27:Q27"/>
    <mergeCell ref="R27:S27"/>
    <mergeCell ref="T27:U27"/>
    <mergeCell ref="C28:D28"/>
    <mergeCell ref="H28:I28"/>
    <mergeCell ref="K28:L28"/>
    <mergeCell ref="P28:Q28"/>
    <mergeCell ref="R28:S28"/>
    <mergeCell ref="T28:U28"/>
    <mergeCell ref="C25:D25"/>
    <mergeCell ref="H25:I25"/>
    <mergeCell ref="K25:L25"/>
    <mergeCell ref="P25:Q25"/>
    <mergeCell ref="R25:S25"/>
    <mergeCell ref="T25:U25"/>
    <mergeCell ref="C26:D26"/>
    <mergeCell ref="H26:I26"/>
    <mergeCell ref="K26:L26"/>
    <mergeCell ref="P26:Q26"/>
    <mergeCell ref="R26:S26"/>
    <mergeCell ref="T26:U26"/>
    <mergeCell ref="C23:D23"/>
    <mergeCell ref="H23:I23"/>
    <mergeCell ref="K23:L23"/>
    <mergeCell ref="P23:Q23"/>
    <mergeCell ref="R23:S23"/>
    <mergeCell ref="T23:U23"/>
    <mergeCell ref="C24:D24"/>
    <mergeCell ref="H24:I24"/>
    <mergeCell ref="K24:L24"/>
    <mergeCell ref="P24:Q24"/>
    <mergeCell ref="R24:S24"/>
    <mergeCell ref="T24:U24"/>
    <mergeCell ref="C21:D21"/>
    <mergeCell ref="H21:I21"/>
    <mergeCell ref="K21:L21"/>
    <mergeCell ref="P21:Q21"/>
    <mergeCell ref="R21:S21"/>
    <mergeCell ref="T21:U21"/>
    <mergeCell ref="C22:D22"/>
    <mergeCell ref="H22:I22"/>
    <mergeCell ref="K22:L22"/>
    <mergeCell ref="P22:Q22"/>
    <mergeCell ref="R22:S22"/>
    <mergeCell ref="T22:U22"/>
    <mergeCell ref="C19:D19"/>
    <mergeCell ref="H19:I19"/>
    <mergeCell ref="K19:L19"/>
    <mergeCell ref="P19:Q19"/>
    <mergeCell ref="R19:S19"/>
    <mergeCell ref="T19:U19"/>
    <mergeCell ref="C20:D20"/>
    <mergeCell ref="H20:I20"/>
    <mergeCell ref="K20:L20"/>
    <mergeCell ref="P20:Q20"/>
    <mergeCell ref="R20:S20"/>
    <mergeCell ref="T20:U20"/>
    <mergeCell ref="C17:D17"/>
    <mergeCell ref="H17:I17"/>
    <mergeCell ref="K17:L17"/>
    <mergeCell ref="P17:Q17"/>
    <mergeCell ref="R17:S17"/>
    <mergeCell ref="T17:U17"/>
    <mergeCell ref="C18:D18"/>
    <mergeCell ref="H18:I18"/>
    <mergeCell ref="K18:L18"/>
    <mergeCell ref="P18:Q18"/>
    <mergeCell ref="R18:S18"/>
    <mergeCell ref="T18:U18"/>
    <mergeCell ref="C15:D15"/>
    <mergeCell ref="H15:I15"/>
    <mergeCell ref="K15:L15"/>
    <mergeCell ref="P15:Q15"/>
    <mergeCell ref="R15:S15"/>
    <mergeCell ref="T15:U15"/>
    <mergeCell ref="C16:D16"/>
    <mergeCell ref="H16:I16"/>
    <mergeCell ref="K16:L16"/>
    <mergeCell ref="P16:Q16"/>
    <mergeCell ref="R16:S16"/>
    <mergeCell ref="T16:U16"/>
    <mergeCell ref="C13:D13"/>
    <mergeCell ref="H13:I13"/>
    <mergeCell ref="K13:L13"/>
    <mergeCell ref="P13:Q13"/>
    <mergeCell ref="R13:S13"/>
    <mergeCell ref="T13:U13"/>
    <mergeCell ref="C14:D14"/>
    <mergeCell ref="H14:I14"/>
    <mergeCell ref="K14:L14"/>
    <mergeCell ref="P14:Q14"/>
    <mergeCell ref="R14:S14"/>
    <mergeCell ref="T14:U14"/>
    <mergeCell ref="C11:D11"/>
    <mergeCell ref="H11:I11"/>
    <mergeCell ref="K11:L11"/>
    <mergeCell ref="P11:Q11"/>
    <mergeCell ref="R11:S11"/>
    <mergeCell ref="T11:U11"/>
    <mergeCell ref="C12:D12"/>
    <mergeCell ref="H12:I12"/>
    <mergeCell ref="K12:L12"/>
    <mergeCell ref="P12:Q12"/>
    <mergeCell ref="R12:S12"/>
    <mergeCell ref="T12:U12"/>
    <mergeCell ref="C9:D9"/>
    <mergeCell ref="H9:I9"/>
    <mergeCell ref="K9:L9"/>
    <mergeCell ref="P9:Q9"/>
    <mergeCell ref="R9:S9"/>
    <mergeCell ref="T9:U9"/>
    <mergeCell ref="C10:D10"/>
    <mergeCell ref="H10:I10"/>
    <mergeCell ref="K10:L10"/>
    <mergeCell ref="P10:Q10"/>
    <mergeCell ref="R10:S10"/>
    <mergeCell ref="T10:U10"/>
    <mergeCell ref="B7:B8"/>
    <mergeCell ref="C7:D8"/>
    <mergeCell ref="E7:I7"/>
    <mergeCell ref="J7:L7"/>
    <mergeCell ref="M7:M8"/>
    <mergeCell ref="N7:Q7"/>
    <mergeCell ref="R7:U7"/>
    <mergeCell ref="H8:I8"/>
    <mergeCell ref="K8:L8"/>
    <mergeCell ref="P8:Q8"/>
    <mergeCell ref="R8:S8"/>
    <mergeCell ref="T8:U8"/>
    <mergeCell ref="B4:C4"/>
    <mergeCell ref="D4:E4"/>
    <mergeCell ref="F4:G4"/>
    <mergeCell ref="H4:I4"/>
    <mergeCell ref="J4:K4"/>
    <mergeCell ref="L4:M4"/>
    <mergeCell ref="N4:O4"/>
    <mergeCell ref="P4:Q4"/>
    <mergeCell ref="J5:K5"/>
    <mergeCell ref="L5:M5"/>
    <mergeCell ref="P5:Q5"/>
    <mergeCell ref="J2:K2"/>
    <mergeCell ref="L2:M2"/>
    <mergeCell ref="N2:O2"/>
    <mergeCell ref="P2:Q2"/>
    <mergeCell ref="B3:C3"/>
    <mergeCell ref="D3:I3"/>
    <mergeCell ref="J3:K3"/>
    <mergeCell ref="L3:Q3"/>
    <mergeCell ref="B2:C2"/>
    <mergeCell ref="D2:E2"/>
    <mergeCell ref="F2:G2"/>
    <mergeCell ref="H2:I2"/>
  </mergeCells>
  <phoneticPr fontId="2"/>
  <conditionalFormatting sqref="G46">
    <cfRule type="cellIs" dxfId="411" priority="85" stopIfTrue="1" operator="equal">
      <formula>"買"</formula>
    </cfRule>
    <cfRule type="cellIs" dxfId="410" priority="86" stopIfTrue="1" operator="equal">
      <formula>"売"</formula>
    </cfRule>
  </conditionalFormatting>
  <conditionalFormatting sqref="G9:G10 G14:G19 G47 G29:G30 G34:G36 G39 G21:G23 G25 G42:G45 G49:G51 G53:G54 G56 G59:G64 G66 G68:G69 G71:G72 G74:G75 G77:G82 G85:G86 G89 G91:G92 G95 G100:G102 G105 G107">
    <cfRule type="cellIs" dxfId="409" priority="87" stopIfTrue="1" operator="equal">
      <formula>"買"</formula>
    </cfRule>
    <cfRule type="cellIs" dxfId="408" priority="88" stopIfTrue="1" operator="equal">
      <formula>"売"</formula>
    </cfRule>
  </conditionalFormatting>
  <conditionalFormatting sqref="G12">
    <cfRule type="cellIs" dxfId="407" priority="83" stopIfTrue="1" operator="equal">
      <formula>"買"</formula>
    </cfRule>
    <cfRule type="cellIs" dxfId="406" priority="84" stopIfTrue="1" operator="equal">
      <formula>"売"</formula>
    </cfRule>
  </conditionalFormatting>
  <conditionalFormatting sqref="G28">
    <cfRule type="cellIs" dxfId="405" priority="79" stopIfTrue="1" operator="equal">
      <formula>"買"</formula>
    </cfRule>
    <cfRule type="cellIs" dxfId="404" priority="80" stopIfTrue="1" operator="equal">
      <formula>"売"</formula>
    </cfRule>
  </conditionalFormatting>
  <conditionalFormatting sqref="G31">
    <cfRule type="cellIs" dxfId="403" priority="77" stopIfTrue="1" operator="equal">
      <formula>"買"</formula>
    </cfRule>
    <cfRule type="cellIs" dxfId="402" priority="78" stopIfTrue="1" operator="equal">
      <formula>"売"</formula>
    </cfRule>
  </conditionalFormatting>
  <conditionalFormatting sqref="G33">
    <cfRule type="cellIs" dxfId="401" priority="73" stopIfTrue="1" operator="equal">
      <formula>"買"</formula>
    </cfRule>
    <cfRule type="cellIs" dxfId="400" priority="74" stopIfTrue="1" operator="equal">
      <formula>"売"</formula>
    </cfRule>
  </conditionalFormatting>
  <conditionalFormatting sqref="G11">
    <cfRule type="cellIs" dxfId="399" priority="69" stopIfTrue="1" operator="equal">
      <formula>"買"</formula>
    </cfRule>
    <cfRule type="cellIs" dxfId="398" priority="70" stopIfTrue="1" operator="equal">
      <formula>"売"</formula>
    </cfRule>
  </conditionalFormatting>
  <conditionalFormatting sqref="G13">
    <cfRule type="cellIs" dxfId="397" priority="67" stopIfTrue="1" operator="equal">
      <formula>"買"</formula>
    </cfRule>
    <cfRule type="cellIs" dxfId="396" priority="68" stopIfTrue="1" operator="equal">
      <formula>"売"</formula>
    </cfRule>
  </conditionalFormatting>
  <conditionalFormatting sqref="G20">
    <cfRule type="cellIs" dxfId="395" priority="65" stopIfTrue="1" operator="equal">
      <formula>"買"</formula>
    </cfRule>
    <cfRule type="cellIs" dxfId="394" priority="66" stopIfTrue="1" operator="equal">
      <formula>"売"</formula>
    </cfRule>
  </conditionalFormatting>
  <conditionalFormatting sqref="G24">
    <cfRule type="cellIs" dxfId="393" priority="63" stopIfTrue="1" operator="equal">
      <formula>"買"</formula>
    </cfRule>
    <cfRule type="cellIs" dxfId="392" priority="64" stopIfTrue="1" operator="equal">
      <formula>"売"</formula>
    </cfRule>
  </conditionalFormatting>
  <conditionalFormatting sqref="G26">
    <cfRule type="cellIs" dxfId="391" priority="61" stopIfTrue="1" operator="equal">
      <formula>"買"</formula>
    </cfRule>
    <cfRule type="cellIs" dxfId="390" priority="62" stopIfTrue="1" operator="equal">
      <formula>"売"</formula>
    </cfRule>
  </conditionalFormatting>
  <conditionalFormatting sqref="G27">
    <cfRule type="cellIs" dxfId="389" priority="59" stopIfTrue="1" operator="equal">
      <formula>"買"</formula>
    </cfRule>
    <cfRule type="cellIs" dxfId="388" priority="60" stopIfTrue="1" operator="equal">
      <formula>"売"</formula>
    </cfRule>
  </conditionalFormatting>
  <conditionalFormatting sqref="G32">
    <cfRule type="cellIs" dxfId="387" priority="57" stopIfTrue="1" operator="equal">
      <formula>"買"</formula>
    </cfRule>
    <cfRule type="cellIs" dxfId="386" priority="58" stopIfTrue="1" operator="equal">
      <formula>"売"</formula>
    </cfRule>
  </conditionalFormatting>
  <conditionalFormatting sqref="G37">
    <cfRule type="cellIs" dxfId="385" priority="55" stopIfTrue="1" operator="equal">
      <formula>"買"</formula>
    </cfRule>
    <cfRule type="cellIs" dxfId="384" priority="56" stopIfTrue="1" operator="equal">
      <formula>"売"</formula>
    </cfRule>
  </conditionalFormatting>
  <conditionalFormatting sqref="G38">
    <cfRule type="cellIs" dxfId="383" priority="53" stopIfTrue="1" operator="equal">
      <formula>"買"</formula>
    </cfRule>
    <cfRule type="cellIs" dxfId="382" priority="54" stopIfTrue="1" operator="equal">
      <formula>"売"</formula>
    </cfRule>
  </conditionalFormatting>
  <conditionalFormatting sqref="G40:G41">
    <cfRule type="cellIs" dxfId="381" priority="51" stopIfTrue="1" operator="equal">
      <formula>"買"</formula>
    </cfRule>
    <cfRule type="cellIs" dxfId="380" priority="52" stopIfTrue="1" operator="equal">
      <formula>"売"</formula>
    </cfRule>
  </conditionalFormatting>
  <conditionalFormatting sqref="G48">
    <cfRule type="cellIs" dxfId="379" priority="49" stopIfTrue="1" operator="equal">
      <formula>"買"</formula>
    </cfRule>
    <cfRule type="cellIs" dxfId="378" priority="50" stopIfTrue="1" operator="equal">
      <formula>"売"</formula>
    </cfRule>
  </conditionalFormatting>
  <conditionalFormatting sqref="G52">
    <cfRule type="cellIs" dxfId="377" priority="47" stopIfTrue="1" operator="equal">
      <formula>"買"</formula>
    </cfRule>
    <cfRule type="cellIs" dxfId="376" priority="48" stopIfTrue="1" operator="equal">
      <formula>"売"</formula>
    </cfRule>
  </conditionalFormatting>
  <conditionalFormatting sqref="G55">
    <cfRule type="cellIs" dxfId="375" priority="45" stopIfTrue="1" operator="equal">
      <formula>"買"</formula>
    </cfRule>
    <cfRule type="cellIs" dxfId="374" priority="46" stopIfTrue="1" operator="equal">
      <formula>"売"</formula>
    </cfRule>
  </conditionalFormatting>
  <conditionalFormatting sqref="G57">
    <cfRule type="cellIs" dxfId="373" priority="43" stopIfTrue="1" operator="equal">
      <formula>"買"</formula>
    </cfRule>
    <cfRule type="cellIs" dxfId="372" priority="44" stopIfTrue="1" operator="equal">
      <formula>"売"</formula>
    </cfRule>
  </conditionalFormatting>
  <conditionalFormatting sqref="G58">
    <cfRule type="cellIs" dxfId="371" priority="41" stopIfTrue="1" operator="equal">
      <formula>"買"</formula>
    </cfRule>
    <cfRule type="cellIs" dxfId="370" priority="42" stopIfTrue="1" operator="equal">
      <formula>"売"</formula>
    </cfRule>
  </conditionalFormatting>
  <conditionalFormatting sqref="G65">
    <cfRule type="cellIs" dxfId="369" priority="37" stopIfTrue="1" operator="equal">
      <formula>"買"</formula>
    </cfRule>
    <cfRule type="cellIs" dxfId="368" priority="38" stopIfTrue="1" operator="equal">
      <formula>"売"</formula>
    </cfRule>
  </conditionalFormatting>
  <conditionalFormatting sqref="G67">
    <cfRule type="cellIs" dxfId="367" priority="35" stopIfTrue="1" operator="equal">
      <formula>"買"</formula>
    </cfRule>
    <cfRule type="cellIs" dxfId="366" priority="36" stopIfTrue="1" operator="equal">
      <formula>"売"</formula>
    </cfRule>
  </conditionalFormatting>
  <conditionalFormatting sqref="G70">
    <cfRule type="cellIs" dxfId="365" priority="33" stopIfTrue="1" operator="equal">
      <formula>"買"</formula>
    </cfRule>
    <cfRule type="cellIs" dxfId="364" priority="34" stopIfTrue="1" operator="equal">
      <formula>"売"</formula>
    </cfRule>
  </conditionalFormatting>
  <conditionalFormatting sqref="G73">
    <cfRule type="cellIs" dxfId="363" priority="31" stopIfTrue="1" operator="equal">
      <formula>"買"</formula>
    </cfRule>
    <cfRule type="cellIs" dxfId="362" priority="32" stopIfTrue="1" operator="equal">
      <formula>"売"</formula>
    </cfRule>
  </conditionalFormatting>
  <conditionalFormatting sqref="G76">
    <cfRule type="cellIs" dxfId="361" priority="29" stopIfTrue="1" operator="equal">
      <formula>"買"</formula>
    </cfRule>
    <cfRule type="cellIs" dxfId="360" priority="30" stopIfTrue="1" operator="equal">
      <formula>"売"</formula>
    </cfRule>
  </conditionalFormatting>
  <conditionalFormatting sqref="G83">
    <cfRule type="cellIs" dxfId="359" priority="23" stopIfTrue="1" operator="equal">
      <formula>"買"</formula>
    </cfRule>
    <cfRule type="cellIs" dxfId="358" priority="24" stopIfTrue="1" operator="equal">
      <formula>"売"</formula>
    </cfRule>
  </conditionalFormatting>
  <conditionalFormatting sqref="G84">
    <cfRule type="cellIs" dxfId="357" priority="21" stopIfTrue="1" operator="equal">
      <formula>"買"</formula>
    </cfRule>
    <cfRule type="cellIs" dxfId="356" priority="22" stopIfTrue="1" operator="equal">
      <formula>"売"</formula>
    </cfRule>
  </conditionalFormatting>
  <conditionalFormatting sqref="G87">
    <cfRule type="cellIs" dxfId="355" priority="19" stopIfTrue="1" operator="equal">
      <formula>"買"</formula>
    </cfRule>
    <cfRule type="cellIs" dxfId="354" priority="20" stopIfTrue="1" operator="equal">
      <formula>"売"</formula>
    </cfRule>
  </conditionalFormatting>
  <conditionalFormatting sqref="G88">
    <cfRule type="cellIs" dxfId="353" priority="17" stopIfTrue="1" operator="equal">
      <formula>"買"</formula>
    </cfRule>
    <cfRule type="cellIs" dxfId="352" priority="18" stopIfTrue="1" operator="equal">
      <formula>"売"</formula>
    </cfRule>
  </conditionalFormatting>
  <conditionalFormatting sqref="G90">
    <cfRule type="cellIs" dxfId="351" priority="15" stopIfTrue="1" operator="equal">
      <formula>"買"</formula>
    </cfRule>
    <cfRule type="cellIs" dxfId="350" priority="16" stopIfTrue="1" operator="equal">
      <formula>"売"</formula>
    </cfRule>
  </conditionalFormatting>
  <conditionalFormatting sqref="G93:G94">
    <cfRule type="cellIs" dxfId="349" priority="13" stopIfTrue="1" operator="equal">
      <formula>"買"</formula>
    </cfRule>
    <cfRule type="cellIs" dxfId="348" priority="14" stopIfTrue="1" operator="equal">
      <formula>"売"</formula>
    </cfRule>
  </conditionalFormatting>
  <conditionalFormatting sqref="G96:G97">
    <cfRule type="cellIs" dxfId="347" priority="11" stopIfTrue="1" operator="equal">
      <formula>"買"</formula>
    </cfRule>
    <cfRule type="cellIs" dxfId="346" priority="12" stopIfTrue="1" operator="equal">
      <formula>"売"</formula>
    </cfRule>
  </conditionalFormatting>
  <conditionalFormatting sqref="G98:G99">
    <cfRule type="cellIs" dxfId="345" priority="9" stopIfTrue="1" operator="equal">
      <formula>"買"</formula>
    </cfRule>
    <cfRule type="cellIs" dxfId="344" priority="10" stopIfTrue="1" operator="equal">
      <formula>"売"</formula>
    </cfRule>
  </conditionalFormatting>
  <conditionalFormatting sqref="G103">
    <cfRule type="cellIs" dxfId="343" priority="7" stopIfTrue="1" operator="equal">
      <formula>"買"</formula>
    </cfRule>
    <cfRule type="cellIs" dxfId="342" priority="8" stopIfTrue="1" operator="equal">
      <formula>"売"</formula>
    </cfRule>
  </conditionalFormatting>
  <conditionalFormatting sqref="G104">
    <cfRule type="cellIs" dxfId="341" priority="5" stopIfTrue="1" operator="equal">
      <formula>"買"</formula>
    </cfRule>
    <cfRule type="cellIs" dxfId="340" priority="6" stopIfTrue="1" operator="equal">
      <formula>"売"</formula>
    </cfRule>
  </conditionalFormatting>
  <conditionalFormatting sqref="G106">
    <cfRule type="cellIs" dxfId="339" priority="3" stopIfTrue="1" operator="equal">
      <formula>"買"</formula>
    </cfRule>
    <cfRule type="cellIs" dxfId="338" priority="4" stopIfTrue="1" operator="equal">
      <formula>"売"</formula>
    </cfRule>
  </conditionalFormatting>
  <conditionalFormatting sqref="G108">
    <cfRule type="cellIs" dxfId="337" priority="1" stopIfTrue="1" operator="equal">
      <formula>"買"</formula>
    </cfRule>
    <cfRule type="cellIs" dxfId="336" priority="2" stopIfTrue="1" operator="equal">
      <formula>"売"</formula>
    </cfRule>
  </conditionalFormatting>
  <dataValidations count="1">
    <dataValidation type="list" allowBlank="1" showInputMessage="1" showErrorMessage="1" sqref="G9:G108" xr:uid="{00000000-0002-0000-0100-000000000000}">
      <formula1>"買,売"</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AA109"/>
  <sheetViews>
    <sheetView zoomScale="115" zoomScaleNormal="115" workbookViewId="0">
      <pane ySplit="8" topLeftCell="A99" activePane="bottomLeft" state="frozen"/>
      <selection pane="bottomLeft" activeCell="N108" sqref="N108:Q108"/>
    </sheetView>
  </sheetViews>
  <sheetFormatPr defaultRowHeight="13.2" x14ac:dyDescent="0.2"/>
  <cols>
    <col min="1" max="1" width="2.88671875" customWidth="1"/>
    <col min="2" max="18" width="6.6640625" customWidth="1"/>
    <col min="22" max="22" width="10.88671875" style="22" hidden="1" customWidth="1"/>
    <col min="23" max="23" width="0" hidden="1" customWidth="1"/>
  </cols>
  <sheetData>
    <row r="2" spans="2:27" x14ac:dyDescent="0.2">
      <c r="B2" s="68" t="s">
        <v>5</v>
      </c>
      <c r="C2" s="68"/>
      <c r="D2" s="70" t="s">
        <v>48</v>
      </c>
      <c r="E2" s="70"/>
      <c r="F2" s="68" t="s">
        <v>6</v>
      </c>
      <c r="G2" s="68"/>
      <c r="H2" s="72" t="s">
        <v>36</v>
      </c>
      <c r="I2" s="72"/>
      <c r="J2" s="68" t="s">
        <v>7</v>
      </c>
      <c r="K2" s="68"/>
      <c r="L2" s="69">
        <v>100000</v>
      </c>
      <c r="M2" s="70"/>
      <c r="N2" s="68" t="s">
        <v>8</v>
      </c>
      <c r="O2" s="68"/>
      <c r="P2" s="71">
        <f>SUM(L2,D4)</f>
        <v>128241.55312286803</v>
      </c>
      <c r="Q2" s="72"/>
      <c r="R2" s="1"/>
      <c r="S2" s="1"/>
      <c r="T2" s="1"/>
    </row>
    <row r="3" spans="2:27" ht="57" customHeight="1" x14ac:dyDescent="0.2">
      <c r="B3" s="68" t="s">
        <v>9</v>
      </c>
      <c r="C3" s="68"/>
      <c r="D3" s="73" t="s">
        <v>38</v>
      </c>
      <c r="E3" s="73"/>
      <c r="F3" s="73"/>
      <c r="G3" s="73"/>
      <c r="H3" s="73"/>
      <c r="I3" s="73"/>
      <c r="J3" s="68" t="s">
        <v>10</v>
      </c>
      <c r="K3" s="68"/>
      <c r="L3" s="73" t="s">
        <v>61</v>
      </c>
      <c r="M3" s="74"/>
      <c r="N3" s="74"/>
      <c r="O3" s="74"/>
      <c r="P3" s="74"/>
      <c r="Q3" s="74"/>
      <c r="R3" s="1"/>
      <c r="S3" s="1"/>
    </row>
    <row r="4" spans="2:27" x14ac:dyDescent="0.2">
      <c r="B4" s="68" t="s">
        <v>11</v>
      </c>
      <c r="C4" s="68"/>
      <c r="D4" s="75">
        <f>SUM($R$9:$S$993)</f>
        <v>28241.553122868034</v>
      </c>
      <c r="E4" s="75"/>
      <c r="F4" s="68" t="s">
        <v>12</v>
      </c>
      <c r="G4" s="68"/>
      <c r="H4" s="76">
        <f>SUM($T$9:$U$108)</f>
        <v>286.40000000000123</v>
      </c>
      <c r="I4" s="72"/>
      <c r="J4" s="77" t="s">
        <v>68</v>
      </c>
      <c r="K4" s="77"/>
      <c r="L4" s="71" t="e">
        <f>Z8/AA8</f>
        <v>#DIV/0!</v>
      </c>
      <c r="M4" s="71"/>
      <c r="N4" s="77" t="s">
        <v>60</v>
      </c>
      <c r="O4" s="77"/>
      <c r="P4" s="78">
        <f>MAX(Y:Y)</f>
        <v>0.20667506058822749</v>
      </c>
      <c r="Q4" s="78"/>
      <c r="R4" s="1"/>
      <c r="S4" s="1"/>
      <c r="T4" s="1"/>
    </row>
    <row r="5" spans="2:27" x14ac:dyDescent="0.2">
      <c r="B5" s="39" t="s">
        <v>15</v>
      </c>
      <c r="C5" s="2">
        <f>COUNTIF($R$9:$R$990,"&gt;0")</f>
        <v>46</v>
      </c>
      <c r="D5" s="38" t="s">
        <v>16</v>
      </c>
      <c r="E5" s="15">
        <f>COUNTIF($R$9:$R$990,"&lt;0")</f>
        <v>54</v>
      </c>
      <c r="F5" s="38" t="s">
        <v>17</v>
      </c>
      <c r="G5" s="2">
        <f>COUNTIF($R$9:$R$990,"=0")</f>
        <v>0</v>
      </c>
      <c r="H5" s="38" t="s">
        <v>18</v>
      </c>
      <c r="I5" s="3">
        <f>C5/SUM(C5,E5,G5)</f>
        <v>0.46</v>
      </c>
      <c r="J5" s="79" t="s">
        <v>19</v>
      </c>
      <c r="K5" s="68"/>
      <c r="L5" s="80">
        <f>MAX(V9:V993)</f>
        <v>5</v>
      </c>
      <c r="M5" s="81"/>
      <c r="N5" s="17" t="s">
        <v>20</v>
      </c>
      <c r="O5" s="9"/>
      <c r="P5" s="80">
        <f>MAX(W9:W993)</f>
        <v>5</v>
      </c>
      <c r="Q5" s="81"/>
      <c r="R5" s="1"/>
      <c r="S5" s="1"/>
      <c r="T5" s="1"/>
    </row>
    <row r="6" spans="2:27" x14ac:dyDescent="0.2">
      <c r="B6" s="11"/>
      <c r="C6" s="13"/>
      <c r="D6" s="14"/>
      <c r="E6" s="10"/>
      <c r="F6" s="11"/>
      <c r="G6" s="10"/>
      <c r="H6" s="11"/>
      <c r="I6" s="16"/>
      <c r="J6" s="11"/>
      <c r="K6" s="11"/>
      <c r="L6" s="10"/>
      <c r="M6" s="43" t="s">
        <v>66</v>
      </c>
      <c r="N6" s="12"/>
      <c r="O6" s="12"/>
      <c r="P6" s="10"/>
      <c r="Q6" s="7"/>
      <c r="R6" s="1"/>
      <c r="S6" s="1"/>
      <c r="T6" s="1"/>
    </row>
    <row r="7" spans="2:27" x14ac:dyDescent="0.2">
      <c r="B7" s="82" t="s">
        <v>21</v>
      </c>
      <c r="C7" s="84" t="s">
        <v>22</v>
      </c>
      <c r="D7" s="85"/>
      <c r="E7" s="88" t="s">
        <v>23</v>
      </c>
      <c r="F7" s="89"/>
      <c r="G7" s="89"/>
      <c r="H7" s="89"/>
      <c r="I7" s="90"/>
      <c r="J7" s="91"/>
      <c r="K7" s="92"/>
      <c r="L7" s="93"/>
      <c r="M7" s="94" t="s">
        <v>25</v>
      </c>
      <c r="N7" s="95" t="s">
        <v>26</v>
      </c>
      <c r="O7" s="96"/>
      <c r="P7" s="96"/>
      <c r="Q7" s="97"/>
      <c r="R7" s="98" t="s">
        <v>27</v>
      </c>
      <c r="S7" s="98"/>
      <c r="T7" s="98"/>
      <c r="U7" s="98"/>
    </row>
    <row r="8" spans="2:27" x14ac:dyDescent="0.2">
      <c r="B8" s="83"/>
      <c r="C8" s="86"/>
      <c r="D8" s="87"/>
      <c r="E8" s="18" t="s">
        <v>28</v>
      </c>
      <c r="F8" s="18" t="s">
        <v>29</v>
      </c>
      <c r="G8" s="18" t="s">
        <v>30</v>
      </c>
      <c r="H8" s="99" t="s">
        <v>31</v>
      </c>
      <c r="I8" s="90"/>
      <c r="J8" s="4" t="s">
        <v>32</v>
      </c>
      <c r="K8" s="100" t="s">
        <v>33</v>
      </c>
      <c r="L8" s="93"/>
      <c r="M8" s="94"/>
      <c r="N8" s="5" t="s">
        <v>28</v>
      </c>
      <c r="O8" s="5" t="s">
        <v>29</v>
      </c>
      <c r="P8" s="101" t="s">
        <v>31</v>
      </c>
      <c r="Q8" s="97"/>
      <c r="R8" s="98" t="s">
        <v>34</v>
      </c>
      <c r="S8" s="98"/>
      <c r="T8" s="98" t="s">
        <v>32</v>
      </c>
      <c r="U8" s="98"/>
      <c r="Y8" t="s">
        <v>59</v>
      </c>
    </row>
    <row r="9" spans="2:27" x14ac:dyDescent="0.2">
      <c r="B9" s="40">
        <v>1</v>
      </c>
      <c r="C9" s="102">
        <f>L2</f>
        <v>100000</v>
      </c>
      <c r="D9" s="102"/>
      <c r="E9" s="49">
        <v>2000</v>
      </c>
      <c r="F9" s="8">
        <v>43891</v>
      </c>
      <c r="G9" s="49" t="s">
        <v>3</v>
      </c>
      <c r="H9" s="103">
        <v>0.96409</v>
      </c>
      <c r="I9" s="103"/>
      <c r="J9" s="49">
        <v>43</v>
      </c>
      <c r="K9" s="102">
        <f>IF(J9="","",C9*0.03)</f>
        <v>3000</v>
      </c>
      <c r="L9" s="102"/>
      <c r="M9" s="6">
        <f>IF(J9="","",(K9/J9)/LOOKUP(RIGHT($D$2,3),定数!$A$6:$A$13,定数!$B$6:$B$13))</f>
        <v>0.58139534883720922</v>
      </c>
      <c r="N9" s="49">
        <v>2000</v>
      </c>
      <c r="O9" s="8">
        <v>43891</v>
      </c>
      <c r="P9" s="103">
        <v>0.96840999999999999</v>
      </c>
      <c r="Q9" s="103"/>
      <c r="R9" s="104">
        <f>IF(P9="","",T9*M9*LOOKUP(RIGHT($D$2,3),定数!$A$6:$A$13,定数!$B$6:$B$13))</f>
        <v>-3013.9534883720862</v>
      </c>
      <c r="S9" s="104"/>
      <c r="T9" s="105">
        <f>IF(P9="","",IF(G9="買",(P9-H9),(H9-P9))*IF(RIGHT($D$2,3)="JPY",100,10000))</f>
        <v>-43.199999999999903</v>
      </c>
      <c r="U9" s="105"/>
      <c r="V9" s="1">
        <f>IF(T9&lt;&gt;"",IF(T9&gt;0,1+V8,0),"")</f>
        <v>0</v>
      </c>
      <c r="W9">
        <f>IF(T9&lt;&gt;"",IF(T9&lt;0,1+W8,0),"")</f>
        <v>1</v>
      </c>
      <c r="Z9" t="str">
        <f>IF(R9&gt;0,R9,"")</f>
        <v/>
      </c>
      <c r="AA9">
        <f>IF(R9&lt;0,R9,"")</f>
        <v>-3013.9534883720862</v>
      </c>
    </row>
    <row r="10" spans="2:27" x14ac:dyDescent="0.2">
      <c r="B10" s="40">
        <v>2</v>
      </c>
      <c r="C10" s="102">
        <f t="shared" ref="C10:C73" si="0">IF(R9="","",C9+R9)</f>
        <v>96986.046511627908</v>
      </c>
      <c r="D10" s="102"/>
      <c r="E10" s="49">
        <v>2000</v>
      </c>
      <c r="F10" s="8">
        <v>43897</v>
      </c>
      <c r="G10" s="49" t="s">
        <v>3</v>
      </c>
      <c r="H10" s="103">
        <v>0.95838999999999996</v>
      </c>
      <c r="I10" s="103"/>
      <c r="J10" s="49">
        <v>40</v>
      </c>
      <c r="K10" s="106">
        <f>IF(J10="","",C10*0.03)</f>
        <v>2909.5813953488373</v>
      </c>
      <c r="L10" s="107"/>
      <c r="M10" s="6">
        <f>IF(J10="","",(K10/J10)/LOOKUP(RIGHT($D$2,3),定数!$A$6:$A$13,定数!$B$6:$B$13))</f>
        <v>0.60616279069767443</v>
      </c>
      <c r="N10" s="44">
        <v>2000</v>
      </c>
      <c r="O10" s="8">
        <v>43899</v>
      </c>
      <c r="P10" s="103">
        <v>0.96240999999999999</v>
      </c>
      <c r="Q10" s="103"/>
      <c r="R10" s="104">
        <f>IF(P10="","",T10*M10*LOOKUP(RIGHT($D$2,3),定数!$A$6:$A$13,定数!$B$6:$B$13))</f>
        <v>-2924.1293023255989</v>
      </c>
      <c r="S10" s="104"/>
      <c r="T10" s="105">
        <f>IF(P10="","",IF(G10="買",(P10-H10),(H10-P10))*IF(RIGHT($D$2,3)="JPY",100,10000))</f>
        <v>-40.200000000000237</v>
      </c>
      <c r="U10" s="105"/>
      <c r="V10" s="22">
        <f t="shared" ref="V10:V22" si="1">IF(T10&lt;&gt;"",IF(T10&gt;0,1+V9,0),"")</f>
        <v>0</v>
      </c>
      <c r="W10">
        <f t="shared" ref="W10:W73" si="2">IF(T10&lt;&gt;"",IF(T10&lt;0,1+W9,0),"")</f>
        <v>2</v>
      </c>
      <c r="X10" s="41">
        <f>IF(C10&lt;&gt;"",MAX(C10,C9),"")</f>
        <v>100000</v>
      </c>
      <c r="Z10" t="str">
        <f t="shared" ref="Z10:Z73" si="3">IF(R10&gt;0,R10,"")</f>
        <v/>
      </c>
      <c r="AA10">
        <f t="shared" ref="AA10:AA73" si="4">IF(R10&lt;0,R10,"")</f>
        <v>-2924.1293023255989</v>
      </c>
    </row>
    <row r="11" spans="2:27" x14ac:dyDescent="0.2">
      <c r="B11" s="40">
        <v>3</v>
      </c>
      <c r="C11" s="102">
        <f t="shared" si="0"/>
        <v>94061.917209302308</v>
      </c>
      <c r="D11" s="102"/>
      <c r="E11" s="49">
        <v>2000</v>
      </c>
      <c r="F11" s="8">
        <v>43898</v>
      </c>
      <c r="G11" s="49" t="s">
        <v>3</v>
      </c>
      <c r="H11" s="103">
        <v>0.95738999999999996</v>
      </c>
      <c r="I11" s="103"/>
      <c r="J11" s="49">
        <v>29</v>
      </c>
      <c r="K11" s="106">
        <f t="shared" ref="K11:K74" si="5">IF(J11="","",C11*0.03)</f>
        <v>2821.8575162790689</v>
      </c>
      <c r="L11" s="107"/>
      <c r="M11" s="6">
        <f>IF(J11="","",(K11/J11)/LOOKUP(RIGHT($D$2,3),定数!$A$6:$A$13,定数!$B$6:$B$13))</f>
        <v>0.8108785966319163</v>
      </c>
      <c r="N11" s="40">
        <v>2000</v>
      </c>
      <c r="O11" s="8">
        <v>43898</v>
      </c>
      <c r="P11" s="103">
        <v>0.95304999999999995</v>
      </c>
      <c r="Q11" s="103"/>
      <c r="R11" s="104">
        <f>IF(P11="","",T11*M11*LOOKUP(RIGHT($D$2,3),定数!$A$6:$A$13,定数!$B$6:$B$13))</f>
        <v>4223.0557312590299</v>
      </c>
      <c r="S11" s="104"/>
      <c r="T11" s="105">
        <f>IF(P11="","",IF(G11="買",(P11-H11),(H11-P11))*IF(RIGHT($D$2,3)="JPY",100,10000))</f>
        <v>43.400000000000105</v>
      </c>
      <c r="U11" s="105"/>
      <c r="V11" s="22">
        <f t="shared" si="1"/>
        <v>1</v>
      </c>
      <c r="W11">
        <f t="shared" si="2"/>
        <v>0</v>
      </c>
      <c r="X11" s="41">
        <f>IF(C11&lt;&gt;"",MAX(X10,C11),"")</f>
        <v>100000</v>
      </c>
      <c r="Y11" s="42">
        <f>IF(X11&lt;&gt;"",1-(C11/X11),"")</f>
        <v>5.9380827906976963E-2</v>
      </c>
      <c r="Z11">
        <f t="shared" si="3"/>
        <v>4223.0557312590299</v>
      </c>
      <c r="AA11" t="str">
        <f t="shared" si="4"/>
        <v/>
      </c>
    </row>
    <row r="12" spans="2:27" x14ac:dyDescent="0.2">
      <c r="B12" s="40">
        <v>4</v>
      </c>
      <c r="C12" s="102">
        <f t="shared" si="0"/>
        <v>98284.972940561333</v>
      </c>
      <c r="D12" s="102"/>
      <c r="E12" s="49">
        <v>2000</v>
      </c>
      <c r="F12" s="8">
        <v>43914</v>
      </c>
      <c r="G12" s="49" t="s">
        <v>4</v>
      </c>
      <c r="H12" s="103">
        <v>0.97360999999999998</v>
      </c>
      <c r="I12" s="103"/>
      <c r="J12" s="49">
        <v>64</v>
      </c>
      <c r="K12" s="106">
        <f t="shared" si="5"/>
        <v>2948.5491882168399</v>
      </c>
      <c r="L12" s="107"/>
      <c r="M12" s="6">
        <f>IF(J12="","",(K12/J12)/LOOKUP(RIGHT($D$2,3),定数!$A$6:$A$13,定数!$B$6:$B$13))</f>
        <v>0.3839256755490677</v>
      </c>
      <c r="N12" s="49">
        <v>2000</v>
      </c>
      <c r="O12" s="8">
        <v>43917</v>
      </c>
      <c r="P12" s="103">
        <v>0.96218999999999999</v>
      </c>
      <c r="Q12" s="103"/>
      <c r="R12" s="104">
        <f>IF(P12="","",T12*M12*LOOKUP(RIGHT($D$2,3),定数!$A$6:$A$13,定数!$B$6:$B$13))</f>
        <v>-5261.3174577244172</v>
      </c>
      <c r="S12" s="104"/>
      <c r="T12" s="105">
        <f t="shared" ref="T12:T75" si="6">IF(P12="","",IF(G12="買",(P12-H12),(H12-P12))*IF(RIGHT($D$2,3)="JPY",100,10000))</f>
        <v>-114.19999999999986</v>
      </c>
      <c r="U12" s="105"/>
      <c r="V12" s="22">
        <f t="shared" si="1"/>
        <v>0</v>
      </c>
      <c r="W12">
        <f t="shared" si="2"/>
        <v>1</v>
      </c>
      <c r="X12" s="41">
        <f t="shared" ref="X12:X75" si="7">IF(C12&lt;&gt;"",MAX(X11,C12),"")</f>
        <v>100000</v>
      </c>
      <c r="Y12" s="42">
        <f t="shared" ref="Y12:Y75" si="8">IF(X12&lt;&gt;"",1-(C12/X12),"")</f>
        <v>1.7150270594386674E-2</v>
      </c>
      <c r="Z12" t="str">
        <f t="shared" si="3"/>
        <v/>
      </c>
      <c r="AA12">
        <f t="shared" si="4"/>
        <v>-5261.3174577244172</v>
      </c>
    </row>
    <row r="13" spans="2:27" x14ac:dyDescent="0.2">
      <c r="B13" s="40">
        <v>5</v>
      </c>
      <c r="C13" s="102">
        <f t="shared" si="0"/>
        <v>93023.655482836912</v>
      </c>
      <c r="D13" s="102"/>
      <c r="E13" s="49">
        <v>2000</v>
      </c>
      <c r="F13" s="8">
        <v>43918</v>
      </c>
      <c r="G13" s="49" t="s">
        <v>3</v>
      </c>
      <c r="H13" s="103">
        <v>0.96409</v>
      </c>
      <c r="I13" s="103"/>
      <c r="J13" s="49">
        <v>61</v>
      </c>
      <c r="K13" s="106">
        <f t="shared" si="5"/>
        <v>2790.7096644851072</v>
      </c>
      <c r="L13" s="107"/>
      <c r="M13" s="6">
        <f>IF(J13="","",(K13/J13)/LOOKUP(RIGHT($D$2,3),定数!$A$6:$A$13,定数!$B$6:$B$13))</f>
        <v>0.38124448968375785</v>
      </c>
      <c r="N13" s="40">
        <v>2000</v>
      </c>
      <c r="O13" s="8">
        <v>43919</v>
      </c>
      <c r="P13" s="103">
        <v>0.95494999999999997</v>
      </c>
      <c r="Q13" s="103"/>
      <c r="R13" s="104">
        <f>IF(P13="","",T13*M13*LOOKUP(RIGHT($D$2,3),定数!$A$6:$A$13,定数!$B$6:$B$13))</f>
        <v>4181.4895628514732</v>
      </c>
      <c r="S13" s="104"/>
      <c r="T13" s="105">
        <f t="shared" si="6"/>
        <v>91.400000000000375</v>
      </c>
      <c r="U13" s="105"/>
      <c r="V13" s="22">
        <f t="shared" si="1"/>
        <v>1</v>
      </c>
      <c r="W13">
        <f t="shared" si="2"/>
        <v>0</v>
      </c>
      <c r="X13" s="41">
        <f t="shared" si="7"/>
        <v>100000</v>
      </c>
      <c r="Y13" s="42">
        <f t="shared" si="8"/>
        <v>6.9763445171630911E-2</v>
      </c>
      <c r="Z13">
        <f t="shared" si="3"/>
        <v>4181.4895628514732</v>
      </c>
      <c r="AA13" t="str">
        <f t="shared" si="4"/>
        <v/>
      </c>
    </row>
    <row r="14" spans="2:27" x14ac:dyDescent="0.2">
      <c r="B14" s="40">
        <v>6</v>
      </c>
      <c r="C14" s="102">
        <f t="shared" si="0"/>
        <v>97205.14504568839</v>
      </c>
      <c r="D14" s="102"/>
      <c r="E14" s="49">
        <v>2000</v>
      </c>
      <c r="F14" s="8">
        <v>43970</v>
      </c>
      <c r="G14" s="49" t="s">
        <v>3</v>
      </c>
      <c r="H14" s="103">
        <v>0.89178999999999997</v>
      </c>
      <c r="I14" s="103"/>
      <c r="J14" s="49">
        <v>53</v>
      </c>
      <c r="K14" s="106">
        <f t="shared" si="5"/>
        <v>2916.1543513706515</v>
      </c>
      <c r="L14" s="107"/>
      <c r="M14" s="6">
        <f>IF(J14="","",(K14/J14)/LOOKUP(RIGHT($D$2,3),定数!$A$6:$A$13,定数!$B$6:$B$13))</f>
        <v>0.45851483512117158</v>
      </c>
      <c r="N14" s="44">
        <v>2000</v>
      </c>
      <c r="O14" s="8">
        <v>43970</v>
      </c>
      <c r="P14" s="103">
        <v>0.88385000000000002</v>
      </c>
      <c r="Q14" s="103"/>
      <c r="R14" s="104">
        <f>IF(P14="","",T14*M14*LOOKUP(RIGHT($D$2,3),定数!$A$6:$A$13,定数!$B$6:$B$13))</f>
        <v>4368.7293490344937</v>
      </c>
      <c r="S14" s="104"/>
      <c r="T14" s="105">
        <f t="shared" si="6"/>
        <v>79.399999999999466</v>
      </c>
      <c r="U14" s="105"/>
      <c r="V14" s="22">
        <f t="shared" si="1"/>
        <v>2</v>
      </c>
      <c r="W14">
        <f t="shared" si="2"/>
        <v>0</v>
      </c>
      <c r="X14" s="41">
        <f t="shared" si="7"/>
        <v>100000</v>
      </c>
      <c r="Y14" s="42">
        <f t="shared" si="8"/>
        <v>2.7948549543116097E-2</v>
      </c>
      <c r="Z14">
        <f t="shared" si="3"/>
        <v>4368.7293490344937</v>
      </c>
      <c r="AA14" t="str">
        <f t="shared" si="4"/>
        <v/>
      </c>
    </row>
    <row r="15" spans="2:27" x14ac:dyDescent="0.2">
      <c r="B15" s="40">
        <v>7</v>
      </c>
      <c r="C15" s="102">
        <f t="shared" si="0"/>
        <v>101573.87439472288</v>
      </c>
      <c r="D15" s="102"/>
      <c r="E15" s="50">
        <v>2000</v>
      </c>
      <c r="F15" s="8">
        <v>43973</v>
      </c>
      <c r="G15" s="50" t="s">
        <v>4</v>
      </c>
      <c r="H15" s="103">
        <v>0.89790999999999999</v>
      </c>
      <c r="I15" s="103"/>
      <c r="J15" s="50">
        <v>27</v>
      </c>
      <c r="K15" s="106">
        <f t="shared" si="5"/>
        <v>3047.2162318416863</v>
      </c>
      <c r="L15" s="107"/>
      <c r="M15" s="6">
        <f>IF(J15="","",(K15/J15)/LOOKUP(RIGHT($D$2,3),定数!$A$6:$A$13,定数!$B$6:$B$13))</f>
        <v>0.94049883698817482</v>
      </c>
      <c r="N15" s="44">
        <v>2000</v>
      </c>
      <c r="O15" s="8">
        <v>43973</v>
      </c>
      <c r="P15" s="103">
        <v>0.90154999999999996</v>
      </c>
      <c r="Q15" s="103"/>
      <c r="R15" s="104">
        <f>IF(P15="","",T15*M15*LOOKUP(RIGHT($D$2,3),定数!$A$6:$A$13,定数!$B$6:$B$13))</f>
        <v>4108.0989199643209</v>
      </c>
      <c r="S15" s="104"/>
      <c r="T15" s="105">
        <f t="shared" si="6"/>
        <v>36.399999999999764</v>
      </c>
      <c r="U15" s="105"/>
      <c r="V15" s="22">
        <f t="shared" si="1"/>
        <v>3</v>
      </c>
      <c r="W15">
        <f t="shared" si="2"/>
        <v>0</v>
      </c>
      <c r="X15" s="41">
        <f t="shared" si="7"/>
        <v>101573.87439472288</v>
      </c>
      <c r="Y15" s="42">
        <f t="shared" si="8"/>
        <v>0</v>
      </c>
      <c r="Z15">
        <f t="shared" si="3"/>
        <v>4108.0989199643209</v>
      </c>
      <c r="AA15" t="str">
        <f t="shared" si="4"/>
        <v/>
      </c>
    </row>
    <row r="16" spans="2:27" x14ac:dyDescent="0.2">
      <c r="B16" s="40">
        <v>8</v>
      </c>
      <c r="C16" s="102">
        <f t="shared" si="0"/>
        <v>105681.9733146872</v>
      </c>
      <c r="D16" s="102"/>
      <c r="E16" s="51">
        <v>2000</v>
      </c>
      <c r="F16" s="8">
        <v>43990</v>
      </c>
      <c r="G16" s="51" t="s">
        <v>4</v>
      </c>
      <c r="H16" s="103">
        <v>0.96050999999999997</v>
      </c>
      <c r="I16" s="103"/>
      <c r="J16" s="51">
        <v>39</v>
      </c>
      <c r="K16" s="106">
        <f t="shared" si="5"/>
        <v>3170.459199440616</v>
      </c>
      <c r="L16" s="107"/>
      <c r="M16" s="6">
        <f>IF(J16="","",(K16/J16)/LOOKUP(RIGHT($D$2,3),定数!$A$6:$A$13,定数!$B$6:$B$13))</f>
        <v>0.67744854688902056</v>
      </c>
      <c r="N16" s="40">
        <v>2000</v>
      </c>
      <c r="O16" s="8">
        <v>43990</v>
      </c>
      <c r="P16" s="103">
        <v>0.96435000000000004</v>
      </c>
      <c r="Q16" s="103"/>
      <c r="R16" s="104">
        <f>IF(P16="","",T16*M16*LOOKUP(RIGHT($D$2,3),定数!$A$6:$A$13,定数!$B$6:$B$13))</f>
        <v>3121.6829040646608</v>
      </c>
      <c r="S16" s="104"/>
      <c r="T16" s="105">
        <f t="shared" si="6"/>
        <v>38.400000000000659</v>
      </c>
      <c r="U16" s="105"/>
      <c r="V16" s="22">
        <f t="shared" si="1"/>
        <v>4</v>
      </c>
      <c r="W16">
        <f t="shared" si="2"/>
        <v>0</v>
      </c>
      <c r="X16" s="41">
        <f t="shared" si="7"/>
        <v>105681.9733146872</v>
      </c>
      <c r="Y16" s="42">
        <f t="shared" si="8"/>
        <v>0</v>
      </c>
      <c r="Z16">
        <f t="shared" si="3"/>
        <v>3121.6829040646608</v>
      </c>
      <c r="AA16" t="str">
        <f t="shared" si="4"/>
        <v/>
      </c>
    </row>
    <row r="17" spans="2:27" x14ac:dyDescent="0.2">
      <c r="B17" s="40">
        <v>9</v>
      </c>
      <c r="C17" s="102">
        <f t="shared" si="0"/>
        <v>108803.65621875186</v>
      </c>
      <c r="D17" s="102"/>
      <c r="E17" s="51">
        <v>2000</v>
      </c>
      <c r="F17" s="8">
        <v>43990</v>
      </c>
      <c r="G17" s="51" t="s">
        <v>3</v>
      </c>
      <c r="H17" s="103">
        <v>0.95379000000000003</v>
      </c>
      <c r="I17" s="103"/>
      <c r="J17" s="51">
        <v>42</v>
      </c>
      <c r="K17" s="106">
        <f t="shared" si="5"/>
        <v>3264.1096865625555</v>
      </c>
      <c r="L17" s="107"/>
      <c r="M17" s="6">
        <f>IF(J17="","",(K17/J17)/LOOKUP(RIGHT($D$2,3),定数!$A$6:$A$13,定数!$B$6:$B$13))</f>
        <v>0.64764081082590386</v>
      </c>
      <c r="N17" s="44">
        <v>2000</v>
      </c>
      <c r="O17" s="8">
        <v>43990</v>
      </c>
      <c r="P17" s="103">
        <v>0.94599999999999995</v>
      </c>
      <c r="Q17" s="103"/>
      <c r="R17" s="104">
        <f>IF(P17="","",T17*M17*LOOKUP(RIGHT($D$2,3),定数!$A$6:$A$13,定数!$B$6:$B$13))</f>
        <v>6054.1462996006076</v>
      </c>
      <c r="S17" s="104"/>
      <c r="T17" s="105">
        <f t="shared" si="6"/>
        <v>77.900000000000745</v>
      </c>
      <c r="U17" s="105"/>
      <c r="V17" s="22">
        <f t="shared" si="1"/>
        <v>5</v>
      </c>
      <c r="W17">
        <f t="shared" si="2"/>
        <v>0</v>
      </c>
      <c r="X17" s="41">
        <f t="shared" si="7"/>
        <v>108803.65621875186</v>
      </c>
      <c r="Y17" s="42">
        <f t="shared" si="8"/>
        <v>0</v>
      </c>
      <c r="Z17">
        <f t="shared" si="3"/>
        <v>6054.1462996006076</v>
      </c>
      <c r="AA17" t="str">
        <f t="shared" si="4"/>
        <v/>
      </c>
    </row>
    <row r="18" spans="2:27" x14ac:dyDescent="0.2">
      <c r="B18" s="40">
        <v>10</v>
      </c>
      <c r="C18" s="102">
        <f t="shared" si="0"/>
        <v>114857.80251835246</v>
      </c>
      <c r="D18" s="102"/>
      <c r="E18" s="51">
        <v>2000</v>
      </c>
      <c r="F18" s="8">
        <v>44019</v>
      </c>
      <c r="G18" s="51" t="s">
        <v>3</v>
      </c>
      <c r="H18" s="103">
        <v>0.94679000000000002</v>
      </c>
      <c r="I18" s="103"/>
      <c r="J18" s="51">
        <v>60</v>
      </c>
      <c r="K18" s="106">
        <f t="shared" si="5"/>
        <v>3445.7340755505738</v>
      </c>
      <c r="L18" s="107"/>
      <c r="M18" s="6">
        <f>IF(J18="","",(K18/J18)/LOOKUP(RIGHT($D$2,3),定数!$A$6:$A$13,定数!$B$6:$B$13))</f>
        <v>0.47857417715980188</v>
      </c>
      <c r="N18" s="51">
        <v>2000</v>
      </c>
      <c r="O18" s="8">
        <v>44022</v>
      </c>
      <c r="P18" s="103">
        <v>0.95281000000000005</v>
      </c>
      <c r="Q18" s="103"/>
      <c r="R18" s="104">
        <f>IF(P18="","",T18*M18*LOOKUP(RIGHT($D$2,3),定数!$A$6:$A$13,定数!$B$6:$B$13))</f>
        <v>-3457.2198558024234</v>
      </c>
      <c r="S18" s="104"/>
      <c r="T18" s="105">
        <f t="shared" si="6"/>
        <v>-60.200000000000252</v>
      </c>
      <c r="U18" s="105"/>
      <c r="V18" s="22">
        <f t="shared" si="1"/>
        <v>0</v>
      </c>
      <c r="W18">
        <f t="shared" si="2"/>
        <v>1</v>
      </c>
      <c r="X18" s="41">
        <f t="shared" si="7"/>
        <v>114857.80251835246</v>
      </c>
      <c r="Y18" s="42">
        <f t="shared" si="8"/>
        <v>0</v>
      </c>
      <c r="Z18" t="str">
        <f t="shared" si="3"/>
        <v/>
      </c>
      <c r="AA18">
        <f t="shared" si="4"/>
        <v>-3457.2198558024234</v>
      </c>
    </row>
    <row r="19" spans="2:27" x14ac:dyDescent="0.2">
      <c r="B19" s="40">
        <v>11</v>
      </c>
      <c r="C19" s="102">
        <f t="shared" si="0"/>
        <v>111400.58266255003</v>
      </c>
      <c r="D19" s="102"/>
      <c r="E19" s="52">
        <v>2000</v>
      </c>
      <c r="F19" s="8">
        <v>44030</v>
      </c>
      <c r="G19" s="52" t="s">
        <v>3</v>
      </c>
      <c r="H19" s="103">
        <v>0.93379000000000001</v>
      </c>
      <c r="I19" s="103"/>
      <c r="J19" s="52">
        <v>34</v>
      </c>
      <c r="K19" s="106">
        <f t="shared" si="5"/>
        <v>3342.0174798765011</v>
      </c>
      <c r="L19" s="107"/>
      <c r="M19" s="6">
        <f>IF(J19="","",(K19/J19)/LOOKUP(RIGHT($D$2,3),定数!$A$6:$A$13,定数!$B$6:$B$13))</f>
        <v>0.81912193134227962</v>
      </c>
      <c r="N19" s="44">
        <v>2000</v>
      </c>
      <c r="O19" s="8">
        <v>44030</v>
      </c>
      <c r="P19" s="103">
        <v>0.92869999999999997</v>
      </c>
      <c r="Q19" s="103"/>
      <c r="R19" s="104">
        <f>IF(P19="","",T19*M19*LOOKUP(RIGHT($D$2,3),定数!$A$6:$A$13,定数!$B$6:$B$13))</f>
        <v>5003.196756638682</v>
      </c>
      <c r="S19" s="104"/>
      <c r="T19" s="105">
        <f t="shared" si="6"/>
        <v>50.900000000000389</v>
      </c>
      <c r="U19" s="105"/>
      <c r="V19" s="22">
        <f t="shared" si="1"/>
        <v>1</v>
      </c>
      <c r="W19">
        <f t="shared" si="2"/>
        <v>0</v>
      </c>
      <c r="X19" s="41">
        <f t="shared" si="7"/>
        <v>114857.80251835246</v>
      </c>
      <c r="Y19" s="42">
        <f t="shared" si="8"/>
        <v>3.0100000000000127E-2</v>
      </c>
      <c r="Z19">
        <f t="shared" si="3"/>
        <v>5003.196756638682</v>
      </c>
      <c r="AA19" t="str">
        <f t="shared" si="4"/>
        <v/>
      </c>
    </row>
    <row r="20" spans="2:27" x14ac:dyDescent="0.2">
      <c r="B20" s="40">
        <v>12</v>
      </c>
      <c r="C20" s="102">
        <f t="shared" si="0"/>
        <v>116403.77941918872</v>
      </c>
      <c r="D20" s="102"/>
      <c r="E20" s="52">
        <v>2000</v>
      </c>
      <c r="F20" s="8">
        <v>44100</v>
      </c>
      <c r="G20" s="52" t="s">
        <v>4</v>
      </c>
      <c r="H20" s="103">
        <v>0.87961</v>
      </c>
      <c r="I20" s="103"/>
      <c r="J20" s="52">
        <v>55</v>
      </c>
      <c r="K20" s="106">
        <f t="shared" si="5"/>
        <v>3492.1133825756615</v>
      </c>
      <c r="L20" s="107"/>
      <c r="M20" s="6">
        <f>IF(J20="","",(K20/J20)/LOOKUP(RIGHT($D$2,3),定数!$A$6:$A$13,定数!$B$6:$B$13))</f>
        <v>0.52910808826903966</v>
      </c>
      <c r="N20" s="44">
        <v>2000</v>
      </c>
      <c r="O20" s="8">
        <v>44102</v>
      </c>
      <c r="P20" s="103">
        <v>0.88785000000000003</v>
      </c>
      <c r="Q20" s="103"/>
      <c r="R20" s="104">
        <f>IF(P20="","",T20*M20*LOOKUP(RIGHT($D$2,3),定数!$A$6:$A$13,定数!$B$6:$B$13))</f>
        <v>5231.8207768042803</v>
      </c>
      <c r="S20" s="104"/>
      <c r="T20" s="105">
        <f t="shared" si="6"/>
        <v>82.400000000000247</v>
      </c>
      <c r="U20" s="105"/>
      <c r="V20" s="22">
        <f t="shared" si="1"/>
        <v>2</v>
      </c>
      <c r="W20">
        <f t="shared" si="2"/>
        <v>0</v>
      </c>
      <c r="X20" s="41">
        <f t="shared" si="7"/>
        <v>116403.77941918872</v>
      </c>
      <c r="Y20" s="42">
        <f t="shared" si="8"/>
        <v>0</v>
      </c>
      <c r="Z20">
        <f t="shared" si="3"/>
        <v>5231.8207768042803</v>
      </c>
      <c r="AA20" t="str">
        <f t="shared" si="4"/>
        <v/>
      </c>
    </row>
    <row r="21" spans="2:27" x14ac:dyDescent="0.2">
      <c r="B21" s="40">
        <v>13</v>
      </c>
      <c r="C21" s="102">
        <f t="shared" si="0"/>
        <v>121635.600195993</v>
      </c>
      <c r="D21" s="102"/>
      <c r="E21" s="53">
        <v>2000</v>
      </c>
      <c r="F21" s="8">
        <v>44102</v>
      </c>
      <c r="G21" s="53" t="s">
        <v>4</v>
      </c>
      <c r="H21" s="103">
        <v>0.88531000000000004</v>
      </c>
      <c r="I21" s="103"/>
      <c r="J21" s="53">
        <v>10</v>
      </c>
      <c r="K21" s="106">
        <f t="shared" si="5"/>
        <v>3649.0680058797898</v>
      </c>
      <c r="L21" s="107"/>
      <c r="M21" s="6">
        <f>IF(J21="","",(K21/J21)/LOOKUP(RIGHT($D$2,3),定数!$A$6:$A$13,定数!$B$6:$B$13))</f>
        <v>3.0408900048998246</v>
      </c>
      <c r="N21" s="53">
        <v>2000</v>
      </c>
      <c r="O21" s="8">
        <v>44102</v>
      </c>
      <c r="P21" s="103">
        <v>0.88088999999999995</v>
      </c>
      <c r="Q21" s="103"/>
      <c r="R21" s="104">
        <f>IF(P21="","",T21*M21*LOOKUP(RIGHT($D$2,3),定数!$A$6:$A$13,定数!$B$6:$B$13))</f>
        <v>-16128.880585989</v>
      </c>
      <c r="S21" s="104"/>
      <c r="T21" s="105">
        <f t="shared" si="6"/>
        <v>-44.200000000000905</v>
      </c>
      <c r="U21" s="105"/>
      <c r="V21" s="22">
        <f t="shared" si="1"/>
        <v>0</v>
      </c>
      <c r="W21">
        <f t="shared" si="2"/>
        <v>1</v>
      </c>
      <c r="X21" s="41">
        <f t="shared" si="7"/>
        <v>121635.600195993</v>
      </c>
      <c r="Y21" s="42">
        <f t="shared" si="8"/>
        <v>0</v>
      </c>
      <c r="Z21" t="str">
        <f t="shared" si="3"/>
        <v/>
      </c>
      <c r="AA21">
        <f t="shared" si="4"/>
        <v>-16128.880585989</v>
      </c>
    </row>
    <row r="22" spans="2:27" x14ac:dyDescent="0.2">
      <c r="B22" s="40">
        <v>14</v>
      </c>
      <c r="C22" s="102">
        <f t="shared" si="0"/>
        <v>105506.719610004</v>
      </c>
      <c r="D22" s="102"/>
      <c r="E22" s="53">
        <v>2000</v>
      </c>
      <c r="F22" s="8">
        <v>44106</v>
      </c>
      <c r="G22" s="53" t="s">
        <v>3</v>
      </c>
      <c r="H22" s="103">
        <v>0.87799000000000005</v>
      </c>
      <c r="I22" s="103"/>
      <c r="J22" s="53">
        <v>47</v>
      </c>
      <c r="K22" s="106">
        <f t="shared" si="5"/>
        <v>3165.20158830012</v>
      </c>
      <c r="L22" s="107"/>
      <c r="M22" s="6">
        <f>IF(J22="","",(K22/J22)/LOOKUP(RIGHT($D$2,3),定数!$A$6:$A$13,定数!$B$6:$B$13))</f>
        <v>0.56120595537236173</v>
      </c>
      <c r="N22" s="46">
        <v>2000</v>
      </c>
      <c r="O22" s="8">
        <v>44109</v>
      </c>
      <c r="P22" s="103">
        <v>0.87095</v>
      </c>
      <c r="Q22" s="103"/>
      <c r="R22" s="104">
        <f>IF(P22="","",T22*M22*LOOKUP(RIGHT($D$2,3),定数!$A$6:$A$13,定数!$B$6:$B$13))</f>
        <v>4741.0679109857429</v>
      </c>
      <c r="S22" s="104"/>
      <c r="T22" s="105">
        <f t="shared" si="6"/>
        <v>70.40000000000046</v>
      </c>
      <c r="U22" s="105"/>
      <c r="V22" s="22">
        <f t="shared" si="1"/>
        <v>1</v>
      </c>
      <c r="W22">
        <f t="shared" si="2"/>
        <v>0</v>
      </c>
      <c r="X22" s="41">
        <f t="shared" si="7"/>
        <v>121635.600195993</v>
      </c>
      <c r="Y22" s="42">
        <f t="shared" si="8"/>
        <v>0.13260000000000272</v>
      </c>
      <c r="Z22">
        <f t="shared" si="3"/>
        <v>4741.0679109857429</v>
      </c>
      <c r="AA22" t="str">
        <f t="shared" si="4"/>
        <v/>
      </c>
    </row>
    <row r="23" spans="2:27" x14ac:dyDescent="0.2">
      <c r="B23" s="40">
        <v>15</v>
      </c>
      <c r="C23" s="102">
        <f t="shared" si="0"/>
        <v>110247.78752098975</v>
      </c>
      <c r="D23" s="102"/>
      <c r="E23" s="53">
        <v>2000</v>
      </c>
      <c r="F23" s="8">
        <v>44109</v>
      </c>
      <c r="G23" s="53" t="s">
        <v>3</v>
      </c>
      <c r="H23" s="103">
        <v>0.87248999999999999</v>
      </c>
      <c r="I23" s="103"/>
      <c r="J23" s="53">
        <v>64</v>
      </c>
      <c r="K23" s="106">
        <f t="shared" si="5"/>
        <v>3307.4336256296924</v>
      </c>
      <c r="L23" s="107"/>
      <c r="M23" s="6">
        <f>IF(J23="","",(K23/J23)/LOOKUP(RIGHT($D$2,3),定数!$A$6:$A$13,定数!$B$6:$B$13))</f>
        <v>0.4306554200038662</v>
      </c>
      <c r="N23" s="46">
        <v>2000</v>
      </c>
      <c r="O23" s="8">
        <v>44116</v>
      </c>
      <c r="P23" s="103">
        <v>0.8629</v>
      </c>
      <c r="Q23" s="103"/>
      <c r="R23" s="104">
        <f>IF(P23="","",T23*M23*LOOKUP(RIGHT($D$2,3),定数!$A$6:$A$13,定数!$B$6:$B$13))</f>
        <v>4955.9825734044862</v>
      </c>
      <c r="S23" s="104"/>
      <c r="T23" s="105">
        <f t="shared" si="6"/>
        <v>95.899999999999878</v>
      </c>
      <c r="U23" s="105"/>
      <c r="V23" t="str">
        <f t="shared" ref="V23:W74" si="9">IF(S23&lt;&gt;"",IF(S23&lt;0,1+V22,0),"")</f>
        <v/>
      </c>
      <c r="W23">
        <f t="shared" si="2"/>
        <v>0</v>
      </c>
      <c r="X23" s="41">
        <f t="shared" si="7"/>
        <v>121635.600195993</v>
      </c>
      <c r="Y23" s="42">
        <f t="shared" si="8"/>
        <v>9.3622365957449327E-2</v>
      </c>
      <c r="Z23">
        <f t="shared" si="3"/>
        <v>4955.9825734044862</v>
      </c>
      <c r="AA23" t="str">
        <f t="shared" si="4"/>
        <v/>
      </c>
    </row>
    <row r="24" spans="2:27" x14ac:dyDescent="0.2">
      <c r="B24" s="40">
        <v>16</v>
      </c>
      <c r="C24" s="102">
        <f t="shared" si="0"/>
        <v>115203.77009439423</v>
      </c>
      <c r="D24" s="102"/>
      <c r="E24" s="53">
        <v>2000</v>
      </c>
      <c r="F24" s="8">
        <v>44129</v>
      </c>
      <c r="G24" s="53" t="s">
        <v>3</v>
      </c>
      <c r="H24" s="103">
        <v>0.83489000000000002</v>
      </c>
      <c r="I24" s="103"/>
      <c r="J24" s="53">
        <v>50</v>
      </c>
      <c r="K24" s="106">
        <f t="shared" si="5"/>
        <v>3456.1131028318268</v>
      </c>
      <c r="L24" s="107"/>
      <c r="M24" s="6">
        <f>IF(J24="","",(K24/J24)/LOOKUP(RIGHT($D$2,3),定数!$A$6:$A$13,定数!$B$6:$B$13))</f>
        <v>0.57601885047197121</v>
      </c>
      <c r="N24" s="40">
        <v>2000</v>
      </c>
      <c r="O24" s="8">
        <v>44129</v>
      </c>
      <c r="P24" s="103">
        <v>0.82740000000000002</v>
      </c>
      <c r="Q24" s="103"/>
      <c r="R24" s="104">
        <f>IF(P24="","",T24*M24*LOOKUP(RIGHT($D$2,3),定数!$A$6:$A$13,定数!$B$6:$B$13))</f>
        <v>5177.257428042074</v>
      </c>
      <c r="S24" s="104"/>
      <c r="T24" s="105">
        <f t="shared" si="6"/>
        <v>74.899999999999963</v>
      </c>
      <c r="U24" s="105"/>
      <c r="V24" t="str">
        <f t="shared" si="9"/>
        <v/>
      </c>
      <c r="W24">
        <f t="shared" si="2"/>
        <v>0</v>
      </c>
      <c r="X24" s="41">
        <f t="shared" si="7"/>
        <v>121635.600195993</v>
      </c>
      <c r="Y24" s="42">
        <f t="shared" si="8"/>
        <v>5.2877858877130368E-2</v>
      </c>
      <c r="Z24">
        <f t="shared" si="3"/>
        <v>5177.257428042074</v>
      </c>
      <c r="AA24" t="str">
        <f t="shared" si="4"/>
        <v/>
      </c>
    </row>
    <row r="25" spans="2:27" x14ac:dyDescent="0.2">
      <c r="B25" s="40">
        <v>17</v>
      </c>
      <c r="C25" s="102">
        <f t="shared" si="0"/>
        <v>120381.02752243631</v>
      </c>
      <c r="D25" s="102"/>
      <c r="E25" s="53">
        <v>2000</v>
      </c>
      <c r="F25" s="8">
        <v>44151</v>
      </c>
      <c r="G25" s="53" t="s">
        <v>3</v>
      </c>
      <c r="H25" s="103">
        <v>0.85599000000000003</v>
      </c>
      <c r="I25" s="103"/>
      <c r="J25" s="53">
        <v>33</v>
      </c>
      <c r="K25" s="106">
        <f t="shared" si="5"/>
        <v>3611.4308256730892</v>
      </c>
      <c r="L25" s="107"/>
      <c r="M25" s="6">
        <f>IF(J25="","",(K25/J25)/LOOKUP(RIGHT($D$2,3),定数!$A$6:$A$13,定数!$B$6:$B$13))</f>
        <v>0.91197748123057809</v>
      </c>
      <c r="N25" s="53">
        <v>2000</v>
      </c>
      <c r="O25" s="8">
        <v>44151</v>
      </c>
      <c r="P25" s="103">
        <v>0.85265000000000002</v>
      </c>
      <c r="Q25" s="103"/>
      <c r="R25" s="104">
        <f>IF(P25="","",T25*M25*LOOKUP(RIGHT($D$2,3),定数!$A$6:$A$13,定数!$B$6:$B$13))</f>
        <v>3655.2057447721677</v>
      </c>
      <c r="S25" s="104"/>
      <c r="T25" s="105">
        <f t="shared" si="6"/>
        <v>33.400000000000098</v>
      </c>
      <c r="U25" s="105"/>
      <c r="V25" t="str">
        <f t="shared" si="9"/>
        <v/>
      </c>
      <c r="W25">
        <f t="shared" si="2"/>
        <v>0</v>
      </c>
      <c r="X25" s="41">
        <f t="shared" si="7"/>
        <v>121635.600195993</v>
      </c>
      <c r="Y25" s="42">
        <f t="shared" si="8"/>
        <v>1.0314189855068601E-2</v>
      </c>
      <c r="Z25">
        <f t="shared" si="3"/>
        <v>3655.2057447721677</v>
      </c>
      <c r="AA25" t="str">
        <f t="shared" si="4"/>
        <v/>
      </c>
    </row>
    <row r="26" spans="2:27" x14ac:dyDescent="0.2">
      <c r="B26" s="40">
        <v>18</v>
      </c>
      <c r="C26" s="102">
        <f t="shared" si="0"/>
        <v>124036.23326720849</v>
      </c>
      <c r="D26" s="102"/>
      <c r="E26" s="53">
        <v>2000</v>
      </c>
      <c r="F26" s="8">
        <v>44160</v>
      </c>
      <c r="G26" s="53" t="s">
        <v>3</v>
      </c>
      <c r="H26" s="103">
        <v>0.83799000000000001</v>
      </c>
      <c r="I26" s="103"/>
      <c r="J26" s="53">
        <v>28</v>
      </c>
      <c r="K26" s="106">
        <f t="shared" si="5"/>
        <v>3721.0869980162547</v>
      </c>
      <c r="L26" s="107"/>
      <c r="M26" s="6">
        <f>IF(J26="","",(K26/J26)/LOOKUP(RIGHT($D$2,3),定数!$A$6:$A$13,定数!$B$6:$B$13))</f>
        <v>1.1074663684572186</v>
      </c>
      <c r="N26" s="53">
        <v>2000</v>
      </c>
      <c r="O26" s="8">
        <v>44162</v>
      </c>
      <c r="P26" s="103">
        <v>0.84080999999999995</v>
      </c>
      <c r="Q26" s="103"/>
      <c r="R26" s="104">
        <f>IF(P26="","",T26*M26*LOOKUP(RIGHT($D$2,3),定数!$A$6:$A$13,定数!$B$6:$B$13))</f>
        <v>-3747.6661908591391</v>
      </c>
      <c r="S26" s="104"/>
      <c r="T26" s="105">
        <f t="shared" si="6"/>
        <v>-28.199999999999335</v>
      </c>
      <c r="U26" s="105"/>
      <c r="V26" t="str">
        <f t="shared" si="9"/>
        <v/>
      </c>
      <c r="W26">
        <f t="shared" si="2"/>
        <v>1</v>
      </c>
      <c r="X26" s="41">
        <f t="shared" si="7"/>
        <v>124036.23326720849</v>
      </c>
      <c r="Y26" s="42">
        <f t="shared" si="8"/>
        <v>0</v>
      </c>
      <c r="Z26" t="str">
        <f t="shared" si="3"/>
        <v/>
      </c>
      <c r="AA26">
        <f t="shared" si="4"/>
        <v>-3747.6661908591391</v>
      </c>
    </row>
    <row r="27" spans="2:27" x14ac:dyDescent="0.2">
      <c r="B27" s="40">
        <v>19</v>
      </c>
      <c r="C27" s="102">
        <f t="shared" si="0"/>
        <v>120288.56707634935</v>
      </c>
      <c r="D27" s="102"/>
      <c r="E27" s="53">
        <v>2000</v>
      </c>
      <c r="F27" s="8">
        <v>44177</v>
      </c>
      <c r="G27" s="53" t="s">
        <v>3</v>
      </c>
      <c r="H27" s="103">
        <v>0.87658999999999998</v>
      </c>
      <c r="I27" s="103"/>
      <c r="J27" s="53">
        <v>74</v>
      </c>
      <c r="K27" s="106">
        <f t="shared" si="5"/>
        <v>3608.6570122904805</v>
      </c>
      <c r="L27" s="107"/>
      <c r="M27" s="6">
        <f>IF(J27="","",(K27/J27)/LOOKUP(RIGHT($D$2,3),定数!$A$6:$A$13,定数!$B$6:$B$13))</f>
        <v>0.40638029417685589</v>
      </c>
      <c r="N27" s="53">
        <v>2000</v>
      </c>
      <c r="O27" s="8">
        <v>44179</v>
      </c>
      <c r="P27" s="103">
        <v>0.88041000000000003</v>
      </c>
      <c r="Q27" s="103"/>
      <c r="R27" s="104">
        <f>IF(P27="","",T27*M27*LOOKUP(RIGHT($D$2,3),定数!$A$6:$A$13,定数!$B$6:$B$13))</f>
        <v>-1862.8472685067297</v>
      </c>
      <c r="S27" s="104"/>
      <c r="T27" s="105">
        <f t="shared" si="6"/>
        <v>-38.200000000000458</v>
      </c>
      <c r="U27" s="105"/>
      <c r="V27" t="str">
        <f t="shared" si="9"/>
        <v/>
      </c>
      <c r="W27">
        <f t="shared" si="2"/>
        <v>2</v>
      </c>
      <c r="X27" s="41">
        <f t="shared" si="7"/>
        <v>124036.23326720849</v>
      </c>
      <c r="Y27" s="42">
        <f t="shared" si="8"/>
        <v>3.0214285714284972E-2</v>
      </c>
      <c r="Z27" t="str">
        <f t="shared" si="3"/>
        <v/>
      </c>
      <c r="AA27">
        <f t="shared" si="4"/>
        <v>-1862.8472685067297</v>
      </c>
    </row>
    <row r="28" spans="2:27" x14ac:dyDescent="0.2">
      <c r="B28" s="40">
        <v>20</v>
      </c>
      <c r="C28" s="102">
        <f t="shared" si="0"/>
        <v>118425.71980784263</v>
      </c>
      <c r="D28" s="102"/>
      <c r="E28" s="53">
        <v>2000</v>
      </c>
      <c r="F28" s="8">
        <v>44191</v>
      </c>
      <c r="G28" s="53" t="s">
        <v>4</v>
      </c>
      <c r="H28" s="103">
        <v>0.92540999999999995</v>
      </c>
      <c r="I28" s="103"/>
      <c r="J28" s="53">
        <v>52</v>
      </c>
      <c r="K28" s="106">
        <f t="shared" si="5"/>
        <v>3552.7715942352788</v>
      </c>
      <c r="L28" s="107"/>
      <c r="M28" s="6">
        <f>IF(J28="","",(K28/J28)/LOOKUP(RIGHT($D$2,3),定数!$A$6:$A$13,定数!$B$6:$B$13))</f>
        <v>0.56935442215308962</v>
      </c>
      <c r="N28" s="46">
        <v>2000</v>
      </c>
      <c r="O28" s="8">
        <v>44192</v>
      </c>
      <c r="P28" s="103">
        <v>0.93320000000000003</v>
      </c>
      <c r="Q28" s="103"/>
      <c r="R28" s="104">
        <f>IF(P28="","",T28*M28*LOOKUP(RIGHT($D$2,3),定数!$A$6:$A$13,定数!$B$6:$B$13))</f>
        <v>5322.3251382871331</v>
      </c>
      <c r="S28" s="104"/>
      <c r="T28" s="105">
        <f t="shared" si="6"/>
        <v>77.900000000000745</v>
      </c>
      <c r="U28" s="105"/>
      <c r="V28" t="str">
        <f t="shared" si="9"/>
        <v/>
      </c>
      <c r="W28">
        <f t="shared" si="2"/>
        <v>0</v>
      </c>
      <c r="X28" s="41">
        <f t="shared" si="7"/>
        <v>124036.23326720849</v>
      </c>
      <c r="Y28" s="42">
        <f t="shared" si="8"/>
        <v>4.52328590733585E-2</v>
      </c>
      <c r="Z28">
        <f t="shared" si="3"/>
        <v>5322.3251382871331</v>
      </c>
      <c r="AA28" t="str">
        <f t="shared" si="4"/>
        <v/>
      </c>
    </row>
    <row r="29" spans="2:27" x14ac:dyDescent="0.2">
      <c r="B29" s="40">
        <v>21</v>
      </c>
      <c r="C29" s="102">
        <f t="shared" si="0"/>
        <v>123748.04494612977</v>
      </c>
      <c r="D29" s="102"/>
      <c r="E29" s="53">
        <v>2000</v>
      </c>
      <c r="F29" s="8">
        <v>43835</v>
      </c>
      <c r="G29" s="53" t="s">
        <v>4</v>
      </c>
      <c r="H29" s="103">
        <v>0.95560999999999996</v>
      </c>
      <c r="I29" s="103"/>
      <c r="J29" s="53">
        <v>93</v>
      </c>
      <c r="K29" s="106">
        <f t="shared" si="5"/>
        <v>3712.441348383893</v>
      </c>
      <c r="L29" s="107"/>
      <c r="M29" s="6">
        <f>IF(J29="","",(K29/J29)/LOOKUP(RIGHT($D$2,3),定数!$A$6:$A$13,定数!$B$6:$B$13))</f>
        <v>0.33265603480142408</v>
      </c>
      <c r="N29" s="53">
        <v>2001</v>
      </c>
      <c r="O29" s="8">
        <v>43839</v>
      </c>
      <c r="P29" s="103">
        <v>0.94628999999999996</v>
      </c>
      <c r="Q29" s="103"/>
      <c r="R29" s="104">
        <f>IF(P29="","",T29*M29*LOOKUP(RIGHT($D$2,3),定数!$A$6:$A$13,定数!$B$6:$B$13))</f>
        <v>-3720.4250932191244</v>
      </c>
      <c r="S29" s="104"/>
      <c r="T29" s="105">
        <f t="shared" si="6"/>
        <v>-93.199999999999946</v>
      </c>
      <c r="U29" s="105"/>
      <c r="V29" t="str">
        <f t="shared" si="9"/>
        <v/>
      </c>
      <c r="W29">
        <f t="shared" si="2"/>
        <v>1</v>
      </c>
      <c r="X29" s="41">
        <f t="shared" si="7"/>
        <v>124036.23326720849</v>
      </c>
      <c r="Y29" s="42">
        <f t="shared" si="8"/>
        <v>2.32342045132794E-3</v>
      </c>
      <c r="Z29" t="str">
        <f t="shared" si="3"/>
        <v/>
      </c>
      <c r="AA29">
        <f t="shared" si="4"/>
        <v>-3720.4250932191244</v>
      </c>
    </row>
    <row r="30" spans="2:27" x14ac:dyDescent="0.2">
      <c r="B30" s="40">
        <v>22</v>
      </c>
      <c r="C30" s="102">
        <f t="shared" si="0"/>
        <v>120027.61985291065</v>
      </c>
      <c r="D30" s="102"/>
      <c r="E30" s="53">
        <v>2001</v>
      </c>
      <c r="F30" s="8">
        <v>43840</v>
      </c>
      <c r="G30" s="53" t="s">
        <v>3</v>
      </c>
      <c r="H30" s="108">
        <v>0.93869000000000002</v>
      </c>
      <c r="I30" s="109"/>
      <c r="J30" s="53">
        <v>80</v>
      </c>
      <c r="K30" s="106">
        <f t="shared" si="5"/>
        <v>3600.8285955873193</v>
      </c>
      <c r="L30" s="107"/>
      <c r="M30" s="6">
        <f>IF(J30="","",(K30/J30)/LOOKUP(RIGHT($D$2,3),定数!$A$6:$A$13,定数!$B$6:$B$13))</f>
        <v>0.37508631204034576</v>
      </c>
      <c r="N30" s="53">
        <v>2001</v>
      </c>
      <c r="O30" s="8">
        <v>43841</v>
      </c>
      <c r="P30" s="103">
        <v>0.94671000000000005</v>
      </c>
      <c r="Q30" s="103"/>
      <c r="R30" s="104">
        <f>IF(P30="","",T30*M30*LOOKUP(RIGHT($D$2,3),定数!$A$6:$A$13,定数!$B$6:$B$13))</f>
        <v>-3609.8306670763</v>
      </c>
      <c r="S30" s="104"/>
      <c r="T30" s="105">
        <f t="shared" si="6"/>
        <v>-80.200000000000273</v>
      </c>
      <c r="U30" s="105"/>
      <c r="V30" t="str">
        <f t="shared" si="9"/>
        <v/>
      </c>
      <c r="W30">
        <f t="shared" si="2"/>
        <v>2</v>
      </c>
      <c r="X30" s="41">
        <f t="shared" si="7"/>
        <v>124036.23326720849</v>
      </c>
      <c r="Y30" s="42">
        <f t="shared" si="8"/>
        <v>3.2318084068726716E-2</v>
      </c>
      <c r="Z30" t="str">
        <f t="shared" si="3"/>
        <v/>
      </c>
      <c r="AA30">
        <f t="shared" si="4"/>
        <v>-3609.8306670763</v>
      </c>
    </row>
    <row r="31" spans="2:27" x14ac:dyDescent="0.2">
      <c r="B31" s="40">
        <v>23</v>
      </c>
      <c r="C31" s="102">
        <f t="shared" si="0"/>
        <v>116417.78918583435</v>
      </c>
      <c r="D31" s="102"/>
      <c r="E31" s="53">
        <v>2001</v>
      </c>
      <c r="F31" s="8">
        <v>43903</v>
      </c>
      <c r="G31" s="53" t="s">
        <v>3</v>
      </c>
      <c r="H31" s="103">
        <v>0.92739000000000005</v>
      </c>
      <c r="I31" s="103"/>
      <c r="J31" s="53">
        <v>27</v>
      </c>
      <c r="K31" s="106">
        <f t="shared" si="5"/>
        <v>3492.5336755750304</v>
      </c>
      <c r="L31" s="107"/>
      <c r="M31" s="6">
        <f>IF(J31="","",(K31/J31)/LOOKUP(RIGHT($D$2,3),定数!$A$6:$A$13,定数!$B$6:$B$13))</f>
        <v>1.0779424924614291</v>
      </c>
      <c r="N31" s="53">
        <v>2001</v>
      </c>
      <c r="O31" s="8">
        <v>43903</v>
      </c>
      <c r="P31" s="103">
        <v>0.92335</v>
      </c>
      <c r="Q31" s="103"/>
      <c r="R31" s="104">
        <f>IF(P31="","",T31*M31*LOOKUP(RIGHT($D$2,3),定数!$A$6:$A$13,定数!$B$6:$B$13))</f>
        <v>5225.8652034530642</v>
      </c>
      <c r="S31" s="104"/>
      <c r="T31" s="105">
        <f t="shared" si="6"/>
        <v>40.400000000000432</v>
      </c>
      <c r="U31" s="105"/>
      <c r="V31" t="str">
        <f t="shared" si="9"/>
        <v/>
      </c>
      <c r="W31">
        <f t="shared" si="2"/>
        <v>0</v>
      </c>
      <c r="X31" s="41">
        <f t="shared" si="7"/>
        <v>124036.23326720849</v>
      </c>
      <c r="Y31" s="42">
        <f t="shared" si="8"/>
        <v>6.142111769035985E-2</v>
      </c>
      <c r="Z31">
        <f t="shared" si="3"/>
        <v>5225.8652034530642</v>
      </c>
      <c r="AA31" t="str">
        <f t="shared" si="4"/>
        <v/>
      </c>
    </row>
    <row r="32" spans="2:27" x14ac:dyDescent="0.2">
      <c r="B32" s="40">
        <v>24</v>
      </c>
      <c r="C32" s="102">
        <f t="shared" si="0"/>
        <v>121643.65438928742</v>
      </c>
      <c r="D32" s="102"/>
      <c r="E32" s="47">
        <v>2001</v>
      </c>
      <c r="F32" s="8">
        <v>43923</v>
      </c>
      <c r="G32" s="47" t="s">
        <v>3</v>
      </c>
      <c r="H32" s="103">
        <v>0.87558999999999998</v>
      </c>
      <c r="I32" s="103"/>
      <c r="J32" s="47">
        <v>39</v>
      </c>
      <c r="K32" s="106">
        <f t="shared" si="5"/>
        <v>3649.3096316786223</v>
      </c>
      <c r="L32" s="107"/>
      <c r="M32" s="6">
        <f>IF(J32="","",(K32/J32)/LOOKUP(RIGHT($D$2,3),定数!$A$6:$A$13,定数!$B$6:$B$13))</f>
        <v>0.77976701531594494</v>
      </c>
      <c r="N32" s="53">
        <v>2001</v>
      </c>
      <c r="O32" s="8">
        <v>43923</v>
      </c>
      <c r="P32" s="103">
        <v>0.87951000000000001</v>
      </c>
      <c r="Q32" s="103"/>
      <c r="R32" s="104">
        <f>IF(P32="","",T32*M32*LOOKUP(RIGHT($D$2,3),定数!$A$6:$A$13,定数!$B$6:$B$13))</f>
        <v>-3668.0240400462376</v>
      </c>
      <c r="S32" s="104"/>
      <c r="T32" s="105">
        <f t="shared" si="6"/>
        <v>-39.200000000000344</v>
      </c>
      <c r="U32" s="105"/>
      <c r="V32" t="str">
        <f t="shared" si="9"/>
        <v/>
      </c>
      <c r="W32">
        <f t="shared" si="2"/>
        <v>1</v>
      </c>
      <c r="X32" s="41">
        <f t="shared" si="7"/>
        <v>124036.23326720849</v>
      </c>
      <c r="Y32" s="42">
        <f t="shared" si="8"/>
        <v>1.9289354528904346E-2</v>
      </c>
      <c r="Z32" t="str">
        <f t="shared" si="3"/>
        <v/>
      </c>
      <c r="AA32">
        <f t="shared" si="4"/>
        <v>-3668.0240400462376</v>
      </c>
    </row>
    <row r="33" spans="2:27" x14ac:dyDescent="0.2">
      <c r="B33" s="40">
        <v>25</v>
      </c>
      <c r="C33" s="102">
        <f t="shared" si="0"/>
        <v>117975.63034924118</v>
      </c>
      <c r="D33" s="102"/>
      <c r="E33" s="53">
        <v>2001</v>
      </c>
      <c r="F33" s="8">
        <v>43927</v>
      </c>
      <c r="G33" s="53" t="s">
        <v>4</v>
      </c>
      <c r="H33" s="103">
        <v>0.90141000000000004</v>
      </c>
      <c r="I33" s="103"/>
      <c r="J33" s="53">
        <v>91</v>
      </c>
      <c r="K33" s="106">
        <f t="shared" si="5"/>
        <v>3539.2689104772353</v>
      </c>
      <c r="L33" s="107"/>
      <c r="M33" s="6">
        <f>IF(J33="","",(K33/J33)/LOOKUP(RIGHT($D$2,3),定数!$A$6:$A$13,定数!$B$6:$B$13))</f>
        <v>0.32410887458582743</v>
      </c>
      <c r="N33" s="53">
        <v>2001</v>
      </c>
      <c r="O33" s="8">
        <v>43931</v>
      </c>
      <c r="P33" s="103">
        <v>0.89229000000000003</v>
      </c>
      <c r="Q33" s="103"/>
      <c r="R33" s="104">
        <f>IF(P33="","",T33*M33*LOOKUP(RIGHT($D$2,3),定数!$A$6:$A$13,定数!$B$6:$B$13))</f>
        <v>-3547.0475234673022</v>
      </c>
      <c r="S33" s="104"/>
      <c r="T33" s="105">
        <f t="shared" si="6"/>
        <v>-91.200000000000173</v>
      </c>
      <c r="U33" s="105"/>
      <c r="V33" t="str">
        <f t="shared" si="9"/>
        <v/>
      </c>
      <c r="W33">
        <f t="shared" si="2"/>
        <v>2</v>
      </c>
      <c r="X33" s="41">
        <f t="shared" si="7"/>
        <v>124036.23326720849</v>
      </c>
      <c r="Y33" s="42">
        <f t="shared" si="8"/>
        <v>4.8861552453879242E-2</v>
      </c>
      <c r="Z33" t="str">
        <f t="shared" si="3"/>
        <v/>
      </c>
      <c r="AA33">
        <f t="shared" si="4"/>
        <v>-3547.0475234673022</v>
      </c>
    </row>
    <row r="34" spans="2:27" x14ac:dyDescent="0.2">
      <c r="B34" s="40">
        <v>26</v>
      </c>
      <c r="C34" s="102">
        <f t="shared" si="0"/>
        <v>114428.58282577388</v>
      </c>
      <c r="D34" s="102"/>
      <c r="E34" s="54">
        <v>2001</v>
      </c>
      <c r="F34" s="8">
        <v>43975</v>
      </c>
      <c r="G34" s="54" t="s">
        <v>3</v>
      </c>
      <c r="H34" s="103">
        <v>0.85729</v>
      </c>
      <c r="I34" s="103"/>
      <c r="J34" s="54">
        <v>40</v>
      </c>
      <c r="K34" s="106">
        <f t="shared" si="5"/>
        <v>3432.8574847732161</v>
      </c>
      <c r="L34" s="107"/>
      <c r="M34" s="6">
        <f>IF(J34="","",(K34/J34)/LOOKUP(RIGHT($D$2,3),定数!$A$6:$A$13,定数!$B$6:$B$13))</f>
        <v>0.71517864266108666</v>
      </c>
      <c r="N34" s="54">
        <v>2001</v>
      </c>
      <c r="O34" s="8">
        <v>43976</v>
      </c>
      <c r="P34" s="103">
        <v>0.86131000000000002</v>
      </c>
      <c r="Q34" s="103"/>
      <c r="R34" s="104">
        <f>IF(P34="","",T34*M34*LOOKUP(RIGHT($D$2,3),定数!$A$6:$A$13,定数!$B$6:$B$13))</f>
        <v>-3450.0217721971026</v>
      </c>
      <c r="S34" s="104"/>
      <c r="T34" s="105">
        <f t="shared" si="6"/>
        <v>-40.200000000000237</v>
      </c>
      <c r="U34" s="105"/>
      <c r="V34" t="str">
        <f t="shared" si="9"/>
        <v/>
      </c>
      <c r="W34">
        <f t="shared" si="2"/>
        <v>3</v>
      </c>
      <c r="X34" s="41">
        <f t="shared" si="7"/>
        <v>124036.23326720849</v>
      </c>
      <c r="Y34" s="42">
        <f t="shared" si="8"/>
        <v>7.7458418305375809E-2</v>
      </c>
      <c r="Z34" t="str">
        <f t="shared" si="3"/>
        <v/>
      </c>
      <c r="AA34">
        <f t="shared" si="4"/>
        <v>-3450.0217721971026</v>
      </c>
    </row>
    <row r="35" spans="2:27" x14ac:dyDescent="0.2">
      <c r="B35" s="40">
        <v>27</v>
      </c>
      <c r="C35" s="102">
        <f t="shared" si="0"/>
        <v>110978.56105357678</v>
      </c>
      <c r="D35" s="102"/>
      <c r="E35" s="55">
        <v>2001</v>
      </c>
      <c r="F35" s="8">
        <v>43983</v>
      </c>
      <c r="G35" s="55" t="s">
        <v>3</v>
      </c>
      <c r="H35" s="103">
        <v>0.84428999999999998</v>
      </c>
      <c r="I35" s="103"/>
      <c r="J35" s="55">
        <v>54</v>
      </c>
      <c r="K35" s="106">
        <f t="shared" si="5"/>
        <v>3329.3568316073033</v>
      </c>
      <c r="L35" s="107"/>
      <c r="M35" s="6">
        <f>IF(J35="","",(K35/J35)/LOOKUP(RIGHT($D$2,3),定数!$A$6:$A$13,定数!$B$6:$B$13))</f>
        <v>0.51378963450729986</v>
      </c>
      <c r="N35" s="55">
        <v>2001</v>
      </c>
      <c r="O35" s="8">
        <v>43983</v>
      </c>
      <c r="P35" s="103">
        <v>0.84970999999999997</v>
      </c>
      <c r="Q35" s="103"/>
      <c r="R35" s="104">
        <f>IF(P35="","",T35*M35*LOOKUP(RIGHT($D$2,3),定数!$A$6:$A$13,定数!$B$6:$B$13))</f>
        <v>-3341.6877828354664</v>
      </c>
      <c r="S35" s="104"/>
      <c r="T35" s="105">
        <f t="shared" si="6"/>
        <v>-54.199999999999804</v>
      </c>
      <c r="U35" s="105"/>
      <c r="V35" t="str">
        <f t="shared" si="9"/>
        <v/>
      </c>
      <c r="W35">
        <f t="shared" si="2"/>
        <v>4</v>
      </c>
      <c r="X35" s="41">
        <f t="shared" si="7"/>
        <v>124036.23326720849</v>
      </c>
      <c r="Y35" s="42">
        <f t="shared" si="8"/>
        <v>0.10527304699346896</v>
      </c>
      <c r="Z35" t="str">
        <f t="shared" si="3"/>
        <v/>
      </c>
      <c r="AA35">
        <f t="shared" si="4"/>
        <v>-3341.6877828354664</v>
      </c>
    </row>
    <row r="36" spans="2:27" x14ac:dyDescent="0.2">
      <c r="B36" s="40">
        <v>28</v>
      </c>
      <c r="C36" s="102">
        <f t="shared" si="0"/>
        <v>107636.87327074131</v>
      </c>
      <c r="D36" s="102"/>
      <c r="E36" s="55">
        <v>2001</v>
      </c>
      <c r="F36" s="8">
        <v>43993</v>
      </c>
      <c r="G36" s="55" t="s">
        <v>4</v>
      </c>
      <c r="H36" s="103">
        <v>0.85070999999999997</v>
      </c>
      <c r="I36" s="103"/>
      <c r="J36" s="55">
        <v>25</v>
      </c>
      <c r="K36" s="106">
        <f t="shared" si="5"/>
        <v>3229.1061981222392</v>
      </c>
      <c r="L36" s="107"/>
      <c r="M36" s="6">
        <f>IF(J36="","",(K36/J36)/LOOKUP(RIGHT($D$2,3),定数!$A$6:$A$13,定数!$B$6:$B$13))</f>
        <v>1.076368732707413</v>
      </c>
      <c r="N36" s="55">
        <v>2001</v>
      </c>
      <c r="O36" s="8">
        <v>43993</v>
      </c>
      <c r="P36" s="103">
        <v>0.84819</v>
      </c>
      <c r="Q36" s="103"/>
      <c r="R36" s="104">
        <f>IF(P36="","",T36*M36*LOOKUP(RIGHT($D$2,3),定数!$A$6:$A$13,定数!$B$6:$B$13))</f>
        <v>-3254.9390477071743</v>
      </c>
      <c r="S36" s="104"/>
      <c r="T36" s="105">
        <f t="shared" si="6"/>
        <v>-25.199999999999669</v>
      </c>
      <c r="U36" s="105"/>
      <c r="V36" t="str">
        <f t="shared" si="9"/>
        <v/>
      </c>
      <c r="W36">
        <f t="shared" si="2"/>
        <v>5</v>
      </c>
      <c r="X36" s="41">
        <f t="shared" si="7"/>
        <v>124036.23326720849</v>
      </c>
      <c r="Y36" s="42">
        <f t="shared" si="8"/>
        <v>0.1322142696895543</v>
      </c>
      <c r="Z36" t="str">
        <f t="shared" si="3"/>
        <v/>
      </c>
      <c r="AA36">
        <f t="shared" si="4"/>
        <v>-3254.9390477071743</v>
      </c>
    </row>
    <row r="37" spans="2:27" x14ac:dyDescent="0.2">
      <c r="B37" s="40">
        <v>29</v>
      </c>
      <c r="C37" s="102">
        <f t="shared" si="0"/>
        <v>104381.93422303414</v>
      </c>
      <c r="D37" s="102"/>
      <c r="E37" s="55">
        <v>2001</v>
      </c>
      <c r="F37" s="8">
        <v>44032</v>
      </c>
      <c r="G37" s="55" t="s">
        <v>4</v>
      </c>
      <c r="H37" s="103">
        <v>0.87211000000000005</v>
      </c>
      <c r="I37" s="103"/>
      <c r="J37" s="55">
        <v>41</v>
      </c>
      <c r="K37" s="106">
        <f t="shared" si="5"/>
        <v>3131.4580266910243</v>
      </c>
      <c r="L37" s="107"/>
      <c r="M37" s="6">
        <f>IF(J37="","",(K37/J37)/LOOKUP(RIGHT($D$2,3),定数!$A$6:$A$13,定数!$B$6:$B$13))</f>
        <v>0.63647520867703744</v>
      </c>
      <c r="N37" s="48">
        <v>2001</v>
      </c>
      <c r="O37" s="8">
        <v>44032</v>
      </c>
      <c r="P37" s="103">
        <v>0.87824999999999998</v>
      </c>
      <c r="Q37" s="103"/>
      <c r="R37" s="104">
        <f>IF(P37="","",T37*M37*LOOKUP(RIGHT($D$2,3),定数!$A$6:$A$13,定数!$B$6:$B$13))</f>
        <v>4689.5493375323531</v>
      </c>
      <c r="S37" s="104"/>
      <c r="T37" s="105">
        <f t="shared" si="6"/>
        <v>61.399999999999231</v>
      </c>
      <c r="U37" s="105"/>
      <c r="V37" t="str">
        <f t="shared" si="9"/>
        <v/>
      </c>
      <c r="W37">
        <f t="shared" si="2"/>
        <v>0</v>
      </c>
      <c r="X37" s="41">
        <f t="shared" si="7"/>
        <v>124036.23326720849</v>
      </c>
      <c r="Y37" s="42">
        <f t="shared" si="8"/>
        <v>0.15845611017414185</v>
      </c>
      <c r="Z37">
        <f t="shared" si="3"/>
        <v>4689.5493375323531</v>
      </c>
      <c r="AA37" t="str">
        <f t="shared" si="4"/>
        <v/>
      </c>
    </row>
    <row r="38" spans="2:27" x14ac:dyDescent="0.2">
      <c r="B38" s="40">
        <v>30</v>
      </c>
      <c r="C38" s="102">
        <f t="shared" si="0"/>
        <v>109071.4835605665</v>
      </c>
      <c r="D38" s="102"/>
      <c r="E38" s="55">
        <v>2001</v>
      </c>
      <c r="F38" s="8">
        <v>44032</v>
      </c>
      <c r="G38" s="55" t="s">
        <v>4</v>
      </c>
      <c r="H38" s="103">
        <v>0.87500999999999995</v>
      </c>
      <c r="I38" s="103"/>
      <c r="J38" s="55">
        <v>48</v>
      </c>
      <c r="K38" s="106">
        <f t="shared" si="5"/>
        <v>3272.1445068169946</v>
      </c>
      <c r="L38" s="107"/>
      <c r="M38" s="6">
        <f>IF(J38="","",(K38/J38)/LOOKUP(RIGHT($D$2,3),定数!$A$6:$A$13,定数!$B$6:$B$13))</f>
        <v>0.56808064354461707</v>
      </c>
      <c r="N38" s="55">
        <v>2001</v>
      </c>
      <c r="O38" s="8">
        <v>44035</v>
      </c>
      <c r="P38" s="103">
        <v>0.87019000000000002</v>
      </c>
      <c r="Q38" s="103"/>
      <c r="R38" s="104">
        <f>IF(P38="","",T38*M38*LOOKUP(RIGHT($D$2,3),定数!$A$6:$A$13,定数!$B$6:$B$13))</f>
        <v>-3285.7784422620211</v>
      </c>
      <c r="S38" s="104"/>
      <c r="T38" s="105">
        <f t="shared" si="6"/>
        <v>-48.199999999999356</v>
      </c>
      <c r="U38" s="105"/>
      <c r="V38" t="str">
        <f t="shared" si="9"/>
        <v/>
      </c>
      <c r="W38">
        <f t="shared" si="2"/>
        <v>1</v>
      </c>
      <c r="X38" s="41">
        <f t="shared" si="7"/>
        <v>124036.23326720849</v>
      </c>
      <c r="Y38" s="42">
        <f t="shared" si="8"/>
        <v>0.12064821151416105</v>
      </c>
      <c r="Z38" t="str">
        <f t="shared" si="3"/>
        <v/>
      </c>
      <c r="AA38">
        <f t="shared" si="4"/>
        <v>-3285.7784422620211</v>
      </c>
    </row>
    <row r="39" spans="2:27" x14ac:dyDescent="0.2">
      <c r="B39" s="40">
        <v>31</v>
      </c>
      <c r="C39" s="102">
        <f t="shared" si="0"/>
        <v>105785.70511830448</v>
      </c>
      <c r="D39" s="102"/>
      <c r="E39" s="56">
        <v>2001</v>
      </c>
      <c r="F39" s="8">
        <v>44037</v>
      </c>
      <c r="G39" s="56" t="s">
        <v>4</v>
      </c>
      <c r="H39" s="103">
        <v>0.87390999999999996</v>
      </c>
      <c r="I39" s="103"/>
      <c r="J39" s="56">
        <v>25</v>
      </c>
      <c r="K39" s="106">
        <f t="shared" si="5"/>
        <v>3173.5711535491346</v>
      </c>
      <c r="L39" s="107"/>
      <c r="M39" s="6">
        <f>IF(J39="","",(K39/J39)/LOOKUP(RIGHT($D$2,3),定数!$A$6:$A$13,定数!$B$6:$B$13))</f>
        <v>1.057857051183045</v>
      </c>
      <c r="N39" s="56">
        <v>2001</v>
      </c>
      <c r="O39" s="8">
        <v>44037</v>
      </c>
      <c r="P39" s="103">
        <v>0.88039999999999996</v>
      </c>
      <c r="Q39" s="103"/>
      <c r="R39" s="104">
        <f>IF(P39="","",T39*M39*LOOKUP(RIGHT($D$2,3),定数!$A$6:$A$13,定数!$B$6:$B$13))</f>
        <v>8238.5907146135487</v>
      </c>
      <c r="S39" s="104"/>
      <c r="T39" s="105">
        <f t="shared" si="6"/>
        <v>64.899999999999963</v>
      </c>
      <c r="U39" s="105"/>
      <c r="V39" t="str">
        <f t="shared" si="9"/>
        <v/>
      </c>
      <c r="W39">
        <f t="shared" si="2"/>
        <v>0</v>
      </c>
      <c r="X39" s="41">
        <f t="shared" si="7"/>
        <v>124036.23326720849</v>
      </c>
      <c r="Y39" s="42">
        <f t="shared" si="8"/>
        <v>0.14713868414229658</v>
      </c>
      <c r="Z39">
        <f t="shared" si="3"/>
        <v>8238.5907146135487</v>
      </c>
      <c r="AA39" t="str">
        <f t="shared" si="4"/>
        <v/>
      </c>
    </row>
    <row r="40" spans="2:27" x14ac:dyDescent="0.2">
      <c r="B40" s="40">
        <v>32</v>
      </c>
      <c r="C40" s="102">
        <f t="shared" si="0"/>
        <v>114024.29583291803</v>
      </c>
      <c r="D40" s="102"/>
      <c r="E40" s="56">
        <v>2001</v>
      </c>
      <c r="F40" s="8">
        <v>44060</v>
      </c>
      <c r="G40" s="56" t="s">
        <v>4</v>
      </c>
      <c r="H40" s="103">
        <v>0.91951000000000005</v>
      </c>
      <c r="I40" s="103"/>
      <c r="J40" s="56">
        <v>65</v>
      </c>
      <c r="K40" s="106">
        <f t="shared" si="5"/>
        <v>3420.7288749875406</v>
      </c>
      <c r="L40" s="107"/>
      <c r="M40" s="6">
        <f>IF(J40="","",(K40/J40)/LOOKUP(RIGHT($D$2,3),定数!$A$6:$A$13,定数!$B$6:$B$13))</f>
        <v>0.43855498397276166</v>
      </c>
      <c r="N40" s="56">
        <v>2001</v>
      </c>
      <c r="O40" s="8">
        <v>44064</v>
      </c>
      <c r="P40" s="103">
        <v>0.91298999999999997</v>
      </c>
      <c r="Q40" s="103"/>
      <c r="R40" s="104">
        <f>IF(P40="","",T40*M40*LOOKUP(RIGHT($D$2,3),定数!$A$6:$A$13,定数!$B$6:$B$13))</f>
        <v>-3431.2541946029301</v>
      </c>
      <c r="S40" s="104"/>
      <c r="T40" s="105">
        <f t="shared" si="6"/>
        <v>-65.200000000000813</v>
      </c>
      <c r="U40" s="105"/>
      <c r="V40" t="str">
        <f t="shared" si="9"/>
        <v/>
      </c>
      <c r="W40">
        <f t="shared" si="2"/>
        <v>1</v>
      </c>
      <c r="X40" s="41">
        <f t="shared" si="7"/>
        <v>124036.23326720849</v>
      </c>
      <c r="Y40" s="42">
        <f t="shared" si="8"/>
        <v>8.0717844863298693E-2</v>
      </c>
      <c r="Z40" t="str">
        <f t="shared" si="3"/>
        <v/>
      </c>
      <c r="AA40">
        <f t="shared" si="4"/>
        <v>-3431.2541946029301</v>
      </c>
    </row>
    <row r="41" spans="2:27" x14ac:dyDescent="0.2">
      <c r="B41" s="40">
        <v>33</v>
      </c>
      <c r="C41" s="102">
        <f t="shared" si="0"/>
        <v>110593.0416383151</v>
      </c>
      <c r="D41" s="102"/>
      <c r="E41" s="56">
        <v>2001</v>
      </c>
      <c r="F41" s="8">
        <v>44060</v>
      </c>
      <c r="G41" s="56" t="s">
        <v>4</v>
      </c>
      <c r="H41" s="103">
        <v>0.91798999999999997</v>
      </c>
      <c r="I41" s="103"/>
      <c r="J41" s="56">
        <v>62</v>
      </c>
      <c r="K41" s="106">
        <f t="shared" si="5"/>
        <v>3317.7912491494531</v>
      </c>
      <c r="L41" s="107"/>
      <c r="M41" s="6">
        <f>IF(J41="","",(K41/J41)/LOOKUP(RIGHT($D$2,3),定数!$A$6:$A$13,定数!$B$6:$B$13))</f>
        <v>0.44593968402546413</v>
      </c>
      <c r="N41" s="56">
        <v>2001</v>
      </c>
      <c r="O41" s="8">
        <v>44063</v>
      </c>
      <c r="P41" s="103">
        <v>0.91178999999999999</v>
      </c>
      <c r="Q41" s="103"/>
      <c r="R41" s="104">
        <f>IF(P41="","",T41*M41*LOOKUP(RIGHT($D$2,3),定数!$A$6:$A$13,定数!$B$6:$B$13))</f>
        <v>-3317.791249149444</v>
      </c>
      <c r="S41" s="104"/>
      <c r="T41" s="105">
        <f t="shared" si="6"/>
        <v>-61.999999999999829</v>
      </c>
      <c r="U41" s="105"/>
      <c r="V41" t="str">
        <f t="shared" si="9"/>
        <v/>
      </c>
      <c r="W41">
        <f t="shared" si="2"/>
        <v>2</v>
      </c>
      <c r="X41" s="41">
        <f t="shared" si="7"/>
        <v>124036.23326720849</v>
      </c>
      <c r="Y41" s="42">
        <f t="shared" si="8"/>
        <v>0.10838116633172035</v>
      </c>
      <c r="Z41" t="str">
        <f t="shared" si="3"/>
        <v/>
      </c>
      <c r="AA41">
        <f t="shared" si="4"/>
        <v>-3317.791249149444</v>
      </c>
    </row>
    <row r="42" spans="2:27" x14ac:dyDescent="0.2">
      <c r="B42" s="40">
        <v>34</v>
      </c>
      <c r="C42" s="102">
        <f t="shared" si="0"/>
        <v>107275.25038916565</v>
      </c>
      <c r="D42" s="102"/>
      <c r="E42" s="56">
        <v>2001</v>
      </c>
      <c r="F42" s="8">
        <v>44094</v>
      </c>
      <c r="G42" s="56" t="s">
        <v>4</v>
      </c>
      <c r="H42" s="103">
        <v>0.92771000000000003</v>
      </c>
      <c r="I42" s="103"/>
      <c r="J42" s="56">
        <v>47</v>
      </c>
      <c r="K42" s="106">
        <f t="shared" si="5"/>
        <v>3218.2575116749695</v>
      </c>
      <c r="L42" s="107"/>
      <c r="M42" s="6">
        <f>IF(J42="","",(K42/J42)/LOOKUP(RIGHT($D$2,3),定数!$A$6:$A$13,定数!$B$6:$B$13))</f>
        <v>0.57061303398492358</v>
      </c>
      <c r="N42" s="56">
        <v>2001</v>
      </c>
      <c r="O42" s="8">
        <v>44094</v>
      </c>
      <c r="P42" s="103">
        <v>0.92298999999999998</v>
      </c>
      <c r="Q42" s="103"/>
      <c r="R42" s="104">
        <f>IF(P42="","",T42*M42*LOOKUP(RIGHT($D$2,3),定数!$A$6:$A$13,定数!$B$6:$B$13))</f>
        <v>-3231.9522244906461</v>
      </c>
      <c r="S42" s="104"/>
      <c r="T42" s="105">
        <f t="shared" si="6"/>
        <v>-47.200000000000571</v>
      </c>
      <c r="U42" s="105"/>
      <c r="V42" t="str">
        <f t="shared" si="9"/>
        <v/>
      </c>
      <c r="W42">
        <f t="shared" si="2"/>
        <v>3</v>
      </c>
      <c r="X42" s="41">
        <f t="shared" si="7"/>
        <v>124036.23326720849</v>
      </c>
      <c r="Y42" s="42">
        <f t="shared" si="8"/>
        <v>0.13512973134176864</v>
      </c>
      <c r="Z42" t="str">
        <f t="shared" si="3"/>
        <v/>
      </c>
      <c r="AA42">
        <f t="shared" si="4"/>
        <v>-3231.9522244906461</v>
      </c>
    </row>
    <row r="43" spans="2:27" x14ac:dyDescent="0.2">
      <c r="B43" s="40">
        <v>35</v>
      </c>
      <c r="C43" s="102">
        <f t="shared" si="0"/>
        <v>104043.29816467501</v>
      </c>
      <c r="D43" s="102"/>
      <c r="E43" s="56">
        <v>2001</v>
      </c>
      <c r="F43" s="8">
        <v>44095</v>
      </c>
      <c r="G43" s="56" t="s">
        <v>4</v>
      </c>
      <c r="H43" s="103">
        <v>0.92771000000000003</v>
      </c>
      <c r="I43" s="103"/>
      <c r="J43" s="56">
        <v>49</v>
      </c>
      <c r="K43" s="106">
        <f t="shared" si="5"/>
        <v>3121.2989449402503</v>
      </c>
      <c r="L43" s="107"/>
      <c r="M43" s="6">
        <f>IF(J43="","",(K43/J43)/LOOKUP(RIGHT($D$2,3),定数!$A$6:$A$13,定数!$B$6:$B$13))</f>
        <v>0.53083315390140318</v>
      </c>
      <c r="N43" s="56">
        <v>2001</v>
      </c>
      <c r="O43" s="8">
        <v>44095</v>
      </c>
      <c r="P43" s="103">
        <v>0.92279</v>
      </c>
      <c r="Q43" s="103"/>
      <c r="R43" s="104">
        <f>IF(P43="","",T43*M43*LOOKUP(RIGHT($D$2,3),定数!$A$6:$A$13,定数!$B$6:$B$13))</f>
        <v>-3134.0389406339073</v>
      </c>
      <c r="S43" s="104"/>
      <c r="T43" s="105">
        <f t="shared" si="6"/>
        <v>-49.200000000000358</v>
      </c>
      <c r="U43" s="105"/>
      <c r="V43" t="str">
        <f t="shared" si="9"/>
        <v/>
      </c>
      <c r="W43">
        <f t="shared" si="2"/>
        <v>4</v>
      </c>
      <c r="X43" s="41">
        <f t="shared" si="7"/>
        <v>124036.23326720849</v>
      </c>
      <c r="Y43" s="42">
        <f t="shared" si="8"/>
        <v>0.16118624837198292</v>
      </c>
      <c r="Z43" t="str">
        <f t="shared" si="3"/>
        <v/>
      </c>
      <c r="AA43">
        <f t="shared" si="4"/>
        <v>-3134.0389406339073</v>
      </c>
    </row>
    <row r="44" spans="2:27" x14ac:dyDescent="0.2">
      <c r="B44" s="40">
        <v>36</v>
      </c>
      <c r="C44" s="102">
        <f t="shared" si="0"/>
        <v>100909.2592240411</v>
      </c>
      <c r="D44" s="102"/>
      <c r="E44" s="57">
        <v>2001</v>
      </c>
      <c r="F44" s="8">
        <v>44121</v>
      </c>
      <c r="G44" s="57" t="s">
        <v>3</v>
      </c>
      <c r="H44" s="103">
        <v>0.90288999999999997</v>
      </c>
      <c r="I44" s="103"/>
      <c r="J44" s="57">
        <v>64</v>
      </c>
      <c r="K44" s="106">
        <f t="shared" si="5"/>
        <v>3027.2777767212328</v>
      </c>
      <c r="L44" s="107"/>
      <c r="M44" s="6">
        <f>IF(J44="","",(K44/J44)/LOOKUP(RIGHT($D$2,3),定数!$A$6:$A$13,定数!$B$6:$B$13))</f>
        <v>0.39417679384391052</v>
      </c>
      <c r="N44" s="57">
        <v>2001</v>
      </c>
      <c r="O44" s="8">
        <v>44126</v>
      </c>
      <c r="P44" s="103">
        <v>0.89329999999999998</v>
      </c>
      <c r="Q44" s="103"/>
      <c r="R44" s="104">
        <f>IF(P44="","",T44*M44*LOOKUP(RIGHT($D$2,3),定数!$A$6:$A$13,定数!$B$6:$B$13))</f>
        <v>4536.1865435557165</v>
      </c>
      <c r="S44" s="104"/>
      <c r="T44" s="105">
        <f t="shared" si="6"/>
        <v>95.899999999999878</v>
      </c>
      <c r="U44" s="105"/>
      <c r="V44" t="str">
        <f t="shared" si="9"/>
        <v/>
      </c>
      <c r="W44">
        <f t="shared" si="2"/>
        <v>0</v>
      </c>
      <c r="X44" s="41">
        <f t="shared" si="7"/>
        <v>124036.23326720849</v>
      </c>
      <c r="Y44" s="42">
        <f t="shared" si="8"/>
        <v>0.18645337280877805</v>
      </c>
      <c r="Z44">
        <f t="shared" si="3"/>
        <v>4536.1865435557165</v>
      </c>
      <c r="AA44" t="str">
        <f t="shared" si="4"/>
        <v/>
      </c>
    </row>
    <row r="45" spans="2:27" x14ac:dyDescent="0.2">
      <c r="B45" s="40">
        <v>37</v>
      </c>
      <c r="C45" s="102">
        <f t="shared" si="0"/>
        <v>105445.44576759682</v>
      </c>
      <c r="D45" s="102"/>
      <c r="E45" s="57">
        <v>2001</v>
      </c>
      <c r="F45" s="8">
        <v>44126</v>
      </c>
      <c r="G45" s="57" t="s">
        <v>3</v>
      </c>
      <c r="H45" s="103">
        <v>0.89729000000000003</v>
      </c>
      <c r="I45" s="103"/>
      <c r="J45" s="57">
        <v>31</v>
      </c>
      <c r="K45" s="106">
        <f t="shared" si="5"/>
        <v>3163.3633730279043</v>
      </c>
      <c r="L45" s="107"/>
      <c r="M45" s="6">
        <f>IF(J45="","",(K45/J45)/LOOKUP(RIGHT($D$2,3),定数!$A$6:$A$13,定数!$B$6:$B$13))</f>
        <v>0.85036649812578069</v>
      </c>
      <c r="N45" s="57">
        <v>2001</v>
      </c>
      <c r="O45" s="8">
        <v>44126</v>
      </c>
      <c r="P45" s="103">
        <v>0.89265000000000005</v>
      </c>
      <c r="Q45" s="103"/>
      <c r="R45" s="104">
        <f>IF(P45="","",T45*M45*LOOKUP(RIGHT($D$2,3),定数!$A$6:$A$13,定数!$B$6:$B$13))</f>
        <v>4734.8406615643244</v>
      </c>
      <c r="S45" s="104"/>
      <c r="T45" s="105">
        <f t="shared" si="6"/>
        <v>46.399999999999778</v>
      </c>
      <c r="U45" s="105"/>
      <c r="V45" t="str">
        <f t="shared" si="9"/>
        <v/>
      </c>
      <c r="W45">
        <f t="shared" si="2"/>
        <v>0</v>
      </c>
      <c r="X45" s="41">
        <f t="shared" si="7"/>
        <v>124036.23326720849</v>
      </c>
      <c r="Y45" s="42">
        <f t="shared" si="8"/>
        <v>0.14988190958332281</v>
      </c>
      <c r="Z45">
        <f t="shared" si="3"/>
        <v>4734.8406615643244</v>
      </c>
      <c r="AA45" t="str">
        <f t="shared" si="4"/>
        <v/>
      </c>
    </row>
    <row r="46" spans="2:27" x14ac:dyDescent="0.2">
      <c r="B46" s="40">
        <v>38</v>
      </c>
      <c r="C46" s="102">
        <f t="shared" si="0"/>
        <v>110180.28642916113</v>
      </c>
      <c r="D46" s="102"/>
      <c r="E46" s="58">
        <v>2001</v>
      </c>
      <c r="F46" s="8">
        <v>44131</v>
      </c>
      <c r="G46" s="58" t="s">
        <v>4</v>
      </c>
      <c r="H46" s="103">
        <v>0.89341000000000004</v>
      </c>
      <c r="I46" s="103"/>
      <c r="J46" s="58">
        <v>23</v>
      </c>
      <c r="K46" s="106">
        <f t="shared" si="5"/>
        <v>3305.4085928748341</v>
      </c>
      <c r="L46" s="107"/>
      <c r="M46" s="6">
        <f>IF(J46="","",(K46/J46)/LOOKUP(RIGHT($D$2,3),定数!$A$6:$A$13,定数!$B$6:$B$13))</f>
        <v>1.1976118090126211</v>
      </c>
      <c r="N46" s="58">
        <v>2001</v>
      </c>
      <c r="O46" s="8">
        <v>44131</v>
      </c>
      <c r="P46" s="103">
        <v>0.89632000000000001</v>
      </c>
      <c r="Q46" s="103"/>
      <c r="R46" s="104">
        <f>IF(P46="","",T46*M46*LOOKUP(RIGHT($D$2,3),定数!$A$6:$A$13,定数!$B$6:$B$13))</f>
        <v>4182.0604370720275</v>
      </c>
      <c r="S46" s="104"/>
      <c r="T46" s="105">
        <f t="shared" si="6"/>
        <v>29.099999999999682</v>
      </c>
      <c r="U46" s="105"/>
      <c r="V46" t="str">
        <f t="shared" si="9"/>
        <v/>
      </c>
      <c r="W46">
        <f t="shared" si="2"/>
        <v>0</v>
      </c>
      <c r="X46" s="41">
        <f t="shared" si="7"/>
        <v>124036.23326720849</v>
      </c>
      <c r="Y46" s="42">
        <f t="shared" si="8"/>
        <v>0.11170886500719346</v>
      </c>
      <c r="Z46">
        <f t="shared" si="3"/>
        <v>4182.0604370720275</v>
      </c>
      <c r="AA46" t="str">
        <f t="shared" si="4"/>
        <v/>
      </c>
    </row>
    <row r="47" spans="2:27" x14ac:dyDescent="0.2">
      <c r="B47" s="40">
        <v>39</v>
      </c>
      <c r="C47" s="102">
        <f t="shared" si="0"/>
        <v>114362.34686623316</v>
      </c>
      <c r="D47" s="102"/>
      <c r="E47" s="58">
        <v>2001</v>
      </c>
      <c r="F47" s="8">
        <v>44141</v>
      </c>
      <c r="G47" s="58" t="s">
        <v>3</v>
      </c>
      <c r="H47" s="103">
        <v>0.89668999999999999</v>
      </c>
      <c r="I47" s="103"/>
      <c r="J47" s="58">
        <v>30</v>
      </c>
      <c r="K47" s="106">
        <f t="shared" si="5"/>
        <v>3430.8704059869947</v>
      </c>
      <c r="L47" s="107"/>
      <c r="M47" s="6">
        <f>IF(J47="","",(K47/J47)/LOOKUP(RIGHT($D$2,3),定数!$A$6:$A$13,定数!$B$6:$B$13))</f>
        <v>0.95301955721860965</v>
      </c>
      <c r="N47" s="58">
        <v>2001</v>
      </c>
      <c r="O47" s="8">
        <v>44142</v>
      </c>
      <c r="P47" s="103">
        <v>0.89971000000000001</v>
      </c>
      <c r="Q47" s="103"/>
      <c r="R47" s="104">
        <f>IF(P47="","",T47*M47*LOOKUP(RIGHT($D$2,3),定数!$A$6:$A$13,定数!$B$6:$B$13))</f>
        <v>-3453.7428753602676</v>
      </c>
      <c r="S47" s="104"/>
      <c r="T47" s="105">
        <f t="shared" si="6"/>
        <v>-30.200000000000227</v>
      </c>
      <c r="U47" s="105"/>
      <c r="V47" t="str">
        <f t="shared" si="9"/>
        <v/>
      </c>
      <c r="W47">
        <f t="shared" si="2"/>
        <v>1</v>
      </c>
      <c r="X47" s="41">
        <f t="shared" si="7"/>
        <v>124036.23326720849</v>
      </c>
      <c r="Y47" s="42">
        <f t="shared" si="8"/>
        <v>7.7992423231162622E-2</v>
      </c>
      <c r="Z47" t="str">
        <f t="shared" si="3"/>
        <v/>
      </c>
      <c r="AA47">
        <f t="shared" si="4"/>
        <v>-3453.7428753602676</v>
      </c>
    </row>
    <row r="48" spans="2:27" x14ac:dyDescent="0.2">
      <c r="B48" s="40">
        <v>40</v>
      </c>
      <c r="C48" s="102">
        <f t="shared" si="0"/>
        <v>110908.60399087289</v>
      </c>
      <c r="D48" s="102"/>
      <c r="E48" s="58">
        <v>2001</v>
      </c>
      <c r="F48" s="8">
        <v>44162</v>
      </c>
      <c r="G48" s="58" t="s">
        <v>4</v>
      </c>
      <c r="H48" s="103">
        <v>0.88241000000000003</v>
      </c>
      <c r="I48" s="103"/>
      <c r="J48" s="58">
        <v>38</v>
      </c>
      <c r="K48" s="106">
        <f t="shared" si="5"/>
        <v>3327.2581197261866</v>
      </c>
      <c r="L48" s="107"/>
      <c r="M48" s="6">
        <f>IF(J48="","",(K48/J48)/LOOKUP(RIGHT($D$2,3),定数!$A$6:$A$13,定数!$B$6:$B$13))</f>
        <v>0.72966186836100588</v>
      </c>
      <c r="N48" s="58">
        <v>2001</v>
      </c>
      <c r="O48" s="8">
        <v>44162</v>
      </c>
      <c r="P48" s="103">
        <v>0.87858999999999998</v>
      </c>
      <c r="Q48" s="103"/>
      <c r="R48" s="104">
        <f>IF(P48="","",T48*M48*LOOKUP(RIGHT($D$2,3),定数!$A$6:$A$13,定数!$B$6:$B$13))</f>
        <v>-3344.7700045668912</v>
      </c>
      <c r="S48" s="104"/>
      <c r="T48" s="105">
        <f t="shared" si="6"/>
        <v>-38.200000000000458</v>
      </c>
      <c r="U48" s="105"/>
      <c r="V48" t="str">
        <f t="shared" si="9"/>
        <v/>
      </c>
      <c r="W48">
        <f t="shared" si="2"/>
        <v>2</v>
      </c>
      <c r="X48" s="41">
        <f t="shared" si="7"/>
        <v>124036.23326720849</v>
      </c>
      <c r="Y48" s="42">
        <f t="shared" si="8"/>
        <v>0.10583705204958171</v>
      </c>
      <c r="Z48" t="str">
        <f t="shared" si="3"/>
        <v/>
      </c>
      <c r="AA48">
        <f t="shared" si="4"/>
        <v>-3344.7700045668912</v>
      </c>
    </row>
    <row r="49" spans="2:27" x14ac:dyDescent="0.2">
      <c r="B49" s="40">
        <v>41</v>
      </c>
      <c r="C49" s="102">
        <f t="shared" si="0"/>
        <v>107563.833986306</v>
      </c>
      <c r="D49" s="102"/>
      <c r="E49" s="58">
        <v>2001</v>
      </c>
      <c r="F49" s="8">
        <v>44193</v>
      </c>
      <c r="G49" s="58" t="s">
        <v>4</v>
      </c>
      <c r="H49" s="103">
        <v>0.88351000000000002</v>
      </c>
      <c r="I49" s="103"/>
      <c r="J49" s="58">
        <v>28</v>
      </c>
      <c r="K49" s="106">
        <f t="shared" si="5"/>
        <v>3226.9150195891798</v>
      </c>
      <c r="L49" s="107"/>
      <c r="M49" s="6">
        <f>IF(J49="","",(K49/J49)/LOOKUP(RIGHT($D$2,3),定数!$A$6:$A$13,定数!$B$6:$B$13))</f>
        <v>0.96039137487773207</v>
      </c>
      <c r="N49" s="40">
        <v>2001</v>
      </c>
      <c r="O49" s="8">
        <v>44193</v>
      </c>
      <c r="P49" s="103">
        <v>0.88890000000000002</v>
      </c>
      <c r="Q49" s="103"/>
      <c r="R49" s="104">
        <f>IF(P49="","",T49*M49*LOOKUP(RIGHT($D$2,3),定数!$A$6:$A$13,定数!$B$6:$B$13))</f>
        <v>6211.8114127091785</v>
      </c>
      <c r="S49" s="104"/>
      <c r="T49" s="105">
        <f t="shared" si="6"/>
        <v>53.900000000000063</v>
      </c>
      <c r="U49" s="105"/>
      <c r="V49" t="str">
        <f t="shared" si="9"/>
        <v/>
      </c>
      <c r="W49">
        <f t="shared" si="2"/>
        <v>0</v>
      </c>
      <c r="X49" s="41">
        <f t="shared" si="7"/>
        <v>124036.23326720849</v>
      </c>
      <c r="Y49" s="42">
        <f t="shared" si="8"/>
        <v>0.13280312411145512</v>
      </c>
      <c r="Z49">
        <f t="shared" si="3"/>
        <v>6211.8114127091785</v>
      </c>
      <c r="AA49" t="str">
        <f t="shared" si="4"/>
        <v/>
      </c>
    </row>
    <row r="50" spans="2:27" x14ac:dyDescent="0.2">
      <c r="B50" s="40">
        <v>42</v>
      </c>
      <c r="C50" s="102">
        <f t="shared" si="0"/>
        <v>113775.64539901518</v>
      </c>
      <c r="D50" s="102"/>
      <c r="E50" s="58">
        <v>2002</v>
      </c>
      <c r="F50" s="8">
        <v>43860</v>
      </c>
      <c r="G50" s="58" t="s">
        <v>4</v>
      </c>
      <c r="H50" s="103">
        <v>0.86521000000000003</v>
      </c>
      <c r="I50" s="103"/>
      <c r="J50" s="58">
        <v>53</v>
      </c>
      <c r="K50" s="106">
        <f t="shared" si="5"/>
        <v>3413.2693619704551</v>
      </c>
      <c r="L50" s="107"/>
      <c r="M50" s="6">
        <f>IF(J50="","",(K50/J50)/LOOKUP(RIGHT($D$2,3),定数!$A$6:$A$13,定数!$B$6:$B$13))</f>
        <v>0.536677572636864</v>
      </c>
      <c r="N50" s="58">
        <v>2002</v>
      </c>
      <c r="O50" s="8">
        <v>43861</v>
      </c>
      <c r="P50" s="103">
        <v>0.85989000000000004</v>
      </c>
      <c r="Q50" s="103"/>
      <c r="R50" s="104">
        <f>IF(P50="","",T50*M50*LOOKUP(RIGHT($D$2,3),定数!$A$6:$A$13,定数!$B$6:$B$13))</f>
        <v>-3426.1496237137349</v>
      </c>
      <c r="S50" s="104"/>
      <c r="T50" s="105">
        <f t="shared" si="6"/>
        <v>-53.199999999999918</v>
      </c>
      <c r="U50" s="105"/>
      <c r="V50" t="str">
        <f t="shared" si="9"/>
        <v/>
      </c>
      <c r="W50">
        <f t="shared" si="2"/>
        <v>1</v>
      </c>
      <c r="X50" s="41">
        <f t="shared" si="7"/>
        <v>124036.23326720849</v>
      </c>
      <c r="Y50" s="42">
        <f t="shared" si="8"/>
        <v>8.2722504528891627E-2</v>
      </c>
      <c r="Z50" t="str">
        <f t="shared" si="3"/>
        <v/>
      </c>
      <c r="AA50">
        <f t="shared" si="4"/>
        <v>-3426.1496237137349</v>
      </c>
    </row>
    <row r="51" spans="2:27" x14ac:dyDescent="0.2">
      <c r="B51" s="40">
        <v>43</v>
      </c>
      <c r="C51" s="102">
        <f t="shared" si="0"/>
        <v>110349.49577530145</v>
      </c>
      <c r="D51" s="102"/>
      <c r="E51" s="58">
        <v>2002</v>
      </c>
      <c r="F51" s="8">
        <v>43862</v>
      </c>
      <c r="G51" s="58" t="s">
        <v>3</v>
      </c>
      <c r="H51" s="103">
        <v>0.85909000000000002</v>
      </c>
      <c r="I51" s="103"/>
      <c r="J51" s="58">
        <v>26</v>
      </c>
      <c r="K51" s="106">
        <f t="shared" si="5"/>
        <v>3310.4848732590431</v>
      </c>
      <c r="L51" s="107"/>
      <c r="M51" s="6">
        <f>IF(J51="","",(K51/J51)/LOOKUP(RIGHT($D$2,3),定数!$A$6:$A$13,定数!$B$6:$B$13))</f>
        <v>1.0610528439932831</v>
      </c>
      <c r="N51" s="58">
        <v>2002</v>
      </c>
      <c r="O51" s="8">
        <v>43862</v>
      </c>
      <c r="P51" s="103">
        <v>0.85580000000000001</v>
      </c>
      <c r="Q51" s="103"/>
      <c r="R51" s="104">
        <f>IF(P51="","",T51*M51*LOOKUP(RIGHT($D$2,3),定数!$A$6:$A$13,定数!$B$6:$B$13))</f>
        <v>4189.0366280855005</v>
      </c>
      <c r="S51" s="104"/>
      <c r="T51" s="105">
        <f t="shared" si="6"/>
        <v>32.900000000000148</v>
      </c>
      <c r="U51" s="105"/>
      <c r="V51" t="str">
        <f t="shared" si="9"/>
        <v/>
      </c>
      <c r="W51">
        <f t="shared" si="2"/>
        <v>0</v>
      </c>
      <c r="X51" s="41">
        <f t="shared" si="7"/>
        <v>124036.23326720849</v>
      </c>
      <c r="Y51" s="42">
        <f t="shared" si="8"/>
        <v>0.11034467212836119</v>
      </c>
      <c r="Z51">
        <f t="shared" si="3"/>
        <v>4189.0366280855005</v>
      </c>
      <c r="AA51" t="str">
        <f t="shared" si="4"/>
        <v/>
      </c>
    </row>
    <row r="52" spans="2:27" x14ac:dyDescent="0.2">
      <c r="B52" s="40">
        <v>44</v>
      </c>
      <c r="C52" s="102">
        <f t="shared" si="0"/>
        <v>114538.53240338694</v>
      </c>
      <c r="D52" s="102"/>
      <c r="E52" s="58">
        <v>2002</v>
      </c>
      <c r="F52" s="8">
        <v>43913</v>
      </c>
      <c r="G52" s="58" t="s">
        <v>3</v>
      </c>
      <c r="H52" s="103">
        <v>0.87499000000000005</v>
      </c>
      <c r="I52" s="103"/>
      <c r="J52" s="58">
        <v>17</v>
      </c>
      <c r="K52" s="106">
        <f t="shared" si="5"/>
        <v>3436.1559721016079</v>
      </c>
      <c r="L52" s="107"/>
      <c r="M52" s="6">
        <f>IF(J52="","",(K52/J52)/LOOKUP(RIGHT($D$2,3),定数!$A$6:$A$13,定数!$B$6:$B$13))</f>
        <v>1.684390182402749</v>
      </c>
      <c r="N52" s="58">
        <v>2002</v>
      </c>
      <c r="O52" s="8">
        <v>43913</v>
      </c>
      <c r="P52" s="103">
        <v>0.87244999999999995</v>
      </c>
      <c r="Q52" s="103"/>
      <c r="R52" s="104">
        <f>IF(P52="","",T52*M52*LOOKUP(RIGHT($D$2,3),定数!$A$6:$A$13,定数!$B$6:$B$13))</f>
        <v>5134.021275963777</v>
      </c>
      <c r="S52" s="104"/>
      <c r="T52" s="105">
        <f t="shared" si="6"/>
        <v>25.400000000000979</v>
      </c>
      <c r="U52" s="105"/>
      <c r="V52" t="str">
        <f t="shared" si="9"/>
        <v/>
      </c>
      <c r="W52">
        <f t="shared" si="2"/>
        <v>0</v>
      </c>
      <c r="X52" s="41">
        <f t="shared" si="7"/>
        <v>124036.23326720849</v>
      </c>
      <c r="Y52" s="42">
        <f t="shared" si="8"/>
        <v>7.657198718184921E-2</v>
      </c>
      <c r="Z52">
        <f t="shared" si="3"/>
        <v>5134.021275963777</v>
      </c>
      <c r="AA52" t="str">
        <f t="shared" si="4"/>
        <v/>
      </c>
    </row>
    <row r="53" spans="2:27" x14ac:dyDescent="0.2">
      <c r="B53" s="40">
        <v>45</v>
      </c>
      <c r="C53" s="102">
        <f t="shared" si="0"/>
        <v>119672.55367935072</v>
      </c>
      <c r="D53" s="102"/>
      <c r="E53" s="40">
        <v>2002</v>
      </c>
      <c r="F53" s="8">
        <v>43932</v>
      </c>
      <c r="G53" s="58" t="s">
        <v>4</v>
      </c>
      <c r="H53" s="103">
        <v>0.88180999999999998</v>
      </c>
      <c r="I53" s="103"/>
      <c r="J53" s="58">
        <v>32</v>
      </c>
      <c r="K53" s="106">
        <f t="shared" si="5"/>
        <v>3590.1766103805217</v>
      </c>
      <c r="L53" s="107"/>
      <c r="M53" s="6">
        <f>IF(J53="","",(K53/J53)/LOOKUP(RIGHT($D$2,3),定数!$A$6:$A$13,定数!$B$6:$B$13))</f>
        <v>0.93494182561992756</v>
      </c>
      <c r="N53" s="58">
        <v>2002</v>
      </c>
      <c r="O53" s="8">
        <v>43933</v>
      </c>
      <c r="P53" s="103">
        <v>0.87858999999999998</v>
      </c>
      <c r="Q53" s="103"/>
      <c r="R53" s="104">
        <f>IF(P53="","",T53*M53*LOOKUP(RIGHT($D$2,3),定数!$A$6:$A$13,定数!$B$6:$B$13))</f>
        <v>-3612.6152141954003</v>
      </c>
      <c r="S53" s="104"/>
      <c r="T53" s="105">
        <f t="shared" si="6"/>
        <v>-32.200000000000003</v>
      </c>
      <c r="U53" s="105"/>
      <c r="V53" t="str">
        <f t="shared" si="9"/>
        <v/>
      </c>
      <c r="W53">
        <f t="shared" si="2"/>
        <v>1</v>
      </c>
      <c r="X53" s="41">
        <f t="shared" si="7"/>
        <v>124036.23326720849</v>
      </c>
      <c r="Y53" s="42">
        <f t="shared" si="8"/>
        <v>3.5180684489645841E-2</v>
      </c>
      <c r="Z53" t="str">
        <f t="shared" si="3"/>
        <v/>
      </c>
      <c r="AA53">
        <f t="shared" si="4"/>
        <v>-3612.6152141954003</v>
      </c>
    </row>
    <row r="54" spans="2:27" x14ac:dyDescent="0.2">
      <c r="B54" s="40">
        <v>46</v>
      </c>
      <c r="C54" s="102">
        <f t="shared" si="0"/>
        <v>116059.93846515533</v>
      </c>
      <c r="D54" s="102"/>
      <c r="E54" s="59">
        <v>2002</v>
      </c>
      <c r="F54" s="8">
        <v>43973</v>
      </c>
      <c r="G54" s="59" t="s">
        <v>4</v>
      </c>
      <c r="H54" s="103">
        <v>0.92510999999999999</v>
      </c>
      <c r="I54" s="103"/>
      <c r="J54" s="59">
        <v>61</v>
      </c>
      <c r="K54" s="106">
        <f t="shared" si="5"/>
        <v>3481.7981539546595</v>
      </c>
      <c r="L54" s="107"/>
      <c r="M54" s="6">
        <f>IF(J54="","",(K54/J54)/LOOKUP(RIGHT($D$2,3),定数!$A$6:$A$13,定数!$B$6:$B$13))</f>
        <v>0.47565548551293163</v>
      </c>
      <c r="N54" s="59">
        <v>2002</v>
      </c>
      <c r="O54" s="8">
        <v>43974</v>
      </c>
      <c r="P54" s="103">
        <v>0.91898999999999997</v>
      </c>
      <c r="Q54" s="103"/>
      <c r="R54" s="104">
        <f>IF(P54="","",T54*M54*LOOKUP(RIGHT($D$2,3),定数!$A$6:$A$13,定数!$B$6:$B$13))</f>
        <v>-3493.2138856069778</v>
      </c>
      <c r="S54" s="104"/>
      <c r="T54" s="105">
        <f t="shared" si="6"/>
        <v>-61.200000000000145</v>
      </c>
      <c r="U54" s="105"/>
      <c r="V54" t="str">
        <f t="shared" si="9"/>
        <v/>
      </c>
      <c r="W54">
        <f t="shared" si="2"/>
        <v>2</v>
      </c>
      <c r="X54" s="41">
        <f t="shared" si="7"/>
        <v>124036.23326720849</v>
      </c>
      <c r="Y54" s="42">
        <f t="shared" si="8"/>
        <v>6.4306167576614559E-2</v>
      </c>
      <c r="Z54" t="str">
        <f t="shared" si="3"/>
        <v/>
      </c>
      <c r="AA54">
        <f t="shared" si="4"/>
        <v>-3493.2138856069778</v>
      </c>
    </row>
    <row r="55" spans="2:27" x14ac:dyDescent="0.2">
      <c r="B55" s="40">
        <v>47</v>
      </c>
      <c r="C55" s="102">
        <f t="shared" si="0"/>
        <v>112566.72457954835</v>
      </c>
      <c r="D55" s="102"/>
      <c r="E55" s="59">
        <v>2002</v>
      </c>
      <c r="F55" s="8">
        <v>43993</v>
      </c>
      <c r="G55" s="59" t="s">
        <v>4</v>
      </c>
      <c r="H55" s="103">
        <v>0.94489000000000001</v>
      </c>
      <c r="I55" s="103"/>
      <c r="J55" s="59">
        <v>19</v>
      </c>
      <c r="K55" s="106">
        <f t="shared" si="5"/>
        <v>3377.0017373864503</v>
      </c>
      <c r="L55" s="107"/>
      <c r="M55" s="6">
        <f>IF(J55="","",(K55/J55)/LOOKUP(RIGHT($D$2,3),定数!$A$6:$A$13,定数!$B$6:$B$13))</f>
        <v>1.4811411128887939</v>
      </c>
      <c r="N55" s="59">
        <v>2002</v>
      </c>
      <c r="O55" s="8">
        <v>43993</v>
      </c>
      <c r="P55" s="103">
        <v>0.94298999999999999</v>
      </c>
      <c r="Q55" s="103"/>
      <c r="R55" s="104">
        <f>IF(P55="","",T55*M55*LOOKUP(RIGHT($D$2,3),定数!$A$6:$A$13,定数!$B$6:$B$13))</f>
        <v>-3377.0017373864725</v>
      </c>
      <c r="S55" s="104"/>
      <c r="T55" s="105">
        <f t="shared" si="6"/>
        <v>-19.000000000000128</v>
      </c>
      <c r="U55" s="105"/>
      <c r="V55" t="str">
        <f t="shared" si="9"/>
        <v/>
      </c>
      <c r="W55">
        <f t="shared" si="2"/>
        <v>3</v>
      </c>
      <c r="X55" s="41">
        <f t="shared" si="7"/>
        <v>124036.23326720849</v>
      </c>
      <c r="Y55" s="42">
        <f t="shared" si="8"/>
        <v>9.2469018008243031E-2</v>
      </c>
      <c r="Z55" t="str">
        <f t="shared" si="3"/>
        <v/>
      </c>
      <c r="AA55">
        <f t="shared" si="4"/>
        <v>-3377.0017373864725</v>
      </c>
    </row>
    <row r="56" spans="2:27" x14ac:dyDescent="0.2">
      <c r="B56" s="40">
        <v>48</v>
      </c>
      <c r="C56" s="102">
        <f t="shared" si="0"/>
        <v>109189.72284216188</v>
      </c>
      <c r="D56" s="102"/>
      <c r="E56" s="59">
        <v>2002</v>
      </c>
      <c r="F56" s="8">
        <v>44009</v>
      </c>
      <c r="G56" s="59" t="s">
        <v>4</v>
      </c>
      <c r="H56" s="103">
        <v>0.98701000000000005</v>
      </c>
      <c r="I56" s="103"/>
      <c r="J56" s="59">
        <v>38</v>
      </c>
      <c r="K56" s="106">
        <f t="shared" si="5"/>
        <v>3275.691685264856</v>
      </c>
      <c r="L56" s="107"/>
      <c r="M56" s="6">
        <f>IF(J56="","",(K56/J56)/LOOKUP(RIGHT($D$2,3),定数!$A$6:$A$13,定数!$B$6:$B$13))</f>
        <v>0.71835343975106491</v>
      </c>
      <c r="N56" s="59">
        <v>2002</v>
      </c>
      <c r="O56" s="8">
        <v>44009</v>
      </c>
      <c r="P56" s="103">
        <v>0.98319000000000001</v>
      </c>
      <c r="Q56" s="103"/>
      <c r="R56" s="104">
        <f>IF(P56="","",T56*M56*LOOKUP(RIGHT($D$2,3),定数!$A$6:$A$13,定数!$B$6:$B$13))</f>
        <v>-3292.9321678189208</v>
      </c>
      <c r="S56" s="104"/>
      <c r="T56" s="105">
        <f t="shared" si="6"/>
        <v>-38.200000000000458</v>
      </c>
      <c r="U56" s="105"/>
      <c r="V56" t="str">
        <f t="shared" si="9"/>
        <v/>
      </c>
      <c r="W56">
        <f t="shared" si="2"/>
        <v>4</v>
      </c>
      <c r="X56" s="41">
        <f t="shared" si="7"/>
        <v>124036.23326720849</v>
      </c>
      <c r="Y56" s="42">
        <f t="shared" si="8"/>
        <v>0.11969494746799592</v>
      </c>
      <c r="Z56" t="str">
        <f t="shared" si="3"/>
        <v/>
      </c>
      <c r="AA56">
        <f t="shared" si="4"/>
        <v>-3292.9321678189208</v>
      </c>
    </row>
    <row r="57" spans="2:27" x14ac:dyDescent="0.2">
      <c r="B57" s="40">
        <v>49</v>
      </c>
      <c r="C57" s="102">
        <f t="shared" si="0"/>
        <v>105896.79067434296</v>
      </c>
      <c r="D57" s="102"/>
      <c r="E57" s="59">
        <v>2002</v>
      </c>
      <c r="F57" s="8">
        <v>44014</v>
      </c>
      <c r="G57" s="59" t="s">
        <v>3</v>
      </c>
      <c r="H57" s="103">
        <v>0.98129</v>
      </c>
      <c r="I57" s="103"/>
      <c r="J57" s="59">
        <v>62</v>
      </c>
      <c r="K57" s="106">
        <f t="shared" si="5"/>
        <v>3176.9037202302889</v>
      </c>
      <c r="L57" s="107"/>
      <c r="M57" s="6">
        <f>IF(J57="","",(K57/J57)/LOOKUP(RIGHT($D$2,3),定数!$A$6:$A$13,定数!$B$6:$B$13))</f>
        <v>0.42700318820299576</v>
      </c>
      <c r="N57" s="40">
        <v>2002</v>
      </c>
      <c r="O57" s="8">
        <v>44017</v>
      </c>
      <c r="P57" s="103">
        <v>0.97199999999999998</v>
      </c>
      <c r="Q57" s="103"/>
      <c r="R57" s="104">
        <f>IF(P57="","",T57*M57*LOOKUP(RIGHT($D$2,3),定数!$A$6:$A$13,定数!$B$6:$B$13))</f>
        <v>4760.2315420870073</v>
      </c>
      <c r="S57" s="104"/>
      <c r="T57" s="105">
        <f t="shared" si="6"/>
        <v>92.900000000000205</v>
      </c>
      <c r="U57" s="105"/>
      <c r="V57" t="str">
        <f t="shared" si="9"/>
        <v/>
      </c>
      <c r="W57">
        <f t="shared" si="2"/>
        <v>0</v>
      </c>
      <c r="X57" s="41">
        <f t="shared" si="7"/>
        <v>124036.23326720849</v>
      </c>
      <c r="Y57" s="42">
        <f t="shared" si="8"/>
        <v>0.14624309457856666</v>
      </c>
      <c r="Z57">
        <f t="shared" si="3"/>
        <v>4760.2315420870073</v>
      </c>
      <c r="AA57" t="str">
        <f t="shared" si="4"/>
        <v/>
      </c>
    </row>
    <row r="58" spans="2:27" x14ac:dyDescent="0.2">
      <c r="B58" s="40">
        <v>50</v>
      </c>
      <c r="C58" s="102">
        <f t="shared" si="0"/>
        <v>110657.02221642996</v>
      </c>
      <c r="D58" s="102"/>
      <c r="E58" s="40">
        <v>2002</v>
      </c>
      <c r="F58" s="8">
        <v>44016</v>
      </c>
      <c r="G58" s="40" t="s">
        <v>3</v>
      </c>
      <c r="H58" s="103">
        <v>0.97668999999999995</v>
      </c>
      <c r="I58" s="103"/>
      <c r="J58" s="40">
        <v>68</v>
      </c>
      <c r="K58" s="106">
        <f t="shared" si="5"/>
        <v>3319.7106664928988</v>
      </c>
      <c r="L58" s="107"/>
      <c r="M58" s="6">
        <f>IF(J58="","",(K58/J58)/LOOKUP(RIGHT($D$2,3),定数!$A$6:$A$13,定数!$B$6:$B$13))</f>
        <v>0.40682728756040426</v>
      </c>
      <c r="N58" s="40">
        <v>2002</v>
      </c>
      <c r="O58" s="8">
        <v>44020</v>
      </c>
      <c r="P58" s="103">
        <v>0.98351</v>
      </c>
      <c r="Q58" s="103"/>
      <c r="R58" s="104">
        <f>IF(P58="","",T58*M58*LOOKUP(RIGHT($D$2,3),定数!$A$6:$A$13,定数!$B$6:$B$13))</f>
        <v>-3329.474521394372</v>
      </c>
      <c r="S58" s="104"/>
      <c r="T58" s="105">
        <f t="shared" si="6"/>
        <v>-68.200000000000486</v>
      </c>
      <c r="U58" s="105"/>
      <c r="V58" t="str">
        <f t="shared" si="9"/>
        <v/>
      </c>
      <c r="W58">
        <f t="shared" si="2"/>
        <v>1</v>
      </c>
      <c r="X58" s="41">
        <f t="shared" si="7"/>
        <v>124036.23326720849</v>
      </c>
      <c r="Y58" s="42">
        <f t="shared" si="8"/>
        <v>0.10786534465260633</v>
      </c>
      <c r="Z58" t="str">
        <f t="shared" si="3"/>
        <v/>
      </c>
      <c r="AA58">
        <f t="shared" si="4"/>
        <v>-3329.474521394372</v>
      </c>
    </row>
    <row r="59" spans="2:27" x14ac:dyDescent="0.2">
      <c r="B59" s="40">
        <v>51</v>
      </c>
      <c r="C59" s="102">
        <f t="shared" si="0"/>
        <v>107327.5476950356</v>
      </c>
      <c r="D59" s="102"/>
      <c r="E59" s="59">
        <v>2002</v>
      </c>
      <c r="F59" s="8">
        <v>44022</v>
      </c>
      <c r="G59" s="59" t="s">
        <v>4</v>
      </c>
      <c r="H59" s="103">
        <v>0.99158999999999997</v>
      </c>
      <c r="I59" s="103"/>
      <c r="J59" s="59">
        <v>31</v>
      </c>
      <c r="K59" s="106">
        <f t="shared" si="5"/>
        <v>3219.8264308510679</v>
      </c>
      <c r="L59" s="107"/>
      <c r="M59" s="6">
        <f>IF(J59="","",(K59/J59)/LOOKUP(RIGHT($D$2,3),定数!$A$6:$A$13,定数!$B$6:$B$13))</f>
        <v>0.86554473947609345</v>
      </c>
      <c r="N59" s="40">
        <v>2002</v>
      </c>
      <c r="O59" s="8">
        <v>44022</v>
      </c>
      <c r="P59" s="103">
        <v>0.99624999999999997</v>
      </c>
      <c r="Q59" s="103"/>
      <c r="R59" s="104">
        <f>IF(P59="","",T59*M59*LOOKUP(RIGHT($D$2,3),定数!$A$6:$A$13,定数!$B$6:$B$13))</f>
        <v>4840.1261831503116</v>
      </c>
      <c r="S59" s="104"/>
      <c r="T59" s="105">
        <f t="shared" si="6"/>
        <v>46.599999999999973</v>
      </c>
      <c r="U59" s="105"/>
      <c r="V59" t="str">
        <f t="shared" si="9"/>
        <v/>
      </c>
      <c r="W59">
        <f t="shared" si="2"/>
        <v>0</v>
      </c>
      <c r="X59" s="41">
        <f t="shared" si="7"/>
        <v>124036.23326720849</v>
      </c>
      <c r="Y59" s="42">
        <f t="shared" si="8"/>
        <v>0.13470810207673545</v>
      </c>
      <c r="Z59">
        <f t="shared" si="3"/>
        <v>4840.1261831503116</v>
      </c>
      <c r="AA59" t="str">
        <f t="shared" si="4"/>
        <v/>
      </c>
    </row>
    <row r="60" spans="2:27" x14ac:dyDescent="0.2">
      <c r="B60" s="40">
        <v>52</v>
      </c>
      <c r="C60" s="102">
        <f t="shared" si="0"/>
        <v>112167.6738781859</v>
      </c>
      <c r="D60" s="102"/>
      <c r="E60" s="59">
        <v>2002</v>
      </c>
      <c r="F60" s="8">
        <v>44029</v>
      </c>
      <c r="G60" s="59" t="s">
        <v>4</v>
      </c>
      <c r="H60" s="103">
        <v>1.0132099999999999</v>
      </c>
      <c r="I60" s="103"/>
      <c r="J60" s="59">
        <v>50</v>
      </c>
      <c r="K60" s="106">
        <f t="shared" si="5"/>
        <v>3365.0302163455767</v>
      </c>
      <c r="L60" s="107"/>
      <c r="M60" s="6">
        <f>IF(J60="","",(K60/J60)/LOOKUP(RIGHT($D$2,3),定数!$A$6:$A$13,定数!$B$6:$B$13))</f>
        <v>0.56083836939092946</v>
      </c>
      <c r="N60" s="59">
        <v>2002</v>
      </c>
      <c r="O60" s="8">
        <v>44022</v>
      </c>
      <c r="P60" s="103">
        <v>1.0081899999999999</v>
      </c>
      <c r="Q60" s="103"/>
      <c r="R60" s="104">
        <f>IF(P60="","",T60*M60*LOOKUP(RIGHT($D$2,3),定数!$A$6:$A$13,定数!$B$6:$B$13))</f>
        <v>-3378.4903372109752</v>
      </c>
      <c r="S60" s="104"/>
      <c r="T60" s="105">
        <f t="shared" si="6"/>
        <v>-50.200000000000244</v>
      </c>
      <c r="U60" s="105"/>
      <c r="V60" t="str">
        <f t="shared" si="9"/>
        <v/>
      </c>
      <c r="W60">
        <f t="shared" si="2"/>
        <v>1</v>
      </c>
      <c r="X60" s="41">
        <f t="shared" si="7"/>
        <v>124036.23326720849</v>
      </c>
      <c r="Y60" s="42">
        <f t="shared" si="8"/>
        <v>9.5686228744583102E-2</v>
      </c>
      <c r="Z60" t="str">
        <f t="shared" si="3"/>
        <v/>
      </c>
      <c r="AA60">
        <f t="shared" si="4"/>
        <v>-3378.4903372109752</v>
      </c>
    </row>
    <row r="61" spans="2:27" x14ac:dyDescent="0.2">
      <c r="B61" s="40">
        <v>53</v>
      </c>
      <c r="C61" s="102">
        <f t="shared" si="0"/>
        <v>108789.18354097493</v>
      </c>
      <c r="D61" s="102"/>
      <c r="E61" s="60">
        <v>2002</v>
      </c>
      <c r="F61" s="8">
        <v>44070</v>
      </c>
      <c r="G61" s="60" t="s">
        <v>4</v>
      </c>
      <c r="H61" s="103">
        <v>0.97611000000000003</v>
      </c>
      <c r="I61" s="103"/>
      <c r="J61" s="60">
        <v>37</v>
      </c>
      <c r="K61" s="106">
        <f t="shared" si="5"/>
        <v>3263.6755062292477</v>
      </c>
      <c r="L61" s="107"/>
      <c r="M61" s="6">
        <f>IF(J61="","",(K61/J61)/LOOKUP(RIGHT($D$2,3),定数!$A$6:$A$13,定数!$B$6:$B$13))</f>
        <v>0.7350620509525333</v>
      </c>
      <c r="N61" s="60">
        <v>2002</v>
      </c>
      <c r="O61" s="8">
        <v>44070</v>
      </c>
      <c r="P61" s="103">
        <v>0.98165000000000002</v>
      </c>
      <c r="Q61" s="103"/>
      <c r="R61" s="104">
        <f>IF(P61="","",T61*M61*LOOKUP(RIGHT($D$2,3),定数!$A$6:$A$13,定数!$B$6:$B$13))</f>
        <v>4886.6925147324318</v>
      </c>
      <c r="S61" s="104"/>
      <c r="T61" s="105">
        <f t="shared" si="6"/>
        <v>55.399999999999892</v>
      </c>
      <c r="U61" s="105"/>
      <c r="V61" t="str">
        <f t="shared" si="9"/>
        <v/>
      </c>
      <c r="W61">
        <f t="shared" si="2"/>
        <v>0</v>
      </c>
      <c r="X61" s="41">
        <f t="shared" si="7"/>
        <v>124036.23326720849</v>
      </c>
      <c r="Y61" s="42">
        <f t="shared" si="8"/>
        <v>0.12292415953479641</v>
      </c>
      <c r="Z61">
        <f t="shared" si="3"/>
        <v>4886.6925147324318</v>
      </c>
      <c r="AA61" t="str">
        <f t="shared" si="4"/>
        <v/>
      </c>
    </row>
    <row r="62" spans="2:27" x14ac:dyDescent="0.2">
      <c r="B62" s="40">
        <v>54</v>
      </c>
      <c r="C62" s="102">
        <f t="shared" si="0"/>
        <v>113675.87605570737</v>
      </c>
      <c r="D62" s="102"/>
      <c r="E62" s="61">
        <v>2002</v>
      </c>
      <c r="F62" s="8">
        <v>44073</v>
      </c>
      <c r="G62" s="61" t="s">
        <v>4</v>
      </c>
      <c r="H62" s="103">
        <v>0.98551</v>
      </c>
      <c r="I62" s="103"/>
      <c r="J62" s="61">
        <v>27</v>
      </c>
      <c r="K62" s="106">
        <f t="shared" si="5"/>
        <v>3410.2762816712211</v>
      </c>
      <c r="L62" s="107"/>
      <c r="M62" s="6">
        <f>IF(J62="","",(K62/J62)/LOOKUP(RIGHT($D$2,3),定数!$A$6:$A$13,定数!$B$6:$B$13))</f>
        <v>1.0525544079232163</v>
      </c>
      <c r="N62" s="61">
        <v>2002</v>
      </c>
      <c r="O62" s="8">
        <v>44073</v>
      </c>
      <c r="P62" s="103">
        <v>0.98279000000000005</v>
      </c>
      <c r="Q62" s="103"/>
      <c r="R62" s="104">
        <f>IF(P62="","",T62*M62*LOOKUP(RIGHT($D$2,3),定数!$A$6:$A$13,定数!$B$6:$B$13))</f>
        <v>-3435.5375874613087</v>
      </c>
      <c r="S62" s="104"/>
      <c r="T62" s="105">
        <f t="shared" si="6"/>
        <v>-27.199999999999449</v>
      </c>
      <c r="U62" s="105"/>
      <c r="V62" t="str">
        <f t="shared" si="9"/>
        <v/>
      </c>
      <c r="W62">
        <f t="shared" si="2"/>
        <v>1</v>
      </c>
      <c r="X62" s="41">
        <f t="shared" si="7"/>
        <v>124036.23326720849</v>
      </c>
      <c r="Y62" s="42">
        <f t="shared" si="8"/>
        <v>8.3526860971197325E-2</v>
      </c>
      <c r="Z62" t="str">
        <f t="shared" si="3"/>
        <v/>
      </c>
      <c r="AA62">
        <f t="shared" si="4"/>
        <v>-3435.5375874613087</v>
      </c>
    </row>
    <row r="63" spans="2:27" x14ac:dyDescent="0.2">
      <c r="B63" s="40">
        <v>55</v>
      </c>
      <c r="C63" s="102">
        <f t="shared" si="0"/>
        <v>110240.33846824606</v>
      </c>
      <c r="D63" s="102"/>
      <c r="E63" s="61">
        <v>2002</v>
      </c>
      <c r="F63" s="8">
        <v>44085</v>
      </c>
      <c r="G63" s="61" t="s">
        <v>3</v>
      </c>
      <c r="H63" s="103">
        <v>0.97419</v>
      </c>
      <c r="I63" s="103"/>
      <c r="J63" s="61">
        <v>29</v>
      </c>
      <c r="K63" s="106">
        <f t="shared" si="5"/>
        <v>3307.2101540473818</v>
      </c>
      <c r="L63" s="107"/>
      <c r="M63" s="6">
        <f>IF(J63="","",(K63/J63)/LOOKUP(RIGHT($D$2,3),定数!$A$6:$A$13,定数!$B$6:$B$13))</f>
        <v>0.95034774541591438</v>
      </c>
      <c r="N63" s="40">
        <v>2002</v>
      </c>
      <c r="O63" s="8">
        <v>44085</v>
      </c>
      <c r="P63" s="103">
        <v>0.96984999999999999</v>
      </c>
      <c r="Q63" s="103"/>
      <c r="R63" s="104">
        <f>IF(P63="","",T63*M63*LOOKUP(RIGHT($D$2,3),定数!$A$6:$A$13,定数!$B$6:$B$13))</f>
        <v>4949.4110581260938</v>
      </c>
      <c r="S63" s="104"/>
      <c r="T63" s="105">
        <f t="shared" si="6"/>
        <v>43.400000000000105</v>
      </c>
      <c r="U63" s="105"/>
      <c r="V63" t="str">
        <f t="shared" si="9"/>
        <v/>
      </c>
      <c r="W63">
        <f t="shared" si="2"/>
        <v>0</v>
      </c>
      <c r="X63" s="41">
        <f t="shared" si="7"/>
        <v>124036.23326720849</v>
      </c>
      <c r="Y63" s="42">
        <f t="shared" si="8"/>
        <v>0.11122471583962279</v>
      </c>
      <c r="Z63">
        <f t="shared" si="3"/>
        <v>4949.4110581260938</v>
      </c>
      <c r="AA63" t="str">
        <f t="shared" si="4"/>
        <v/>
      </c>
    </row>
    <row r="64" spans="2:27" x14ac:dyDescent="0.2">
      <c r="B64" s="40">
        <v>56</v>
      </c>
      <c r="C64" s="102">
        <f t="shared" si="0"/>
        <v>115189.74952637215</v>
      </c>
      <c r="D64" s="102"/>
      <c r="E64" s="62">
        <v>2002</v>
      </c>
      <c r="F64" s="8">
        <v>44101</v>
      </c>
      <c r="G64" s="62" t="s">
        <v>3</v>
      </c>
      <c r="H64" s="103">
        <v>0.97538999999999998</v>
      </c>
      <c r="I64" s="103"/>
      <c r="J64" s="62">
        <v>43</v>
      </c>
      <c r="K64" s="106">
        <f t="shared" si="5"/>
        <v>3455.6924857911645</v>
      </c>
      <c r="L64" s="107"/>
      <c r="M64" s="6">
        <f>IF(J64="","",(K64/J64)/LOOKUP(RIGHT($D$2,3),定数!$A$6:$A$13,定数!$B$6:$B$13))</f>
        <v>0.66970784608355904</v>
      </c>
      <c r="N64" s="62">
        <v>2002</v>
      </c>
      <c r="O64" s="8">
        <v>44101</v>
      </c>
      <c r="P64" s="103">
        <v>0.97970999999999997</v>
      </c>
      <c r="Q64" s="103"/>
      <c r="R64" s="104">
        <f>IF(P64="","",T64*M64*LOOKUP(RIGHT($D$2,3),定数!$A$6:$A$13,定数!$B$6:$B$13))</f>
        <v>-3471.7654740971625</v>
      </c>
      <c r="S64" s="104"/>
      <c r="T64" s="105">
        <f t="shared" si="6"/>
        <v>-43.199999999999903</v>
      </c>
      <c r="U64" s="105"/>
      <c r="V64" t="str">
        <f t="shared" si="9"/>
        <v/>
      </c>
      <c r="W64">
        <f t="shared" si="2"/>
        <v>1</v>
      </c>
      <c r="X64" s="41">
        <f t="shared" si="7"/>
        <v>124036.23326720849</v>
      </c>
      <c r="Y64" s="42">
        <f t="shared" si="8"/>
        <v>7.1321770323180989E-2</v>
      </c>
      <c r="Z64" t="str">
        <f t="shared" si="3"/>
        <v/>
      </c>
      <c r="AA64">
        <f t="shared" si="4"/>
        <v>-3471.7654740971625</v>
      </c>
    </row>
    <row r="65" spans="2:27" x14ac:dyDescent="0.2">
      <c r="B65" s="40">
        <v>57</v>
      </c>
      <c r="C65" s="102">
        <f t="shared" si="0"/>
        <v>111717.98405227499</v>
      </c>
      <c r="D65" s="102"/>
      <c r="E65" s="40">
        <v>2002</v>
      </c>
      <c r="F65" s="8">
        <v>44149</v>
      </c>
      <c r="G65" s="40" t="s">
        <v>3</v>
      </c>
      <c r="H65" s="103">
        <v>1.0064900000000001</v>
      </c>
      <c r="I65" s="103"/>
      <c r="J65" s="40">
        <v>25</v>
      </c>
      <c r="K65" s="106">
        <f t="shared" si="5"/>
        <v>3351.5395215682497</v>
      </c>
      <c r="L65" s="107"/>
      <c r="M65" s="6">
        <f>IF(J65="","",(K65/J65)/LOOKUP(RIGHT($D$2,3),定数!$A$6:$A$13,定数!$B$6:$B$13))</f>
        <v>1.1171798405227498</v>
      </c>
      <c r="N65" s="40">
        <v>2002</v>
      </c>
      <c r="O65" s="8">
        <v>44149</v>
      </c>
      <c r="P65" s="103">
        <v>1.00901</v>
      </c>
      <c r="Q65" s="103"/>
      <c r="R65" s="104">
        <f>IF(P65="","",T65*M65*LOOKUP(RIGHT($D$2,3),定数!$A$6:$A$13,定数!$B$6:$B$13))</f>
        <v>-3378.3518377406022</v>
      </c>
      <c r="S65" s="104"/>
      <c r="T65" s="105">
        <f t="shared" si="6"/>
        <v>-25.199999999998557</v>
      </c>
      <c r="U65" s="105"/>
      <c r="V65" t="str">
        <f t="shared" si="9"/>
        <v/>
      </c>
      <c r="W65">
        <f t="shared" si="2"/>
        <v>2</v>
      </c>
      <c r="X65" s="41">
        <f t="shared" si="7"/>
        <v>124036.23326720849</v>
      </c>
      <c r="Y65" s="42">
        <f t="shared" si="8"/>
        <v>9.9311700222277532E-2</v>
      </c>
      <c r="Z65" t="str">
        <f t="shared" si="3"/>
        <v/>
      </c>
      <c r="AA65">
        <f t="shared" si="4"/>
        <v>-3378.3518377406022</v>
      </c>
    </row>
    <row r="66" spans="2:27" x14ac:dyDescent="0.2">
      <c r="B66" s="40">
        <v>58</v>
      </c>
      <c r="C66" s="102">
        <f t="shared" si="0"/>
        <v>108339.63221453439</v>
      </c>
      <c r="D66" s="102"/>
      <c r="E66" s="62">
        <v>2002</v>
      </c>
      <c r="F66" s="8">
        <v>44174</v>
      </c>
      <c r="G66" s="62" t="s">
        <v>4</v>
      </c>
      <c r="H66" s="103">
        <v>1.0100100000000001</v>
      </c>
      <c r="I66" s="103"/>
      <c r="J66" s="62">
        <v>33</v>
      </c>
      <c r="K66" s="106">
        <f t="shared" si="5"/>
        <v>3250.1889664360315</v>
      </c>
      <c r="L66" s="107"/>
      <c r="M66" s="6">
        <f>IF(J66="","",(K66/J66)/LOOKUP(RIGHT($D$2,3),定数!$A$6:$A$13,定数!$B$6:$B$13))</f>
        <v>0.82075478950404834</v>
      </c>
      <c r="N66" s="62">
        <v>2002</v>
      </c>
      <c r="O66" s="8">
        <v>44176</v>
      </c>
      <c r="P66" s="103">
        <v>1.0066900000000001</v>
      </c>
      <c r="Q66" s="103"/>
      <c r="R66" s="104">
        <f>IF(P66="","",T66*M66*LOOKUP(RIGHT($D$2,3),定数!$A$6:$A$13,定数!$B$6:$B$13))</f>
        <v>-3269.8870813841186</v>
      </c>
      <c r="S66" s="104"/>
      <c r="T66" s="105">
        <f t="shared" si="6"/>
        <v>-33.199999999999896</v>
      </c>
      <c r="U66" s="105"/>
      <c r="V66" t="str">
        <f t="shared" si="9"/>
        <v/>
      </c>
      <c r="W66">
        <f t="shared" si="2"/>
        <v>3</v>
      </c>
      <c r="X66" s="41">
        <f t="shared" si="7"/>
        <v>124036.23326720849</v>
      </c>
      <c r="Y66" s="42">
        <f t="shared" si="8"/>
        <v>0.12654851440755432</v>
      </c>
      <c r="Z66" t="str">
        <f t="shared" si="3"/>
        <v/>
      </c>
      <c r="AA66">
        <f t="shared" si="4"/>
        <v>-3269.8870813841186</v>
      </c>
    </row>
    <row r="67" spans="2:27" x14ac:dyDescent="0.2">
      <c r="B67" s="40">
        <v>59</v>
      </c>
      <c r="C67" s="102">
        <f t="shared" si="0"/>
        <v>105069.74513315027</v>
      </c>
      <c r="D67" s="102"/>
      <c r="E67" s="62">
        <v>2002</v>
      </c>
      <c r="F67" s="8">
        <v>44177</v>
      </c>
      <c r="G67" s="62" t="s">
        <v>3</v>
      </c>
      <c r="H67" s="103">
        <v>1.00749</v>
      </c>
      <c r="I67" s="103"/>
      <c r="J67" s="62">
        <v>28</v>
      </c>
      <c r="K67" s="106">
        <f t="shared" si="5"/>
        <v>3152.0923539945079</v>
      </c>
      <c r="L67" s="107"/>
      <c r="M67" s="6">
        <f>IF(J67="","",(K67/J67)/LOOKUP(RIGHT($D$2,3),定数!$A$6:$A$13,定数!$B$6:$B$13))</f>
        <v>0.93812272440312738</v>
      </c>
      <c r="N67" s="62">
        <v>2002</v>
      </c>
      <c r="O67" s="8">
        <v>44177</v>
      </c>
      <c r="P67" s="103">
        <v>1.01031</v>
      </c>
      <c r="Q67" s="103"/>
      <c r="R67" s="104">
        <f>IF(P67="","",T67*M67*LOOKUP(RIGHT($D$2,3),定数!$A$6:$A$13,定数!$B$6:$B$13))</f>
        <v>-3174.6072993802336</v>
      </c>
      <c r="S67" s="104"/>
      <c r="T67" s="105">
        <f t="shared" si="6"/>
        <v>-28.200000000000447</v>
      </c>
      <c r="U67" s="105"/>
      <c r="V67" t="str">
        <f t="shared" si="9"/>
        <v/>
      </c>
      <c r="W67">
        <f t="shared" si="2"/>
        <v>4</v>
      </c>
      <c r="X67" s="41">
        <f t="shared" si="7"/>
        <v>124036.23326720849</v>
      </c>
      <c r="Y67" s="42">
        <f t="shared" si="8"/>
        <v>0.15291086833634437</v>
      </c>
      <c r="Z67" t="str">
        <f t="shared" si="3"/>
        <v/>
      </c>
      <c r="AA67">
        <f t="shared" si="4"/>
        <v>-3174.6072993802336</v>
      </c>
    </row>
    <row r="68" spans="2:27" x14ac:dyDescent="0.2">
      <c r="B68" s="40">
        <v>60</v>
      </c>
      <c r="C68" s="102">
        <f t="shared" si="0"/>
        <v>101895.13783377003</v>
      </c>
      <c r="D68" s="102"/>
      <c r="E68" s="63">
        <v>2002</v>
      </c>
      <c r="F68" s="8">
        <v>44179</v>
      </c>
      <c r="G68" s="63" t="s">
        <v>4</v>
      </c>
      <c r="H68" s="103">
        <v>1.02321</v>
      </c>
      <c r="I68" s="103"/>
      <c r="J68" s="63">
        <v>56</v>
      </c>
      <c r="K68" s="106">
        <f t="shared" si="5"/>
        <v>3056.8541350131009</v>
      </c>
      <c r="L68" s="107"/>
      <c r="M68" s="6">
        <f>IF(J68="","",(K68/J68)/LOOKUP(RIGHT($D$2,3),定数!$A$6:$A$13,定数!$B$6:$B$13))</f>
        <v>0.45488900818647332</v>
      </c>
      <c r="N68" s="40">
        <v>2002</v>
      </c>
      <c r="O68" s="8">
        <v>44182</v>
      </c>
      <c r="P68" s="103">
        <v>1.03085</v>
      </c>
      <c r="Q68" s="103"/>
      <c r="R68" s="104">
        <f>IF(P68="","",T68*M68*LOOKUP(RIGHT($D$2,3),定数!$A$6:$A$13,定数!$B$6:$B$13))</f>
        <v>4170.422427053637</v>
      </c>
      <c r="S68" s="104"/>
      <c r="T68" s="105">
        <f t="shared" si="6"/>
        <v>76.400000000000915</v>
      </c>
      <c r="U68" s="105"/>
      <c r="V68" t="str">
        <f t="shared" si="9"/>
        <v/>
      </c>
      <c r="W68">
        <f t="shared" si="2"/>
        <v>0</v>
      </c>
      <c r="X68" s="41">
        <f t="shared" si="7"/>
        <v>124036.23326720849</v>
      </c>
      <c r="Y68" s="42">
        <f t="shared" si="8"/>
        <v>0.17850506138589672</v>
      </c>
      <c r="Z68">
        <f t="shared" si="3"/>
        <v>4170.422427053637</v>
      </c>
      <c r="AA68" t="str">
        <f t="shared" si="4"/>
        <v/>
      </c>
    </row>
    <row r="69" spans="2:27" x14ac:dyDescent="0.2">
      <c r="B69" s="40">
        <v>61</v>
      </c>
      <c r="C69" s="102">
        <f t="shared" si="0"/>
        <v>106065.56026082367</v>
      </c>
      <c r="D69" s="102"/>
      <c r="E69" s="63">
        <v>2002</v>
      </c>
      <c r="F69" s="8">
        <v>44191</v>
      </c>
      <c r="G69" s="63" t="s">
        <v>4</v>
      </c>
      <c r="H69" s="103">
        <v>1.036</v>
      </c>
      <c r="I69" s="103"/>
      <c r="J69" s="63">
        <v>32</v>
      </c>
      <c r="K69" s="106">
        <f t="shared" si="5"/>
        <v>3181.96680782471</v>
      </c>
      <c r="L69" s="107"/>
      <c r="M69" s="6">
        <f>IF(J69="","",(K69/J69)/LOOKUP(RIGHT($D$2,3),定数!$A$6:$A$13,定数!$B$6:$B$13))</f>
        <v>0.82863718953768495</v>
      </c>
      <c r="N69" s="40">
        <v>2002</v>
      </c>
      <c r="O69" s="8">
        <v>44192</v>
      </c>
      <c r="P69" s="103">
        <v>1.0407999999999999</v>
      </c>
      <c r="Q69" s="103"/>
      <c r="R69" s="104">
        <f>IF(P69="","",T69*M69*LOOKUP(RIGHT($D$2,3),定数!$A$6:$A$13,定数!$B$6:$B$13))</f>
        <v>4772.9502117369811</v>
      </c>
      <c r="S69" s="104"/>
      <c r="T69" s="105">
        <f t="shared" si="6"/>
        <v>47.999999999999154</v>
      </c>
      <c r="U69" s="105"/>
      <c r="V69" t="str">
        <f t="shared" si="9"/>
        <v/>
      </c>
      <c r="W69">
        <f t="shared" si="2"/>
        <v>0</v>
      </c>
      <c r="X69" s="41">
        <f t="shared" si="7"/>
        <v>124036.23326720849</v>
      </c>
      <c r="Y69" s="42">
        <f t="shared" si="8"/>
        <v>0.14488244711261911</v>
      </c>
      <c r="Z69">
        <f t="shared" si="3"/>
        <v>4772.9502117369811</v>
      </c>
      <c r="AA69" t="str">
        <f t="shared" si="4"/>
        <v/>
      </c>
    </row>
    <row r="70" spans="2:27" x14ac:dyDescent="0.2">
      <c r="B70" s="40">
        <v>62</v>
      </c>
      <c r="C70" s="102">
        <f t="shared" si="0"/>
        <v>110838.51047256065</v>
      </c>
      <c r="D70" s="102"/>
      <c r="E70" s="63">
        <v>2002</v>
      </c>
      <c r="F70" s="8">
        <v>44195</v>
      </c>
      <c r="G70" s="63" t="s">
        <v>4</v>
      </c>
      <c r="H70" s="103">
        <v>1.0430900000000001</v>
      </c>
      <c r="I70" s="103"/>
      <c r="J70" s="63">
        <v>24</v>
      </c>
      <c r="K70" s="106">
        <f t="shared" si="5"/>
        <v>3325.1553141768195</v>
      </c>
      <c r="L70" s="107"/>
      <c r="M70" s="6">
        <f>IF(J70="","",(K70/J70)/LOOKUP(RIGHT($D$2,3),定数!$A$6:$A$13,定数!$B$6:$B$13))</f>
        <v>1.1545678174225067</v>
      </c>
      <c r="N70" s="63">
        <v>2002</v>
      </c>
      <c r="O70" s="8">
        <v>44195</v>
      </c>
      <c r="P70" s="103">
        <v>1.0467</v>
      </c>
      <c r="Q70" s="103"/>
      <c r="R70" s="104">
        <f>IF(P70="","",T70*M70*LOOKUP(RIGHT($D$2,3),定数!$A$6:$A$13,定数!$B$6:$B$13))</f>
        <v>5001.5877850741481</v>
      </c>
      <c r="S70" s="104"/>
      <c r="T70" s="105">
        <f t="shared" si="6"/>
        <v>36.099999999998914</v>
      </c>
      <c r="U70" s="105"/>
      <c r="V70" t="str">
        <f t="shared" si="9"/>
        <v/>
      </c>
      <c r="W70">
        <f t="shared" si="2"/>
        <v>0</v>
      </c>
      <c r="X70" s="41">
        <f t="shared" si="7"/>
        <v>124036.23326720849</v>
      </c>
      <c r="Y70" s="42">
        <f t="shared" si="8"/>
        <v>0.10640215723268764</v>
      </c>
      <c r="Z70">
        <f t="shared" si="3"/>
        <v>5001.5877850741481</v>
      </c>
      <c r="AA70" t="str">
        <f t="shared" si="4"/>
        <v/>
      </c>
    </row>
    <row r="71" spans="2:27" x14ac:dyDescent="0.2">
      <c r="B71" s="40">
        <v>63</v>
      </c>
      <c r="C71" s="102">
        <f t="shared" si="0"/>
        <v>115840.0982576348</v>
      </c>
      <c r="D71" s="102"/>
      <c r="E71" s="63">
        <v>2002</v>
      </c>
      <c r="F71" s="8">
        <v>44196</v>
      </c>
      <c r="G71" s="63" t="s">
        <v>4</v>
      </c>
      <c r="H71" s="103">
        <v>1.0499099999999999</v>
      </c>
      <c r="I71" s="103"/>
      <c r="J71" s="63">
        <v>45</v>
      </c>
      <c r="K71" s="106">
        <f t="shared" si="5"/>
        <v>3475.2029477290439</v>
      </c>
      <c r="L71" s="107"/>
      <c r="M71" s="6">
        <f>IF(J71="","",(K71/J71)/LOOKUP(RIGHT($D$2,3),定数!$A$6:$A$13,定数!$B$6:$B$13))</f>
        <v>0.64355610143130448</v>
      </c>
      <c r="N71" s="64">
        <v>2003</v>
      </c>
      <c r="O71" s="8">
        <v>43832</v>
      </c>
      <c r="P71" s="103">
        <v>1.04539</v>
      </c>
      <c r="Q71" s="103"/>
      <c r="R71" s="104">
        <f>IF(P71="","",T71*M71*LOOKUP(RIGHT($D$2,3),定数!$A$6:$A$13,定数!$B$6:$B$13))</f>
        <v>-3490.6482941632853</v>
      </c>
      <c r="S71" s="104"/>
      <c r="T71" s="105">
        <f t="shared" si="6"/>
        <v>-45.199999999998575</v>
      </c>
      <c r="U71" s="105"/>
      <c r="V71" t="str">
        <f t="shared" si="9"/>
        <v/>
      </c>
      <c r="W71">
        <f t="shared" si="2"/>
        <v>1</v>
      </c>
      <c r="X71" s="41">
        <f t="shared" si="7"/>
        <v>124036.23326720849</v>
      </c>
      <c r="Y71" s="42">
        <f t="shared" si="8"/>
        <v>6.6078554577813864E-2</v>
      </c>
      <c r="Z71" t="str">
        <f t="shared" si="3"/>
        <v/>
      </c>
      <c r="AA71">
        <f t="shared" si="4"/>
        <v>-3490.6482941632853</v>
      </c>
    </row>
    <row r="72" spans="2:27" x14ac:dyDescent="0.2">
      <c r="B72" s="40">
        <v>64</v>
      </c>
      <c r="C72" s="102">
        <f t="shared" si="0"/>
        <v>112349.44996347152</v>
      </c>
      <c r="D72" s="102"/>
      <c r="E72" s="64">
        <v>2003</v>
      </c>
      <c r="F72" s="8">
        <v>43831</v>
      </c>
      <c r="G72" s="63" t="s">
        <v>4</v>
      </c>
      <c r="H72" s="103">
        <v>1.04931</v>
      </c>
      <c r="I72" s="103"/>
      <c r="J72" s="63">
        <v>26</v>
      </c>
      <c r="K72" s="106">
        <f t="shared" si="5"/>
        <v>3370.4834989041456</v>
      </c>
      <c r="L72" s="107"/>
      <c r="M72" s="6">
        <f>IF(J72="","",(K72/J72)/LOOKUP(RIGHT($D$2,3),定数!$A$6:$A$13,定数!$B$6:$B$13))</f>
        <v>1.0802831727256879</v>
      </c>
      <c r="N72" s="64">
        <v>2003</v>
      </c>
      <c r="O72" s="8">
        <v>43832</v>
      </c>
      <c r="P72" s="103">
        <v>1.0466899999999999</v>
      </c>
      <c r="Q72" s="103"/>
      <c r="R72" s="104">
        <f>IF(P72="","",T72*M72*LOOKUP(RIGHT($D$2,3),定数!$A$6:$A$13,定数!$B$6:$B$13))</f>
        <v>-3396.410295049649</v>
      </c>
      <c r="S72" s="104"/>
      <c r="T72" s="105">
        <f t="shared" si="6"/>
        <v>-26.200000000000667</v>
      </c>
      <c r="U72" s="105"/>
      <c r="V72" t="str">
        <f t="shared" si="9"/>
        <v/>
      </c>
      <c r="W72">
        <f t="shared" si="2"/>
        <v>2</v>
      </c>
      <c r="X72" s="41">
        <f t="shared" si="7"/>
        <v>124036.23326720849</v>
      </c>
      <c r="Y72" s="42">
        <f t="shared" si="8"/>
        <v>9.4220720799868207E-2</v>
      </c>
      <c r="Z72" t="str">
        <f t="shared" si="3"/>
        <v/>
      </c>
      <c r="AA72">
        <f t="shared" si="4"/>
        <v>-3396.410295049649</v>
      </c>
    </row>
    <row r="73" spans="2:27" x14ac:dyDescent="0.2">
      <c r="B73" s="40">
        <v>65</v>
      </c>
      <c r="C73" s="102">
        <f t="shared" si="0"/>
        <v>108953.03966842187</v>
      </c>
      <c r="D73" s="102"/>
      <c r="E73" s="64">
        <v>2003</v>
      </c>
      <c r="F73" s="8">
        <v>43852</v>
      </c>
      <c r="G73" s="63" t="s">
        <v>4</v>
      </c>
      <c r="H73" s="103">
        <v>1.0718099999999999</v>
      </c>
      <c r="I73" s="103"/>
      <c r="J73" s="63">
        <v>35</v>
      </c>
      <c r="K73" s="106">
        <f t="shared" si="5"/>
        <v>3268.5911900526562</v>
      </c>
      <c r="L73" s="107"/>
      <c r="M73" s="6">
        <f>IF(J73="","",(K73/J73)/LOOKUP(RIGHT($D$2,3),定数!$A$6:$A$13,定数!$B$6:$B$13))</f>
        <v>0.7782359976315848</v>
      </c>
      <c r="N73" s="64">
        <v>2003</v>
      </c>
      <c r="O73" s="8">
        <v>43853</v>
      </c>
      <c r="P73" s="103">
        <v>1.0770500000000001</v>
      </c>
      <c r="Q73" s="103"/>
      <c r="R73" s="104">
        <f>IF(P73="","",T73*M73*LOOKUP(RIGHT($D$2,3),定数!$A$6:$A$13,定数!$B$6:$B$13))</f>
        <v>4893.5479531075298</v>
      </c>
      <c r="S73" s="104"/>
      <c r="T73" s="105">
        <f t="shared" si="6"/>
        <v>52.400000000001334</v>
      </c>
      <c r="U73" s="105"/>
      <c r="V73" t="str">
        <f t="shared" si="9"/>
        <v/>
      </c>
      <c r="W73">
        <f t="shared" si="2"/>
        <v>0</v>
      </c>
      <c r="X73" s="41">
        <f t="shared" si="7"/>
        <v>124036.23326720849</v>
      </c>
      <c r="Y73" s="42">
        <f t="shared" si="8"/>
        <v>0.12160312516338057</v>
      </c>
      <c r="Z73">
        <f t="shared" si="3"/>
        <v>4893.5479531075298</v>
      </c>
      <c r="AA73" t="str">
        <f t="shared" si="4"/>
        <v/>
      </c>
    </row>
    <row r="74" spans="2:27" x14ac:dyDescent="0.2">
      <c r="B74" s="40">
        <v>66</v>
      </c>
      <c r="C74" s="102">
        <f t="shared" ref="C74:C108" si="10">IF(R73="","",C73+R73)</f>
        <v>113846.5876215294</v>
      </c>
      <c r="D74" s="102"/>
      <c r="E74" s="64">
        <v>2003</v>
      </c>
      <c r="F74" s="8">
        <v>43923</v>
      </c>
      <c r="G74" s="63" t="s">
        <v>4</v>
      </c>
      <c r="H74" s="103">
        <v>1.0921099999999999</v>
      </c>
      <c r="I74" s="103"/>
      <c r="J74" s="63">
        <v>53</v>
      </c>
      <c r="K74" s="106">
        <f t="shared" si="5"/>
        <v>3415.3976286458819</v>
      </c>
      <c r="L74" s="107"/>
      <c r="M74" s="6">
        <f>IF(J74="","",(K74/J74)/LOOKUP(RIGHT($D$2,3),定数!$A$6:$A$13,定数!$B$6:$B$13))</f>
        <v>0.53701220576193109</v>
      </c>
      <c r="N74" s="64">
        <v>2003</v>
      </c>
      <c r="O74" s="8">
        <v>43923</v>
      </c>
      <c r="P74" s="103">
        <v>1.0867899999999999</v>
      </c>
      <c r="Q74" s="103"/>
      <c r="R74" s="104">
        <f>IF(P74="","",T74*M74*LOOKUP(RIGHT($D$2,3),定数!$A$6:$A$13,定数!$B$6:$B$13))</f>
        <v>-3428.2859215841627</v>
      </c>
      <c r="S74" s="104"/>
      <c r="T74" s="105">
        <f t="shared" si="6"/>
        <v>-53.199999999999918</v>
      </c>
      <c r="U74" s="105"/>
      <c r="V74" t="str">
        <f t="shared" si="9"/>
        <v/>
      </c>
      <c r="W74">
        <f t="shared" si="9"/>
        <v>1</v>
      </c>
      <c r="X74" s="41">
        <f t="shared" si="7"/>
        <v>124036.23326720849</v>
      </c>
      <c r="Y74" s="42">
        <f t="shared" si="8"/>
        <v>8.2150556956431919E-2</v>
      </c>
      <c r="Z74" t="str">
        <f t="shared" ref="Z74:Z108" si="11">IF(R74&gt;0,R74,"")</f>
        <v/>
      </c>
      <c r="AA74">
        <f t="shared" ref="AA74:AA108" si="12">IF(R74&lt;0,R74,"")</f>
        <v>-3428.2859215841627</v>
      </c>
    </row>
    <row r="75" spans="2:27" x14ac:dyDescent="0.2">
      <c r="B75" s="40">
        <v>67</v>
      </c>
      <c r="C75" s="102">
        <f t="shared" si="10"/>
        <v>110418.30169994524</v>
      </c>
      <c r="D75" s="102"/>
      <c r="E75" s="64">
        <v>2003</v>
      </c>
      <c r="F75" s="8">
        <v>44012</v>
      </c>
      <c r="G75" s="63" t="s">
        <v>3</v>
      </c>
      <c r="H75" s="103">
        <v>1.141</v>
      </c>
      <c r="I75" s="103"/>
      <c r="J75" s="63">
        <v>69</v>
      </c>
      <c r="K75" s="106">
        <f t="shared" ref="K75:K108" si="13">IF(J75="","",C75*0.03)</f>
        <v>3312.549050998357</v>
      </c>
      <c r="L75" s="107"/>
      <c r="M75" s="6">
        <f>IF(J75="","",(K75/J75)/LOOKUP(RIGHT($D$2,3),定数!$A$6:$A$13,定数!$B$6:$B$13))</f>
        <v>0.40006631050704794</v>
      </c>
      <c r="N75" s="64">
        <v>2003</v>
      </c>
      <c r="O75" s="8">
        <v>44012</v>
      </c>
      <c r="P75" s="103">
        <v>1.14699</v>
      </c>
      <c r="Q75" s="103"/>
      <c r="R75" s="104">
        <f>IF(P75="","",T75*M75*LOOKUP(RIGHT($D$2,3),定数!$A$6:$A$13,定数!$B$6:$B$13))</f>
        <v>-2875.6766399246312</v>
      </c>
      <c r="S75" s="104"/>
      <c r="T75" s="105">
        <f t="shared" si="6"/>
        <v>-59.899999999999395</v>
      </c>
      <c r="U75" s="105"/>
      <c r="V75" t="str">
        <f t="shared" ref="V75:W90" si="14">IF(S75&lt;&gt;"",IF(S75&lt;0,1+V74,0),"")</f>
        <v/>
      </c>
      <c r="W75">
        <f t="shared" si="14"/>
        <v>2</v>
      </c>
      <c r="X75" s="41">
        <f t="shared" si="7"/>
        <v>124036.23326720849</v>
      </c>
      <c r="Y75" s="42">
        <f t="shared" si="8"/>
        <v>0.10978994773185702</v>
      </c>
      <c r="Z75" t="str">
        <f t="shared" si="11"/>
        <v/>
      </c>
      <c r="AA75">
        <f t="shared" si="12"/>
        <v>-2875.6766399246312</v>
      </c>
    </row>
    <row r="76" spans="2:27" x14ac:dyDescent="0.2">
      <c r="B76" s="40">
        <v>68</v>
      </c>
      <c r="C76" s="102">
        <f t="shared" si="10"/>
        <v>107542.62506002061</v>
      </c>
      <c r="D76" s="102"/>
      <c r="E76" s="64">
        <v>2003</v>
      </c>
      <c r="F76" s="8">
        <v>44058</v>
      </c>
      <c r="G76" s="63" t="s">
        <v>3</v>
      </c>
      <c r="H76" s="103">
        <v>1.1254999999999999</v>
      </c>
      <c r="I76" s="103"/>
      <c r="J76" s="63">
        <v>44</v>
      </c>
      <c r="K76" s="106">
        <f t="shared" si="13"/>
        <v>3226.278751800618</v>
      </c>
      <c r="L76" s="107"/>
      <c r="M76" s="6">
        <f>IF(J76="","",(K76/J76)/LOOKUP(RIGHT($D$2,3),定数!$A$6:$A$13,定数!$B$6:$B$13))</f>
        <v>0.61103764238648073</v>
      </c>
      <c r="N76" s="64">
        <v>2003</v>
      </c>
      <c r="O76" s="8">
        <v>44058</v>
      </c>
      <c r="P76" s="103">
        <v>1.1298999999999999</v>
      </c>
      <c r="Q76" s="103"/>
      <c r="R76" s="104">
        <f>IF(P76="","",T76*M76*LOOKUP(RIGHT($D$2,3),定数!$A$6:$A$13,定数!$B$6:$B$13))</f>
        <v>-3226.2787518005885</v>
      </c>
      <c r="S76" s="104"/>
      <c r="T76" s="105">
        <f t="shared" ref="T76:T108" si="15">IF(P76="","",IF(G76="買",(P76-H76),(H76-P76))*IF(RIGHT($D$2,3)="JPY",100,10000))</f>
        <v>-43.999999999999595</v>
      </c>
      <c r="U76" s="105"/>
      <c r="V76" t="str">
        <f t="shared" si="14"/>
        <v/>
      </c>
      <c r="W76">
        <f t="shared" si="14"/>
        <v>3</v>
      </c>
      <c r="X76" s="41">
        <f t="shared" ref="X76:X108" si="16">IF(C76&lt;&gt;"",MAX(X75,C76),"")</f>
        <v>124036.23326720849</v>
      </c>
      <c r="Y76" s="42">
        <f t="shared" ref="Y76:Y108" si="17">IF(X76&lt;&gt;"",1-(C76/X76),"")</f>
        <v>0.13297411387570968</v>
      </c>
      <c r="Z76" t="str">
        <f t="shared" si="11"/>
        <v/>
      </c>
      <c r="AA76">
        <f t="shared" si="12"/>
        <v>-3226.2787518005885</v>
      </c>
    </row>
    <row r="77" spans="2:27" x14ac:dyDescent="0.2">
      <c r="B77" s="40">
        <v>69</v>
      </c>
      <c r="C77" s="102">
        <f t="shared" si="10"/>
        <v>104316.34630822002</v>
      </c>
      <c r="D77" s="102"/>
      <c r="E77" s="64">
        <v>2003</v>
      </c>
      <c r="F77" s="8">
        <v>44061</v>
      </c>
      <c r="G77" s="63" t="s">
        <v>3</v>
      </c>
      <c r="H77" s="103">
        <v>1.12449</v>
      </c>
      <c r="I77" s="103"/>
      <c r="J77" s="63">
        <v>46</v>
      </c>
      <c r="K77" s="106">
        <f t="shared" si="13"/>
        <v>3129.4903892466004</v>
      </c>
      <c r="L77" s="107"/>
      <c r="M77" s="6">
        <f>IF(J77="","",(K77/J77)/LOOKUP(RIGHT($D$2,3),定数!$A$6:$A$13,定数!$B$6:$B$13))</f>
        <v>0.56693666471858706</v>
      </c>
      <c r="N77" s="64">
        <v>2003</v>
      </c>
      <c r="O77" s="8">
        <v>44061</v>
      </c>
      <c r="P77" s="103">
        <v>1.11765</v>
      </c>
      <c r="Q77" s="103"/>
      <c r="R77" s="104">
        <f>IF(P77="","",T77*M77*LOOKUP(RIGHT($D$2,3),定数!$A$6:$A$13,定数!$B$6:$B$13))</f>
        <v>4653.4161440101334</v>
      </c>
      <c r="S77" s="104"/>
      <c r="T77" s="105">
        <f t="shared" si="15"/>
        <v>68.399999999999579</v>
      </c>
      <c r="U77" s="105"/>
      <c r="V77" t="str">
        <f t="shared" si="14"/>
        <v/>
      </c>
      <c r="W77">
        <f t="shared" si="14"/>
        <v>0</v>
      </c>
      <c r="X77" s="41">
        <f t="shared" si="16"/>
        <v>124036.23326720849</v>
      </c>
      <c r="Y77" s="42">
        <f t="shared" si="17"/>
        <v>0.1589848904594382</v>
      </c>
      <c r="Z77">
        <f t="shared" si="11"/>
        <v>4653.4161440101334</v>
      </c>
      <c r="AA77" t="str">
        <f t="shared" si="12"/>
        <v/>
      </c>
    </row>
    <row r="78" spans="2:27" x14ac:dyDescent="0.2">
      <c r="B78" s="40">
        <v>70</v>
      </c>
      <c r="C78" s="102">
        <f t="shared" si="10"/>
        <v>108969.76245223015</v>
      </c>
      <c r="D78" s="102"/>
      <c r="E78" s="64">
        <v>2003</v>
      </c>
      <c r="F78" s="8">
        <v>44072</v>
      </c>
      <c r="G78" s="64" t="s">
        <v>4</v>
      </c>
      <c r="H78" s="103">
        <v>1.08941</v>
      </c>
      <c r="I78" s="103"/>
      <c r="J78" s="64">
        <v>31</v>
      </c>
      <c r="K78" s="106">
        <f t="shared" si="13"/>
        <v>3269.0928735669045</v>
      </c>
      <c r="L78" s="107"/>
      <c r="M78" s="6">
        <f>IF(J78="","",(K78/J78)/LOOKUP(RIGHT($D$2,3),定数!$A$6:$A$13,定数!$B$6:$B$13))</f>
        <v>0.87878840687282378</v>
      </c>
      <c r="N78" s="64">
        <v>2003</v>
      </c>
      <c r="O78" s="8">
        <v>44072</v>
      </c>
      <c r="P78" s="103">
        <v>1.09405</v>
      </c>
      <c r="Q78" s="103"/>
      <c r="R78" s="104">
        <f>IF(P78="","",T78*M78*LOOKUP(RIGHT($D$2,3),定数!$A$6:$A$13,定数!$B$6:$B$13))</f>
        <v>4893.0938494678594</v>
      </c>
      <c r="S78" s="104"/>
      <c r="T78" s="105">
        <f t="shared" si="15"/>
        <v>46.399999999999778</v>
      </c>
      <c r="U78" s="105"/>
      <c r="V78" t="str">
        <f t="shared" si="14"/>
        <v/>
      </c>
      <c r="W78">
        <f t="shared" si="14"/>
        <v>0</v>
      </c>
      <c r="X78" s="41">
        <f t="shared" si="16"/>
        <v>124036.23326720849</v>
      </c>
      <c r="Y78" s="42">
        <f t="shared" si="17"/>
        <v>0.12146830339906389</v>
      </c>
      <c r="Z78">
        <f t="shared" si="11"/>
        <v>4893.0938494678594</v>
      </c>
      <c r="AA78" t="str">
        <f t="shared" si="12"/>
        <v/>
      </c>
    </row>
    <row r="79" spans="2:27" x14ac:dyDescent="0.2">
      <c r="B79" s="40">
        <v>71</v>
      </c>
      <c r="C79" s="102">
        <f t="shared" si="10"/>
        <v>113862.856301698</v>
      </c>
      <c r="D79" s="102"/>
      <c r="E79" s="65">
        <v>2003</v>
      </c>
      <c r="F79" s="8">
        <v>44075</v>
      </c>
      <c r="G79" s="65" t="s">
        <v>3</v>
      </c>
      <c r="H79" s="103">
        <v>1.0972900000000001</v>
      </c>
      <c r="I79" s="103"/>
      <c r="J79" s="65">
        <v>15</v>
      </c>
      <c r="K79" s="106">
        <f t="shared" si="13"/>
        <v>3415.8856890509401</v>
      </c>
      <c r="L79" s="107"/>
      <c r="M79" s="6">
        <f>IF(J79="","",(K79/J79)/LOOKUP(RIGHT($D$2,3),定数!$A$6:$A$13,定数!$B$6:$B$13))</f>
        <v>1.8977142716949666</v>
      </c>
      <c r="N79" s="40">
        <v>2003</v>
      </c>
      <c r="O79" s="8">
        <v>44076</v>
      </c>
      <c r="P79" s="103">
        <v>1.0950500000000001</v>
      </c>
      <c r="Q79" s="103"/>
      <c r="R79" s="104">
        <f>IF(P79="","",T79*M79*LOOKUP(RIGHT($D$2,3),定数!$A$6:$A$13,定数!$B$6:$B$13))</f>
        <v>5101.0559623161153</v>
      </c>
      <c r="S79" s="104"/>
      <c r="T79" s="105">
        <f t="shared" si="15"/>
        <v>22.400000000000198</v>
      </c>
      <c r="U79" s="105"/>
      <c r="V79" t="str">
        <f t="shared" si="14"/>
        <v/>
      </c>
      <c r="W79">
        <f t="shared" si="14"/>
        <v>0</v>
      </c>
      <c r="X79" s="41">
        <f t="shared" si="16"/>
        <v>124036.23326720849</v>
      </c>
      <c r="Y79" s="42">
        <f t="shared" si="17"/>
        <v>8.2019396248467213E-2</v>
      </c>
      <c r="Z79">
        <f t="shared" si="11"/>
        <v>5101.0559623161153</v>
      </c>
      <c r="AA79" t="str">
        <f t="shared" si="12"/>
        <v/>
      </c>
    </row>
    <row r="80" spans="2:27" x14ac:dyDescent="0.2">
      <c r="B80" s="40">
        <v>72</v>
      </c>
      <c r="C80" s="102">
        <f t="shared" si="10"/>
        <v>118963.91226401411</v>
      </c>
      <c r="D80" s="102"/>
      <c r="E80" s="65">
        <v>2003</v>
      </c>
      <c r="F80" s="8">
        <v>44076</v>
      </c>
      <c r="G80" s="65" t="s">
        <v>3</v>
      </c>
      <c r="H80" s="103">
        <v>1.09619</v>
      </c>
      <c r="I80" s="103"/>
      <c r="J80" s="65">
        <v>18</v>
      </c>
      <c r="K80" s="106">
        <f t="shared" si="13"/>
        <v>3568.9173679204232</v>
      </c>
      <c r="L80" s="107"/>
      <c r="M80" s="6">
        <f>IF(J80="","",(K80/J80)/LOOKUP(RIGHT($D$2,3),定数!$A$6:$A$13,定数!$B$6:$B$13))</f>
        <v>1.6522765592224182</v>
      </c>
      <c r="N80" s="40">
        <v>2003</v>
      </c>
      <c r="O80" s="8">
        <v>44076</v>
      </c>
      <c r="P80" s="103">
        <v>1.0934999999999999</v>
      </c>
      <c r="Q80" s="103"/>
      <c r="R80" s="104">
        <f>IF(P80="","",T80*M80*LOOKUP(RIGHT($D$2,3),定数!$A$6:$A$13,定数!$B$6:$B$13))</f>
        <v>5333.548733170127</v>
      </c>
      <c r="S80" s="104"/>
      <c r="T80" s="105">
        <f t="shared" si="15"/>
        <v>26.900000000000812</v>
      </c>
      <c r="U80" s="105"/>
      <c r="V80" t="str">
        <f t="shared" si="14"/>
        <v/>
      </c>
      <c r="W80">
        <f t="shared" si="14"/>
        <v>0</v>
      </c>
      <c r="X80" s="41">
        <f t="shared" si="16"/>
        <v>124036.23326720849</v>
      </c>
      <c r="Y80" s="42">
        <f t="shared" si="17"/>
        <v>4.0893865200398283E-2</v>
      </c>
      <c r="Z80">
        <f t="shared" si="11"/>
        <v>5333.548733170127</v>
      </c>
      <c r="AA80" t="str">
        <f t="shared" si="12"/>
        <v/>
      </c>
    </row>
    <row r="81" spans="2:27" x14ac:dyDescent="0.2">
      <c r="B81" s="40">
        <v>73</v>
      </c>
      <c r="C81" s="102">
        <f t="shared" si="10"/>
        <v>124297.46099718424</v>
      </c>
      <c r="D81" s="102"/>
      <c r="E81" s="65">
        <v>2003</v>
      </c>
      <c r="F81" s="8">
        <v>44076</v>
      </c>
      <c r="G81" s="65" t="s">
        <v>3</v>
      </c>
      <c r="H81" s="103">
        <v>1.0848899999999999</v>
      </c>
      <c r="I81" s="103"/>
      <c r="J81" s="65">
        <v>47</v>
      </c>
      <c r="K81" s="106">
        <f t="shared" si="13"/>
        <v>3728.9238299155272</v>
      </c>
      <c r="L81" s="107"/>
      <c r="M81" s="6">
        <f>IF(J81="","",(K81/J81)/LOOKUP(RIGHT($D$2,3),定数!$A$6:$A$13,定数!$B$6:$B$13))</f>
        <v>0.66115670743183108</v>
      </c>
      <c r="N81" s="40">
        <v>2003</v>
      </c>
      <c r="O81" s="8">
        <v>44077</v>
      </c>
      <c r="P81" s="103">
        <v>1.07785</v>
      </c>
      <c r="Q81" s="103"/>
      <c r="R81" s="104">
        <f>IF(P81="","",T81*M81*LOOKUP(RIGHT($D$2,3),定数!$A$6:$A$13,定数!$B$6:$B$13))</f>
        <v>5585.4518643840574</v>
      </c>
      <c r="S81" s="104"/>
      <c r="T81" s="105">
        <f t="shared" si="15"/>
        <v>70.399999999999352</v>
      </c>
      <c r="U81" s="105"/>
      <c r="V81" t="str">
        <f t="shared" si="14"/>
        <v/>
      </c>
      <c r="W81">
        <f t="shared" si="14"/>
        <v>0</v>
      </c>
      <c r="X81" s="41">
        <f t="shared" si="16"/>
        <v>124297.46099718424</v>
      </c>
      <c r="Y81" s="42">
        <f t="shared" si="17"/>
        <v>0</v>
      </c>
      <c r="Z81">
        <f t="shared" si="11"/>
        <v>5585.4518643840574</v>
      </c>
      <c r="AA81" t="str">
        <f t="shared" si="12"/>
        <v/>
      </c>
    </row>
    <row r="82" spans="2:27" x14ac:dyDescent="0.2">
      <c r="B82" s="40">
        <v>74</v>
      </c>
      <c r="C82" s="102">
        <f t="shared" si="10"/>
        <v>129882.9128615683</v>
      </c>
      <c r="D82" s="102"/>
      <c r="E82" s="66">
        <v>2003</v>
      </c>
      <c r="F82" s="8">
        <v>44131</v>
      </c>
      <c r="G82" s="66" t="s">
        <v>3</v>
      </c>
      <c r="H82" s="103">
        <v>1.1734899999999999</v>
      </c>
      <c r="I82" s="103"/>
      <c r="J82" s="66">
        <v>52</v>
      </c>
      <c r="K82" s="106">
        <f t="shared" si="13"/>
        <v>3896.4873858470487</v>
      </c>
      <c r="L82" s="107"/>
      <c r="M82" s="6">
        <f>IF(J82="","",(K82/J82)/LOOKUP(RIGHT($D$2,3),定数!$A$6:$A$13,定数!$B$6:$B$13))</f>
        <v>0.6244370810652321</v>
      </c>
      <c r="N82" s="66">
        <v>2003</v>
      </c>
      <c r="O82" s="8">
        <v>44131</v>
      </c>
      <c r="P82" s="103">
        <v>1.1657</v>
      </c>
      <c r="Q82" s="103"/>
      <c r="R82" s="104">
        <f>IF(P82="","",T82*M82*LOOKUP(RIGHT($D$2,3),定数!$A$6:$A$13,定数!$B$6:$B$13))</f>
        <v>5837.2378337977625</v>
      </c>
      <c r="S82" s="104"/>
      <c r="T82" s="105">
        <f t="shared" si="15"/>
        <v>77.899999999999636</v>
      </c>
      <c r="U82" s="105"/>
      <c r="V82" t="str">
        <f t="shared" si="14"/>
        <v/>
      </c>
      <c r="W82">
        <f t="shared" si="14"/>
        <v>0</v>
      </c>
      <c r="X82" s="41">
        <f t="shared" si="16"/>
        <v>129882.9128615683</v>
      </c>
      <c r="Y82" s="42">
        <f t="shared" si="17"/>
        <v>0</v>
      </c>
      <c r="Z82">
        <f t="shared" si="11"/>
        <v>5837.2378337977625</v>
      </c>
      <c r="AA82" t="str">
        <f t="shared" si="12"/>
        <v/>
      </c>
    </row>
    <row r="83" spans="2:27" x14ac:dyDescent="0.2">
      <c r="B83" s="40">
        <v>75</v>
      </c>
      <c r="C83" s="102">
        <f t="shared" si="10"/>
        <v>135720.15069536606</v>
      </c>
      <c r="D83" s="102"/>
      <c r="E83" s="66">
        <v>2003</v>
      </c>
      <c r="F83" s="8">
        <v>44135</v>
      </c>
      <c r="G83" s="66" t="s">
        <v>3</v>
      </c>
      <c r="H83" s="103">
        <v>1.1600900000000001</v>
      </c>
      <c r="I83" s="103"/>
      <c r="J83" s="66">
        <v>59</v>
      </c>
      <c r="K83" s="106">
        <f t="shared" si="13"/>
        <v>4071.6045208609817</v>
      </c>
      <c r="L83" s="107"/>
      <c r="M83" s="6">
        <f>IF(J83="","",(K83/J83)/LOOKUP(RIGHT($D$2,3),定数!$A$6:$A$13,定数!$B$6:$B$13))</f>
        <v>0.57508538430239864</v>
      </c>
      <c r="N83" s="66">
        <v>2003</v>
      </c>
      <c r="O83" s="8">
        <v>44138</v>
      </c>
      <c r="P83" s="103">
        <v>1.1512500000000001</v>
      </c>
      <c r="Q83" s="103"/>
      <c r="R83" s="104">
        <f>IF(P83="","",T83*M83*LOOKUP(RIGHT($D$2,3),定数!$A$6:$A$13,定数!$B$6:$B$13))</f>
        <v>6100.5057566798168</v>
      </c>
      <c r="S83" s="104"/>
      <c r="T83" s="105">
        <f t="shared" si="15"/>
        <v>88.399999999999594</v>
      </c>
      <c r="U83" s="105"/>
      <c r="V83" t="str">
        <f t="shared" si="14"/>
        <v/>
      </c>
      <c r="W83">
        <f t="shared" si="14"/>
        <v>0</v>
      </c>
      <c r="X83" s="41">
        <f t="shared" si="16"/>
        <v>135720.15069536606</v>
      </c>
      <c r="Y83" s="42">
        <f t="shared" si="17"/>
        <v>0</v>
      </c>
      <c r="Z83">
        <f t="shared" si="11"/>
        <v>6100.5057566798168</v>
      </c>
      <c r="AA83" t="str">
        <f t="shared" si="12"/>
        <v/>
      </c>
    </row>
    <row r="84" spans="2:27" x14ac:dyDescent="0.2">
      <c r="B84" s="40">
        <v>76</v>
      </c>
      <c r="C84" s="102">
        <f t="shared" si="10"/>
        <v>141820.65645204586</v>
      </c>
      <c r="D84" s="102"/>
      <c r="E84" s="66">
        <v>2004</v>
      </c>
      <c r="F84" s="8">
        <v>43831</v>
      </c>
      <c r="G84" s="66" t="s">
        <v>4</v>
      </c>
      <c r="H84" s="103">
        <v>1.2602100000000001</v>
      </c>
      <c r="I84" s="103"/>
      <c r="J84" s="66">
        <v>90</v>
      </c>
      <c r="K84" s="106">
        <f t="shared" si="13"/>
        <v>4254.6196935613762</v>
      </c>
      <c r="L84" s="107"/>
      <c r="M84" s="6">
        <f>IF(J84="","",(K84/J84)/LOOKUP(RIGHT($D$2,3),定数!$A$6:$A$13,定数!$B$6:$B$13))</f>
        <v>0.39394626792234966</v>
      </c>
      <c r="N84" s="66">
        <v>2004</v>
      </c>
      <c r="O84" s="8">
        <v>43836</v>
      </c>
      <c r="P84" s="103">
        <v>1.2737000000000001</v>
      </c>
      <c r="Q84" s="103"/>
      <c r="R84" s="104">
        <f>IF(P84="","",T84*M84*LOOKUP(RIGHT($D$2,3),定数!$A$6:$A$13,定数!$B$6:$B$13))</f>
        <v>6377.2021851269974</v>
      </c>
      <c r="S84" s="104"/>
      <c r="T84" s="105">
        <f t="shared" si="15"/>
        <v>134.90000000000003</v>
      </c>
      <c r="U84" s="105"/>
      <c r="V84" t="str">
        <f t="shared" si="14"/>
        <v/>
      </c>
      <c r="W84">
        <f t="shared" si="14"/>
        <v>0</v>
      </c>
      <c r="X84" s="41">
        <f t="shared" si="16"/>
        <v>141820.65645204586</v>
      </c>
      <c r="Y84" s="42">
        <f t="shared" si="17"/>
        <v>0</v>
      </c>
      <c r="Z84">
        <f t="shared" si="11"/>
        <v>6377.2021851269974</v>
      </c>
      <c r="AA84" t="str">
        <f t="shared" si="12"/>
        <v/>
      </c>
    </row>
    <row r="85" spans="2:27" x14ac:dyDescent="0.2">
      <c r="B85" s="40">
        <v>77</v>
      </c>
      <c r="C85" s="102">
        <f t="shared" si="10"/>
        <v>148197.85863717287</v>
      </c>
      <c r="D85" s="102"/>
      <c r="E85" s="66">
        <v>2004</v>
      </c>
      <c r="F85" s="8">
        <v>43832</v>
      </c>
      <c r="G85" s="66" t="s">
        <v>4</v>
      </c>
      <c r="H85" s="103">
        <v>1.2575099999999999</v>
      </c>
      <c r="I85" s="103"/>
      <c r="J85" s="66">
        <v>52</v>
      </c>
      <c r="K85" s="106">
        <f t="shared" si="13"/>
        <v>4445.9357591151856</v>
      </c>
      <c r="L85" s="107"/>
      <c r="M85" s="6">
        <f>IF(J85="","",(K85/J85)/LOOKUP(RIGHT($D$2,3),定数!$A$6:$A$13,定数!$B$6:$B$13))</f>
        <v>0.71248970498640796</v>
      </c>
      <c r="N85" s="40">
        <v>2004</v>
      </c>
      <c r="O85" s="8">
        <v>43835</v>
      </c>
      <c r="P85" s="103">
        <v>1.2653000000000001</v>
      </c>
      <c r="Q85" s="103"/>
      <c r="R85" s="104">
        <f>IF(P85="","",T85*M85*LOOKUP(RIGHT($D$2,3),定数!$A$6:$A$13,定数!$B$6:$B$13))</f>
        <v>6660.3537622131007</v>
      </c>
      <c r="S85" s="104"/>
      <c r="T85" s="105">
        <f t="shared" si="15"/>
        <v>77.900000000001853</v>
      </c>
      <c r="U85" s="105"/>
      <c r="V85" t="str">
        <f t="shared" si="14"/>
        <v/>
      </c>
      <c r="W85">
        <f t="shared" si="14"/>
        <v>0</v>
      </c>
      <c r="X85" s="41">
        <f t="shared" si="16"/>
        <v>148197.85863717287</v>
      </c>
      <c r="Y85" s="42">
        <f t="shared" si="17"/>
        <v>0</v>
      </c>
      <c r="Z85">
        <f t="shared" si="11"/>
        <v>6660.3537622131007</v>
      </c>
      <c r="AA85" t="str">
        <f t="shared" si="12"/>
        <v/>
      </c>
    </row>
    <row r="86" spans="2:27" x14ac:dyDescent="0.2">
      <c r="B86" s="40">
        <v>78</v>
      </c>
      <c r="C86" s="102">
        <f t="shared" si="10"/>
        <v>154858.21239938599</v>
      </c>
      <c r="D86" s="102"/>
      <c r="E86" s="66">
        <v>2004</v>
      </c>
      <c r="F86" s="8">
        <v>43837</v>
      </c>
      <c r="G86" s="66" t="s">
        <v>4</v>
      </c>
      <c r="H86" s="103">
        <v>1.2734099999999999</v>
      </c>
      <c r="I86" s="103"/>
      <c r="J86" s="66">
        <v>47</v>
      </c>
      <c r="K86" s="106">
        <f t="shared" si="13"/>
        <v>4645.7463719815796</v>
      </c>
      <c r="L86" s="107"/>
      <c r="M86" s="6">
        <f>IF(J86="","",(K86/J86)/LOOKUP(RIGHT($D$2,3),定数!$A$6:$A$13,定数!$B$6:$B$13))</f>
        <v>0.82371389574141485</v>
      </c>
      <c r="N86" s="66">
        <v>2004</v>
      </c>
      <c r="O86" s="8">
        <v>43837</v>
      </c>
      <c r="P86" s="103">
        <v>1.2686900000000001</v>
      </c>
      <c r="Q86" s="103"/>
      <c r="R86" s="104">
        <f>IF(P86="","",T86*M86*LOOKUP(RIGHT($D$2,3),定数!$A$6:$A$13,定数!$B$6:$B$13))</f>
        <v>-4665.5155054792112</v>
      </c>
      <c r="S86" s="104"/>
      <c r="T86" s="105">
        <f t="shared" si="15"/>
        <v>-47.199999999998354</v>
      </c>
      <c r="U86" s="105"/>
      <c r="V86" t="str">
        <f t="shared" si="14"/>
        <v/>
      </c>
      <c r="W86">
        <f t="shared" si="14"/>
        <v>1</v>
      </c>
      <c r="X86" s="41">
        <f t="shared" si="16"/>
        <v>154858.21239938599</v>
      </c>
      <c r="Y86" s="42">
        <f t="shared" si="17"/>
        <v>0</v>
      </c>
      <c r="Z86" t="str">
        <f t="shared" si="11"/>
        <v/>
      </c>
      <c r="AA86">
        <f t="shared" si="12"/>
        <v>-4665.5155054792112</v>
      </c>
    </row>
    <row r="87" spans="2:27" x14ac:dyDescent="0.2">
      <c r="B87" s="40">
        <v>79</v>
      </c>
      <c r="C87" s="102">
        <f t="shared" si="10"/>
        <v>150192.69689390677</v>
      </c>
      <c r="D87" s="102"/>
      <c r="E87" s="66">
        <v>2004</v>
      </c>
      <c r="F87" s="8">
        <v>43844</v>
      </c>
      <c r="G87" s="66" t="s">
        <v>3</v>
      </c>
      <c r="H87" s="103">
        <v>1.27569</v>
      </c>
      <c r="I87" s="103"/>
      <c r="J87" s="66">
        <v>34</v>
      </c>
      <c r="K87" s="106">
        <f t="shared" si="13"/>
        <v>4505.7809068172028</v>
      </c>
      <c r="L87" s="107"/>
      <c r="M87" s="6">
        <f>IF(J87="","",(K87/J87)/LOOKUP(RIGHT($D$2,3),定数!$A$6:$A$13,定数!$B$6:$B$13))</f>
        <v>1.1043580653963732</v>
      </c>
      <c r="N87" s="40">
        <v>2004</v>
      </c>
      <c r="O87" s="8">
        <v>43844</v>
      </c>
      <c r="P87" s="103">
        <v>1.27138</v>
      </c>
      <c r="Q87" s="103"/>
      <c r="R87" s="104">
        <f>IF(P87="","",T87*M87*LOOKUP(RIGHT($D$2,3),定数!$A$6:$A$13,定数!$B$6:$B$13))</f>
        <v>5711.7399142300901</v>
      </c>
      <c r="S87" s="104"/>
      <c r="T87" s="105">
        <f t="shared" si="15"/>
        <v>43.100000000000364</v>
      </c>
      <c r="U87" s="105"/>
      <c r="V87" t="str">
        <f t="shared" si="14"/>
        <v/>
      </c>
      <c r="W87">
        <f t="shared" si="14"/>
        <v>0</v>
      </c>
      <c r="X87" s="41">
        <f t="shared" si="16"/>
        <v>154858.21239938599</v>
      </c>
      <c r="Y87" s="42">
        <f t="shared" si="17"/>
        <v>3.0127659574467058E-2</v>
      </c>
      <c r="Z87">
        <f t="shared" si="11"/>
        <v>5711.7399142300901</v>
      </c>
      <c r="AA87" t="str">
        <f t="shared" si="12"/>
        <v/>
      </c>
    </row>
    <row r="88" spans="2:27" x14ac:dyDescent="0.2">
      <c r="B88" s="40">
        <v>80</v>
      </c>
      <c r="C88" s="102">
        <f t="shared" si="10"/>
        <v>155904.43680813687</v>
      </c>
      <c r="D88" s="102"/>
      <c r="E88" s="40">
        <v>2004</v>
      </c>
      <c r="F88" s="8">
        <v>43849</v>
      </c>
      <c r="G88" s="40" t="s">
        <v>3</v>
      </c>
      <c r="H88" s="103">
        <v>1.2344900000000001</v>
      </c>
      <c r="I88" s="103"/>
      <c r="J88" s="40">
        <v>45</v>
      </c>
      <c r="K88" s="106">
        <f t="shared" si="13"/>
        <v>4677.1331042441061</v>
      </c>
      <c r="L88" s="107"/>
      <c r="M88" s="6">
        <f>IF(J88="","",(K88/J88)/LOOKUP(RIGHT($D$2,3),定数!$A$6:$A$13,定数!$B$6:$B$13))</f>
        <v>0.86613576004520487</v>
      </c>
      <c r="N88" s="40">
        <v>2004</v>
      </c>
      <c r="O88" s="8">
        <v>43850</v>
      </c>
      <c r="P88" s="103">
        <v>1.2390099999999999</v>
      </c>
      <c r="Q88" s="103"/>
      <c r="R88" s="104">
        <f>IF(P88="","",T88*M88*LOOKUP(RIGHT($D$2,3),定数!$A$6:$A$13,定数!$B$6:$B$13))</f>
        <v>-4697.9203624850434</v>
      </c>
      <c r="S88" s="104"/>
      <c r="T88" s="105">
        <f t="shared" si="15"/>
        <v>-45.199999999998575</v>
      </c>
      <c r="U88" s="105"/>
      <c r="V88" t="str">
        <f t="shared" si="14"/>
        <v/>
      </c>
      <c r="W88">
        <f t="shared" si="14"/>
        <v>1</v>
      </c>
      <c r="X88" s="41">
        <f t="shared" si="16"/>
        <v>155904.43680813687</v>
      </c>
      <c r="Y88" s="42">
        <f t="shared" si="17"/>
        <v>0</v>
      </c>
      <c r="Z88" t="str">
        <f t="shared" si="11"/>
        <v/>
      </c>
      <c r="AA88">
        <f t="shared" si="12"/>
        <v>-4697.9203624850434</v>
      </c>
    </row>
    <row r="89" spans="2:27" x14ac:dyDescent="0.2">
      <c r="B89" s="40">
        <v>81</v>
      </c>
      <c r="C89" s="102">
        <f t="shared" si="10"/>
        <v>151206.51644565183</v>
      </c>
      <c r="D89" s="102"/>
      <c r="E89" s="66">
        <v>2004</v>
      </c>
      <c r="F89" s="8">
        <v>43856</v>
      </c>
      <c r="G89" s="66" t="s">
        <v>3</v>
      </c>
      <c r="H89" s="103">
        <v>1.2539899999999999</v>
      </c>
      <c r="I89" s="103"/>
      <c r="J89" s="66">
        <v>77</v>
      </c>
      <c r="K89" s="106">
        <f t="shared" si="13"/>
        <v>4536.1954933695542</v>
      </c>
      <c r="L89" s="107"/>
      <c r="M89" s="6">
        <f>IF(J89="","",(K89/J89)/LOOKUP(RIGHT($D$2,3),定数!$A$6:$A$13,定数!$B$6:$B$13))</f>
        <v>0.49093024820016823</v>
      </c>
      <c r="N89" s="40">
        <v>2004</v>
      </c>
      <c r="O89" s="8">
        <v>43857</v>
      </c>
      <c r="P89" s="103">
        <v>1.2617100000000001</v>
      </c>
      <c r="Q89" s="103"/>
      <c r="R89" s="104">
        <f>IF(P89="","",T89*M89*LOOKUP(RIGHT($D$2,3),定数!$A$6:$A$13,定数!$B$6:$B$13))</f>
        <v>-4547.9778193264592</v>
      </c>
      <c r="S89" s="104"/>
      <c r="T89" s="105">
        <f t="shared" si="15"/>
        <v>-77.200000000001708</v>
      </c>
      <c r="U89" s="105"/>
      <c r="V89" t="str">
        <f t="shared" si="14"/>
        <v/>
      </c>
      <c r="W89">
        <f t="shared" si="14"/>
        <v>2</v>
      </c>
      <c r="X89" s="41">
        <f t="shared" si="16"/>
        <v>155904.43680813687</v>
      </c>
      <c r="Y89" s="42">
        <f t="shared" si="17"/>
        <v>3.0133333333332457E-2</v>
      </c>
      <c r="Z89" t="str">
        <f t="shared" si="11"/>
        <v/>
      </c>
      <c r="AA89">
        <f t="shared" si="12"/>
        <v>-4547.9778193264592</v>
      </c>
    </row>
    <row r="90" spans="2:27" x14ac:dyDescent="0.2">
      <c r="B90" s="40">
        <v>82</v>
      </c>
      <c r="C90" s="102">
        <f t="shared" si="10"/>
        <v>146658.53862632537</v>
      </c>
      <c r="D90" s="102"/>
      <c r="E90" s="66">
        <v>2004</v>
      </c>
      <c r="F90" s="8">
        <v>43919</v>
      </c>
      <c r="G90" s="66" t="s">
        <v>3</v>
      </c>
      <c r="H90" s="103">
        <v>1.2115899999999999</v>
      </c>
      <c r="I90" s="103"/>
      <c r="J90" s="66">
        <v>24</v>
      </c>
      <c r="K90" s="106">
        <f t="shared" si="13"/>
        <v>4399.7561587897608</v>
      </c>
      <c r="L90" s="107"/>
      <c r="M90" s="6">
        <f>IF(J90="","",(K90/J90)/LOOKUP(RIGHT($D$2,3),定数!$A$6:$A$13,定数!$B$6:$B$13))</f>
        <v>1.5276931106908893</v>
      </c>
      <c r="N90" s="66">
        <v>2004</v>
      </c>
      <c r="O90" s="8">
        <v>43919</v>
      </c>
      <c r="P90" s="103">
        <v>1.21401</v>
      </c>
      <c r="Q90" s="103"/>
      <c r="R90" s="104">
        <f>IF(P90="","",T90*M90*LOOKUP(RIGHT($D$2,3),定数!$A$6:$A$13,定数!$B$6:$B$13))</f>
        <v>-4436.4207934465057</v>
      </c>
      <c r="S90" s="104"/>
      <c r="T90" s="105">
        <f t="shared" si="15"/>
        <v>-24.200000000000887</v>
      </c>
      <c r="U90" s="105"/>
      <c r="V90" t="str">
        <f t="shared" si="14"/>
        <v/>
      </c>
      <c r="W90">
        <f t="shared" si="14"/>
        <v>3</v>
      </c>
      <c r="X90" s="41">
        <f t="shared" si="16"/>
        <v>155904.43680813687</v>
      </c>
      <c r="Y90" s="42">
        <f t="shared" si="17"/>
        <v>5.9304907359307046E-2</v>
      </c>
      <c r="Z90" t="str">
        <f t="shared" si="11"/>
        <v/>
      </c>
      <c r="AA90">
        <f t="shared" si="12"/>
        <v>-4436.4207934465057</v>
      </c>
    </row>
    <row r="91" spans="2:27" x14ac:dyDescent="0.2">
      <c r="B91" s="40">
        <v>83</v>
      </c>
      <c r="C91" s="102">
        <f t="shared" si="10"/>
        <v>142222.11783287887</v>
      </c>
      <c r="D91" s="102"/>
      <c r="E91" s="66">
        <v>2004</v>
      </c>
      <c r="F91" s="8">
        <v>43919</v>
      </c>
      <c r="G91" s="66" t="s">
        <v>3</v>
      </c>
      <c r="H91" s="103">
        <v>1.2105900000000001</v>
      </c>
      <c r="I91" s="103"/>
      <c r="J91" s="66">
        <v>38</v>
      </c>
      <c r="K91" s="106">
        <f t="shared" si="13"/>
        <v>4266.6635349863654</v>
      </c>
      <c r="L91" s="107"/>
      <c r="M91" s="6">
        <f>IF(J91="","",(K91/J91)/LOOKUP(RIGHT($D$2,3),定数!$A$6:$A$13,定数!$B$6:$B$13))</f>
        <v>0.93567182784788716</v>
      </c>
      <c r="N91" s="40">
        <v>2004</v>
      </c>
      <c r="O91" s="8">
        <v>43919</v>
      </c>
      <c r="P91" s="103">
        <v>1.2049000000000001</v>
      </c>
      <c r="Q91" s="103"/>
      <c r="R91" s="104">
        <f>IF(P91="","",T91*M91*LOOKUP(RIGHT($D$2,3),定数!$A$6:$A$13,定数!$B$6:$B$13))</f>
        <v>6388.7672405453432</v>
      </c>
      <c r="S91" s="104"/>
      <c r="T91" s="105">
        <f t="shared" si="15"/>
        <v>56.899999999999729</v>
      </c>
      <c r="U91" s="105"/>
      <c r="V91" t="str">
        <f t="shared" ref="V91:W106" si="18">IF(S91&lt;&gt;"",IF(S91&lt;0,1+V90,0),"")</f>
        <v/>
      </c>
      <c r="W91">
        <f t="shared" si="18"/>
        <v>0</v>
      </c>
      <c r="X91" s="41">
        <f t="shared" si="16"/>
        <v>155904.43680813687</v>
      </c>
      <c r="Y91" s="42">
        <f t="shared" si="17"/>
        <v>8.7760933911689043E-2</v>
      </c>
      <c r="Z91">
        <f t="shared" si="11"/>
        <v>6388.7672405453432</v>
      </c>
      <c r="AA91" t="str">
        <f t="shared" si="12"/>
        <v/>
      </c>
    </row>
    <row r="92" spans="2:27" x14ac:dyDescent="0.2">
      <c r="B92" s="40">
        <v>84</v>
      </c>
      <c r="C92" s="102">
        <f t="shared" si="10"/>
        <v>148610.8850734242</v>
      </c>
      <c r="D92" s="102"/>
      <c r="E92" s="66">
        <v>2004</v>
      </c>
      <c r="F92" s="8">
        <v>44019</v>
      </c>
      <c r="G92" s="66" t="s">
        <v>4</v>
      </c>
      <c r="H92" s="103">
        <v>1.2333099999999999</v>
      </c>
      <c r="I92" s="103"/>
      <c r="J92" s="66">
        <v>70</v>
      </c>
      <c r="K92" s="106">
        <f t="shared" si="13"/>
        <v>4458.3265522027259</v>
      </c>
      <c r="L92" s="107"/>
      <c r="M92" s="6">
        <f>IF(J92="","",(K92/J92)/LOOKUP(RIGHT($D$2,3),定数!$A$6:$A$13,定数!$B$6:$B$13))</f>
        <v>0.53075316097651504</v>
      </c>
      <c r="N92" s="40">
        <v>2004</v>
      </c>
      <c r="O92" s="8">
        <v>44024</v>
      </c>
      <c r="P92" s="103">
        <v>1.2438</v>
      </c>
      <c r="Q92" s="103"/>
      <c r="R92" s="104">
        <f>IF(P92="","",T92*M92*LOOKUP(RIGHT($D$2,3),定数!$A$6:$A$13,定数!$B$6:$B$13))</f>
        <v>6681.1207903724417</v>
      </c>
      <c r="S92" s="104"/>
      <c r="T92" s="105">
        <f t="shared" si="15"/>
        <v>104.9000000000011</v>
      </c>
      <c r="U92" s="105"/>
      <c r="V92" t="str">
        <f t="shared" si="18"/>
        <v/>
      </c>
      <c r="W92">
        <f t="shared" si="18"/>
        <v>0</v>
      </c>
      <c r="X92" s="41">
        <f t="shared" si="16"/>
        <v>155904.43680813687</v>
      </c>
      <c r="Y92" s="42">
        <f t="shared" si="17"/>
        <v>4.6782194811353928E-2</v>
      </c>
      <c r="Z92">
        <f t="shared" si="11"/>
        <v>6681.1207903724417</v>
      </c>
      <c r="AA92" t="str">
        <f t="shared" si="12"/>
        <v/>
      </c>
    </row>
    <row r="93" spans="2:27" x14ac:dyDescent="0.2">
      <c r="B93" s="40">
        <v>85</v>
      </c>
      <c r="C93" s="102">
        <f t="shared" si="10"/>
        <v>155292.00586379663</v>
      </c>
      <c r="D93" s="102"/>
      <c r="E93" s="67">
        <v>2004</v>
      </c>
      <c r="F93" s="8">
        <v>44069</v>
      </c>
      <c r="G93" s="67" t="s">
        <v>3</v>
      </c>
      <c r="H93" s="103">
        <v>1.2075899999999999</v>
      </c>
      <c r="I93" s="103"/>
      <c r="J93" s="67">
        <v>43</v>
      </c>
      <c r="K93" s="106">
        <f t="shared" si="13"/>
        <v>4658.7601759138988</v>
      </c>
      <c r="L93" s="107"/>
      <c r="M93" s="6">
        <f>IF(J93="","",(K93/J93)/LOOKUP(RIGHT($D$2,3),定数!$A$6:$A$13,定数!$B$6:$B$13))</f>
        <v>0.90286049920811995</v>
      </c>
      <c r="N93" s="67">
        <v>2004</v>
      </c>
      <c r="O93" s="8">
        <v>44069</v>
      </c>
      <c r="P93" s="103">
        <v>1.21191</v>
      </c>
      <c r="Q93" s="103"/>
      <c r="R93" s="104">
        <f>IF(P93="","",T93*M93*LOOKUP(RIGHT($D$2,3),定数!$A$6:$A$13,定数!$B$6:$B$13))</f>
        <v>-4680.4288278950035</v>
      </c>
      <c r="S93" s="104"/>
      <c r="T93" s="105">
        <f t="shared" si="15"/>
        <v>-43.200000000001012</v>
      </c>
      <c r="U93" s="105"/>
      <c r="V93" t="str">
        <f t="shared" si="18"/>
        <v/>
      </c>
      <c r="W93">
        <f t="shared" si="18"/>
        <v>1</v>
      </c>
      <c r="X93" s="41">
        <f t="shared" si="16"/>
        <v>155904.43680813687</v>
      </c>
      <c r="Y93" s="42">
        <f t="shared" si="17"/>
        <v>3.9282457695154482E-3</v>
      </c>
      <c r="Z93" t="str">
        <f t="shared" si="11"/>
        <v/>
      </c>
      <c r="AA93">
        <f t="shared" si="12"/>
        <v>-4680.4288278950035</v>
      </c>
    </row>
    <row r="94" spans="2:27" x14ac:dyDescent="0.2">
      <c r="B94" s="40">
        <v>86</v>
      </c>
      <c r="C94" s="102">
        <f t="shared" si="10"/>
        <v>150611.57703590163</v>
      </c>
      <c r="D94" s="102"/>
      <c r="E94" s="67">
        <v>2004</v>
      </c>
      <c r="F94" s="8">
        <v>44075</v>
      </c>
      <c r="G94" s="67" t="s">
        <v>4</v>
      </c>
      <c r="H94" s="103">
        <v>1.22011</v>
      </c>
      <c r="I94" s="103"/>
      <c r="J94" s="67">
        <v>57</v>
      </c>
      <c r="K94" s="106">
        <f t="shared" si="13"/>
        <v>4518.3473110770492</v>
      </c>
      <c r="L94" s="107"/>
      <c r="M94" s="6">
        <f>IF(J94="","",(K94/J94)/LOOKUP(RIGHT($D$2,3),定数!$A$6:$A$13,定数!$B$6:$B$13))</f>
        <v>0.66057709226272654</v>
      </c>
      <c r="N94" s="67">
        <v>2004</v>
      </c>
      <c r="O94" s="8">
        <v>44076</v>
      </c>
      <c r="P94" s="103">
        <v>1.2143900000000001</v>
      </c>
      <c r="Q94" s="103"/>
      <c r="R94" s="104">
        <f>IF(P94="","",T94*M94*LOOKUP(RIGHT($D$2,3),定数!$A$6:$A$13,定数!$B$6:$B$13))</f>
        <v>-4534.2011612913129</v>
      </c>
      <c r="S94" s="104"/>
      <c r="T94" s="105">
        <f t="shared" si="15"/>
        <v>-57.199999999999477</v>
      </c>
      <c r="U94" s="105"/>
      <c r="V94" t="str">
        <f t="shared" si="18"/>
        <v/>
      </c>
      <c r="W94">
        <f t="shared" si="18"/>
        <v>2</v>
      </c>
      <c r="X94" s="41">
        <f t="shared" si="16"/>
        <v>155904.43680813687</v>
      </c>
      <c r="Y94" s="42">
        <f t="shared" si="17"/>
        <v>3.3949385152834854E-2</v>
      </c>
      <c r="Z94" t="str">
        <f t="shared" si="11"/>
        <v/>
      </c>
      <c r="AA94">
        <f t="shared" si="12"/>
        <v>-4534.2011612913129</v>
      </c>
    </row>
    <row r="95" spans="2:27" x14ac:dyDescent="0.2">
      <c r="B95" s="40">
        <v>87</v>
      </c>
      <c r="C95" s="102">
        <f t="shared" si="10"/>
        <v>146077.37587461033</v>
      </c>
      <c r="D95" s="102"/>
      <c r="E95" s="67">
        <v>2004</v>
      </c>
      <c r="F95" s="8">
        <v>44099</v>
      </c>
      <c r="G95" s="67" t="s">
        <v>4</v>
      </c>
      <c r="H95" s="103">
        <v>1.2336100000000001</v>
      </c>
      <c r="I95" s="103"/>
      <c r="J95" s="67">
        <v>48</v>
      </c>
      <c r="K95" s="106">
        <f t="shared" si="13"/>
        <v>4382.32127623831</v>
      </c>
      <c r="L95" s="107"/>
      <c r="M95" s="6">
        <f>IF(J95="","",(K95/J95)/LOOKUP(RIGHT($D$2,3),定数!$A$6:$A$13,定数!$B$6:$B$13))</f>
        <v>0.76081966601359552</v>
      </c>
      <c r="N95" s="40">
        <v>2004</v>
      </c>
      <c r="O95" s="8">
        <v>44104</v>
      </c>
      <c r="P95" s="103">
        <v>1.2407999999999999</v>
      </c>
      <c r="Q95" s="103"/>
      <c r="R95" s="104">
        <f>IF(P95="","",T95*M95*LOOKUP(RIGHT($D$2,3),定数!$A$6:$A$13,定数!$B$6:$B$13))</f>
        <v>6564.3520783651265</v>
      </c>
      <c r="S95" s="104"/>
      <c r="T95" s="105">
        <f t="shared" si="15"/>
        <v>71.899999999998073</v>
      </c>
      <c r="U95" s="105"/>
      <c r="V95" t="str">
        <f t="shared" si="18"/>
        <v/>
      </c>
      <c r="W95">
        <f t="shared" si="18"/>
        <v>0</v>
      </c>
      <c r="X95" s="41">
        <f t="shared" si="16"/>
        <v>155904.43680813687</v>
      </c>
      <c r="Y95" s="42">
        <f t="shared" si="17"/>
        <v>6.3032593136654436E-2</v>
      </c>
      <c r="Z95">
        <f t="shared" si="11"/>
        <v>6564.3520783651265</v>
      </c>
      <c r="AA95" t="str">
        <f t="shared" si="12"/>
        <v/>
      </c>
    </row>
    <row r="96" spans="2:27" x14ac:dyDescent="0.2">
      <c r="B96" s="40">
        <v>88</v>
      </c>
      <c r="C96" s="102">
        <f t="shared" si="10"/>
        <v>152641.72795297546</v>
      </c>
      <c r="D96" s="102"/>
      <c r="E96" s="67">
        <v>2004</v>
      </c>
      <c r="F96" s="8">
        <v>44161</v>
      </c>
      <c r="G96" s="67" t="s">
        <v>4</v>
      </c>
      <c r="H96" s="103">
        <v>1.32741</v>
      </c>
      <c r="I96" s="103"/>
      <c r="J96" s="67">
        <v>92</v>
      </c>
      <c r="K96" s="106">
        <f t="shared" si="13"/>
        <v>4579.2518385892636</v>
      </c>
      <c r="L96" s="107"/>
      <c r="M96" s="6">
        <f>IF(J96="","",(K96/J96)/LOOKUP(RIGHT($D$2,3),定数!$A$6:$A$13,定数!$B$6:$B$13))</f>
        <v>0.41478730422004195</v>
      </c>
      <c r="N96" s="40">
        <v>2004</v>
      </c>
      <c r="O96" s="8">
        <v>44168</v>
      </c>
      <c r="P96" s="103">
        <v>1.3411999999999999</v>
      </c>
      <c r="Q96" s="103"/>
      <c r="R96" s="104">
        <f>IF(P96="","",T96*M96*LOOKUP(RIGHT($D$2,3),定数!$A$6:$A$13,定数!$B$6:$B$13))</f>
        <v>6863.900310233239</v>
      </c>
      <c r="S96" s="104"/>
      <c r="T96" s="105">
        <f t="shared" si="15"/>
        <v>137.89999999999969</v>
      </c>
      <c r="U96" s="105"/>
      <c r="V96" t="str">
        <f t="shared" si="18"/>
        <v/>
      </c>
      <c r="W96">
        <f t="shared" si="18"/>
        <v>0</v>
      </c>
      <c r="X96" s="41">
        <f t="shared" si="16"/>
        <v>155904.43680813687</v>
      </c>
      <c r="Y96" s="42">
        <f t="shared" si="17"/>
        <v>2.0927620290733917E-2</v>
      </c>
      <c r="Z96">
        <f t="shared" si="11"/>
        <v>6863.900310233239</v>
      </c>
      <c r="AA96" t="str">
        <f t="shared" si="12"/>
        <v/>
      </c>
    </row>
    <row r="97" spans="2:27" x14ac:dyDescent="0.2">
      <c r="B97" s="40">
        <v>89</v>
      </c>
      <c r="C97" s="102">
        <f t="shared" si="10"/>
        <v>159505.62826320869</v>
      </c>
      <c r="D97" s="102"/>
      <c r="E97" s="67">
        <v>2004</v>
      </c>
      <c r="F97" s="8">
        <v>44188</v>
      </c>
      <c r="G97" s="67" t="s">
        <v>4</v>
      </c>
      <c r="H97" s="103">
        <v>1.3400099999999999</v>
      </c>
      <c r="I97" s="103"/>
      <c r="J97" s="67">
        <v>37</v>
      </c>
      <c r="K97" s="106">
        <f t="shared" si="13"/>
        <v>4785.1688478962606</v>
      </c>
      <c r="L97" s="107"/>
      <c r="M97" s="6">
        <f>IF(J97="","",(K97/J97)/LOOKUP(RIGHT($D$2,3),定数!$A$6:$A$13,定数!$B$6:$B$13))</f>
        <v>1.0777407315081668</v>
      </c>
      <c r="N97" s="40">
        <v>2004</v>
      </c>
      <c r="O97" s="8">
        <v>44188</v>
      </c>
      <c r="P97" s="103">
        <v>1.34555</v>
      </c>
      <c r="Q97" s="103"/>
      <c r="R97" s="104">
        <f>IF(P97="","",T97*M97*LOOKUP(RIGHT($D$2,3),定数!$A$6:$A$13,定数!$B$6:$B$13))</f>
        <v>7164.8203830664224</v>
      </c>
      <c r="S97" s="104"/>
      <c r="T97" s="105">
        <f t="shared" si="15"/>
        <v>55.400000000001</v>
      </c>
      <c r="U97" s="105"/>
      <c r="V97" t="str">
        <f t="shared" si="18"/>
        <v/>
      </c>
      <c r="W97">
        <f t="shared" si="18"/>
        <v>0</v>
      </c>
      <c r="X97" s="41">
        <f t="shared" si="16"/>
        <v>159505.62826320869</v>
      </c>
      <c r="Y97" s="42">
        <f t="shared" si="17"/>
        <v>0</v>
      </c>
      <c r="Z97">
        <f t="shared" si="11"/>
        <v>7164.8203830664224</v>
      </c>
      <c r="AA97" t="str">
        <f t="shared" si="12"/>
        <v/>
      </c>
    </row>
    <row r="98" spans="2:27" x14ac:dyDescent="0.2">
      <c r="B98" s="40">
        <v>90</v>
      </c>
      <c r="C98" s="102">
        <f t="shared" si="10"/>
        <v>166670.44864627512</v>
      </c>
      <c r="D98" s="102"/>
      <c r="E98" s="67">
        <v>2005</v>
      </c>
      <c r="F98" s="8">
        <v>43969</v>
      </c>
      <c r="G98" s="67" t="s">
        <v>4</v>
      </c>
      <c r="H98" s="103">
        <v>1.2678100000000001</v>
      </c>
      <c r="I98" s="103"/>
      <c r="J98" s="67">
        <v>71</v>
      </c>
      <c r="K98" s="106">
        <f t="shared" si="13"/>
        <v>5000.1134593882534</v>
      </c>
      <c r="L98" s="107"/>
      <c r="M98" s="6">
        <f>IF(J98="","",(K98/J98)/LOOKUP(RIGHT($D$2,3),定数!$A$6:$A$13,定数!$B$6:$B$13))</f>
        <v>0.58686777692350389</v>
      </c>
      <c r="N98" s="67">
        <v>2005</v>
      </c>
      <c r="O98" s="8">
        <v>43971</v>
      </c>
      <c r="P98" s="103">
        <v>1.2606900000000001</v>
      </c>
      <c r="Q98" s="103"/>
      <c r="R98" s="104">
        <f>IF(P98="","",T98*M98*LOOKUP(RIGHT($D$2,3),定数!$A$6:$A$13,定数!$B$6:$B$13))</f>
        <v>-5014.1982860344287</v>
      </c>
      <c r="S98" s="104"/>
      <c r="T98" s="105">
        <f t="shared" si="15"/>
        <v>-71.200000000000159</v>
      </c>
      <c r="U98" s="105"/>
      <c r="V98" t="str">
        <f t="shared" si="18"/>
        <v/>
      </c>
      <c r="W98">
        <f t="shared" si="18"/>
        <v>1</v>
      </c>
      <c r="X98" s="41">
        <f t="shared" si="16"/>
        <v>166670.44864627512</v>
      </c>
      <c r="Y98" s="42">
        <f t="shared" si="17"/>
        <v>0</v>
      </c>
      <c r="Z98" t="str">
        <f t="shared" si="11"/>
        <v/>
      </c>
      <c r="AA98">
        <f t="shared" si="12"/>
        <v>-5014.1982860344287</v>
      </c>
    </row>
    <row r="99" spans="2:27" x14ac:dyDescent="0.2">
      <c r="B99" s="40">
        <v>91</v>
      </c>
      <c r="C99" s="102">
        <f t="shared" si="10"/>
        <v>161656.25036024069</v>
      </c>
      <c r="D99" s="102"/>
      <c r="E99" s="67">
        <v>2005</v>
      </c>
      <c r="F99" s="8">
        <v>44131</v>
      </c>
      <c r="G99" s="67" t="s">
        <v>4</v>
      </c>
      <c r="H99" s="103">
        <v>1.2133100000000001</v>
      </c>
      <c r="I99" s="103"/>
      <c r="J99" s="67">
        <v>52</v>
      </c>
      <c r="K99" s="106">
        <f t="shared" si="13"/>
        <v>4849.6875108072209</v>
      </c>
      <c r="L99" s="107"/>
      <c r="M99" s="6">
        <f>IF(J99="","",(K99/J99)/LOOKUP(RIGHT($D$2,3),定数!$A$6:$A$13,定数!$B$6:$B$13))</f>
        <v>0.77719351134731107</v>
      </c>
      <c r="N99" s="67">
        <v>2005</v>
      </c>
      <c r="O99" s="8">
        <v>44132</v>
      </c>
      <c r="P99" s="103">
        <v>1.2080900000000001</v>
      </c>
      <c r="Q99" s="103"/>
      <c r="R99" s="104">
        <f>IF(P99="","",T99*M99*LOOKUP(RIGHT($D$2,3),定数!$A$6:$A$13,定数!$B$6:$B$13))</f>
        <v>-4868.3401550795588</v>
      </c>
      <c r="S99" s="104"/>
      <c r="T99" s="105">
        <f t="shared" si="15"/>
        <v>-52.200000000000024</v>
      </c>
      <c r="U99" s="105"/>
      <c r="V99" t="str">
        <f t="shared" si="18"/>
        <v/>
      </c>
      <c r="W99">
        <f t="shared" si="18"/>
        <v>2</v>
      </c>
      <c r="X99" s="41">
        <f t="shared" si="16"/>
        <v>166670.44864627512</v>
      </c>
      <c r="Y99" s="42">
        <f t="shared" si="17"/>
        <v>3.0084507042253628E-2</v>
      </c>
      <c r="Z99" t="str">
        <f t="shared" si="11"/>
        <v/>
      </c>
      <c r="AA99">
        <f t="shared" si="12"/>
        <v>-4868.3401550795588</v>
      </c>
    </row>
    <row r="100" spans="2:27" x14ac:dyDescent="0.2">
      <c r="B100" s="40">
        <v>92</v>
      </c>
      <c r="C100" s="102">
        <f t="shared" si="10"/>
        <v>156787.91020516114</v>
      </c>
      <c r="D100" s="102"/>
      <c r="E100" s="67">
        <v>2005</v>
      </c>
      <c r="F100" s="8">
        <v>44152</v>
      </c>
      <c r="G100" s="67" t="s">
        <v>3</v>
      </c>
      <c r="H100" s="103">
        <v>1.16649</v>
      </c>
      <c r="I100" s="103"/>
      <c r="J100" s="67">
        <v>25</v>
      </c>
      <c r="K100" s="106">
        <f t="shared" si="13"/>
        <v>4703.6373061548338</v>
      </c>
      <c r="L100" s="107"/>
      <c r="M100" s="6">
        <f>IF(J100="","",(K100/J100)/LOOKUP(RIGHT($D$2,3),定数!$A$6:$A$13,定数!$B$6:$B$13))</f>
        <v>1.5678791020516114</v>
      </c>
      <c r="N100" s="67">
        <v>2005</v>
      </c>
      <c r="O100" s="8">
        <v>44152</v>
      </c>
      <c r="P100" s="103">
        <v>1.1690100000000001</v>
      </c>
      <c r="Q100" s="103"/>
      <c r="R100" s="104">
        <f>IF(P100="","",T100*M100*LOOKUP(RIGHT($D$2,3),定数!$A$6:$A$13,定数!$B$6:$B$13))</f>
        <v>-4741.2664046042191</v>
      </c>
      <c r="S100" s="104"/>
      <c r="T100" s="105">
        <f t="shared" si="15"/>
        <v>-25.200000000000777</v>
      </c>
      <c r="U100" s="105"/>
      <c r="V100" t="str">
        <f t="shared" si="18"/>
        <v/>
      </c>
      <c r="W100">
        <f t="shared" si="18"/>
        <v>3</v>
      </c>
      <c r="X100" s="41">
        <f t="shared" si="16"/>
        <v>166670.44864627512</v>
      </c>
      <c r="Y100" s="42">
        <f t="shared" si="17"/>
        <v>5.9293885157096438E-2</v>
      </c>
      <c r="Z100" t="str">
        <f t="shared" si="11"/>
        <v/>
      </c>
      <c r="AA100">
        <f t="shared" si="12"/>
        <v>-4741.2664046042191</v>
      </c>
    </row>
    <row r="101" spans="2:27" x14ac:dyDescent="0.2">
      <c r="B101" s="40">
        <v>93</v>
      </c>
      <c r="C101" s="102">
        <f t="shared" si="10"/>
        <v>152046.64380055692</v>
      </c>
      <c r="D101" s="102"/>
      <c r="E101" s="67">
        <v>2006</v>
      </c>
      <c r="F101" s="8">
        <v>43840</v>
      </c>
      <c r="G101" s="67" t="s">
        <v>3</v>
      </c>
      <c r="H101" s="103">
        <v>1.2037899999999999</v>
      </c>
      <c r="I101" s="103"/>
      <c r="J101" s="67">
        <v>46</v>
      </c>
      <c r="K101" s="106">
        <f t="shared" si="13"/>
        <v>4561.3993140167076</v>
      </c>
      <c r="L101" s="107"/>
      <c r="M101" s="6">
        <f>IF(J101="","",(K101/J101)/LOOKUP(RIGHT($D$2,3),定数!$A$6:$A$13,定数!$B$6:$B$13))</f>
        <v>0.82634045543780943</v>
      </c>
      <c r="N101" s="67">
        <v>2006</v>
      </c>
      <c r="O101" s="8">
        <v>43841</v>
      </c>
      <c r="P101" s="103">
        <v>1.20841</v>
      </c>
      <c r="Q101" s="103"/>
      <c r="R101" s="104">
        <f>IF(P101="","",T101*M101*LOOKUP(RIGHT($D$2,3),定数!$A$6:$A$13,定数!$B$6:$B$13))</f>
        <v>-4581.2314849472832</v>
      </c>
      <c r="S101" s="104"/>
      <c r="T101" s="105">
        <f t="shared" si="15"/>
        <v>-46.200000000000685</v>
      </c>
      <c r="U101" s="105"/>
      <c r="V101" t="str">
        <f t="shared" si="18"/>
        <v/>
      </c>
      <c r="W101">
        <f t="shared" si="18"/>
        <v>4</v>
      </c>
      <c r="X101" s="41">
        <f t="shared" si="16"/>
        <v>166670.44864627512</v>
      </c>
      <c r="Y101" s="42">
        <f t="shared" si="17"/>
        <v>8.7740838069946703E-2</v>
      </c>
      <c r="Z101" t="str">
        <f t="shared" si="11"/>
        <v/>
      </c>
      <c r="AA101">
        <f t="shared" si="12"/>
        <v>-4581.2314849472832</v>
      </c>
    </row>
    <row r="102" spans="2:27" x14ac:dyDescent="0.2">
      <c r="B102" s="40">
        <v>94</v>
      </c>
      <c r="C102" s="102">
        <f t="shared" si="10"/>
        <v>147465.41231560963</v>
      </c>
      <c r="D102" s="102"/>
      <c r="E102" s="67">
        <v>2006</v>
      </c>
      <c r="F102" s="8">
        <v>43854</v>
      </c>
      <c r="G102" s="67" t="s">
        <v>4</v>
      </c>
      <c r="H102" s="103">
        <v>1.22881</v>
      </c>
      <c r="I102" s="103"/>
      <c r="J102" s="67">
        <v>31</v>
      </c>
      <c r="K102" s="106">
        <f t="shared" si="13"/>
        <v>4423.9623694682887</v>
      </c>
      <c r="L102" s="107"/>
      <c r="M102" s="6">
        <f>IF(J102="","",(K102/J102)/LOOKUP(RIGHT($D$2,3),定数!$A$6:$A$13,定数!$B$6:$B$13))</f>
        <v>1.1892371960936259</v>
      </c>
      <c r="N102" s="67">
        <v>2006</v>
      </c>
      <c r="O102" s="8">
        <v>43854</v>
      </c>
      <c r="P102" s="103">
        <v>1.2256899999999999</v>
      </c>
      <c r="Q102" s="103"/>
      <c r="R102" s="104">
        <f>IF(P102="","",T102*M102*LOOKUP(RIGHT($D$2,3),定数!$A$6:$A$13,定数!$B$6:$B$13))</f>
        <v>-4452.504062174552</v>
      </c>
      <c r="S102" s="104"/>
      <c r="T102" s="105">
        <f t="shared" si="15"/>
        <v>-31.200000000000117</v>
      </c>
      <c r="U102" s="105"/>
      <c r="V102" t="str">
        <f t="shared" si="18"/>
        <v/>
      </c>
      <c r="W102">
        <f t="shared" si="18"/>
        <v>5</v>
      </c>
      <c r="X102" s="41">
        <f t="shared" si="16"/>
        <v>166670.44864627512</v>
      </c>
      <c r="Y102" s="42">
        <f t="shared" si="17"/>
        <v>0.11522760325331793</v>
      </c>
      <c r="Z102" t="str">
        <f t="shared" si="11"/>
        <v/>
      </c>
      <c r="AA102">
        <f t="shared" si="12"/>
        <v>-4452.504062174552</v>
      </c>
    </row>
    <row r="103" spans="2:27" x14ac:dyDescent="0.2">
      <c r="B103" s="40">
        <v>95</v>
      </c>
      <c r="C103" s="102">
        <f t="shared" si="10"/>
        <v>143012.90825343507</v>
      </c>
      <c r="D103" s="102"/>
      <c r="E103" s="67">
        <v>2006</v>
      </c>
      <c r="F103" s="8">
        <v>43856</v>
      </c>
      <c r="G103" s="67" t="s">
        <v>3</v>
      </c>
      <c r="H103" s="103">
        <v>1.22309</v>
      </c>
      <c r="I103" s="103"/>
      <c r="J103" s="67">
        <v>35</v>
      </c>
      <c r="K103" s="106">
        <f t="shared" si="13"/>
        <v>4290.3872476030519</v>
      </c>
      <c r="L103" s="107"/>
      <c r="M103" s="6">
        <f>IF(J103="","",(K103/J103)/LOOKUP(RIGHT($D$2,3),定数!$A$6:$A$13,定数!$B$6:$B$13))</f>
        <v>1.0215207732388218</v>
      </c>
      <c r="N103" s="40">
        <v>2006</v>
      </c>
      <c r="O103" s="8">
        <v>43857</v>
      </c>
      <c r="P103" s="103">
        <v>1.2178500000000001</v>
      </c>
      <c r="Q103" s="103"/>
      <c r="R103" s="104">
        <f>IF(P103="","",T103*M103*LOOKUP(RIGHT($D$2,3),定数!$A$6:$A$13,定数!$B$6:$B$13))</f>
        <v>6423.3226221256027</v>
      </c>
      <c r="S103" s="104"/>
      <c r="T103" s="105">
        <f t="shared" si="15"/>
        <v>52.39999999999911</v>
      </c>
      <c r="U103" s="105"/>
      <c r="V103" t="str">
        <f t="shared" si="18"/>
        <v/>
      </c>
      <c r="W103">
        <f t="shared" si="18"/>
        <v>0</v>
      </c>
      <c r="X103" s="41">
        <f t="shared" si="16"/>
        <v>166670.44864627512</v>
      </c>
      <c r="Y103" s="42">
        <f t="shared" si="17"/>
        <v>0.14194202142605661</v>
      </c>
      <c r="Z103">
        <f t="shared" si="11"/>
        <v>6423.3226221256027</v>
      </c>
      <c r="AA103" t="str">
        <f t="shared" si="12"/>
        <v/>
      </c>
    </row>
    <row r="104" spans="2:27" x14ac:dyDescent="0.2">
      <c r="B104" s="40">
        <v>96</v>
      </c>
      <c r="C104" s="102">
        <f t="shared" si="10"/>
        <v>149436.23087556066</v>
      </c>
      <c r="D104" s="102"/>
      <c r="E104" s="40">
        <v>2006</v>
      </c>
      <c r="F104" s="8">
        <v>43894</v>
      </c>
      <c r="G104" s="40" t="s">
        <v>3</v>
      </c>
      <c r="H104" s="103">
        <v>1.1901900000000001</v>
      </c>
      <c r="I104" s="103"/>
      <c r="J104" s="40">
        <v>41</v>
      </c>
      <c r="K104" s="106">
        <f t="shared" si="13"/>
        <v>4483.0869262668193</v>
      </c>
      <c r="L104" s="107"/>
      <c r="M104" s="6">
        <f>IF(J104="","",(K104/J104)/LOOKUP(RIGHT($D$2,3),定数!$A$6:$A$13,定数!$B$6:$B$13))</f>
        <v>0.91119652972902832</v>
      </c>
      <c r="N104" s="40">
        <v>2006</v>
      </c>
      <c r="O104" s="8">
        <v>43899</v>
      </c>
      <c r="P104" s="103">
        <v>1.19431</v>
      </c>
      <c r="Q104" s="103"/>
      <c r="R104" s="104">
        <f>IF(P104="","",T104*M104*LOOKUP(RIGHT($D$2,3),定数!$A$6:$A$13,定数!$B$6:$B$13))</f>
        <v>-4504.9556429802078</v>
      </c>
      <c r="S104" s="104"/>
      <c r="T104" s="105">
        <f t="shared" si="15"/>
        <v>-41.199999999999015</v>
      </c>
      <c r="U104" s="105"/>
      <c r="V104" t="str">
        <f t="shared" si="18"/>
        <v/>
      </c>
      <c r="W104">
        <f t="shared" si="18"/>
        <v>1</v>
      </c>
      <c r="X104" s="41">
        <f t="shared" si="16"/>
        <v>166670.44864627512</v>
      </c>
      <c r="Y104" s="42">
        <f t="shared" si="17"/>
        <v>0.10340296021696482</v>
      </c>
      <c r="Z104" t="str">
        <f t="shared" si="11"/>
        <v/>
      </c>
      <c r="AA104">
        <f t="shared" si="12"/>
        <v>-4504.9556429802078</v>
      </c>
    </row>
    <row r="105" spans="2:27" x14ac:dyDescent="0.2">
      <c r="B105" s="40">
        <v>97</v>
      </c>
      <c r="C105" s="102">
        <f t="shared" si="10"/>
        <v>144931.27523258046</v>
      </c>
      <c r="D105" s="102"/>
      <c r="E105" s="67">
        <v>2006</v>
      </c>
      <c r="F105" s="8">
        <v>43907</v>
      </c>
      <c r="G105" s="67" t="s">
        <v>4</v>
      </c>
      <c r="H105" s="103">
        <v>1.22021</v>
      </c>
      <c r="I105" s="103"/>
      <c r="J105" s="67">
        <v>62</v>
      </c>
      <c r="K105" s="106">
        <f t="shared" si="13"/>
        <v>4347.9382569774134</v>
      </c>
      <c r="L105" s="107"/>
      <c r="M105" s="6">
        <f>IF(J105="","",(K105/J105)/LOOKUP(RIGHT($D$2,3),定数!$A$6:$A$13,定数!$B$6:$B$13))</f>
        <v>0.5844003033571793</v>
      </c>
      <c r="N105" s="67">
        <v>2006</v>
      </c>
      <c r="O105" s="8">
        <v>43902</v>
      </c>
      <c r="P105" s="103">
        <v>1.2139899999999999</v>
      </c>
      <c r="Q105" s="103"/>
      <c r="R105" s="104">
        <f>IF(P105="","",T105*M105*LOOKUP(RIGHT($D$2,3),定数!$A$6:$A$13,定数!$B$6:$B$13))</f>
        <v>-4361.9638642580667</v>
      </c>
      <c r="S105" s="104"/>
      <c r="T105" s="105">
        <f t="shared" si="15"/>
        <v>-62.20000000000114</v>
      </c>
      <c r="U105" s="105"/>
      <c r="V105" t="str">
        <f t="shared" si="18"/>
        <v/>
      </c>
      <c r="W105">
        <f t="shared" si="18"/>
        <v>2</v>
      </c>
      <c r="X105" s="41">
        <f t="shared" si="16"/>
        <v>166670.44864627512</v>
      </c>
      <c r="Y105" s="42">
        <f t="shared" si="17"/>
        <v>0.13043208073335022</v>
      </c>
      <c r="Z105" t="str">
        <f t="shared" si="11"/>
        <v/>
      </c>
      <c r="AA105">
        <f t="shared" si="12"/>
        <v>-4361.9638642580667</v>
      </c>
    </row>
    <row r="106" spans="2:27" x14ac:dyDescent="0.2">
      <c r="B106" s="40">
        <v>98</v>
      </c>
      <c r="C106" s="102">
        <f t="shared" si="10"/>
        <v>140569.31136832241</v>
      </c>
      <c r="D106" s="102"/>
      <c r="E106" s="67">
        <v>2006</v>
      </c>
      <c r="F106" s="8">
        <v>43921</v>
      </c>
      <c r="G106" s="67" t="s">
        <v>4</v>
      </c>
      <c r="H106" s="103">
        <v>1.21191</v>
      </c>
      <c r="I106" s="103"/>
      <c r="J106" s="67">
        <v>37</v>
      </c>
      <c r="K106" s="106">
        <f t="shared" si="13"/>
        <v>4217.0793410496717</v>
      </c>
      <c r="L106" s="107"/>
      <c r="M106" s="6">
        <f>IF(J106="","",(K106/J106)/LOOKUP(RIGHT($D$2,3),定数!$A$6:$A$13,定数!$B$6:$B$13))</f>
        <v>0.94979264438055666</v>
      </c>
      <c r="N106" s="67">
        <v>2006</v>
      </c>
      <c r="O106" s="8">
        <v>43924</v>
      </c>
      <c r="P106" s="103">
        <v>1.2081900000000001</v>
      </c>
      <c r="Q106" s="103"/>
      <c r="R106" s="104">
        <f>IF(P106="","",T106*M106*LOOKUP(RIGHT($D$2,3),定数!$A$6:$A$13,定数!$B$6:$B$13))</f>
        <v>-4239.8743645147424</v>
      </c>
      <c r="S106" s="104"/>
      <c r="T106" s="105">
        <f t="shared" si="15"/>
        <v>-37.199999999999456</v>
      </c>
      <c r="U106" s="105"/>
      <c r="V106" t="str">
        <f t="shared" si="18"/>
        <v/>
      </c>
      <c r="W106">
        <f t="shared" si="18"/>
        <v>3</v>
      </c>
      <c r="X106" s="41">
        <f t="shared" si="16"/>
        <v>166670.44864627512</v>
      </c>
      <c r="Y106" s="42">
        <f t="shared" si="17"/>
        <v>0.1566032700454727</v>
      </c>
      <c r="Z106" t="str">
        <f t="shared" si="11"/>
        <v/>
      </c>
      <c r="AA106">
        <f t="shared" si="12"/>
        <v>-4239.8743645147424</v>
      </c>
    </row>
    <row r="107" spans="2:27" x14ac:dyDescent="0.2">
      <c r="B107" s="40">
        <v>99</v>
      </c>
      <c r="C107" s="102">
        <f t="shared" si="10"/>
        <v>136329.43700380766</v>
      </c>
      <c r="D107" s="102"/>
      <c r="E107" s="67">
        <v>2006</v>
      </c>
      <c r="F107" s="8">
        <v>43995</v>
      </c>
      <c r="G107" s="67" t="s">
        <v>3</v>
      </c>
      <c r="H107" s="103">
        <v>1.2568900000000001</v>
      </c>
      <c r="I107" s="103"/>
      <c r="J107" s="67">
        <v>52</v>
      </c>
      <c r="K107" s="106">
        <f t="shared" si="13"/>
        <v>4089.8831101142296</v>
      </c>
      <c r="L107" s="107"/>
      <c r="M107" s="6">
        <f>IF(J107="","",(K107/J107)/LOOKUP(RIGHT($D$2,3),定数!$A$6:$A$13,定数!$B$6:$B$13))</f>
        <v>0.65542998559522903</v>
      </c>
      <c r="N107" s="67">
        <v>2006</v>
      </c>
      <c r="O107" s="8">
        <v>43996</v>
      </c>
      <c r="P107" s="103">
        <v>1.2621100000000001</v>
      </c>
      <c r="Q107" s="103"/>
      <c r="R107" s="104">
        <f>IF(P107="","",T107*M107*LOOKUP(RIGHT($D$2,3),定数!$A$6:$A$13,定数!$B$6:$B$13))</f>
        <v>-4105.6134297685167</v>
      </c>
      <c r="S107" s="104"/>
      <c r="T107" s="105">
        <f t="shared" si="15"/>
        <v>-52.200000000000024</v>
      </c>
      <c r="U107" s="105"/>
      <c r="V107" t="str">
        <f>IF(S107&lt;&gt;"",IF(S107&lt;0,1+V106,0),"")</f>
        <v/>
      </c>
      <c r="W107">
        <f>IF(T107&lt;&gt;"",IF(T107&lt;0,1+W106,0),"")</f>
        <v>4</v>
      </c>
      <c r="X107" s="41">
        <f t="shared" si="16"/>
        <v>166670.44864627512</v>
      </c>
      <c r="Y107" s="42">
        <f t="shared" si="17"/>
        <v>0.18204193898139809</v>
      </c>
      <c r="Z107" t="str">
        <f t="shared" si="11"/>
        <v/>
      </c>
      <c r="AA107">
        <f t="shared" si="12"/>
        <v>-4105.6134297685167</v>
      </c>
    </row>
    <row r="108" spans="2:27" x14ac:dyDescent="0.2">
      <c r="B108" s="40">
        <v>100</v>
      </c>
      <c r="C108" s="102">
        <f t="shared" si="10"/>
        <v>132223.82357403915</v>
      </c>
      <c r="D108" s="102"/>
      <c r="E108" s="67">
        <v>2006</v>
      </c>
      <c r="F108" s="8">
        <v>44001</v>
      </c>
      <c r="G108" s="67" t="s">
        <v>4</v>
      </c>
      <c r="H108" s="103">
        <v>1.26301</v>
      </c>
      <c r="I108" s="103"/>
      <c r="J108" s="67">
        <v>51</v>
      </c>
      <c r="K108" s="106">
        <f t="shared" si="13"/>
        <v>3966.7147072211746</v>
      </c>
      <c r="L108" s="107"/>
      <c r="M108" s="6">
        <f>IF(J108="","",(K108/J108)/LOOKUP(RIGHT($D$2,3),定数!$A$6:$A$13,定数!$B$6:$B$13))</f>
        <v>0.64815599791195666</v>
      </c>
      <c r="N108" s="67">
        <v>2006</v>
      </c>
      <c r="O108" s="8">
        <v>44001</v>
      </c>
      <c r="P108" s="103">
        <v>1.25789</v>
      </c>
      <c r="Q108" s="103"/>
      <c r="R108" s="104">
        <f>IF(P108="","",T108*M108*LOOKUP(RIGHT($D$2,3),定数!$A$6:$A$13,定数!$B$6:$B$13))</f>
        <v>-3982.2704511710717</v>
      </c>
      <c r="S108" s="104"/>
      <c r="T108" s="105">
        <f t="shared" si="15"/>
        <v>-51.200000000000131</v>
      </c>
      <c r="U108" s="105"/>
      <c r="V108" t="str">
        <f>IF(S108&lt;&gt;"",IF(S108&lt;0,1+V107,0),"")</f>
        <v/>
      </c>
      <c r="W108">
        <f>IF(T108&lt;&gt;"",IF(T108&lt;0,1+W107,0),"")</f>
        <v>5</v>
      </c>
      <c r="X108" s="41">
        <f t="shared" si="16"/>
        <v>166670.44864627512</v>
      </c>
      <c r="Y108" s="42">
        <f t="shared" si="17"/>
        <v>0.20667506058822749</v>
      </c>
      <c r="Z108" t="str">
        <f t="shared" si="11"/>
        <v/>
      </c>
      <c r="AA108">
        <f t="shared" si="12"/>
        <v>-3982.2704511710717</v>
      </c>
    </row>
    <row r="109" spans="2:27" x14ac:dyDescent="0.2">
      <c r="B109" s="1"/>
      <c r="C109" s="1"/>
      <c r="D109" s="1"/>
      <c r="E109" s="1"/>
      <c r="F109" s="1"/>
      <c r="G109" s="1"/>
      <c r="H109" s="1"/>
      <c r="I109" s="1"/>
      <c r="J109" s="1"/>
      <c r="K109" s="1"/>
      <c r="L109" s="1"/>
      <c r="M109" s="1"/>
      <c r="N109" s="1"/>
      <c r="O109" s="1"/>
      <c r="P109" s="1"/>
      <c r="Q109" s="1"/>
      <c r="R109" s="1"/>
    </row>
  </sheetData>
  <mergeCells count="635">
    <mergeCell ref="C107:D107"/>
    <mergeCell ref="H107:I107"/>
    <mergeCell ref="K107:L107"/>
    <mergeCell ref="P107:Q107"/>
    <mergeCell ref="R107:S107"/>
    <mergeCell ref="T107:U107"/>
    <mergeCell ref="C108:D108"/>
    <mergeCell ref="H108:I108"/>
    <mergeCell ref="K108:L108"/>
    <mergeCell ref="P108:Q108"/>
    <mergeCell ref="R108:S108"/>
    <mergeCell ref="T108:U108"/>
    <mergeCell ref="C105:D105"/>
    <mergeCell ref="H105:I105"/>
    <mergeCell ref="K105:L105"/>
    <mergeCell ref="P105:Q105"/>
    <mergeCell ref="R105:S105"/>
    <mergeCell ref="T105:U105"/>
    <mergeCell ref="C106:D106"/>
    <mergeCell ref="H106:I106"/>
    <mergeCell ref="K106:L106"/>
    <mergeCell ref="P106:Q106"/>
    <mergeCell ref="R106:S106"/>
    <mergeCell ref="T106:U106"/>
    <mergeCell ref="C103:D103"/>
    <mergeCell ref="H103:I103"/>
    <mergeCell ref="K103:L103"/>
    <mergeCell ref="P103:Q103"/>
    <mergeCell ref="R103:S103"/>
    <mergeCell ref="T103:U103"/>
    <mergeCell ref="C104:D104"/>
    <mergeCell ref="H104:I104"/>
    <mergeCell ref="K104:L104"/>
    <mergeCell ref="P104:Q104"/>
    <mergeCell ref="R104:S104"/>
    <mergeCell ref="T104:U104"/>
    <mergeCell ref="C101:D101"/>
    <mergeCell ref="H101:I101"/>
    <mergeCell ref="K101:L101"/>
    <mergeCell ref="P101:Q101"/>
    <mergeCell ref="R101:S101"/>
    <mergeCell ref="T101:U101"/>
    <mergeCell ref="C102:D102"/>
    <mergeCell ref="H102:I102"/>
    <mergeCell ref="K102:L102"/>
    <mergeCell ref="P102:Q102"/>
    <mergeCell ref="R102:S102"/>
    <mergeCell ref="T102:U102"/>
    <mergeCell ref="C99:D99"/>
    <mergeCell ref="H99:I99"/>
    <mergeCell ref="K99:L99"/>
    <mergeCell ref="P99:Q99"/>
    <mergeCell ref="R99:S99"/>
    <mergeCell ref="T99:U99"/>
    <mergeCell ref="C100:D100"/>
    <mergeCell ref="H100:I100"/>
    <mergeCell ref="K100:L100"/>
    <mergeCell ref="P100:Q100"/>
    <mergeCell ref="R100:S100"/>
    <mergeCell ref="T100:U100"/>
    <mergeCell ref="C97:D97"/>
    <mergeCell ref="H97:I97"/>
    <mergeCell ref="K97:L97"/>
    <mergeCell ref="P97:Q97"/>
    <mergeCell ref="R97:S97"/>
    <mergeCell ref="T97:U97"/>
    <mergeCell ref="C98:D98"/>
    <mergeCell ref="H98:I98"/>
    <mergeCell ref="K98:L98"/>
    <mergeCell ref="P98:Q98"/>
    <mergeCell ref="R98:S98"/>
    <mergeCell ref="T98:U98"/>
    <mergeCell ref="C95:D95"/>
    <mergeCell ref="H95:I95"/>
    <mergeCell ref="K95:L95"/>
    <mergeCell ref="P95:Q95"/>
    <mergeCell ref="R95:S95"/>
    <mergeCell ref="T95:U95"/>
    <mergeCell ref="C96:D96"/>
    <mergeCell ref="H96:I96"/>
    <mergeCell ref="K96:L96"/>
    <mergeCell ref="P96:Q96"/>
    <mergeCell ref="R96:S96"/>
    <mergeCell ref="T96:U96"/>
    <mergeCell ref="C93:D93"/>
    <mergeCell ref="H93:I93"/>
    <mergeCell ref="K93:L93"/>
    <mergeCell ref="P93:Q93"/>
    <mergeCell ref="R93:S93"/>
    <mergeCell ref="T93:U93"/>
    <mergeCell ref="C94:D94"/>
    <mergeCell ref="H94:I94"/>
    <mergeCell ref="K94:L94"/>
    <mergeCell ref="P94:Q94"/>
    <mergeCell ref="R94:S94"/>
    <mergeCell ref="T94:U94"/>
    <mergeCell ref="C91:D91"/>
    <mergeCell ref="H91:I91"/>
    <mergeCell ref="K91:L91"/>
    <mergeCell ref="P91:Q91"/>
    <mergeCell ref="R91:S91"/>
    <mergeCell ref="T91:U91"/>
    <mergeCell ref="C92:D92"/>
    <mergeCell ref="H92:I92"/>
    <mergeCell ref="K92:L92"/>
    <mergeCell ref="P92:Q92"/>
    <mergeCell ref="R92:S92"/>
    <mergeCell ref="T92:U92"/>
    <mergeCell ref="C89:D89"/>
    <mergeCell ref="H89:I89"/>
    <mergeCell ref="K89:L89"/>
    <mergeCell ref="P89:Q89"/>
    <mergeCell ref="R89:S89"/>
    <mergeCell ref="T89:U89"/>
    <mergeCell ref="C90:D90"/>
    <mergeCell ref="H90:I90"/>
    <mergeCell ref="K90:L90"/>
    <mergeCell ref="P90:Q90"/>
    <mergeCell ref="R90:S90"/>
    <mergeCell ref="T90:U90"/>
    <mergeCell ref="C87:D87"/>
    <mergeCell ref="H87:I87"/>
    <mergeCell ref="K87:L87"/>
    <mergeCell ref="P87:Q87"/>
    <mergeCell ref="R87:S87"/>
    <mergeCell ref="T87:U87"/>
    <mergeCell ref="C88:D88"/>
    <mergeCell ref="H88:I88"/>
    <mergeCell ref="K88:L88"/>
    <mergeCell ref="P88:Q88"/>
    <mergeCell ref="R88:S88"/>
    <mergeCell ref="T88:U88"/>
    <mergeCell ref="C85:D85"/>
    <mergeCell ref="H85:I85"/>
    <mergeCell ref="K85:L85"/>
    <mergeCell ref="P85:Q85"/>
    <mergeCell ref="R85:S85"/>
    <mergeCell ref="T85:U85"/>
    <mergeCell ref="C86:D86"/>
    <mergeCell ref="H86:I86"/>
    <mergeCell ref="K86:L86"/>
    <mergeCell ref="P86:Q86"/>
    <mergeCell ref="R86:S86"/>
    <mergeCell ref="T86:U86"/>
    <mergeCell ref="C83:D83"/>
    <mergeCell ref="H83:I83"/>
    <mergeCell ref="K83:L83"/>
    <mergeCell ref="P83:Q83"/>
    <mergeCell ref="R83:S83"/>
    <mergeCell ref="T83:U83"/>
    <mergeCell ref="C84:D84"/>
    <mergeCell ref="H84:I84"/>
    <mergeCell ref="K84:L84"/>
    <mergeCell ref="P84:Q84"/>
    <mergeCell ref="R84:S84"/>
    <mergeCell ref="T84:U84"/>
    <mergeCell ref="C81:D81"/>
    <mergeCell ref="H81:I81"/>
    <mergeCell ref="K81:L81"/>
    <mergeCell ref="P81:Q81"/>
    <mergeCell ref="R81:S81"/>
    <mergeCell ref="T81:U81"/>
    <mergeCell ref="C82:D82"/>
    <mergeCell ref="H82:I82"/>
    <mergeCell ref="K82:L82"/>
    <mergeCell ref="P82:Q82"/>
    <mergeCell ref="R82:S82"/>
    <mergeCell ref="T82:U82"/>
    <mergeCell ref="C79:D79"/>
    <mergeCell ref="H79:I79"/>
    <mergeCell ref="K79:L79"/>
    <mergeCell ref="P79:Q79"/>
    <mergeCell ref="R79:S79"/>
    <mergeCell ref="T79:U79"/>
    <mergeCell ref="C80:D80"/>
    <mergeCell ref="H80:I80"/>
    <mergeCell ref="K80:L80"/>
    <mergeCell ref="P80:Q80"/>
    <mergeCell ref="R80:S80"/>
    <mergeCell ref="T80:U80"/>
    <mergeCell ref="C77:D77"/>
    <mergeCell ref="H77:I77"/>
    <mergeCell ref="K77:L77"/>
    <mergeCell ref="P77:Q77"/>
    <mergeCell ref="R77:S77"/>
    <mergeCell ref="T77:U77"/>
    <mergeCell ref="C78:D78"/>
    <mergeCell ref="H78:I78"/>
    <mergeCell ref="K78:L78"/>
    <mergeCell ref="P78:Q78"/>
    <mergeCell ref="R78:S78"/>
    <mergeCell ref="T78:U78"/>
    <mergeCell ref="C75:D75"/>
    <mergeCell ref="H75:I75"/>
    <mergeCell ref="K75:L75"/>
    <mergeCell ref="P75:Q75"/>
    <mergeCell ref="R75:S75"/>
    <mergeCell ref="T75:U75"/>
    <mergeCell ref="C76:D76"/>
    <mergeCell ref="H76:I76"/>
    <mergeCell ref="K76:L76"/>
    <mergeCell ref="P76:Q76"/>
    <mergeCell ref="R76:S76"/>
    <mergeCell ref="T76:U76"/>
    <mergeCell ref="C73:D73"/>
    <mergeCell ref="H73:I73"/>
    <mergeCell ref="K73:L73"/>
    <mergeCell ref="P73:Q73"/>
    <mergeCell ref="R73:S73"/>
    <mergeCell ref="T73:U73"/>
    <mergeCell ref="C74:D74"/>
    <mergeCell ref="H74:I74"/>
    <mergeCell ref="K74:L74"/>
    <mergeCell ref="P74:Q74"/>
    <mergeCell ref="R74:S74"/>
    <mergeCell ref="T74:U74"/>
    <mergeCell ref="C71:D71"/>
    <mergeCell ref="H71:I71"/>
    <mergeCell ref="K71:L71"/>
    <mergeCell ref="P71:Q71"/>
    <mergeCell ref="R71:S71"/>
    <mergeCell ref="T71:U71"/>
    <mergeCell ref="C72:D72"/>
    <mergeCell ref="H72:I72"/>
    <mergeCell ref="K72:L72"/>
    <mergeCell ref="P72:Q72"/>
    <mergeCell ref="R72:S72"/>
    <mergeCell ref="T72:U72"/>
    <mergeCell ref="C69:D69"/>
    <mergeCell ref="H69:I69"/>
    <mergeCell ref="K69:L69"/>
    <mergeCell ref="P69:Q69"/>
    <mergeCell ref="R69:S69"/>
    <mergeCell ref="T69:U69"/>
    <mergeCell ref="C70:D70"/>
    <mergeCell ref="H70:I70"/>
    <mergeCell ref="K70:L70"/>
    <mergeCell ref="P70:Q70"/>
    <mergeCell ref="R70:S70"/>
    <mergeCell ref="T70:U70"/>
    <mergeCell ref="C67:D67"/>
    <mergeCell ref="H67:I67"/>
    <mergeCell ref="K67:L67"/>
    <mergeCell ref="P67:Q67"/>
    <mergeCell ref="R67:S67"/>
    <mergeCell ref="T67:U67"/>
    <mergeCell ref="C68:D68"/>
    <mergeCell ref="H68:I68"/>
    <mergeCell ref="K68:L68"/>
    <mergeCell ref="P68:Q68"/>
    <mergeCell ref="R68:S68"/>
    <mergeCell ref="T68:U68"/>
    <mergeCell ref="C65:D65"/>
    <mergeCell ref="H65:I65"/>
    <mergeCell ref="K65:L65"/>
    <mergeCell ref="P65:Q65"/>
    <mergeCell ref="R65:S65"/>
    <mergeCell ref="T65:U65"/>
    <mergeCell ref="C66:D66"/>
    <mergeCell ref="H66:I66"/>
    <mergeCell ref="K66:L66"/>
    <mergeCell ref="P66:Q66"/>
    <mergeCell ref="R66:S66"/>
    <mergeCell ref="T66:U66"/>
    <mergeCell ref="C63:D63"/>
    <mergeCell ref="H63:I63"/>
    <mergeCell ref="K63:L63"/>
    <mergeCell ref="P63:Q63"/>
    <mergeCell ref="R63:S63"/>
    <mergeCell ref="T63:U63"/>
    <mergeCell ref="C64:D64"/>
    <mergeCell ref="H64:I64"/>
    <mergeCell ref="K64:L64"/>
    <mergeCell ref="P64:Q64"/>
    <mergeCell ref="R64:S64"/>
    <mergeCell ref="T64:U64"/>
    <mergeCell ref="C61:D61"/>
    <mergeCell ref="H61:I61"/>
    <mergeCell ref="K61:L61"/>
    <mergeCell ref="P61:Q61"/>
    <mergeCell ref="R61:S61"/>
    <mergeCell ref="T61:U61"/>
    <mergeCell ref="C62:D62"/>
    <mergeCell ref="H62:I62"/>
    <mergeCell ref="K62:L62"/>
    <mergeCell ref="P62:Q62"/>
    <mergeCell ref="R62:S62"/>
    <mergeCell ref="T62:U62"/>
    <mergeCell ref="C59:D59"/>
    <mergeCell ref="H59:I59"/>
    <mergeCell ref="K59:L59"/>
    <mergeCell ref="P59:Q59"/>
    <mergeCell ref="R59:S59"/>
    <mergeCell ref="T59:U59"/>
    <mergeCell ref="C60:D60"/>
    <mergeCell ref="H60:I60"/>
    <mergeCell ref="K60:L60"/>
    <mergeCell ref="P60:Q60"/>
    <mergeCell ref="R60:S60"/>
    <mergeCell ref="T60:U60"/>
    <mergeCell ref="C57:D57"/>
    <mergeCell ref="H57:I57"/>
    <mergeCell ref="K57:L57"/>
    <mergeCell ref="P57:Q57"/>
    <mergeCell ref="R57:S57"/>
    <mergeCell ref="T57:U57"/>
    <mergeCell ref="C58:D58"/>
    <mergeCell ref="H58:I58"/>
    <mergeCell ref="K58:L58"/>
    <mergeCell ref="P58:Q58"/>
    <mergeCell ref="R58:S58"/>
    <mergeCell ref="T58:U58"/>
    <mergeCell ref="C55:D55"/>
    <mergeCell ref="H55:I55"/>
    <mergeCell ref="K55:L55"/>
    <mergeCell ref="P55:Q55"/>
    <mergeCell ref="R55:S55"/>
    <mergeCell ref="T55:U55"/>
    <mergeCell ref="C56:D56"/>
    <mergeCell ref="H56:I56"/>
    <mergeCell ref="K56:L56"/>
    <mergeCell ref="P56:Q56"/>
    <mergeCell ref="R56:S56"/>
    <mergeCell ref="T56:U56"/>
    <mergeCell ref="C53:D53"/>
    <mergeCell ref="H53:I53"/>
    <mergeCell ref="K53:L53"/>
    <mergeCell ref="P53:Q53"/>
    <mergeCell ref="R53:S53"/>
    <mergeCell ref="T53:U53"/>
    <mergeCell ref="C54:D54"/>
    <mergeCell ref="H54:I54"/>
    <mergeCell ref="K54:L54"/>
    <mergeCell ref="P54:Q54"/>
    <mergeCell ref="R54:S54"/>
    <mergeCell ref="T54:U54"/>
    <mergeCell ref="C51:D51"/>
    <mergeCell ref="H51:I51"/>
    <mergeCell ref="K51:L51"/>
    <mergeCell ref="P51:Q51"/>
    <mergeCell ref="R51:S51"/>
    <mergeCell ref="T51:U51"/>
    <mergeCell ref="C52:D52"/>
    <mergeCell ref="H52:I52"/>
    <mergeCell ref="K52:L52"/>
    <mergeCell ref="P52:Q52"/>
    <mergeCell ref="R52:S52"/>
    <mergeCell ref="T52:U52"/>
    <mergeCell ref="C49:D49"/>
    <mergeCell ref="H49:I49"/>
    <mergeCell ref="K49:L49"/>
    <mergeCell ref="P49:Q49"/>
    <mergeCell ref="R49:S49"/>
    <mergeCell ref="T49:U49"/>
    <mergeCell ref="C50:D50"/>
    <mergeCell ref="H50:I50"/>
    <mergeCell ref="K50:L50"/>
    <mergeCell ref="P50:Q50"/>
    <mergeCell ref="R50:S50"/>
    <mergeCell ref="T50:U50"/>
    <mergeCell ref="C47:D47"/>
    <mergeCell ref="H47:I47"/>
    <mergeCell ref="K47:L47"/>
    <mergeCell ref="P47:Q47"/>
    <mergeCell ref="R47:S47"/>
    <mergeCell ref="T47:U47"/>
    <mergeCell ref="C48:D48"/>
    <mergeCell ref="H48:I48"/>
    <mergeCell ref="K48:L48"/>
    <mergeCell ref="P48:Q48"/>
    <mergeCell ref="R48:S48"/>
    <mergeCell ref="T48:U48"/>
    <mergeCell ref="C45:D45"/>
    <mergeCell ref="H45:I45"/>
    <mergeCell ref="K45:L45"/>
    <mergeCell ref="P45:Q45"/>
    <mergeCell ref="R45:S45"/>
    <mergeCell ref="T45:U45"/>
    <mergeCell ref="C46:D46"/>
    <mergeCell ref="H46:I46"/>
    <mergeCell ref="K46:L46"/>
    <mergeCell ref="P46:Q46"/>
    <mergeCell ref="R46:S46"/>
    <mergeCell ref="T46:U46"/>
    <mergeCell ref="C43:D43"/>
    <mergeCell ref="H43:I43"/>
    <mergeCell ref="K43:L43"/>
    <mergeCell ref="P43:Q43"/>
    <mergeCell ref="R43:S43"/>
    <mergeCell ref="T43:U43"/>
    <mergeCell ref="C44:D44"/>
    <mergeCell ref="H44:I44"/>
    <mergeCell ref="K44:L44"/>
    <mergeCell ref="P44:Q44"/>
    <mergeCell ref="R44:S44"/>
    <mergeCell ref="T44:U44"/>
    <mergeCell ref="C41:D41"/>
    <mergeCell ref="H41:I41"/>
    <mergeCell ref="K41:L41"/>
    <mergeCell ref="P41:Q41"/>
    <mergeCell ref="R41:S41"/>
    <mergeCell ref="T41:U41"/>
    <mergeCell ref="C42:D42"/>
    <mergeCell ref="H42:I42"/>
    <mergeCell ref="K42:L42"/>
    <mergeCell ref="P42:Q42"/>
    <mergeCell ref="R42:S42"/>
    <mergeCell ref="T42:U42"/>
    <mergeCell ref="C39:D39"/>
    <mergeCell ref="H39:I39"/>
    <mergeCell ref="K39:L39"/>
    <mergeCell ref="P39:Q39"/>
    <mergeCell ref="R39:S39"/>
    <mergeCell ref="T39:U39"/>
    <mergeCell ref="C40:D40"/>
    <mergeCell ref="H40:I40"/>
    <mergeCell ref="K40:L40"/>
    <mergeCell ref="P40:Q40"/>
    <mergeCell ref="R40:S40"/>
    <mergeCell ref="T40:U40"/>
    <mergeCell ref="C37:D37"/>
    <mergeCell ref="H37:I37"/>
    <mergeCell ref="K37:L37"/>
    <mergeCell ref="P37:Q37"/>
    <mergeCell ref="R37:S37"/>
    <mergeCell ref="T37:U37"/>
    <mergeCell ref="C38:D38"/>
    <mergeCell ref="H38:I38"/>
    <mergeCell ref="K38:L38"/>
    <mergeCell ref="P38:Q38"/>
    <mergeCell ref="R38:S38"/>
    <mergeCell ref="T38:U38"/>
    <mergeCell ref="C35:D35"/>
    <mergeCell ref="H35:I35"/>
    <mergeCell ref="K35:L35"/>
    <mergeCell ref="P35:Q35"/>
    <mergeCell ref="R35:S35"/>
    <mergeCell ref="T35:U35"/>
    <mergeCell ref="C36:D36"/>
    <mergeCell ref="H36:I36"/>
    <mergeCell ref="K36:L36"/>
    <mergeCell ref="P36:Q36"/>
    <mergeCell ref="R36:S36"/>
    <mergeCell ref="T36:U36"/>
    <mergeCell ref="C33:D33"/>
    <mergeCell ref="H33:I33"/>
    <mergeCell ref="K33:L33"/>
    <mergeCell ref="P33:Q33"/>
    <mergeCell ref="R33:S33"/>
    <mergeCell ref="T33:U33"/>
    <mergeCell ref="C34:D34"/>
    <mergeCell ref="H34:I34"/>
    <mergeCell ref="K34:L34"/>
    <mergeCell ref="P34:Q34"/>
    <mergeCell ref="R34:S34"/>
    <mergeCell ref="T34:U34"/>
    <mergeCell ref="C31:D31"/>
    <mergeCell ref="H31:I31"/>
    <mergeCell ref="K31:L31"/>
    <mergeCell ref="P31:Q31"/>
    <mergeCell ref="R31:S31"/>
    <mergeCell ref="T31:U31"/>
    <mergeCell ref="C32:D32"/>
    <mergeCell ref="H32:I32"/>
    <mergeCell ref="K32:L32"/>
    <mergeCell ref="P32:Q32"/>
    <mergeCell ref="R32:S32"/>
    <mergeCell ref="T32:U32"/>
    <mergeCell ref="C29:D29"/>
    <mergeCell ref="H29:I29"/>
    <mergeCell ref="K29:L29"/>
    <mergeCell ref="P29:Q29"/>
    <mergeCell ref="R29:S29"/>
    <mergeCell ref="T29:U29"/>
    <mergeCell ref="C30:D30"/>
    <mergeCell ref="H30:I30"/>
    <mergeCell ref="K30:L30"/>
    <mergeCell ref="P30:Q30"/>
    <mergeCell ref="R30:S30"/>
    <mergeCell ref="T30:U30"/>
    <mergeCell ref="C27:D27"/>
    <mergeCell ref="H27:I27"/>
    <mergeCell ref="K27:L27"/>
    <mergeCell ref="P27:Q27"/>
    <mergeCell ref="R27:S27"/>
    <mergeCell ref="T27:U27"/>
    <mergeCell ref="C28:D28"/>
    <mergeCell ref="H28:I28"/>
    <mergeCell ref="K28:L28"/>
    <mergeCell ref="P28:Q28"/>
    <mergeCell ref="R28:S28"/>
    <mergeCell ref="T28:U28"/>
    <mergeCell ref="C25:D25"/>
    <mergeCell ref="H25:I25"/>
    <mergeCell ref="K25:L25"/>
    <mergeCell ref="P25:Q25"/>
    <mergeCell ref="R25:S25"/>
    <mergeCell ref="T25:U25"/>
    <mergeCell ref="C26:D26"/>
    <mergeCell ref="H26:I26"/>
    <mergeCell ref="K26:L26"/>
    <mergeCell ref="P26:Q26"/>
    <mergeCell ref="R26:S26"/>
    <mergeCell ref="T26:U26"/>
    <mergeCell ref="C23:D23"/>
    <mergeCell ref="H23:I23"/>
    <mergeCell ref="K23:L23"/>
    <mergeCell ref="P23:Q23"/>
    <mergeCell ref="R23:S23"/>
    <mergeCell ref="T23:U23"/>
    <mergeCell ref="C24:D24"/>
    <mergeCell ref="H24:I24"/>
    <mergeCell ref="K24:L24"/>
    <mergeCell ref="P24:Q24"/>
    <mergeCell ref="R24:S24"/>
    <mergeCell ref="T24:U24"/>
    <mergeCell ref="C21:D21"/>
    <mergeCell ref="H21:I21"/>
    <mergeCell ref="K21:L21"/>
    <mergeCell ref="P21:Q21"/>
    <mergeCell ref="R21:S21"/>
    <mergeCell ref="T21:U21"/>
    <mergeCell ref="C22:D22"/>
    <mergeCell ref="H22:I22"/>
    <mergeCell ref="K22:L22"/>
    <mergeCell ref="P22:Q22"/>
    <mergeCell ref="R22:S22"/>
    <mergeCell ref="T22:U22"/>
    <mergeCell ref="C19:D19"/>
    <mergeCell ref="H19:I19"/>
    <mergeCell ref="K19:L19"/>
    <mergeCell ref="P19:Q19"/>
    <mergeCell ref="R19:S19"/>
    <mergeCell ref="T19:U19"/>
    <mergeCell ref="C20:D20"/>
    <mergeCell ref="H20:I20"/>
    <mergeCell ref="K20:L20"/>
    <mergeCell ref="P20:Q20"/>
    <mergeCell ref="R20:S20"/>
    <mergeCell ref="T20:U20"/>
    <mergeCell ref="C17:D17"/>
    <mergeCell ref="H17:I17"/>
    <mergeCell ref="K17:L17"/>
    <mergeCell ref="P17:Q17"/>
    <mergeCell ref="R17:S17"/>
    <mergeCell ref="T17:U17"/>
    <mergeCell ref="C18:D18"/>
    <mergeCell ref="H18:I18"/>
    <mergeCell ref="K18:L18"/>
    <mergeCell ref="P18:Q18"/>
    <mergeCell ref="R18:S18"/>
    <mergeCell ref="T18:U18"/>
    <mergeCell ref="C15:D15"/>
    <mergeCell ref="H15:I15"/>
    <mergeCell ref="K15:L15"/>
    <mergeCell ref="P15:Q15"/>
    <mergeCell ref="R15:S15"/>
    <mergeCell ref="T15:U15"/>
    <mergeCell ref="C16:D16"/>
    <mergeCell ref="H16:I16"/>
    <mergeCell ref="K16:L16"/>
    <mergeCell ref="P16:Q16"/>
    <mergeCell ref="R16:S16"/>
    <mergeCell ref="T16:U16"/>
    <mergeCell ref="C13:D13"/>
    <mergeCell ref="H13:I13"/>
    <mergeCell ref="K13:L13"/>
    <mergeCell ref="P13:Q13"/>
    <mergeCell ref="R13:S13"/>
    <mergeCell ref="T13:U13"/>
    <mergeCell ref="C14:D14"/>
    <mergeCell ref="H14:I14"/>
    <mergeCell ref="K14:L14"/>
    <mergeCell ref="P14:Q14"/>
    <mergeCell ref="R14:S14"/>
    <mergeCell ref="T14:U14"/>
    <mergeCell ref="C11:D11"/>
    <mergeCell ref="H11:I11"/>
    <mergeCell ref="K11:L11"/>
    <mergeCell ref="P11:Q11"/>
    <mergeCell ref="R11:S11"/>
    <mergeCell ref="T11:U11"/>
    <mergeCell ref="C12:D12"/>
    <mergeCell ref="H12:I12"/>
    <mergeCell ref="K12:L12"/>
    <mergeCell ref="P12:Q12"/>
    <mergeCell ref="R12:S12"/>
    <mergeCell ref="T12:U12"/>
    <mergeCell ref="C9:D9"/>
    <mergeCell ref="H9:I9"/>
    <mergeCell ref="K9:L9"/>
    <mergeCell ref="P9:Q9"/>
    <mergeCell ref="R9:S9"/>
    <mergeCell ref="T9:U9"/>
    <mergeCell ref="C10:D10"/>
    <mergeCell ref="H10:I10"/>
    <mergeCell ref="K10:L10"/>
    <mergeCell ref="P10:Q10"/>
    <mergeCell ref="R10:S10"/>
    <mergeCell ref="T10:U10"/>
    <mergeCell ref="B7:B8"/>
    <mergeCell ref="C7:D8"/>
    <mergeCell ref="E7:I7"/>
    <mergeCell ref="J7:L7"/>
    <mergeCell ref="M7:M8"/>
    <mergeCell ref="N7:Q7"/>
    <mergeCell ref="R7:U7"/>
    <mergeCell ref="H8:I8"/>
    <mergeCell ref="K8:L8"/>
    <mergeCell ref="P8:Q8"/>
    <mergeCell ref="R8:S8"/>
    <mergeCell ref="T8:U8"/>
    <mergeCell ref="B4:C4"/>
    <mergeCell ref="D4:E4"/>
    <mergeCell ref="F4:G4"/>
    <mergeCell ref="H4:I4"/>
    <mergeCell ref="J4:K4"/>
    <mergeCell ref="L4:M4"/>
    <mergeCell ref="N4:O4"/>
    <mergeCell ref="P4:Q4"/>
    <mergeCell ref="J5:K5"/>
    <mergeCell ref="L5:M5"/>
    <mergeCell ref="P5:Q5"/>
    <mergeCell ref="J2:K2"/>
    <mergeCell ref="L2:M2"/>
    <mergeCell ref="N2:O2"/>
    <mergeCell ref="P2:Q2"/>
    <mergeCell ref="B3:C3"/>
    <mergeCell ref="D3:I3"/>
    <mergeCell ref="J3:K3"/>
    <mergeCell ref="L3:Q3"/>
    <mergeCell ref="B2:C2"/>
    <mergeCell ref="D2:E2"/>
    <mergeCell ref="F2:G2"/>
    <mergeCell ref="H2:I2"/>
  </mergeCells>
  <phoneticPr fontId="2"/>
  <conditionalFormatting sqref="G58 G65 G88 G104">
    <cfRule type="cellIs" dxfId="335" priority="257" stopIfTrue="1" operator="equal">
      <formula>"買"</formula>
    </cfRule>
    <cfRule type="cellIs" dxfId="334" priority="258" stopIfTrue="1" operator="equal">
      <formula>"売"</formula>
    </cfRule>
  </conditionalFormatting>
  <conditionalFormatting sqref="G32">
    <cfRule type="cellIs" dxfId="333" priority="217" stopIfTrue="1" operator="equal">
      <formula>"買"</formula>
    </cfRule>
    <cfRule type="cellIs" dxfId="332" priority="218" stopIfTrue="1" operator="equal">
      <formula>"売"</formula>
    </cfRule>
  </conditionalFormatting>
  <conditionalFormatting sqref="G9">
    <cfRule type="cellIs" dxfId="331" priority="199" stopIfTrue="1" operator="equal">
      <formula>"買"</formula>
    </cfRule>
    <cfRule type="cellIs" dxfId="330" priority="200" stopIfTrue="1" operator="equal">
      <formula>"売"</formula>
    </cfRule>
  </conditionalFormatting>
  <conditionalFormatting sqref="G10">
    <cfRule type="cellIs" dxfId="329" priority="197" stopIfTrue="1" operator="equal">
      <formula>"買"</formula>
    </cfRule>
    <cfRule type="cellIs" dxfId="328" priority="198" stopIfTrue="1" operator="equal">
      <formula>"売"</formula>
    </cfRule>
  </conditionalFormatting>
  <conditionalFormatting sqref="G11">
    <cfRule type="cellIs" dxfId="327" priority="195" stopIfTrue="1" operator="equal">
      <formula>"買"</formula>
    </cfRule>
    <cfRule type="cellIs" dxfId="326" priority="196" stopIfTrue="1" operator="equal">
      <formula>"売"</formula>
    </cfRule>
  </conditionalFormatting>
  <conditionalFormatting sqref="G12">
    <cfRule type="cellIs" dxfId="325" priority="193" stopIfTrue="1" operator="equal">
      <formula>"買"</formula>
    </cfRule>
    <cfRule type="cellIs" dxfId="324" priority="194" stopIfTrue="1" operator="equal">
      <formula>"売"</formula>
    </cfRule>
  </conditionalFormatting>
  <conditionalFormatting sqref="G13">
    <cfRule type="cellIs" dxfId="323" priority="191" stopIfTrue="1" operator="equal">
      <formula>"買"</formula>
    </cfRule>
    <cfRule type="cellIs" dxfId="322" priority="192" stopIfTrue="1" operator="equal">
      <formula>"売"</formula>
    </cfRule>
  </conditionalFormatting>
  <conditionalFormatting sqref="G14">
    <cfRule type="cellIs" dxfId="321" priority="189" stopIfTrue="1" operator="equal">
      <formula>"買"</formula>
    </cfRule>
    <cfRule type="cellIs" dxfId="320" priority="190" stopIfTrue="1" operator="equal">
      <formula>"売"</formula>
    </cfRule>
  </conditionalFormatting>
  <conditionalFormatting sqref="G15">
    <cfRule type="cellIs" dxfId="319" priority="187" stopIfTrue="1" operator="equal">
      <formula>"買"</formula>
    </cfRule>
    <cfRule type="cellIs" dxfId="318" priority="188" stopIfTrue="1" operator="equal">
      <formula>"売"</formula>
    </cfRule>
  </conditionalFormatting>
  <conditionalFormatting sqref="G16">
    <cfRule type="cellIs" dxfId="317" priority="185" stopIfTrue="1" operator="equal">
      <formula>"買"</formula>
    </cfRule>
    <cfRule type="cellIs" dxfId="316" priority="186" stopIfTrue="1" operator="equal">
      <formula>"売"</formula>
    </cfRule>
  </conditionalFormatting>
  <conditionalFormatting sqref="G17">
    <cfRule type="cellIs" dxfId="315" priority="183" stopIfTrue="1" operator="equal">
      <formula>"買"</formula>
    </cfRule>
    <cfRule type="cellIs" dxfId="314" priority="184" stopIfTrue="1" operator="equal">
      <formula>"売"</formula>
    </cfRule>
  </conditionalFormatting>
  <conditionalFormatting sqref="G18">
    <cfRule type="cellIs" dxfId="313" priority="181" stopIfTrue="1" operator="equal">
      <formula>"買"</formula>
    </cfRule>
    <cfRule type="cellIs" dxfId="312" priority="182" stopIfTrue="1" operator="equal">
      <formula>"売"</formula>
    </cfRule>
  </conditionalFormatting>
  <conditionalFormatting sqref="G19">
    <cfRule type="cellIs" dxfId="311" priority="179" stopIfTrue="1" operator="equal">
      <formula>"買"</formula>
    </cfRule>
    <cfRule type="cellIs" dxfId="310" priority="180" stopIfTrue="1" operator="equal">
      <formula>"売"</formula>
    </cfRule>
  </conditionalFormatting>
  <conditionalFormatting sqref="G20">
    <cfRule type="cellIs" dxfId="309" priority="177" stopIfTrue="1" operator="equal">
      <formula>"買"</formula>
    </cfRule>
    <cfRule type="cellIs" dxfId="308" priority="178" stopIfTrue="1" operator="equal">
      <formula>"売"</formula>
    </cfRule>
  </conditionalFormatting>
  <conditionalFormatting sqref="G21">
    <cfRule type="cellIs" dxfId="307" priority="175" stopIfTrue="1" operator="equal">
      <formula>"買"</formula>
    </cfRule>
    <cfRule type="cellIs" dxfId="306" priority="176" stopIfTrue="1" operator="equal">
      <formula>"売"</formula>
    </cfRule>
  </conditionalFormatting>
  <conditionalFormatting sqref="G22">
    <cfRule type="cellIs" dxfId="305" priority="173" stopIfTrue="1" operator="equal">
      <formula>"買"</formula>
    </cfRule>
    <cfRule type="cellIs" dxfId="304" priority="174" stopIfTrue="1" operator="equal">
      <formula>"売"</formula>
    </cfRule>
  </conditionalFormatting>
  <conditionalFormatting sqref="G23">
    <cfRule type="cellIs" dxfId="303" priority="171" stopIfTrue="1" operator="equal">
      <formula>"買"</formula>
    </cfRule>
    <cfRule type="cellIs" dxfId="302" priority="172" stopIfTrue="1" operator="equal">
      <formula>"売"</formula>
    </cfRule>
  </conditionalFormatting>
  <conditionalFormatting sqref="G24">
    <cfRule type="cellIs" dxfId="301" priority="169" stopIfTrue="1" operator="equal">
      <formula>"買"</formula>
    </cfRule>
    <cfRule type="cellIs" dxfId="300" priority="170" stopIfTrue="1" operator="equal">
      <formula>"売"</formula>
    </cfRule>
  </conditionalFormatting>
  <conditionalFormatting sqref="G25">
    <cfRule type="cellIs" dxfId="299" priority="167" stopIfTrue="1" operator="equal">
      <formula>"買"</formula>
    </cfRule>
    <cfRule type="cellIs" dxfId="298" priority="168" stopIfTrue="1" operator="equal">
      <formula>"売"</formula>
    </cfRule>
  </conditionalFormatting>
  <conditionalFormatting sqref="G26">
    <cfRule type="cellIs" dxfId="297" priority="165" stopIfTrue="1" operator="equal">
      <formula>"買"</formula>
    </cfRule>
    <cfRule type="cellIs" dxfId="296" priority="166" stopIfTrue="1" operator="equal">
      <formula>"売"</formula>
    </cfRule>
  </conditionalFormatting>
  <conditionalFormatting sqref="G27">
    <cfRule type="cellIs" dxfId="295" priority="163" stopIfTrue="1" operator="equal">
      <formula>"買"</formula>
    </cfRule>
    <cfRule type="cellIs" dxfId="294" priority="164" stopIfTrue="1" operator="equal">
      <formula>"売"</formula>
    </cfRule>
  </conditionalFormatting>
  <conditionalFormatting sqref="G28">
    <cfRule type="cellIs" dxfId="293" priority="161" stopIfTrue="1" operator="equal">
      <formula>"買"</formula>
    </cfRule>
    <cfRule type="cellIs" dxfId="292" priority="162" stopIfTrue="1" operator="equal">
      <formula>"売"</formula>
    </cfRule>
  </conditionalFormatting>
  <conditionalFormatting sqref="G29">
    <cfRule type="cellIs" dxfId="291" priority="159" stopIfTrue="1" operator="equal">
      <formula>"買"</formula>
    </cfRule>
    <cfRule type="cellIs" dxfId="290" priority="160" stopIfTrue="1" operator="equal">
      <formula>"売"</formula>
    </cfRule>
  </conditionalFormatting>
  <conditionalFormatting sqref="G30">
    <cfRule type="cellIs" dxfId="289" priority="157" stopIfTrue="1" operator="equal">
      <formula>"買"</formula>
    </cfRule>
    <cfRule type="cellIs" dxfId="288" priority="158" stopIfTrue="1" operator="equal">
      <formula>"売"</formula>
    </cfRule>
  </conditionalFormatting>
  <conditionalFormatting sqref="G31">
    <cfRule type="cellIs" dxfId="287" priority="155" stopIfTrue="1" operator="equal">
      <formula>"買"</formula>
    </cfRule>
    <cfRule type="cellIs" dxfId="286" priority="156" stopIfTrue="1" operator="equal">
      <formula>"売"</formula>
    </cfRule>
  </conditionalFormatting>
  <conditionalFormatting sqref="G33">
    <cfRule type="cellIs" dxfId="285" priority="153" stopIfTrue="1" operator="equal">
      <formula>"買"</formula>
    </cfRule>
    <cfRule type="cellIs" dxfId="284" priority="154" stopIfTrue="1" operator="equal">
      <formula>"売"</formula>
    </cfRule>
  </conditionalFormatting>
  <conditionalFormatting sqref="G34">
    <cfRule type="cellIs" dxfId="283" priority="151" stopIfTrue="1" operator="equal">
      <formula>"買"</formula>
    </cfRule>
    <cfRule type="cellIs" dxfId="282" priority="152" stopIfTrue="1" operator="equal">
      <formula>"売"</formula>
    </cfRule>
  </conditionalFormatting>
  <conditionalFormatting sqref="G35:G36">
    <cfRule type="cellIs" dxfId="281" priority="147" stopIfTrue="1" operator="equal">
      <formula>"買"</formula>
    </cfRule>
    <cfRule type="cellIs" dxfId="280" priority="148" stopIfTrue="1" operator="equal">
      <formula>"売"</formula>
    </cfRule>
  </conditionalFormatting>
  <conditionalFormatting sqref="G37">
    <cfRule type="cellIs" dxfId="279" priority="145" stopIfTrue="1" operator="equal">
      <formula>"買"</formula>
    </cfRule>
    <cfRule type="cellIs" dxfId="278" priority="146" stopIfTrue="1" operator="equal">
      <formula>"売"</formula>
    </cfRule>
  </conditionalFormatting>
  <conditionalFormatting sqref="G38">
    <cfRule type="cellIs" dxfId="277" priority="143" stopIfTrue="1" operator="equal">
      <formula>"買"</formula>
    </cfRule>
    <cfRule type="cellIs" dxfId="276" priority="144" stopIfTrue="1" operator="equal">
      <formula>"売"</formula>
    </cfRule>
  </conditionalFormatting>
  <conditionalFormatting sqref="G39">
    <cfRule type="cellIs" dxfId="275" priority="141" stopIfTrue="1" operator="equal">
      <formula>"買"</formula>
    </cfRule>
    <cfRule type="cellIs" dxfId="274" priority="142" stopIfTrue="1" operator="equal">
      <formula>"売"</formula>
    </cfRule>
  </conditionalFormatting>
  <conditionalFormatting sqref="G40:G41">
    <cfRule type="cellIs" dxfId="273" priority="139" stopIfTrue="1" operator="equal">
      <formula>"買"</formula>
    </cfRule>
    <cfRule type="cellIs" dxfId="272" priority="140" stopIfTrue="1" operator="equal">
      <formula>"売"</formula>
    </cfRule>
  </conditionalFormatting>
  <conditionalFormatting sqref="G42:G43">
    <cfRule type="cellIs" dxfId="271" priority="135" stopIfTrue="1" operator="equal">
      <formula>"買"</formula>
    </cfRule>
    <cfRule type="cellIs" dxfId="270" priority="136" stopIfTrue="1" operator="equal">
      <formula>"売"</formula>
    </cfRule>
  </conditionalFormatting>
  <conditionalFormatting sqref="G44:G45">
    <cfRule type="cellIs" dxfId="269" priority="133" stopIfTrue="1" operator="equal">
      <formula>"買"</formula>
    </cfRule>
    <cfRule type="cellIs" dxfId="268" priority="134" stopIfTrue="1" operator="equal">
      <formula>"売"</formula>
    </cfRule>
  </conditionalFormatting>
  <conditionalFormatting sqref="G46">
    <cfRule type="cellIs" dxfId="267" priority="129" stopIfTrue="1" operator="equal">
      <formula>"買"</formula>
    </cfRule>
    <cfRule type="cellIs" dxfId="266" priority="130" stopIfTrue="1" operator="equal">
      <formula>"売"</formula>
    </cfRule>
  </conditionalFormatting>
  <conditionalFormatting sqref="G47">
    <cfRule type="cellIs" dxfId="265" priority="131" stopIfTrue="1" operator="equal">
      <formula>"買"</formula>
    </cfRule>
    <cfRule type="cellIs" dxfId="264" priority="132" stopIfTrue="1" operator="equal">
      <formula>"売"</formula>
    </cfRule>
  </conditionalFormatting>
  <conditionalFormatting sqref="G48">
    <cfRule type="cellIs" dxfId="263" priority="127" stopIfTrue="1" operator="equal">
      <formula>"買"</formula>
    </cfRule>
    <cfRule type="cellIs" dxfId="262" priority="128" stopIfTrue="1" operator="equal">
      <formula>"売"</formula>
    </cfRule>
  </conditionalFormatting>
  <conditionalFormatting sqref="G49">
    <cfRule type="cellIs" dxfId="261" priority="125" stopIfTrue="1" operator="equal">
      <formula>"買"</formula>
    </cfRule>
    <cfRule type="cellIs" dxfId="260" priority="126" stopIfTrue="1" operator="equal">
      <formula>"売"</formula>
    </cfRule>
  </conditionalFormatting>
  <conditionalFormatting sqref="G50">
    <cfRule type="cellIs" dxfId="259" priority="115" stopIfTrue="1" operator="equal">
      <formula>"買"</formula>
    </cfRule>
    <cfRule type="cellIs" dxfId="258" priority="116" stopIfTrue="1" operator="equal">
      <formula>"売"</formula>
    </cfRule>
  </conditionalFormatting>
  <conditionalFormatting sqref="G51 G53">
    <cfRule type="cellIs" dxfId="257" priority="113" stopIfTrue="1" operator="equal">
      <formula>"買"</formula>
    </cfRule>
    <cfRule type="cellIs" dxfId="256" priority="114" stopIfTrue="1" operator="equal">
      <formula>"売"</formula>
    </cfRule>
  </conditionalFormatting>
  <conditionalFormatting sqref="G52">
    <cfRule type="cellIs" dxfId="255" priority="111" stopIfTrue="1" operator="equal">
      <formula>"買"</formula>
    </cfRule>
    <cfRule type="cellIs" dxfId="254" priority="112" stopIfTrue="1" operator="equal">
      <formula>"売"</formula>
    </cfRule>
  </conditionalFormatting>
  <conditionalFormatting sqref="G54">
    <cfRule type="cellIs" dxfId="253" priority="109" stopIfTrue="1" operator="equal">
      <formula>"買"</formula>
    </cfRule>
    <cfRule type="cellIs" dxfId="252" priority="110" stopIfTrue="1" operator="equal">
      <formula>"売"</formula>
    </cfRule>
  </conditionalFormatting>
  <conditionalFormatting sqref="G55">
    <cfRule type="cellIs" dxfId="251" priority="107" stopIfTrue="1" operator="equal">
      <formula>"買"</formula>
    </cfRule>
    <cfRule type="cellIs" dxfId="250" priority="108" stopIfTrue="1" operator="equal">
      <formula>"売"</formula>
    </cfRule>
  </conditionalFormatting>
  <conditionalFormatting sqref="G56">
    <cfRule type="cellIs" dxfId="249" priority="105" stopIfTrue="1" operator="equal">
      <formula>"買"</formula>
    </cfRule>
    <cfRule type="cellIs" dxfId="248" priority="106" stopIfTrue="1" operator="equal">
      <formula>"売"</formula>
    </cfRule>
  </conditionalFormatting>
  <conditionalFormatting sqref="G57">
    <cfRule type="cellIs" dxfId="247" priority="103" stopIfTrue="1" operator="equal">
      <formula>"買"</formula>
    </cfRule>
    <cfRule type="cellIs" dxfId="246" priority="104" stopIfTrue="1" operator="equal">
      <formula>"売"</formula>
    </cfRule>
  </conditionalFormatting>
  <conditionalFormatting sqref="G59">
    <cfRule type="cellIs" dxfId="245" priority="101" stopIfTrue="1" operator="equal">
      <formula>"買"</formula>
    </cfRule>
    <cfRule type="cellIs" dxfId="244" priority="102" stopIfTrue="1" operator="equal">
      <formula>"売"</formula>
    </cfRule>
  </conditionalFormatting>
  <conditionalFormatting sqref="G60">
    <cfRule type="cellIs" dxfId="243" priority="99" stopIfTrue="1" operator="equal">
      <formula>"買"</formula>
    </cfRule>
    <cfRule type="cellIs" dxfId="242" priority="100" stopIfTrue="1" operator="equal">
      <formula>"売"</formula>
    </cfRule>
  </conditionalFormatting>
  <conditionalFormatting sqref="G61">
    <cfRule type="cellIs" dxfId="241" priority="97" stopIfTrue="1" operator="equal">
      <formula>"買"</formula>
    </cfRule>
    <cfRule type="cellIs" dxfId="240" priority="98" stopIfTrue="1" operator="equal">
      <formula>"売"</formula>
    </cfRule>
  </conditionalFormatting>
  <conditionalFormatting sqref="G62">
    <cfRule type="cellIs" dxfId="239" priority="95" stopIfTrue="1" operator="equal">
      <formula>"買"</formula>
    </cfRule>
    <cfRule type="cellIs" dxfId="238" priority="96" stopIfTrue="1" operator="equal">
      <formula>"売"</formula>
    </cfRule>
  </conditionalFormatting>
  <conditionalFormatting sqref="G63">
    <cfRule type="cellIs" dxfId="237" priority="93" stopIfTrue="1" operator="equal">
      <formula>"買"</formula>
    </cfRule>
    <cfRule type="cellIs" dxfId="236" priority="94" stopIfTrue="1" operator="equal">
      <formula>"売"</formula>
    </cfRule>
  </conditionalFormatting>
  <conditionalFormatting sqref="G64">
    <cfRule type="cellIs" dxfId="235" priority="89" stopIfTrue="1" operator="equal">
      <formula>"買"</formula>
    </cfRule>
    <cfRule type="cellIs" dxfId="234" priority="90" stopIfTrue="1" operator="equal">
      <formula>"売"</formula>
    </cfRule>
  </conditionalFormatting>
  <conditionalFormatting sqref="G66">
    <cfRule type="cellIs" dxfId="233" priority="87" stopIfTrue="1" operator="equal">
      <formula>"買"</formula>
    </cfRule>
    <cfRule type="cellIs" dxfId="232" priority="88" stopIfTrue="1" operator="equal">
      <formula>"売"</formula>
    </cfRule>
  </conditionalFormatting>
  <conditionalFormatting sqref="G67">
    <cfRule type="cellIs" dxfId="231" priority="85" stopIfTrue="1" operator="equal">
      <formula>"買"</formula>
    </cfRule>
    <cfRule type="cellIs" dxfId="230" priority="86" stopIfTrue="1" operator="equal">
      <formula>"売"</formula>
    </cfRule>
  </conditionalFormatting>
  <conditionalFormatting sqref="G68">
    <cfRule type="cellIs" dxfId="229" priority="83" stopIfTrue="1" operator="equal">
      <formula>"買"</formula>
    </cfRule>
    <cfRule type="cellIs" dxfId="228" priority="84" stopIfTrue="1" operator="equal">
      <formula>"売"</formula>
    </cfRule>
  </conditionalFormatting>
  <conditionalFormatting sqref="G69">
    <cfRule type="cellIs" dxfId="227" priority="81" stopIfTrue="1" operator="equal">
      <formula>"買"</formula>
    </cfRule>
    <cfRule type="cellIs" dxfId="226" priority="82" stopIfTrue="1" operator="equal">
      <formula>"売"</formula>
    </cfRule>
  </conditionalFormatting>
  <conditionalFormatting sqref="G70">
    <cfRule type="cellIs" dxfId="225" priority="79" stopIfTrue="1" operator="equal">
      <formula>"買"</formula>
    </cfRule>
    <cfRule type="cellIs" dxfId="224" priority="80" stopIfTrue="1" operator="equal">
      <formula>"売"</formula>
    </cfRule>
  </conditionalFormatting>
  <conditionalFormatting sqref="G71">
    <cfRule type="cellIs" dxfId="223" priority="77" stopIfTrue="1" operator="equal">
      <formula>"買"</formula>
    </cfRule>
    <cfRule type="cellIs" dxfId="222" priority="78" stopIfTrue="1" operator="equal">
      <formula>"売"</formula>
    </cfRule>
  </conditionalFormatting>
  <conditionalFormatting sqref="G72">
    <cfRule type="cellIs" dxfId="221" priority="75" stopIfTrue="1" operator="equal">
      <formula>"買"</formula>
    </cfRule>
    <cfRule type="cellIs" dxfId="220" priority="76" stopIfTrue="1" operator="equal">
      <formula>"売"</formula>
    </cfRule>
  </conditionalFormatting>
  <conditionalFormatting sqref="G73">
    <cfRule type="cellIs" dxfId="219" priority="73" stopIfTrue="1" operator="equal">
      <formula>"買"</formula>
    </cfRule>
    <cfRule type="cellIs" dxfId="218" priority="74" stopIfTrue="1" operator="equal">
      <formula>"売"</formula>
    </cfRule>
  </conditionalFormatting>
  <conditionalFormatting sqref="G74">
    <cfRule type="cellIs" dxfId="217" priority="71" stopIfTrue="1" operator="equal">
      <formula>"買"</formula>
    </cfRule>
    <cfRule type="cellIs" dxfId="216" priority="72" stopIfTrue="1" operator="equal">
      <formula>"売"</formula>
    </cfRule>
  </conditionalFormatting>
  <conditionalFormatting sqref="G75">
    <cfRule type="cellIs" dxfId="215" priority="67" stopIfTrue="1" operator="equal">
      <formula>"買"</formula>
    </cfRule>
    <cfRule type="cellIs" dxfId="214" priority="68" stopIfTrue="1" operator="equal">
      <formula>"売"</formula>
    </cfRule>
  </conditionalFormatting>
  <conditionalFormatting sqref="G76">
    <cfRule type="cellIs" dxfId="213" priority="65" stopIfTrue="1" operator="equal">
      <formula>"買"</formula>
    </cfRule>
    <cfRule type="cellIs" dxfId="212" priority="66" stopIfTrue="1" operator="equal">
      <formula>"売"</formula>
    </cfRule>
  </conditionalFormatting>
  <conditionalFormatting sqref="G77">
    <cfRule type="cellIs" dxfId="211" priority="63" stopIfTrue="1" operator="equal">
      <formula>"買"</formula>
    </cfRule>
    <cfRule type="cellIs" dxfId="210" priority="64" stopIfTrue="1" operator="equal">
      <formula>"売"</formula>
    </cfRule>
  </conditionalFormatting>
  <conditionalFormatting sqref="G78">
    <cfRule type="cellIs" dxfId="209" priority="61" stopIfTrue="1" operator="equal">
      <formula>"買"</formula>
    </cfRule>
    <cfRule type="cellIs" dxfId="208" priority="62" stopIfTrue="1" operator="equal">
      <formula>"売"</formula>
    </cfRule>
  </conditionalFormatting>
  <conditionalFormatting sqref="G79">
    <cfRule type="cellIs" dxfId="207" priority="59" stopIfTrue="1" operator="equal">
      <formula>"買"</formula>
    </cfRule>
    <cfRule type="cellIs" dxfId="206" priority="60" stopIfTrue="1" operator="equal">
      <formula>"売"</formula>
    </cfRule>
  </conditionalFormatting>
  <conditionalFormatting sqref="G80">
    <cfRule type="cellIs" dxfId="205" priority="57" stopIfTrue="1" operator="equal">
      <formula>"買"</formula>
    </cfRule>
    <cfRule type="cellIs" dxfId="204" priority="58" stopIfTrue="1" operator="equal">
      <formula>"売"</formula>
    </cfRule>
  </conditionalFormatting>
  <conditionalFormatting sqref="G81">
    <cfRule type="cellIs" dxfId="203" priority="55" stopIfTrue="1" operator="equal">
      <formula>"買"</formula>
    </cfRule>
    <cfRule type="cellIs" dxfId="202" priority="56" stopIfTrue="1" operator="equal">
      <formula>"売"</formula>
    </cfRule>
  </conditionalFormatting>
  <conditionalFormatting sqref="G82">
    <cfRule type="cellIs" dxfId="201" priority="43" stopIfTrue="1" operator="equal">
      <formula>"買"</formula>
    </cfRule>
    <cfRule type="cellIs" dxfId="200" priority="44" stopIfTrue="1" operator="equal">
      <formula>"売"</formula>
    </cfRule>
  </conditionalFormatting>
  <conditionalFormatting sqref="G83">
    <cfRule type="cellIs" dxfId="199" priority="41" stopIfTrue="1" operator="equal">
      <formula>"買"</formula>
    </cfRule>
    <cfRule type="cellIs" dxfId="198" priority="42" stopIfTrue="1" operator="equal">
      <formula>"売"</formula>
    </cfRule>
  </conditionalFormatting>
  <conditionalFormatting sqref="G84">
    <cfRule type="cellIs" dxfId="197" priority="39" stopIfTrue="1" operator="equal">
      <formula>"買"</formula>
    </cfRule>
    <cfRule type="cellIs" dxfId="196" priority="40" stopIfTrue="1" operator="equal">
      <formula>"売"</formula>
    </cfRule>
  </conditionalFormatting>
  <conditionalFormatting sqref="G85">
    <cfRule type="cellIs" dxfId="195" priority="37" stopIfTrue="1" operator="equal">
      <formula>"買"</formula>
    </cfRule>
    <cfRule type="cellIs" dxfId="194" priority="38" stopIfTrue="1" operator="equal">
      <formula>"売"</formula>
    </cfRule>
  </conditionalFormatting>
  <conditionalFormatting sqref="G86">
    <cfRule type="cellIs" dxfId="193" priority="35" stopIfTrue="1" operator="equal">
      <formula>"買"</formula>
    </cfRule>
    <cfRule type="cellIs" dxfId="192" priority="36" stopIfTrue="1" operator="equal">
      <formula>"売"</formula>
    </cfRule>
  </conditionalFormatting>
  <conditionalFormatting sqref="G87">
    <cfRule type="cellIs" dxfId="191" priority="33" stopIfTrue="1" operator="equal">
      <formula>"買"</formula>
    </cfRule>
    <cfRule type="cellIs" dxfId="190" priority="34" stopIfTrue="1" operator="equal">
      <formula>"売"</formula>
    </cfRule>
  </conditionalFormatting>
  <conditionalFormatting sqref="G89">
    <cfRule type="cellIs" dxfId="189" priority="31" stopIfTrue="1" operator="equal">
      <formula>"買"</formula>
    </cfRule>
    <cfRule type="cellIs" dxfId="188" priority="32" stopIfTrue="1" operator="equal">
      <formula>"売"</formula>
    </cfRule>
  </conditionalFormatting>
  <conditionalFormatting sqref="G90">
    <cfRule type="cellIs" dxfId="187" priority="29" stopIfTrue="1" operator="equal">
      <formula>"買"</formula>
    </cfRule>
    <cfRule type="cellIs" dxfId="186" priority="30" stopIfTrue="1" operator="equal">
      <formula>"売"</formula>
    </cfRule>
  </conditionalFormatting>
  <conditionalFormatting sqref="G91">
    <cfRule type="cellIs" dxfId="185" priority="27" stopIfTrue="1" operator="equal">
      <formula>"買"</formula>
    </cfRule>
    <cfRule type="cellIs" dxfId="184" priority="28" stopIfTrue="1" operator="equal">
      <formula>"売"</formula>
    </cfRule>
  </conditionalFormatting>
  <conditionalFormatting sqref="G92">
    <cfRule type="cellIs" dxfId="183" priority="25" stopIfTrue="1" operator="equal">
      <formula>"買"</formula>
    </cfRule>
    <cfRule type="cellIs" dxfId="182" priority="26" stopIfTrue="1" operator="equal">
      <formula>"売"</formula>
    </cfRule>
  </conditionalFormatting>
  <conditionalFormatting sqref="G93:G94">
    <cfRule type="cellIs" dxfId="181" priority="23" stopIfTrue="1" operator="equal">
      <formula>"買"</formula>
    </cfRule>
    <cfRule type="cellIs" dxfId="180" priority="24" stopIfTrue="1" operator="equal">
      <formula>"売"</formula>
    </cfRule>
  </conditionalFormatting>
  <conditionalFormatting sqref="G95">
    <cfRule type="cellIs" dxfId="179" priority="21" stopIfTrue="1" operator="equal">
      <formula>"買"</formula>
    </cfRule>
    <cfRule type="cellIs" dxfId="178" priority="22" stopIfTrue="1" operator="equal">
      <formula>"売"</formula>
    </cfRule>
  </conditionalFormatting>
  <conditionalFormatting sqref="G96:G97">
    <cfRule type="cellIs" dxfId="177" priority="19" stopIfTrue="1" operator="equal">
      <formula>"買"</formula>
    </cfRule>
    <cfRule type="cellIs" dxfId="176" priority="20" stopIfTrue="1" operator="equal">
      <formula>"売"</formula>
    </cfRule>
  </conditionalFormatting>
  <conditionalFormatting sqref="G98:G99">
    <cfRule type="cellIs" dxfId="175" priority="17" stopIfTrue="1" operator="equal">
      <formula>"買"</formula>
    </cfRule>
    <cfRule type="cellIs" dxfId="174" priority="18" stopIfTrue="1" operator="equal">
      <formula>"売"</formula>
    </cfRule>
  </conditionalFormatting>
  <conditionalFormatting sqref="G100">
    <cfRule type="cellIs" dxfId="173" priority="15" stopIfTrue="1" operator="equal">
      <formula>"買"</formula>
    </cfRule>
    <cfRule type="cellIs" dxfId="172" priority="16" stopIfTrue="1" operator="equal">
      <formula>"売"</formula>
    </cfRule>
  </conditionalFormatting>
  <conditionalFormatting sqref="G101">
    <cfRule type="cellIs" dxfId="171" priority="13" stopIfTrue="1" operator="equal">
      <formula>"買"</formula>
    </cfRule>
    <cfRule type="cellIs" dxfId="170" priority="14" stopIfTrue="1" operator="equal">
      <formula>"売"</formula>
    </cfRule>
  </conditionalFormatting>
  <conditionalFormatting sqref="G102">
    <cfRule type="cellIs" dxfId="169" priority="11" stopIfTrue="1" operator="equal">
      <formula>"買"</formula>
    </cfRule>
    <cfRule type="cellIs" dxfId="168" priority="12" stopIfTrue="1" operator="equal">
      <formula>"売"</formula>
    </cfRule>
  </conditionalFormatting>
  <conditionalFormatting sqref="G103">
    <cfRule type="cellIs" dxfId="167" priority="9" stopIfTrue="1" operator="equal">
      <formula>"買"</formula>
    </cfRule>
    <cfRule type="cellIs" dxfId="166" priority="10" stopIfTrue="1" operator="equal">
      <formula>"売"</formula>
    </cfRule>
  </conditionalFormatting>
  <conditionalFormatting sqref="G105">
    <cfRule type="cellIs" dxfId="165" priority="7" stopIfTrue="1" operator="equal">
      <formula>"買"</formula>
    </cfRule>
    <cfRule type="cellIs" dxfId="164" priority="8" stopIfTrue="1" operator="equal">
      <formula>"売"</formula>
    </cfRule>
  </conditionalFormatting>
  <conditionalFormatting sqref="G106">
    <cfRule type="cellIs" dxfId="163" priority="5" stopIfTrue="1" operator="equal">
      <formula>"買"</formula>
    </cfRule>
    <cfRule type="cellIs" dxfId="162" priority="6" stopIfTrue="1" operator="equal">
      <formula>"売"</formula>
    </cfRule>
  </conditionalFormatting>
  <conditionalFormatting sqref="G107">
    <cfRule type="cellIs" dxfId="161" priority="3" stopIfTrue="1" operator="equal">
      <formula>"買"</formula>
    </cfRule>
    <cfRule type="cellIs" dxfId="160" priority="4" stopIfTrue="1" operator="equal">
      <formula>"売"</formula>
    </cfRule>
  </conditionalFormatting>
  <conditionalFormatting sqref="G108">
    <cfRule type="cellIs" dxfId="159" priority="1" stopIfTrue="1" operator="equal">
      <formula>"買"</formula>
    </cfRule>
    <cfRule type="cellIs" dxfId="158" priority="2" stopIfTrue="1" operator="equal">
      <formula>"売"</formula>
    </cfRule>
  </conditionalFormatting>
  <dataValidations count="1">
    <dataValidation type="list" allowBlank="1" showInputMessage="1" showErrorMessage="1" sqref="G9:G108" xr:uid="{00000000-0002-0000-0200-000000000000}">
      <formula1>"買,売"</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AA109"/>
  <sheetViews>
    <sheetView zoomScale="115" zoomScaleNormal="115" workbookViewId="0">
      <pane ySplit="8" topLeftCell="A96" activePane="bottomLeft" state="frozen"/>
      <selection pane="bottomLeft" activeCell="N108" sqref="N108:Q108"/>
    </sheetView>
  </sheetViews>
  <sheetFormatPr defaultRowHeight="13.2" x14ac:dyDescent="0.2"/>
  <cols>
    <col min="1" max="1" width="2.88671875" customWidth="1"/>
    <col min="2" max="18" width="6.6640625" customWidth="1"/>
    <col min="22" max="22" width="10.88671875" style="22" hidden="1" customWidth="1"/>
    <col min="23" max="23" width="0" hidden="1" customWidth="1"/>
  </cols>
  <sheetData>
    <row r="2" spans="2:27" x14ac:dyDescent="0.2">
      <c r="B2" s="68" t="s">
        <v>5</v>
      </c>
      <c r="C2" s="68"/>
      <c r="D2" s="70" t="s">
        <v>48</v>
      </c>
      <c r="E2" s="70"/>
      <c r="F2" s="68" t="s">
        <v>6</v>
      </c>
      <c r="G2" s="68"/>
      <c r="H2" s="72" t="s">
        <v>36</v>
      </c>
      <c r="I2" s="72"/>
      <c r="J2" s="68" t="s">
        <v>7</v>
      </c>
      <c r="K2" s="68"/>
      <c r="L2" s="69">
        <v>100000</v>
      </c>
      <c r="M2" s="70"/>
      <c r="N2" s="68" t="s">
        <v>8</v>
      </c>
      <c r="O2" s="68"/>
      <c r="P2" s="71">
        <f>SUM(L2,D4)</f>
        <v>95570.167774392889</v>
      </c>
      <c r="Q2" s="72"/>
      <c r="R2" s="1"/>
      <c r="S2" s="1"/>
      <c r="T2" s="1"/>
    </row>
    <row r="3" spans="2:27" ht="57" customHeight="1" x14ac:dyDescent="0.2">
      <c r="B3" s="68" t="s">
        <v>9</v>
      </c>
      <c r="C3" s="68"/>
      <c r="D3" s="73" t="s">
        <v>38</v>
      </c>
      <c r="E3" s="73"/>
      <c r="F3" s="73"/>
      <c r="G3" s="73"/>
      <c r="H3" s="73"/>
      <c r="I3" s="73"/>
      <c r="J3" s="68" t="s">
        <v>10</v>
      </c>
      <c r="K3" s="68"/>
      <c r="L3" s="73" t="s">
        <v>63</v>
      </c>
      <c r="M3" s="74"/>
      <c r="N3" s="74"/>
      <c r="O3" s="74"/>
      <c r="P3" s="74"/>
      <c r="Q3" s="74"/>
      <c r="R3" s="1"/>
      <c r="S3" s="1"/>
    </row>
    <row r="4" spans="2:27" x14ac:dyDescent="0.2">
      <c r="B4" s="68" t="s">
        <v>11</v>
      </c>
      <c r="C4" s="68"/>
      <c r="D4" s="75">
        <f>SUM($R$9:$S$993)</f>
        <v>-4429.8322256071096</v>
      </c>
      <c r="E4" s="75"/>
      <c r="F4" s="68" t="s">
        <v>12</v>
      </c>
      <c r="G4" s="68"/>
      <c r="H4" s="76">
        <f>SUM($T$9:$U$108)</f>
        <v>-64.899999999997704</v>
      </c>
      <c r="I4" s="72"/>
      <c r="J4" s="77" t="s">
        <v>68</v>
      </c>
      <c r="K4" s="77"/>
      <c r="L4" s="71" t="e">
        <f>Z8/AA8</f>
        <v>#DIV/0!</v>
      </c>
      <c r="M4" s="71"/>
      <c r="N4" s="77" t="s">
        <v>60</v>
      </c>
      <c r="O4" s="77"/>
      <c r="P4" s="78">
        <f>MAX(Y:Y)</f>
        <v>0.34797979299761095</v>
      </c>
      <c r="Q4" s="78"/>
      <c r="R4" s="1"/>
      <c r="S4" s="1"/>
      <c r="T4" s="1"/>
    </row>
    <row r="5" spans="2:27" x14ac:dyDescent="0.2">
      <c r="B5" s="36" t="s">
        <v>15</v>
      </c>
      <c r="C5" s="2">
        <f>COUNTIF($R$9:$R$990,"&gt;0")</f>
        <v>36</v>
      </c>
      <c r="D5" s="37" t="s">
        <v>16</v>
      </c>
      <c r="E5" s="15">
        <f>COUNTIF($R$9:$R$990,"&lt;0")</f>
        <v>64</v>
      </c>
      <c r="F5" s="37" t="s">
        <v>17</v>
      </c>
      <c r="G5" s="2">
        <f>COUNTIF($R$9:$R$990,"=0")</f>
        <v>0</v>
      </c>
      <c r="H5" s="37" t="s">
        <v>18</v>
      </c>
      <c r="I5" s="3">
        <f>C5/SUM(C5,E5,G5)</f>
        <v>0.36</v>
      </c>
      <c r="J5" s="79" t="s">
        <v>19</v>
      </c>
      <c r="K5" s="68"/>
      <c r="L5" s="80">
        <f>MAX(V9:V993)</f>
        <v>5</v>
      </c>
      <c r="M5" s="81"/>
      <c r="N5" s="17" t="s">
        <v>20</v>
      </c>
      <c r="O5" s="9"/>
      <c r="P5" s="80">
        <f>MAX(W9:W993)</f>
        <v>8</v>
      </c>
      <c r="Q5" s="81"/>
      <c r="R5" s="1"/>
      <c r="S5" s="1"/>
      <c r="T5" s="1"/>
    </row>
    <row r="6" spans="2:27" x14ac:dyDescent="0.2">
      <c r="B6" s="11"/>
      <c r="C6" s="13"/>
      <c r="D6" s="14"/>
      <c r="E6" s="10"/>
      <c r="F6" s="11"/>
      <c r="G6" s="10"/>
      <c r="H6" s="11"/>
      <c r="I6" s="16"/>
      <c r="J6" s="11"/>
      <c r="K6" s="11"/>
      <c r="L6" s="10"/>
      <c r="M6" s="43" t="s">
        <v>64</v>
      </c>
      <c r="N6" s="12"/>
      <c r="O6" s="12"/>
      <c r="P6" s="10"/>
      <c r="Q6" s="7"/>
      <c r="R6" s="1"/>
      <c r="S6" s="1"/>
      <c r="T6" s="1"/>
    </row>
    <row r="7" spans="2:27" x14ac:dyDescent="0.2">
      <c r="B7" s="82" t="s">
        <v>21</v>
      </c>
      <c r="C7" s="84" t="s">
        <v>22</v>
      </c>
      <c r="D7" s="85"/>
      <c r="E7" s="88" t="s">
        <v>23</v>
      </c>
      <c r="F7" s="89"/>
      <c r="G7" s="89"/>
      <c r="H7" s="89"/>
      <c r="I7" s="90"/>
      <c r="J7" s="91" t="s">
        <v>24</v>
      </c>
      <c r="K7" s="92"/>
      <c r="L7" s="93"/>
      <c r="M7" s="94" t="s">
        <v>25</v>
      </c>
      <c r="N7" s="95" t="s">
        <v>26</v>
      </c>
      <c r="O7" s="96"/>
      <c r="P7" s="96"/>
      <c r="Q7" s="97"/>
      <c r="R7" s="98" t="s">
        <v>27</v>
      </c>
      <c r="S7" s="98"/>
      <c r="T7" s="98"/>
      <c r="U7" s="98"/>
    </row>
    <row r="8" spans="2:27" x14ac:dyDescent="0.2">
      <c r="B8" s="83"/>
      <c r="C8" s="86"/>
      <c r="D8" s="87"/>
      <c r="E8" s="18" t="s">
        <v>28</v>
      </c>
      <c r="F8" s="18" t="s">
        <v>29</v>
      </c>
      <c r="G8" s="18" t="s">
        <v>30</v>
      </c>
      <c r="H8" s="99" t="s">
        <v>31</v>
      </c>
      <c r="I8" s="90"/>
      <c r="J8" s="4" t="s">
        <v>32</v>
      </c>
      <c r="K8" s="100" t="s">
        <v>33</v>
      </c>
      <c r="L8" s="93"/>
      <c r="M8" s="94"/>
      <c r="N8" s="5" t="s">
        <v>28</v>
      </c>
      <c r="O8" s="5" t="s">
        <v>29</v>
      </c>
      <c r="P8" s="101" t="s">
        <v>31</v>
      </c>
      <c r="Q8" s="97"/>
      <c r="R8" s="98" t="s">
        <v>34</v>
      </c>
      <c r="S8" s="98"/>
      <c r="T8" s="98" t="s">
        <v>32</v>
      </c>
      <c r="U8" s="98"/>
      <c r="Y8" t="s">
        <v>59</v>
      </c>
    </row>
    <row r="9" spans="2:27" x14ac:dyDescent="0.2">
      <c r="B9" s="35">
        <v>1</v>
      </c>
      <c r="C9" s="102">
        <f>L2</f>
        <v>100000</v>
      </c>
      <c r="D9" s="102"/>
      <c r="E9" s="49">
        <v>2000</v>
      </c>
      <c r="F9" s="8">
        <v>43891</v>
      </c>
      <c r="G9" s="49" t="s">
        <v>3</v>
      </c>
      <c r="H9" s="103">
        <v>0.96409</v>
      </c>
      <c r="I9" s="103"/>
      <c r="J9" s="49">
        <v>43</v>
      </c>
      <c r="K9" s="102">
        <f>IF(J9="","",C9*0.03)</f>
        <v>3000</v>
      </c>
      <c r="L9" s="102"/>
      <c r="M9" s="6">
        <f>IF(J9="","",(K9/J9)/LOOKUP(RIGHT($D$2,3),定数!$A$6:$A$13,定数!$B$6:$B$13))</f>
        <v>0.58139534883720922</v>
      </c>
      <c r="N9" s="49">
        <v>2000</v>
      </c>
      <c r="O9" s="8">
        <v>43891</v>
      </c>
      <c r="P9" s="103">
        <v>0.96840999999999999</v>
      </c>
      <c r="Q9" s="103"/>
      <c r="R9" s="104">
        <f>IF(P9="","",T9*M9*LOOKUP(RIGHT($D$2,3),定数!$A$6:$A$13,定数!$B$6:$B$13))</f>
        <v>-3013.9534883720862</v>
      </c>
      <c r="S9" s="104"/>
      <c r="T9" s="105">
        <f>IF(P9="","",IF(G9="買",(P9-H9),(H9-P9))*IF(RIGHT($D$2,3)="JPY",100,10000))</f>
        <v>-43.199999999999903</v>
      </c>
      <c r="U9" s="105"/>
      <c r="V9" s="1">
        <f>IF(T9&lt;&gt;"",IF(T9&gt;0,1+V8,0),"")</f>
        <v>0</v>
      </c>
      <c r="W9">
        <f>IF(T9&lt;&gt;"",IF(T9&lt;0,1+W8,0),"")</f>
        <v>1</v>
      </c>
      <c r="Z9" t="str">
        <f>IF(R9&gt;0,R9,"")</f>
        <v/>
      </c>
      <c r="AA9">
        <f>IF(R9&lt;0,R9,"")</f>
        <v>-3013.9534883720862</v>
      </c>
    </row>
    <row r="10" spans="2:27" x14ac:dyDescent="0.2">
      <c r="B10" s="35">
        <v>2</v>
      </c>
      <c r="C10" s="102">
        <f t="shared" ref="C10:C73" si="0">IF(R9="","",C9+R9)</f>
        <v>96986.046511627908</v>
      </c>
      <c r="D10" s="102"/>
      <c r="E10" s="49">
        <v>2000</v>
      </c>
      <c r="F10" s="8">
        <v>43897</v>
      </c>
      <c r="G10" s="49" t="s">
        <v>3</v>
      </c>
      <c r="H10" s="103">
        <v>0.95838999999999996</v>
      </c>
      <c r="I10" s="103"/>
      <c r="J10" s="49">
        <v>40</v>
      </c>
      <c r="K10" s="106">
        <f>IF(J10="","",C10*0.03)</f>
        <v>2909.5813953488373</v>
      </c>
      <c r="L10" s="107"/>
      <c r="M10" s="6">
        <f>IF(J10="","",(K10/J10)/LOOKUP(RIGHT($D$2,3),定数!$A$6:$A$13,定数!$B$6:$B$13))</f>
        <v>0.60616279069767443</v>
      </c>
      <c r="N10" s="49">
        <v>2000</v>
      </c>
      <c r="O10" s="8">
        <v>43899</v>
      </c>
      <c r="P10" s="103">
        <v>0.96240999999999999</v>
      </c>
      <c r="Q10" s="103"/>
      <c r="R10" s="104">
        <f>IF(P10="","",T10*M10*LOOKUP(RIGHT($D$2,3),定数!$A$6:$A$13,定数!$B$6:$B$13))</f>
        <v>-2924.1293023255989</v>
      </c>
      <c r="S10" s="104"/>
      <c r="T10" s="105">
        <f>IF(P10="","",IF(G10="買",(P10-H10),(H10-P10))*IF(RIGHT($D$2,3)="JPY",100,10000))</f>
        <v>-40.200000000000237</v>
      </c>
      <c r="U10" s="105"/>
      <c r="V10" s="22">
        <f t="shared" ref="V10:V22" si="1">IF(T10&lt;&gt;"",IF(T10&gt;0,1+V9,0),"")</f>
        <v>0</v>
      </c>
      <c r="W10">
        <f t="shared" ref="W10:W73" si="2">IF(T10&lt;&gt;"",IF(T10&lt;0,1+W9,0),"")</f>
        <v>2</v>
      </c>
      <c r="X10" s="41">
        <f>IF(C10&lt;&gt;"",MAX(C10,C9),"")</f>
        <v>100000</v>
      </c>
      <c r="Z10" t="str">
        <f t="shared" ref="Z10:Z73" si="3">IF(R10&gt;0,R10,"")</f>
        <v/>
      </c>
      <c r="AA10">
        <f t="shared" ref="AA10:AA73" si="4">IF(R10&lt;0,R10,"")</f>
        <v>-2924.1293023255989</v>
      </c>
    </row>
    <row r="11" spans="2:27" x14ac:dyDescent="0.2">
      <c r="B11" s="35">
        <v>3</v>
      </c>
      <c r="C11" s="102">
        <f t="shared" ref="C11:C16" si="5">IF(R10="","",C10+R10)</f>
        <v>94061.917209302308</v>
      </c>
      <c r="D11" s="102"/>
      <c r="E11" s="35">
        <v>2000</v>
      </c>
      <c r="F11" s="8">
        <v>43898</v>
      </c>
      <c r="G11" s="35" t="s">
        <v>3</v>
      </c>
      <c r="H11" s="103">
        <v>0.95738999999999996</v>
      </c>
      <c r="I11" s="103"/>
      <c r="J11" s="44">
        <v>29</v>
      </c>
      <c r="K11" s="106">
        <f t="shared" ref="K11:K74" si="6">IF(J11="","",C11*0.03)</f>
        <v>2821.8575162790689</v>
      </c>
      <c r="L11" s="107"/>
      <c r="M11" s="6">
        <f>IF(J11="","",(K11/J11)/LOOKUP(RIGHT($D$2,3),定数!$A$6:$A$13,定数!$B$6:$B$13))</f>
        <v>0.8108785966319163</v>
      </c>
      <c r="N11" s="35">
        <v>2000</v>
      </c>
      <c r="O11" s="8">
        <v>43898</v>
      </c>
      <c r="P11" s="103">
        <v>0.96301000000000003</v>
      </c>
      <c r="Q11" s="103"/>
      <c r="R11" s="104">
        <f>IF(P11="","",T11*M11*LOOKUP(RIGHT($D$2,3),定数!$A$6:$A$13,定数!$B$6:$B$13))</f>
        <v>-5468.5652556857112</v>
      </c>
      <c r="S11" s="104"/>
      <c r="T11" s="105">
        <f>IF(P11="","",IF(G11="買",(P11-H11),(H11-P11))*IF(RIGHT($D$2,3)="JPY",100,10000))</f>
        <v>-56.200000000000692</v>
      </c>
      <c r="U11" s="105"/>
      <c r="V11" s="22">
        <f t="shared" si="1"/>
        <v>0</v>
      </c>
      <c r="W11">
        <f t="shared" si="2"/>
        <v>3</v>
      </c>
      <c r="X11" s="41">
        <f>IF(C11&lt;&gt;"",MAX(X10,C11),"")</f>
        <v>100000</v>
      </c>
      <c r="Y11" s="42">
        <f>IF(X11&lt;&gt;"",1-(C11/X11),"")</f>
        <v>5.9380827906976963E-2</v>
      </c>
      <c r="Z11" t="str">
        <f t="shared" si="3"/>
        <v/>
      </c>
      <c r="AA11">
        <f t="shared" si="4"/>
        <v>-5468.5652556857112</v>
      </c>
    </row>
    <row r="12" spans="2:27" x14ac:dyDescent="0.2">
      <c r="B12" s="35">
        <v>4</v>
      </c>
      <c r="C12" s="102">
        <f t="shared" si="5"/>
        <v>88593.351953616599</v>
      </c>
      <c r="D12" s="102"/>
      <c r="E12" s="49">
        <v>2000</v>
      </c>
      <c r="F12" s="8">
        <v>43914</v>
      </c>
      <c r="G12" s="49" t="s">
        <v>4</v>
      </c>
      <c r="H12" s="103">
        <v>0.97360999999999998</v>
      </c>
      <c r="I12" s="103"/>
      <c r="J12" s="49">
        <v>64</v>
      </c>
      <c r="K12" s="106">
        <f t="shared" si="6"/>
        <v>2657.8005586084978</v>
      </c>
      <c r="L12" s="107"/>
      <c r="M12" s="6">
        <f>IF(J12="","",(K12/J12)/LOOKUP(RIGHT($D$2,3),定数!$A$6:$A$13,定数!$B$6:$B$13))</f>
        <v>0.34606778106881481</v>
      </c>
      <c r="N12" s="49">
        <v>2000</v>
      </c>
      <c r="O12" s="8">
        <v>43917</v>
      </c>
      <c r="P12" s="103">
        <v>0.96218999999999999</v>
      </c>
      <c r="Q12" s="103"/>
      <c r="R12" s="104">
        <f>IF(P12="","",T12*M12*LOOKUP(RIGHT($D$2,3),定数!$A$6:$A$13,定数!$B$6:$B$13))</f>
        <v>-4742.5128717670323</v>
      </c>
      <c r="S12" s="104"/>
      <c r="T12" s="105">
        <f t="shared" ref="T12:T75" si="7">IF(P12="","",IF(G12="買",(P12-H12),(H12-P12))*IF(RIGHT($D$2,3)="JPY",100,10000))</f>
        <v>-114.19999999999986</v>
      </c>
      <c r="U12" s="105"/>
      <c r="V12" s="22">
        <f t="shared" si="1"/>
        <v>0</v>
      </c>
      <c r="W12">
        <f t="shared" si="2"/>
        <v>4</v>
      </c>
      <c r="X12" s="41">
        <f t="shared" ref="X12:X75" si="8">IF(C12&lt;&gt;"",MAX(X11,C12),"")</f>
        <v>100000</v>
      </c>
      <c r="Y12" s="42">
        <f t="shared" ref="Y12:Y75" si="9">IF(X12&lt;&gt;"",1-(C12/X12),"")</f>
        <v>0.11406648046383405</v>
      </c>
      <c r="Z12" t="str">
        <f t="shared" si="3"/>
        <v/>
      </c>
      <c r="AA12">
        <f t="shared" si="4"/>
        <v>-4742.5128717670323</v>
      </c>
    </row>
    <row r="13" spans="2:27" x14ac:dyDescent="0.2">
      <c r="B13" s="35">
        <v>5</v>
      </c>
      <c r="C13" s="102">
        <f t="shared" si="5"/>
        <v>83850.839081849568</v>
      </c>
      <c r="D13" s="102"/>
      <c r="E13" s="44">
        <v>2000</v>
      </c>
      <c r="F13" s="8">
        <v>43918</v>
      </c>
      <c r="G13" s="35" t="s">
        <v>3</v>
      </c>
      <c r="H13" s="103">
        <v>0.96409</v>
      </c>
      <c r="I13" s="103"/>
      <c r="J13" s="44">
        <v>61</v>
      </c>
      <c r="K13" s="106">
        <f t="shared" si="6"/>
        <v>2515.5251724554869</v>
      </c>
      <c r="L13" s="107"/>
      <c r="M13" s="6">
        <f>IF(J13="","",(K13/J13)/LOOKUP(RIGHT($D$2,3),定数!$A$6:$A$13,定数!$B$6:$B$13))</f>
        <v>0.34365097984364573</v>
      </c>
      <c r="N13" s="35">
        <v>2000</v>
      </c>
      <c r="O13" s="8">
        <v>43919</v>
      </c>
      <c r="P13" s="103">
        <v>0.95189999999999997</v>
      </c>
      <c r="Q13" s="103"/>
      <c r="R13" s="104">
        <f>IF(P13="","",T13*M13*LOOKUP(RIGHT($D$2,3),定数!$A$6:$A$13,定数!$B$6:$B$13))</f>
        <v>5026.9265331528641</v>
      </c>
      <c r="S13" s="104"/>
      <c r="T13" s="105">
        <f t="shared" si="7"/>
        <v>121.90000000000035</v>
      </c>
      <c r="U13" s="105"/>
      <c r="V13" s="22">
        <f t="shared" si="1"/>
        <v>1</v>
      </c>
      <c r="W13">
        <f t="shared" si="2"/>
        <v>0</v>
      </c>
      <c r="X13" s="41">
        <f t="shared" si="8"/>
        <v>100000</v>
      </c>
      <c r="Y13" s="42">
        <f t="shared" si="9"/>
        <v>0.16149160918150429</v>
      </c>
      <c r="Z13">
        <f t="shared" si="3"/>
        <v>5026.9265331528641</v>
      </c>
      <c r="AA13" t="str">
        <f t="shared" si="4"/>
        <v/>
      </c>
    </row>
    <row r="14" spans="2:27" x14ac:dyDescent="0.2">
      <c r="B14" s="35">
        <v>6</v>
      </c>
      <c r="C14" s="102">
        <f t="shared" si="5"/>
        <v>88877.765615002427</v>
      </c>
      <c r="D14" s="102"/>
      <c r="E14" s="49">
        <v>2000</v>
      </c>
      <c r="F14" s="8">
        <v>43970</v>
      </c>
      <c r="G14" s="49" t="s">
        <v>3</v>
      </c>
      <c r="H14" s="103">
        <v>0.89178999999999997</v>
      </c>
      <c r="I14" s="103"/>
      <c r="J14" s="49">
        <v>53</v>
      </c>
      <c r="K14" s="106">
        <f t="shared" si="6"/>
        <v>2666.3329684500727</v>
      </c>
      <c r="L14" s="107"/>
      <c r="M14" s="6">
        <f>IF(J14="","",(K14/J14)/LOOKUP(RIGHT($D$2,3),定数!$A$6:$A$13,定数!$B$6:$B$13))</f>
        <v>0.41923474346699252</v>
      </c>
      <c r="N14" s="35">
        <v>2000</v>
      </c>
      <c r="O14" s="8">
        <v>43970</v>
      </c>
      <c r="P14" s="103">
        <v>0.88307999999999998</v>
      </c>
      <c r="Q14" s="103"/>
      <c r="R14" s="104">
        <f>IF(P14="","",T14*M14*LOOKUP(RIGHT($D$2,3),定数!$A$6:$A$13,定数!$B$6:$B$13))</f>
        <v>4381.8415387170035</v>
      </c>
      <c r="S14" s="104"/>
      <c r="T14" s="105">
        <f t="shared" si="7"/>
        <v>87.099999999999952</v>
      </c>
      <c r="U14" s="105"/>
      <c r="V14" s="22">
        <f t="shared" si="1"/>
        <v>2</v>
      </c>
      <c r="W14">
        <f t="shared" si="2"/>
        <v>0</v>
      </c>
      <c r="X14" s="41">
        <f t="shared" si="8"/>
        <v>100000</v>
      </c>
      <c r="Y14" s="42">
        <f t="shared" si="9"/>
        <v>0.11122234384997576</v>
      </c>
      <c r="Z14">
        <f t="shared" si="3"/>
        <v>4381.8415387170035</v>
      </c>
      <c r="AA14" t="str">
        <f t="shared" si="4"/>
        <v/>
      </c>
    </row>
    <row r="15" spans="2:27" x14ac:dyDescent="0.2">
      <c r="B15" s="35">
        <v>7</v>
      </c>
      <c r="C15" s="102">
        <f t="shared" si="5"/>
        <v>93259.607153719437</v>
      </c>
      <c r="D15" s="102"/>
      <c r="E15" s="50">
        <v>2000</v>
      </c>
      <c r="F15" s="8">
        <v>43973</v>
      </c>
      <c r="G15" s="50" t="s">
        <v>4</v>
      </c>
      <c r="H15" s="103">
        <v>0.89790999999999999</v>
      </c>
      <c r="I15" s="103"/>
      <c r="J15" s="50">
        <v>27</v>
      </c>
      <c r="K15" s="106">
        <f t="shared" si="6"/>
        <v>2797.788214611583</v>
      </c>
      <c r="L15" s="107"/>
      <c r="M15" s="6">
        <f>IF(J15="","",(K15/J15)/LOOKUP(RIGHT($D$2,3),定数!$A$6:$A$13,定数!$B$6:$B$13))</f>
        <v>0.86351488105295771</v>
      </c>
      <c r="N15" s="35">
        <v>2000</v>
      </c>
      <c r="O15" s="8">
        <v>43973</v>
      </c>
      <c r="P15" s="103">
        <v>0.90329999999999999</v>
      </c>
      <c r="Q15" s="103"/>
      <c r="R15" s="104">
        <f>IF(P15="","",T15*M15*LOOKUP(RIGHT($D$2,3),定数!$A$6:$A$13,定数!$B$6:$B$13))</f>
        <v>5585.214250650537</v>
      </c>
      <c r="S15" s="104"/>
      <c r="T15" s="105">
        <f t="shared" si="7"/>
        <v>53.900000000000063</v>
      </c>
      <c r="U15" s="105"/>
      <c r="V15" s="22">
        <f t="shared" si="1"/>
        <v>3</v>
      </c>
      <c r="W15">
        <f t="shared" si="2"/>
        <v>0</v>
      </c>
      <c r="X15" s="41">
        <f t="shared" si="8"/>
        <v>100000</v>
      </c>
      <c r="Y15" s="42">
        <f t="shared" si="9"/>
        <v>6.7403928462805629E-2</v>
      </c>
      <c r="Z15">
        <f t="shared" si="3"/>
        <v>5585.214250650537</v>
      </c>
      <c r="AA15" t="str">
        <f t="shared" si="4"/>
        <v/>
      </c>
    </row>
    <row r="16" spans="2:27" x14ac:dyDescent="0.2">
      <c r="B16" s="35">
        <v>8</v>
      </c>
      <c r="C16" s="102">
        <f t="shared" si="5"/>
        <v>98844.82140436997</v>
      </c>
      <c r="D16" s="102"/>
      <c r="E16" s="51">
        <v>2000</v>
      </c>
      <c r="F16" s="8">
        <v>43990</v>
      </c>
      <c r="G16" s="51" t="s">
        <v>4</v>
      </c>
      <c r="H16" s="103">
        <v>0.96050999999999997</v>
      </c>
      <c r="I16" s="103"/>
      <c r="J16" s="51">
        <v>39</v>
      </c>
      <c r="K16" s="106">
        <f t="shared" si="6"/>
        <v>2965.3446421310991</v>
      </c>
      <c r="L16" s="107"/>
      <c r="M16" s="6">
        <f>IF(J16="","",(K16/J16)/LOOKUP(RIGHT($D$2,3),定数!$A$6:$A$13,定数!$B$6:$B$13))</f>
        <v>0.6336206500280126</v>
      </c>
      <c r="N16" s="35">
        <v>2000</v>
      </c>
      <c r="O16" s="8">
        <v>43990</v>
      </c>
      <c r="P16" s="103">
        <v>0.96589999999999998</v>
      </c>
      <c r="Q16" s="103"/>
      <c r="R16" s="104">
        <f>IF(P16="","",T16*M16*LOOKUP(RIGHT($D$2,3),定数!$A$6:$A$13,定数!$B$6:$B$13))</f>
        <v>4098.2583643811895</v>
      </c>
      <c r="S16" s="104"/>
      <c r="T16" s="105">
        <f t="shared" si="7"/>
        <v>53.900000000000063</v>
      </c>
      <c r="U16" s="105"/>
      <c r="V16" s="22">
        <f t="shared" si="1"/>
        <v>4</v>
      </c>
      <c r="W16">
        <f t="shared" si="2"/>
        <v>0</v>
      </c>
      <c r="X16" s="41">
        <f t="shared" si="8"/>
        <v>100000</v>
      </c>
      <c r="Y16" s="42">
        <f t="shared" si="9"/>
        <v>1.1551785956300353E-2</v>
      </c>
      <c r="Z16">
        <f t="shared" si="3"/>
        <v>4098.2583643811895</v>
      </c>
      <c r="AA16" t="str">
        <f t="shared" si="4"/>
        <v/>
      </c>
    </row>
    <row r="17" spans="2:27" x14ac:dyDescent="0.2">
      <c r="B17" s="35">
        <v>9</v>
      </c>
      <c r="C17" s="102">
        <f t="shared" si="0"/>
        <v>102943.07976875117</v>
      </c>
      <c r="D17" s="102"/>
      <c r="E17" s="51">
        <v>2000</v>
      </c>
      <c r="F17" s="8">
        <v>43990</v>
      </c>
      <c r="G17" s="51" t="s">
        <v>3</v>
      </c>
      <c r="H17" s="103">
        <v>0.95379000000000003</v>
      </c>
      <c r="I17" s="103"/>
      <c r="J17" s="51">
        <v>42</v>
      </c>
      <c r="K17" s="106">
        <f t="shared" si="6"/>
        <v>3088.2923930625348</v>
      </c>
      <c r="L17" s="107"/>
      <c r="M17" s="6">
        <f>IF(J17="","",(K17/J17)/LOOKUP(RIGHT($D$2,3),定数!$A$6:$A$13,定数!$B$6:$B$13))</f>
        <v>0.61275642719494738</v>
      </c>
      <c r="N17" s="35">
        <v>2000</v>
      </c>
      <c r="O17" s="8">
        <v>43990</v>
      </c>
      <c r="P17" s="103">
        <v>0.94340000000000002</v>
      </c>
      <c r="Q17" s="103"/>
      <c r="R17" s="104">
        <f>IF(P17="","",T17*M17*LOOKUP(RIGHT($D$2,3),定数!$A$6:$A$13,定数!$B$6:$B$13))</f>
        <v>7639.8471342666116</v>
      </c>
      <c r="S17" s="104"/>
      <c r="T17" s="105">
        <f t="shared" si="7"/>
        <v>103.90000000000011</v>
      </c>
      <c r="U17" s="105"/>
      <c r="V17" s="22">
        <f t="shared" si="1"/>
        <v>5</v>
      </c>
      <c r="W17">
        <f t="shared" si="2"/>
        <v>0</v>
      </c>
      <c r="X17" s="41">
        <f t="shared" si="8"/>
        <v>102943.07976875117</v>
      </c>
      <c r="Y17" s="42">
        <f t="shared" si="9"/>
        <v>0</v>
      </c>
      <c r="Z17">
        <f t="shared" si="3"/>
        <v>7639.8471342666116</v>
      </c>
      <c r="AA17" t="str">
        <f t="shared" si="4"/>
        <v/>
      </c>
    </row>
    <row r="18" spans="2:27" x14ac:dyDescent="0.2">
      <c r="B18" s="35">
        <v>10</v>
      </c>
      <c r="C18" s="102">
        <f t="shared" si="0"/>
        <v>110582.92690301778</v>
      </c>
      <c r="D18" s="102"/>
      <c r="E18" s="51">
        <v>2000</v>
      </c>
      <c r="F18" s="8">
        <v>44019</v>
      </c>
      <c r="G18" s="51" t="s">
        <v>3</v>
      </c>
      <c r="H18" s="103">
        <v>0.94679000000000002</v>
      </c>
      <c r="I18" s="103"/>
      <c r="J18" s="51">
        <v>60</v>
      </c>
      <c r="K18" s="106">
        <f t="shared" si="6"/>
        <v>3317.4878070905334</v>
      </c>
      <c r="L18" s="107"/>
      <c r="M18" s="6">
        <f>IF(J18="","",(K18/J18)/LOOKUP(RIGHT($D$2,3),定数!$A$6:$A$13,定数!$B$6:$B$13))</f>
        <v>0.46076219542924074</v>
      </c>
      <c r="N18" s="51">
        <v>2000</v>
      </c>
      <c r="O18" s="8">
        <v>44022</v>
      </c>
      <c r="P18" s="103">
        <v>0.95281000000000005</v>
      </c>
      <c r="Q18" s="103"/>
      <c r="R18" s="104">
        <f>IF(P18="","",T18*M18*LOOKUP(RIGHT($D$2,3),定数!$A$6:$A$13,定数!$B$6:$B$13))</f>
        <v>-3328.5460997808491</v>
      </c>
      <c r="S18" s="104"/>
      <c r="T18" s="105">
        <f t="shared" si="7"/>
        <v>-60.200000000000252</v>
      </c>
      <c r="U18" s="105"/>
      <c r="V18" s="22">
        <f t="shared" si="1"/>
        <v>0</v>
      </c>
      <c r="W18">
        <f t="shared" si="2"/>
        <v>1</v>
      </c>
      <c r="X18" s="41">
        <f t="shared" si="8"/>
        <v>110582.92690301778</v>
      </c>
      <c r="Y18" s="42">
        <f t="shared" si="9"/>
        <v>0</v>
      </c>
      <c r="Z18" t="str">
        <f t="shared" si="3"/>
        <v/>
      </c>
      <c r="AA18">
        <f t="shared" si="4"/>
        <v>-3328.5460997808491</v>
      </c>
    </row>
    <row r="19" spans="2:27" x14ac:dyDescent="0.2">
      <c r="B19" s="35">
        <v>11</v>
      </c>
      <c r="C19" s="102">
        <f t="shared" si="0"/>
        <v>107254.38080323693</v>
      </c>
      <c r="D19" s="102"/>
      <c r="E19" s="52">
        <v>2000</v>
      </c>
      <c r="F19" s="8">
        <v>44030</v>
      </c>
      <c r="G19" s="52" t="s">
        <v>3</v>
      </c>
      <c r="H19" s="103">
        <v>0.93379000000000001</v>
      </c>
      <c r="I19" s="103"/>
      <c r="J19" s="52">
        <v>34</v>
      </c>
      <c r="K19" s="106">
        <f t="shared" si="6"/>
        <v>3217.6314240971078</v>
      </c>
      <c r="L19" s="107"/>
      <c r="M19" s="6">
        <f>IF(J19="","",(K19/J19)/LOOKUP(RIGHT($D$2,3),定数!$A$6:$A$13,定数!$B$6:$B$13))</f>
        <v>0.78863515296497733</v>
      </c>
      <c r="N19" s="44">
        <v>2000</v>
      </c>
      <c r="O19" s="8">
        <v>44030</v>
      </c>
      <c r="P19" s="103">
        <v>0.92700000000000005</v>
      </c>
      <c r="Q19" s="103"/>
      <c r="R19" s="104">
        <f>IF(P19="","",T19*M19*LOOKUP(RIGHT($D$2,3),定数!$A$6:$A$13,定数!$B$6:$B$13))</f>
        <v>6425.7992263585993</v>
      </c>
      <c r="S19" s="104"/>
      <c r="T19" s="105">
        <f t="shared" si="7"/>
        <v>67.899999999999622</v>
      </c>
      <c r="U19" s="105"/>
      <c r="V19" s="22">
        <f t="shared" si="1"/>
        <v>1</v>
      </c>
      <c r="W19">
        <f t="shared" si="2"/>
        <v>0</v>
      </c>
      <c r="X19" s="41">
        <f t="shared" si="8"/>
        <v>110582.92690301778</v>
      </c>
      <c r="Y19" s="42">
        <f t="shared" si="9"/>
        <v>3.0100000000000127E-2</v>
      </c>
      <c r="Z19">
        <f t="shared" si="3"/>
        <v>6425.7992263585993</v>
      </c>
      <c r="AA19" t="str">
        <f t="shared" si="4"/>
        <v/>
      </c>
    </row>
    <row r="20" spans="2:27" x14ac:dyDescent="0.2">
      <c r="B20" s="35">
        <v>12</v>
      </c>
      <c r="C20" s="102">
        <f t="shared" si="0"/>
        <v>113680.18002959553</v>
      </c>
      <c r="D20" s="102"/>
      <c r="E20" s="44">
        <v>2000</v>
      </c>
      <c r="F20" s="8">
        <v>44100</v>
      </c>
      <c r="G20" s="44" t="s">
        <v>4</v>
      </c>
      <c r="H20" s="103">
        <v>0.87961</v>
      </c>
      <c r="I20" s="103"/>
      <c r="J20" s="44">
        <v>55</v>
      </c>
      <c r="K20" s="106">
        <f t="shared" si="6"/>
        <v>3410.4054008878657</v>
      </c>
      <c r="L20" s="107"/>
      <c r="M20" s="6">
        <f>IF(J20="","",(K20/J20)/LOOKUP(RIGHT($D$2,3),定数!$A$6:$A$13,定数!$B$6:$B$13))</f>
        <v>0.51672809104361606</v>
      </c>
      <c r="N20" s="44">
        <v>2000</v>
      </c>
      <c r="O20" s="8">
        <v>44107</v>
      </c>
      <c r="P20" s="103">
        <v>0.87409000000000003</v>
      </c>
      <c r="Q20" s="103"/>
      <c r="R20" s="104">
        <f>IF(P20="","",T20*M20*LOOKUP(RIGHT($D$2,3),定数!$A$6:$A$13,定数!$B$6:$B$13))</f>
        <v>-3422.8068750728935</v>
      </c>
      <c r="S20" s="104"/>
      <c r="T20" s="105">
        <f t="shared" si="7"/>
        <v>-55.19999999999969</v>
      </c>
      <c r="U20" s="105"/>
      <c r="V20" s="22">
        <f t="shared" si="1"/>
        <v>0</v>
      </c>
      <c r="W20">
        <f t="shared" si="2"/>
        <v>1</v>
      </c>
      <c r="X20" s="41">
        <f t="shared" si="8"/>
        <v>113680.18002959553</v>
      </c>
      <c r="Y20" s="42">
        <f t="shared" si="9"/>
        <v>0</v>
      </c>
      <c r="Z20" t="str">
        <f t="shared" si="3"/>
        <v/>
      </c>
      <c r="AA20">
        <f t="shared" si="4"/>
        <v>-3422.8068750728935</v>
      </c>
    </row>
    <row r="21" spans="2:27" x14ac:dyDescent="0.2">
      <c r="B21" s="35">
        <v>13</v>
      </c>
      <c r="C21" s="102">
        <f t="shared" si="0"/>
        <v>110257.37315452263</v>
      </c>
      <c r="D21" s="102"/>
      <c r="E21" s="53">
        <v>2000</v>
      </c>
      <c r="F21" s="8">
        <v>44102</v>
      </c>
      <c r="G21" s="53" t="s">
        <v>4</v>
      </c>
      <c r="H21" s="103">
        <v>0.88531000000000004</v>
      </c>
      <c r="I21" s="103"/>
      <c r="J21" s="53">
        <v>10</v>
      </c>
      <c r="K21" s="106">
        <f t="shared" si="6"/>
        <v>3307.7211946356788</v>
      </c>
      <c r="L21" s="107"/>
      <c r="M21" s="6">
        <f>IF(J21="","",(K21/J21)/LOOKUP(RIGHT($D$2,3),定数!$A$6:$A$13,定数!$B$6:$B$13))</f>
        <v>2.7564343288630657</v>
      </c>
      <c r="N21" s="35">
        <v>2000</v>
      </c>
      <c r="O21" s="8">
        <v>44102</v>
      </c>
      <c r="P21" s="103">
        <v>0.88088999999999995</v>
      </c>
      <c r="Q21" s="103"/>
      <c r="R21" s="104">
        <f>IF(P21="","",T21*M21*LOOKUP(RIGHT($D$2,3),定数!$A$6:$A$13,定数!$B$6:$B$13))</f>
        <v>-14620.127680289999</v>
      </c>
      <c r="S21" s="104"/>
      <c r="T21" s="105">
        <f t="shared" si="7"/>
        <v>-44.200000000000905</v>
      </c>
      <c r="U21" s="105"/>
      <c r="V21" s="22">
        <f t="shared" si="1"/>
        <v>0</v>
      </c>
      <c r="W21">
        <f t="shared" si="2"/>
        <v>2</v>
      </c>
      <c r="X21" s="41">
        <f t="shared" si="8"/>
        <v>113680.18002959553</v>
      </c>
      <c r="Y21" s="42">
        <f t="shared" si="9"/>
        <v>3.0109090909090752E-2</v>
      </c>
      <c r="Z21" t="str">
        <f t="shared" si="3"/>
        <v/>
      </c>
      <c r="AA21">
        <f t="shared" si="4"/>
        <v>-14620.127680289999</v>
      </c>
    </row>
    <row r="22" spans="2:27" x14ac:dyDescent="0.2">
      <c r="B22" s="35">
        <v>14</v>
      </c>
      <c r="C22" s="102">
        <f t="shared" si="0"/>
        <v>95637.245474232637</v>
      </c>
      <c r="D22" s="102"/>
      <c r="E22" s="53">
        <v>2000</v>
      </c>
      <c r="F22" s="8">
        <v>44106</v>
      </c>
      <c r="G22" s="53" t="s">
        <v>3</v>
      </c>
      <c r="H22" s="103">
        <v>0.87799000000000005</v>
      </c>
      <c r="I22" s="103"/>
      <c r="J22" s="53">
        <v>47</v>
      </c>
      <c r="K22" s="106">
        <f t="shared" si="6"/>
        <v>2869.1173642269791</v>
      </c>
      <c r="L22" s="107"/>
      <c r="M22" s="6">
        <f>IF(J22="","",(K22/J22)/LOOKUP(RIGHT($D$2,3),定数!$A$6:$A$13,定数!$B$6:$B$13))</f>
        <v>0.50870875252251402</v>
      </c>
      <c r="N22" s="46">
        <v>2000</v>
      </c>
      <c r="O22" s="8">
        <v>44109</v>
      </c>
      <c r="P22" s="103">
        <v>0.86860000000000004</v>
      </c>
      <c r="Q22" s="103"/>
      <c r="R22" s="104">
        <f>IF(P22="","",T22*M22*LOOKUP(RIGHT($D$2,3),定数!$A$6:$A$13,定数!$B$6:$B$13))</f>
        <v>5732.1302234236937</v>
      </c>
      <c r="S22" s="104"/>
      <c r="T22" s="105">
        <f t="shared" si="7"/>
        <v>93.900000000000091</v>
      </c>
      <c r="U22" s="105"/>
      <c r="V22" s="22">
        <f t="shared" si="1"/>
        <v>1</v>
      </c>
      <c r="W22">
        <f t="shared" si="2"/>
        <v>0</v>
      </c>
      <c r="X22" s="41">
        <f t="shared" si="8"/>
        <v>113680.18002959553</v>
      </c>
      <c r="Y22" s="42">
        <f t="shared" si="9"/>
        <v>0.1587166254545479</v>
      </c>
      <c r="Z22">
        <f t="shared" si="3"/>
        <v>5732.1302234236937</v>
      </c>
      <c r="AA22" t="str">
        <f t="shared" si="4"/>
        <v/>
      </c>
    </row>
    <row r="23" spans="2:27" x14ac:dyDescent="0.2">
      <c r="B23" s="35">
        <v>15</v>
      </c>
      <c r="C23" s="102">
        <f t="shared" si="0"/>
        <v>101369.37569765633</v>
      </c>
      <c r="D23" s="102"/>
      <c r="E23" s="53">
        <v>2000</v>
      </c>
      <c r="F23" s="8">
        <v>44109</v>
      </c>
      <c r="G23" s="53" t="s">
        <v>3</v>
      </c>
      <c r="H23" s="103">
        <v>0.87248999999999999</v>
      </c>
      <c r="I23" s="103"/>
      <c r="J23" s="53">
        <v>64</v>
      </c>
      <c r="K23" s="106">
        <f t="shared" si="6"/>
        <v>3041.0812709296897</v>
      </c>
      <c r="L23" s="107"/>
      <c r="M23" s="6">
        <f>IF(J23="","",(K23/J23)/LOOKUP(RIGHT($D$2,3),定数!$A$6:$A$13,定数!$B$6:$B$13))</f>
        <v>0.39597412381897001</v>
      </c>
      <c r="N23" s="35">
        <v>2000</v>
      </c>
      <c r="O23" s="8">
        <v>44117</v>
      </c>
      <c r="P23" s="103">
        <v>0.85970000000000002</v>
      </c>
      <c r="Q23" s="103"/>
      <c r="R23" s="104">
        <f>IF(P23="","",T23*M23*LOOKUP(RIGHT($D$2,3),定数!$A$6:$A$13,定数!$B$6:$B$13))</f>
        <v>6077.4108523735367</v>
      </c>
      <c r="S23" s="104"/>
      <c r="T23" s="105">
        <f t="shared" si="7"/>
        <v>127.89999999999968</v>
      </c>
      <c r="U23" s="105"/>
      <c r="V23" t="str">
        <f t="shared" ref="V23:W74" si="10">IF(S23&lt;&gt;"",IF(S23&lt;0,1+V22,0),"")</f>
        <v/>
      </c>
      <c r="W23">
        <f t="shared" si="2"/>
        <v>0</v>
      </c>
      <c r="X23" s="41">
        <f t="shared" si="8"/>
        <v>113680.18002959553</v>
      </c>
      <c r="Y23" s="42">
        <f t="shared" si="9"/>
        <v>0.10829332192062158</v>
      </c>
      <c r="Z23">
        <f t="shared" si="3"/>
        <v>6077.4108523735367</v>
      </c>
      <c r="AA23" t="str">
        <f t="shared" si="4"/>
        <v/>
      </c>
    </row>
    <row r="24" spans="2:27" x14ac:dyDescent="0.2">
      <c r="B24" s="35">
        <v>16</v>
      </c>
      <c r="C24" s="102">
        <f t="shared" si="0"/>
        <v>107446.78655002986</v>
      </c>
      <c r="D24" s="102"/>
      <c r="E24" s="46">
        <v>2000</v>
      </c>
      <c r="F24" s="8">
        <v>44129</v>
      </c>
      <c r="G24" s="46" t="s">
        <v>3</v>
      </c>
      <c r="H24" s="103">
        <v>0.83489000000000002</v>
      </c>
      <c r="I24" s="103"/>
      <c r="J24" s="46">
        <v>50</v>
      </c>
      <c r="K24" s="106">
        <f t="shared" si="6"/>
        <v>3223.4035965008957</v>
      </c>
      <c r="L24" s="107"/>
      <c r="M24" s="6">
        <f>IF(J24="","",(K24/J24)/LOOKUP(RIGHT($D$2,3),定数!$A$6:$A$13,定数!$B$6:$B$13))</f>
        <v>0.5372339327501493</v>
      </c>
      <c r="N24" s="35">
        <v>2000</v>
      </c>
      <c r="O24" s="8">
        <v>44129</v>
      </c>
      <c r="P24" s="103">
        <v>0.82489999999999997</v>
      </c>
      <c r="Q24" s="103"/>
      <c r="R24" s="104">
        <f>IF(P24="","",T24*M24*LOOKUP(RIGHT($D$2,3),定数!$A$6:$A$13,定数!$B$6:$B$13))</f>
        <v>6440.3603858088245</v>
      </c>
      <c r="S24" s="104"/>
      <c r="T24" s="105">
        <f t="shared" si="7"/>
        <v>99.900000000000546</v>
      </c>
      <c r="U24" s="105"/>
      <c r="V24" t="str">
        <f t="shared" si="10"/>
        <v/>
      </c>
      <c r="W24">
        <f t="shared" si="2"/>
        <v>0</v>
      </c>
      <c r="X24" s="41">
        <f t="shared" si="8"/>
        <v>113680.18002959553</v>
      </c>
      <c r="Y24" s="42">
        <f t="shared" si="9"/>
        <v>5.4832719986393941E-2</v>
      </c>
      <c r="Z24">
        <f t="shared" si="3"/>
        <v>6440.3603858088245</v>
      </c>
      <c r="AA24" t="str">
        <f t="shared" si="4"/>
        <v/>
      </c>
    </row>
    <row r="25" spans="2:27" x14ac:dyDescent="0.2">
      <c r="B25" s="35">
        <v>17</v>
      </c>
      <c r="C25" s="102">
        <f t="shared" si="0"/>
        <v>113887.14693583868</v>
      </c>
      <c r="D25" s="102"/>
      <c r="E25" s="53">
        <v>2000</v>
      </c>
      <c r="F25" s="8">
        <v>44151</v>
      </c>
      <c r="G25" s="53" t="s">
        <v>3</v>
      </c>
      <c r="H25" s="103">
        <v>0.85599000000000003</v>
      </c>
      <c r="I25" s="103"/>
      <c r="J25" s="53">
        <v>33</v>
      </c>
      <c r="K25" s="106">
        <f t="shared" si="6"/>
        <v>3416.6144080751606</v>
      </c>
      <c r="L25" s="107"/>
      <c r="M25" s="6">
        <f>IF(J25="","",(K25/J25)/LOOKUP(RIGHT($D$2,3),定数!$A$6:$A$13,定数!$B$6:$B$13))</f>
        <v>0.86278141618059612</v>
      </c>
      <c r="N25" s="53">
        <v>2000</v>
      </c>
      <c r="O25" s="8">
        <v>44152</v>
      </c>
      <c r="P25" s="103">
        <v>0.85119999999999996</v>
      </c>
      <c r="Q25" s="103"/>
      <c r="R25" s="104">
        <f>IF(P25="","",T25*M25*LOOKUP(RIGHT($D$2,3),定数!$A$6:$A$13,定数!$B$6:$B$13))</f>
        <v>4959.2675802061403</v>
      </c>
      <c r="S25" s="104"/>
      <c r="T25" s="105">
        <f t="shared" si="7"/>
        <v>47.900000000000716</v>
      </c>
      <c r="U25" s="105"/>
      <c r="V25" t="str">
        <f t="shared" si="10"/>
        <v/>
      </c>
      <c r="W25">
        <f t="shared" si="2"/>
        <v>0</v>
      </c>
      <c r="X25" s="41">
        <f t="shared" si="8"/>
        <v>113887.14693583868</v>
      </c>
      <c r="Y25" s="42">
        <f t="shared" si="9"/>
        <v>0</v>
      </c>
      <c r="Z25">
        <f t="shared" si="3"/>
        <v>4959.2675802061403</v>
      </c>
      <c r="AA25" t="str">
        <f t="shared" si="4"/>
        <v/>
      </c>
    </row>
    <row r="26" spans="2:27" x14ac:dyDescent="0.2">
      <c r="B26" s="35">
        <v>18</v>
      </c>
      <c r="C26" s="102">
        <f t="shared" si="0"/>
        <v>118846.41451604482</v>
      </c>
      <c r="D26" s="102"/>
      <c r="E26" s="46">
        <v>2000</v>
      </c>
      <c r="F26" s="8">
        <v>44160</v>
      </c>
      <c r="G26" s="46" t="s">
        <v>3</v>
      </c>
      <c r="H26" s="103">
        <v>0.83799000000000001</v>
      </c>
      <c r="I26" s="103"/>
      <c r="J26" s="46">
        <v>28</v>
      </c>
      <c r="K26" s="106">
        <f t="shared" si="6"/>
        <v>3565.3924354813448</v>
      </c>
      <c r="L26" s="107"/>
      <c r="M26" s="6">
        <f>IF(J26="","",(K26/J26)/LOOKUP(RIGHT($D$2,3),定数!$A$6:$A$13,定数!$B$6:$B$13))</f>
        <v>1.0611287010361146</v>
      </c>
      <c r="N26" s="53">
        <v>2000</v>
      </c>
      <c r="O26" s="8">
        <v>44162</v>
      </c>
      <c r="P26" s="103">
        <v>0.84080999999999995</v>
      </c>
      <c r="Q26" s="103"/>
      <c r="R26" s="104">
        <f>IF(P26="","",T26*M26*LOOKUP(RIGHT($D$2,3),定数!$A$6:$A$13,定数!$B$6:$B$13))</f>
        <v>-3590.8595243061268</v>
      </c>
      <c r="S26" s="104"/>
      <c r="T26" s="105">
        <f t="shared" si="7"/>
        <v>-28.199999999999335</v>
      </c>
      <c r="U26" s="105"/>
      <c r="V26" t="str">
        <f t="shared" si="10"/>
        <v/>
      </c>
      <c r="W26">
        <f t="shared" si="2"/>
        <v>1</v>
      </c>
      <c r="X26" s="41">
        <f t="shared" si="8"/>
        <v>118846.41451604482</v>
      </c>
      <c r="Y26" s="42">
        <f t="shared" si="9"/>
        <v>0</v>
      </c>
      <c r="Z26" t="str">
        <f t="shared" si="3"/>
        <v/>
      </c>
      <c r="AA26">
        <f t="shared" si="4"/>
        <v>-3590.8595243061268</v>
      </c>
    </row>
    <row r="27" spans="2:27" x14ac:dyDescent="0.2">
      <c r="B27" s="35">
        <v>19</v>
      </c>
      <c r="C27" s="102">
        <f t="shared" si="0"/>
        <v>115255.5549917387</v>
      </c>
      <c r="D27" s="102"/>
      <c r="E27" s="46">
        <v>2000</v>
      </c>
      <c r="F27" s="8">
        <v>44177</v>
      </c>
      <c r="G27" s="46" t="s">
        <v>3</v>
      </c>
      <c r="H27" s="103">
        <v>0.87658999999999998</v>
      </c>
      <c r="I27" s="103"/>
      <c r="J27" s="46">
        <v>74</v>
      </c>
      <c r="K27" s="106">
        <f t="shared" si="6"/>
        <v>3457.6666497521605</v>
      </c>
      <c r="L27" s="107"/>
      <c r="M27" s="6">
        <f>IF(J27="","",(K27/J27)/LOOKUP(RIGHT($D$2,3),定数!$A$6:$A$13,定数!$B$6:$B$13))</f>
        <v>0.38937687497209011</v>
      </c>
      <c r="N27" s="53">
        <v>2000</v>
      </c>
      <c r="O27" s="8">
        <v>44179</v>
      </c>
      <c r="P27" s="103">
        <v>0.88041000000000003</v>
      </c>
      <c r="Q27" s="103"/>
      <c r="R27" s="104">
        <f>IF(P27="","",T27*M27*LOOKUP(RIGHT($D$2,3),定数!$A$6:$A$13,定数!$B$6:$B$13))</f>
        <v>-1784.9035948720825</v>
      </c>
      <c r="S27" s="104"/>
      <c r="T27" s="105">
        <f t="shared" si="7"/>
        <v>-38.200000000000458</v>
      </c>
      <c r="U27" s="105"/>
      <c r="V27" t="str">
        <f t="shared" si="10"/>
        <v/>
      </c>
      <c r="W27">
        <f t="shared" si="2"/>
        <v>2</v>
      </c>
      <c r="X27" s="41">
        <f t="shared" si="8"/>
        <v>118846.41451604482</v>
      </c>
      <c r="Y27" s="42">
        <f t="shared" si="9"/>
        <v>3.0214285714284972E-2</v>
      </c>
      <c r="Z27" t="str">
        <f t="shared" si="3"/>
        <v/>
      </c>
      <c r="AA27">
        <f t="shared" si="4"/>
        <v>-1784.9035948720825</v>
      </c>
    </row>
    <row r="28" spans="2:27" x14ac:dyDescent="0.2">
      <c r="B28" s="35">
        <v>20</v>
      </c>
      <c r="C28" s="102">
        <f t="shared" si="0"/>
        <v>113470.65139686661</v>
      </c>
      <c r="D28" s="102"/>
      <c r="E28" s="53">
        <v>2000</v>
      </c>
      <c r="F28" s="8">
        <v>44191</v>
      </c>
      <c r="G28" s="53" t="s">
        <v>4</v>
      </c>
      <c r="H28" s="103">
        <v>0.92540999999999995</v>
      </c>
      <c r="I28" s="103"/>
      <c r="J28" s="53">
        <v>52</v>
      </c>
      <c r="K28" s="106">
        <f t="shared" si="6"/>
        <v>3404.1195419059982</v>
      </c>
      <c r="L28" s="107"/>
      <c r="M28" s="6">
        <f>IF(J28="","",(K28/J28)/LOOKUP(RIGHT($D$2,3),定数!$A$6:$A$13,定数!$B$6:$B$13))</f>
        <v>0.54553197786955099</v>
      </c>
      <c r="N28" s="46">
        <v>2000</v>
      </c>
      <c r="O28" s="8">
        <v>44194</v>
      </c>
      <c r="P28" s="103">
        <v>0.93579999999999997</v>
      </c>
      <c r="Q28" s="103"/>
      <c r="R28" s="104">
        <f>IF(P28="","",T28*M28*LOOKUP(RIGHT($D$2,3),定数!$A$6:$A$13,定数!$B$6:$B$13))</f>
        <v>6801.6927000775686</v>
      </c>
      <c r="S28" s="104"/>
      <c r="T28" s="105">
        <f t="shared" si="7"/>
        <v>103.90000000000011</v>
      </c>
      <c r="U28" s="105"/>
      <c r="V28" t="str">
        <f t="shared" si="10"/>
        <v/>
      </c>
      <c r="W28">
        <f t="shared" si="2"/>
        <v>0</v>
      </c>
      <c r="X28" s="41">
        <f t="shared" si="8"/>
        <v>118846.41451604482</v>
      </c>
      <c r="Y28" s="42">
        <f t="shared" si="9"/>
        <v>4.5232859073358611E-2</v>
      </c>
      <c r="Z28">
        <f t="shared" si="3"/>
        <v>6801.6927000775686</v>
      </c>
      <c r="AA28" t="str">
        <f t="shared" si="4"/>
        <v/>
      </c>
    </row>
    <row r="29" spans="2:27" x14ac:dyDescent="0.2">
      <c r="B29" s="35">
        <v>21</v>
      </c>
      <c r="C29" s="102">
        <f t="shared" si="0"/>
        <v>120272.34409694417</v>
      </c>
      <c r="D29" s="102"/>
      <c r="E29" s="53">
        <v>2000</v>
      </c>
      <c r="F29" s="8">
        <v>43835</v>
      </c>
      <c r="G29" s="53" t="s">
        <v>4</v>
      </c>
      <c r="H29" s="103">
        <v>0.95560999999999996</v>
      </c>
      <c r="I29" s="103"/>
      <c r="J29" s="53">
        <v>93</v>
      </c>
      <c r="K29" s="106">
        <f t="shared" si="6"/>
        <v>3608.170322908325</v>
      </c>
      <c r="L29" s="107"/>
      <c r="M29" s="6">
        <f>IF(J29="","",(K29/J29)/LOOKUP(RIGHT($D$2,3),定数!$A$6:$A$13,定数!$B$6:$B$13))</f>
        <v>0.32331275294877465</v>
      </c>
      <c r="N29" s="53">
        <v>2001</v>
      </c>
      <c r="O29" s="8">
        <v>43839</v>
      </c>
      <c r="P29" s="103">
        <v>0.94628999999999996</v>
      </c>
      <c r="Q29" s="103"/>
      <c r="R29" s="104">
        <f>IF(P29="","",T29*M29*LOOKUP(RIGHT($D$2,3),定数!$A$6:$A$13,定数!$B$6:$B$13))</f>
        <v>-3615.9298289790936</v>
      </c>
      <c r="S29" s="104"/>
      <c r="T29" s="105">
        <f t="shared" si="7"/>
        <v>-93.199999999999946</v>
      </c>
      <c r="U29" s="105"/>
      <c r="V29" t="str">
        <f t="shared" si="10"/>
        <v/>
      </c>
      <c r="W29">
        <f t="shared" si="2"/>
        <v>1</v>
      </c>
      <c r="X29" s="41">
        <f t="shared" si="8"/>
        <v>120272.34409694417</v>
      </c>
      <c r="Y29" s="42">
        <f t="shared" si="9"/>
        <v>0</v>
      </c>
      <c r="Z29" t="str">
        <f t="shared" si="3"/>
        <v/>
      </c>
      <c r="AA29">
        <f t="shared" si="4"/>
        <v>-3615.9298289790936</v>
      </c>
    </row>
    <row r="30" spans="2:27" x14ac:dyDescent="0.2">
      <c r="B30" s="35">
        <v>22</v>
      </c>
      <c r="C30" s="102">
        <f t="shared" si="0"/>
        <v>116656.41426796508</v>
      </c>
      <c r="D30" s="102"/>
      <c r="E30" s="53">
        <v>2001</v>
      </c>
      <c r="F30" s="8">
        <v>43840</v>
      </c>
      <c r="G30" s="53" t="s">
        <v>3</v>
      </c>
      <c r="H30" s="108">
        <v>0.93869000000000002</v>
      </c>
      <c r="I30" s="109"/>
      <c r="J30" s="53">
        <v>80</v>
      </c>
      <c r="K30" s="106">
        <f t="shared" si="6"/>
        <v>3499.6924280389526</v>
      </c>
      <c r="L30" s="107"/>
      <c r="M30" s="6">
        <f>IF(J30="","",(K30/J30)/LOOKUP(RIGHT($D$2,3),定数!$A$6:$A$13,定数!$B$6:$B$13))</f>
        <v>0.36455129458739088</v>
      </c>
      <c r="N30" s="53">
        <v>2001</v>
      </c>
      <c r="O30" s="8">
        <v>43841</v>
      </c>
      <c r="P30" s="103">
        <v>0.94671000000000005</v>
      </c>
      <c r="Q30" s="103"/>
      <c r="R30" s="104">
        <f>IF(P30="","",T30*M30*LOOKUP(RIGHT($D$2,3),定数!$A$6:$A$13,定数!$B$6:$B$13))</f>
        <v>-3508.4416591090621</v>
      </c>
      <c r="S30" s="104"/>
      <c r="T30" s="105">
        <f t="shared" si="7"/>
        <v>-80.200000000000273</v>
      </c>
      <c r="U30" s="105"/>
      <c r="V30" t="str">
        <f t="shared" si="10"/>
        <v/>
      </c>
      <c r="W30">
        <f t="shared" si="2"/>
        <v>2</v>
      </c>
      <c r="X30" s="41">
        <f t="shared" si="8"/>
        <v>120272.34409694417</v>
      </c>
      <c r="Y30" s="42">
        <f t="shared" si="9"/>
        <v>3.0064516129032159E-2</v>
      </c>
      <c r="Z30" t="str">
        <f t="shared" si="3"/>
        <v/>
      </c>
      <c r="AA30">
        <f t="shared" si="4"/>
        <v>-3508.4416591090621</v>
      </c>
    </row>
    <row r="31" spans="2:27" x14ac:dyDescent="0.2">
      <c r="B31" s="35">
        <v>23</v>
      </c>
      <c r="C31" s="102">
        <f t="shared" si="0"/>
        <v>113147.97260885603</v>
      </c>
      <c r="D31" s="102"/>
      <c r="E31" s="53">
        <v>2001</v>
      </c>
      <c r="F31" s="8">
        <v>43903</v>
      </c>
      <c r="G31" s="53" t="s">
        <v>3</v>
      </c>
      <c r="H31" s="103">
        <v>0.92739000000000005</v>
      </c>
      <c r="I31" s="103"/>
      <c r="J31" s="53">
        <v>27</v>
      </c>
      <c r="K31" s="106">
        <f t="shared" si="6"/>
        <v>3394.4391782656808</v>
      </c>
      <c r="L31" s="107"/>
      <c r="M31" s="6">
        <f>IF(J31="","",(K31/J31)/LOOKUP(RIGHT($D$2,3),定数!$A$6:$A$13,定数!$B$6:$B$13))</f>
        <v>1.0476664130449633</v>
      </c>
      <c r="N31" s="53">
        <v>2001</v>
      </c>
      <c r="O31" s="8">
        <v>43903</v>
      </c>
      <c r="P31" s="103">
        <v>0.92200000000000004</v>
      </c>
      <c r="Q31" s="103"/>
      <c r="R31" s="104">
        <f>IF(P31="","",T31*M31*LOOKUP(RIGHT($D$2,3),定数!$A$6:$A$13,定数!$B$6:$B$13))</f>
        <v>6776.3063595748308</v>
      </c>
      <c r="S31" s="104"/>
      <c r="T31" s="105">
        <f t="shared" si="7"/>
        <v>53.900000000000063</v>
      </c>
      <c r="U31" s="105"/>
      <c r="V31" t="str">
        <f t="shared" si="10"/>
        <v/>
      </c>
      <c r="W31">
        <f t="shared" si="2"/>
        <v>0</v>
      </c>
      <c r="X31" s="41">
        <f t="shared" si="8"/>
        <v>120272.34409694417</v>
      </c>
      <c r="Y31" s="42">
        <f t="shared" si="9"/>
        <v>5.9235325806451633E-2</v>
      </c>
      <c r="Z31">
        <f t="shared" si="3"/>
        <v>6776.3063595748308</v>
      </c>
      <c r="AA31" t="str">
        <f t="shared" si="4"/>
        <v/>
      </c>
    </row>
    <row r="32" spans="2:27" x14ac:dyDescent="0.2">
      <c r="B32" s="35">
        <v>24</v>
      </c>
      <c r="C32" s="102">
        <f t="shared" si="0"/>
        <v>119924.27896843085</v>
      </c>
      <c r="D32" s="102"/>
      <c r="E32" s="53">
        <v>2001</v>
      </c>
      <c r="F32" s="8">
        <v>43923</v>
      </c>
      <c r="G32" s="53" t="s">
        <v>3</v>
      </c>
      <c r="H32" s="103">
        <v>0.87558999999999998</v>
      </c>
      <c r="I32" s="103"/>
      <c r="J32" s="53">
        <v>39</v>
      </c>
      <c r="K32" s="106">
        <f t="shared" si="6"/>
        <v>3597.7283690529252</v>
      </c>
      <c r="L32" s="107"/>
      <c r="M32" s="6">
        <f>IF(J32="","",(K32/J32)/LOOKUP(RIGHT($D$2,3),定数!$A$6:$A$13,定数!$B$6:$B$13))</f>
        <v>0.76874537800276188</v>
      </c>
      <c r="N32" s="53">
        <v>2001</v>
      </c>
      <c r="O32" s="8">
        <v>43923</v>
      </c>
      <c r="P32" s="103">
        <v>0.87951000000000001</v>
      </c>
      <c r="Q32" s="103"/>
      <c r="R32" s="104">
        <f>IF(P32="","",T32*M32*LOOKUP(RIGHT($D$2,3),定数!$A$6:$A$13,定数!$B$6:$B$13))</f>
        <v>-3616.1782581250236</v>
      </c>
      <c r="S32" s="104"/>
      <c r="T32" s="105">
        <f t="shared" si="7"/>
        <v>-39.200000000000344</v>
      </c>
      <c r="U32" s="105"/>
      <c r="V32" t="str">
        <f t="shared" si="10"/>
        <v/>
      </c>
      <c r="W32">
        <f t="shared" si="2"/>
        <v>1</v>
      </c>
      <c r="X32" s="41">
        <f t="shared" si="8"/>
        <v>120272.34409694417</v>
      </c>
      <c r="Y32" s="42">
        <f t="shared" si="9"/>
        <v>2.8939747630823964E-3</v>
      </c>
      <c r="Z32" t="str">
        <f t="shared" si="3"/>
        <v/>
      </c>
      <c r="AA32">
        <f t="shared" si="4"/>
        <v>-3616.1782581250236</v>
      </c>
    </row>
    <row r="33" spans="2:27" x14ac:dyDescent="0.2">
      <c r="B33" s="35">
        <v>25</v>
      </c>
      <c r="C33" s="102">
        <f t="shared" si="0"/>
        <v>116308.10071030582</v>
      </c>
      <c r="D33" s="102"/>
      <c r="E33" s="53">
        <v>2001</v>
      </c>
      <c r="F33" s="8">
        <v>43927</v>
      </c>
      <c r="G33" s="53" t="s">
        <v>4</v>
      </c>
      <c r="H33" s="103">
        <v>0.90141000000000004</v>
      </c>
      <c r="I33" s="103"/>
      <c r="J33" s="53">
        <v>91</v>
      </c>
      <c r="K33" s="106">
        <f t="shared" si="6"/>
        <v>3489.2430213091743</v>
      </c>
      <c r="L33" s="107"/>
      <c r="M33" s="6">
        <f>IF(J33="","",(K33/J33)/LOOKUP(RIGHT($D$2,3),定数!$A$6:$A$13,定数!$B$6:$B$13))</f>
        <v>0.31952774920413685</v>
      </c>
      <c r="N33" s="53">
        <v>2001</v>
      </c>
      <c r="O33" s="8">
        <v>43931</v>
      </c>
      <c r="P33" s="103">
        <v>0.89229000000000003</v>
      </c>
      <c r="Q33" s="103"/>
      <c r="R33" s="104">
        <f>IF(P33="","",T33*M33*LOOKUP(RIGHT($D$2,3),定数!$A$6:$A$13,定数!$B$6:$B$13))</f>
        <v>-3496.91168729008</v>
      </c>
      <c r="S33" s="104"/>
      <c r="T33" s="105">
        <f t="shared" si="7"/>
        <v>-91.200000000000173</v>
      </c>
      <c r="U33" s="105"/>
      <c r="V33" t="str">
        <f t="shared" si="10"/>
        <v/>
      </c>
      <c r="W33">
        <f t="shared" si="2"/>
        <v>2</v>
      </c>
      <c r="X33" s="41">
        <f t="shared" si="8"/>
        <v>120272.34409694417</v>
      </c>
      <c r="Y33" s="42">
        <f t="shared" si="9"/>
        <v>3.2960556447149791E-2</v>
      </c>
      <c r="Z33" t="str">
        <f t="shared" si="3"/>
        <v/>
      </c>
      <c r="AA33">
        <f t="shared" si="4"/>
        <v>-3496.91168729008</v>
      </c>
    </row>
    <row r="34" spans="2:27" x14ac:dyDescent="0.2">
      <c r="B34" s="35">
        <v>26</v>
      </c>
      <c r="C34" s="102">
        <f t="shared" si="0"/>
        <v>112811.18902301574</v>
      </c>
      <c r="D34" s="102"/>
      <c r="E34" s="54">
        <v>2001</v>
      </c>
      <c r="F34" s="8">
        <v>43975</v>
      </c>
      <c r="G34" s="54" t="s">
        <v>3</v>
      </c>
      <c r="H34" s="103">
        <v>0.85729</v>
      </c>
      <c r="I34" s="103"/>
      <c r="J34" s="54">
        <v>40</v>
      </c>
      <c r="K34" s="106">
        <f t="shared" si="6"/>
        <v>3384.3356706904724</v>
      </c>
      <c r="L34" s="107"/>
      <c r="M34" s="6">
        <f>IF(J34="","",(K34/J34)/LOOKUP(RIGHT($D$2,3),定数!$A$6:$A$13,定数!$B$6:$B$13))</f>
        <v>0.70506993139384844</v>
      </c>
      <c r="N34" s="54">
        <v>2001</v>
      </c>
      <c r="O34" s="8">
        <v>43976</v>
      </c>
      <c r="P34" s="103">
        <v>0.86131000000000002</v>
      </c>
      <c r="Q34" s="103"/>
      <c r="R34" s="104">
        <f>IF(P34="","",T34*M34*LOOKUP(RIGHT($D$2,3),定数!$A$6:$A$13,定数!$B$6:$B$13))</f>
        <v>-3401.2573490439449</v>
      </c>
      <c r="S34" s="104"/>
      <c r="T34" s="105">
        <f t="shared" si="7"/>
        <v>-40.200000000000237</v>
      </c>
      <c r="U34" s="105"/>
      <c r="V34" t="str">
        <f t="shared" si="10"/>
        <v/>
      </c>
      <c r="W34">
        <f t="shared" si="2"/>
        <v>3</v>
      </c>
      <c r="X34" s="41">
        <f t="shared" si="8"/>
        <v>120272.34409694417</v>
      </c>
      <c r="Y34" s="42">
        <f t="shared" si="9"/>
        <v>6.2035500596167359E-2</v>
      </c>
      <c r="Z34" t="str">
        <f t="shared" si="3"/>
        <v/>
      </c>
      <c r="AA34">
        <f t="shared" si="4"/>
        <v>-3401.2573490439449</v>
      </c>
    </row>
    <row r="35" spans="2:27" x14ac:dyDescent="0.2">
      <c r="B35" s="35">
        <v>27</v>
      </c>
      <c r="C35" s="102">
        <f t="shared" si="0"/>
        <v>109409.93167397181</v>
      </c>
      <c r="D35" s="102"/>
      <c r="E35" s="55">
        <v>2001</v>
      </c>
      <c r="F35" s="8">
        <v>43983</v>
      </c>
      <c r="G35" s="55" t="s">
        <v>3</v>
      </c>
      <c r="H35" s="103">
        <v>0.84428999999999998</v>
      </c>
      <c r="I35" s="103"/>
      <c r="J35" s="55">
        <v>54</v>
      </c>
      <c r="K35" s="106">
        <f t="shared" si="6"/>
        <v>3282.2979502191542</v>
      </c>
      <c r="L35" s="107"/>
      <c r="M35" s="6">
        <f>IF(J35="","",(K35/J35)/LOOKUP(RIGHT($D$2,3),定数!$A$6:$A$13,定数!$B$6:$B$13))</f>
        <v>0.50652746145357319</v>
      </c>
      <c r="N35" s="55">
        <v>2001</v>
      </c>
      <c r="O35" s="8">
        <v>43983</v>
      </c>
      <c r="P35" s="103">
        <v>0.84970999999999997</v>
      </c>
      <c r="Q35" s="103"/>
      <c r="R35" s="104">
        <f>IF(P35="","",T35*M35*LOOKUP(RIGHT($D$2,3),定数!$A$6:$A$13,定数!$B$6:$B$13))</f>
        <v>-3294.4546092940282</v>
      </c>
      <c r="S35" s="104"/>
      <c r="T35" s="105">
        <f t="shared" si="7"/>
        <v>-54.199999999999804</v>
      </c>
      <c r="U35" s="105"/>
      <c r="V35" t="str">
        <f t="shared" si="10"/>
        <v/>
      </c>
      <c r="W35">
        <f t="shared" si="2"/>
        <v>4</v>
      </c>
      <c r="X35" s="41">
        <f t="shared" si="8"/>
        <v>120272.34409694417</v>
      </c>
      <c r="Y35" s="42">
        <f t="shared" si="9"/>
        <v>9.0315130253193043E-2</v>
      </c>
      <c r="Z35" t="str">
        <f t="shared" si="3"/>
        <v/>
      </c>
      <c r="AA35">
        <f t="shared" si="4"/>
        <v>-3294.4546092940282</v>
      </c>
    </row>
    <row r="36" spans="2:27" x14ac:dyDescent="0.2">
      <c r="B36" s="35">
        <v>28</v>
      </c>
      <c r="C36" s="102">
        <f t="shared" si="0"/>
        <v>106115.47706467778</v>
      </c>
      <c r="D36" s="102"/>
      <c r="E36" s="55">
        <v>2001</v>
      </c>
      <c r="F36" s="8">
        <v>43993</v>
      </c>
      <c r="G36" s="55" t="s">
        <v>4</v>
      </c>
      <c r="H36" s="103">
        <v>0.85070999999999997</v>
      </c>
      <c r="I36" s="103"/>
      <c r="J36" s="55">
        <v>25</v>
      </c>
      <c r="K36" s="106">
        <f t="shared" si="6"/>
        <v>3183.4643119403331</v>
      </c>
      <c r="L36" s="107"/>
      <c r="M36" s="6">
        <f>IF(J36="","",(K36/J36)/LOOKUP(RIGHT($D$2,3),定数!$A$6:$A$13,定数!$B$6:$B$13))</f>
        <v>1.0611547706467777</v>
      </c>
      <c r="N36" s="55">
        <v>2001</v>
      </c>
      <c r="O36" s="8">
        <v>43993</v>
      </c>
      <c r="P36" s="103">
        <v>0.84819</v>
      </c>
      <c r="Q36" s="103"/>
      <c r="R36" s="104">
        <f>IF(P36="","",T36*M36*LOOKUP(RIGHT($D$2,3),定数!$A$6:$A$13,定数!$B$6:$B$13))</f>
        <v>-3208.9320264358134</v>
      </c>
      <c r="S36" s="104"/>
      <c r="T36" s="105">
        <f t="shared" si="7"/>
        <v>-25.199999999999669</v>
      </c>
      <c r="U36" s="105"/>
      <c r="V36" t="str">
        <f t="shared" si="10"/>
        <v/>
      </c>
      <c r="W36">
        <f t="shared" si="2"/>
        <v>5</v>
      </c>
      <c r="X36" s="41">
        <f t="shared" si="8"/>
        <v>120272.34409694417</v>
      </c>
      <c r="Y36" s="42">
        <f t="shared" si="9"/>
        <v>0.11770675244223572</v>
      </c>
      <c r="Z36" t="str">
        <f t="shared" si="3"/>
        <v/>
      </c>
      <c r="AA36">
        <f t="shared" si="4"/>
        <v>-3208.9320264358134</v>
      </c>
    </row>
    <row r="37" spans="2:27" x14ac:dyDescent="0.2">
      <c r="B37" s="35">
        <v>29</v>
      </c>
      <c r="C37" s="102">
        <f t="shared" si="0"/>
        <v>102906.54503824197</v>
      </c>
      <c r="D37" s="102"/>
      <c r="E37" s="47">
        <v>2001</v>
      </c>
      <c r="F37" s="8">
        <v>44032</v>
      </c>
      <c r="G37" s="47" t="s">
        <v>4</v>
      </c>
      <c r="H37" s="103">
        <v>0.87211000000000005</v>
      </c>
      <c r="I37" s="103"/>
      <c r="J37" s="47">
        <v>41</v>
      </c>
      <c r="K37" s="106">
        <f t="shared" si="6"/>
        <v>3087.1963511472591</v>
      </c>
      <c r="L37" s="107"/>
      <c r="M37" s="6">
        <f>IF(J37="","",(K37/J37)/LOOKUP(RIGHT($D$2,3),定数!$A$6:$A$13,定数!$B$6:$B$13))</f>
        <v>0.62747893316001202</v>
      </c>
      <c r="N37" s="35">
        <v>2001</v>
      </c>
      <c r="O37" s="8">
        <v>44035</v>
      </c>
      <c r="P37" s="103">
        <v>0.86799000000000004</v>
      </c>
      <c r="Q37" s="103"/>
      <c r="R37" s="104">
        <f>IF(P37="","",T37*M37*LOOKUP(RIGHT($D$2,3),定数!$A$6:$A$13,定数!$B$6:$B$13))</f>
        <v>-3102.2558455431085</v>
      </c>
      <c r="S37" s="104"/>
      <c r="T37" s="105">
        <f t="shared" si="7"/>
        <v>-41.200000000000124</v>
      </c>
      <c r="U37" s="105"/>
      <c r="V37" t="str">
        <f t="shared" si="10"/>
        <v/>
      </c>
      <c r="W37">
        <f t="shared" si="2"/>
        <v>6</v>
      </c>
      <c r="X37" s="41">
        <f t="shared" si="8"/>
        <v>120272.34409694417</v>
      </c>
      <c r="Y37" s="42">
        <f t="shared" si="9"/>
        <v>0.14438730024838209</v>
      </c>
      <c r="Z37" t="str">
        <f t="shared" si="3"/>
        <v/>
      </c>
      <c r="AA37">
        <f t="shared" si="4"/>
        <v>-3102.2558455431085</v>
      </c>
    </row>
    <row r="38" spans="2:27" x14ac:dyDescent="0.2">
      <c r="B38" s="35">
        <v>30</v>
      </c>
      <c r="C38" s="102">
        <f t="shared" si="0"/>
        <v>99804.289192698852</v>
      </c>
      <c r="D38" s="102"/>
      <c r="E38" s="48">
        <v>2001</v>
      </c>
      <c r="F38" s="8">
        <v>44032</v>
      </c>
      <c r="G38" s="48" t="s">
        <v>4</v>
      </c>
      <c r="H38" s="103">
        <v>0.87500999999999995</v>
      </c>
      <c r="I38" s="103"/>
      <c r="J38" s="48">
        <v>48</v>
      </c>
      <c r="K38" s="106">
        <f t="shared" si="6"/>
        <v>2994.1286757809653</v>
      </c>
      <c r="L38" s="107"/>
      <c r="M38" s="6">
        <f>IF(J38="","",(K38/J38)/LOOKUP(RIGHT($D$2,3),定数!$A$6:$A$13,定数!$B$6:$B$13))</f>
        <v>0.51981400621197316</v>
      </c>
      <c r="N38" s="48">
        <v>2001</v>
      </c>
      <c r="O38" s="8">
        <v>44035</v>
      </c>
      <c r="P38" s="103">
        <v>0.87019000000000002</v>
      </c>
      <c r="Q38" s="103"/>
      <c r="R38" s="104">
        <f>IF(P38="","",T38*M38*LOOKUP(RIGHT($D$2,3),定数!$A$6:$A$13,定数!$B$6:$B$13))</f>
        <v>-3006.6042119300123</v>
      </c>
      <c r="S38" s="104"/>
      <c r="T38" s="105">
        <f t="shared" si="7"/>
        <v>-48.199999999999356</v>
      </c>
      <c r="U38" s="105"/>
      <c r="V38" t="str">
        <f t="shared" si="10"/>
        <v/>
      </c>
      <c r="W38">
        <f t="shared" si="2"/>
        <v>7</v>
      </c>
      <c r="X38" s="41">
        <f t="shared" si="8"/>
        <v>120272.34409694417</v>
      </c>
      <c r="Y38" s="42">
        <f t="shared" si="9"/>
        <v>0.17018089285552862</v>
      </c>
      <c r="Z38" t="str">
        <f t="shared" si="3"/>
        <v/>
      </c>
      <c r="AA38">
        <f t="shared" si="4"/>
        <v>-3006.6042119300123</v>
      </c>
    </row>
    <row r="39" spans="2:27" x14ac:dyDescent="0.2">
      <c r="B39" s="35">
        <v>31</v>
      </c>
      <c r="C39" s="102">
        <f t="shared" si="0"/>
        <v>96797.684980768841</v>
      </c>
      <c r="D39" s="102"/>
      <c r="E39" s="56">
        <v>2001</v>
      </c>
      <c r="F39" s="8">
        <v>44037</v>
      </c>
      <c r="G39" s="56" t="s">
        <v>4</v>
      </c>
      <c r="H39" s="103">
        <v>0.87390999999999996</v>
      </c>
      <c r="I39" s="103"/>
      <c r="J39" s="56">
        <v>25</v>
      </c>
      <c r="K39" s="106">
        <f t="shared" si="6"/>
        <v>2903.9305494230653</v>
      </c>
      <c r="L39" s="107"/>
      <c r="M39" s="6">
        <f>IF(J39="","",(K39/J39)/LOOKUP(RIGHT($D$2,3),定数!$A$6:$A$13,定数!$B$6:$B$13))</f>
        <v>0.9679768498076885</v>
      </c>
      <c r="N39" s="56">
        <v>2001</v>
      </c>
      <c r="O39" s="8">
        <v>44038</v>
      </c>
      <c r="P39" s="103">
        <v>0.88219999999999998</v>
      </c>
      <c r="Q39" s="103"/>
      <c r="R39" s="104">
        <f>IF(P39="","",T39*M39*LOOKUP(RIGHT($D$2,3),定数!$A$6:$A$13,定数!$B$6:$B$13))</f>
        <v>9629.4337018869082</v>
      </c>
      <c r="S39" s="104"/>
      <c r="T39" s="105">
        <f t="shared" si="7"/>
        <v>82.90000000000019</v>
      </c>
      <c r="U39" s="105"/>
      <c r="V39" t="str">
        <f t="shared" si="10"/>
        <v/>
      </c>
      <c r="W39">
        <f t="shared" si="2"/>
        <v>0</v>
      </c>
      <c r="X39" s="41">
        <f t="shared" si="8"/>
        <v>120272.34409694417</v>
      </c>
      <c r="Y39" s="42">
        <f t="shared" si="9"/>
        <v>0.19517919345825541</v>
      </c>
      <c r="Z39">
        <f t="shared" si="3"/>
        <v>9629.4337018869082</v>
      </c>
      <c r="AA39" t="str">
        <f t="shared" si="4"/>
        <v/>
      </c>
    </row>
    <row r="40" spans="2:27" x14ac:dyDescent="0.2">
      <c r="B40" s="35">
        <v>32</v>
      </c>
      <c r="C40" s="102">
        <f t="shared" si="0"/>
        <v>106427.11868265575</v>
      </c>
      <c r="D40" s="102"/>
      <c r="E40" s="35">
        <v>2001</v>
      </c>
      <c r="F40" s="8">
        <v>44060</v>
      </c>
      <c r="G40" s="35" t="s">
        <v>4</v>
      </c>
      <c r="H40" s="103">
        <v>0.91951000000000005</v>
      </c>
      <c r="I40" s="103"/>
      <c r="J40" s="35">
        <v>65</v>
      </c>
      <c r="K40" s="106">
        <f t="shared" si="6"/>
        <v>3192.8135604796726</v>
      </c>
      <c r="L40" s="107"/>
      <c r="M40" s="6">
        <f>IF(J40="","",(K40/J40)/LOOKUP(RIGHT($D$2,3),定数!$A$6:$A$13,定数!$B$6:$B$13))</f>
        <v>0.4093350718563683</v>
      </c>
      <c r="N40" s="35">
        <v>2001</v>
      </c>
      <c r="O40" s="8">
        <v>44064</v>
      </c>
      <c r="P40" s="103">
        <v>0.91298999999999997</v>
      </c>
      <c r="Q40" s="103"/>
      <c r="R40" s="104">
        <f>IF(P40="","",T40*M40*LOOKUP(RIGHT($D$2,3),定数!$A$6:$A$13,定数!$B$6:$B$13))</f>
        <v>-3202.6376022042655</v>
      </c>
      <c r="S40" s="104"/>
      <c r="T40" s="105">
        <f t="shared" si="7"/>
        <v>-65.200000000000813</v>
      </c>
      <c r="U40" s="105"/>
      <c r="V40" t="str">
        <f t="shared" si="10"/>
        <v/>
      </c>
      <c r="W40">
        <f t="shared" si="2"/>
        <v>1</v>
      </c>
      <c r="X40" s="41">
        <f t="shared" si="8"/>
        <v>120272.34409694417</v>
      </c>
      <c r="Y40" s="42">
        <f t="shared" si="9"/>
        <v>0.11511561962348249</v>
      </c>
      <c r="Z40" t="str">
        <f t="shared" si="3"/>
        <v/>
      </c>
      <c r="AA40">
        <f t="shared" si="4"/>
        <v>-3202.6376022042655</v>
      </c>
    </row>
    <row r="41" spans="2:27" x14ac:dyDescent="0.2">
      <c r="B41" s="35">
        <v>33</v>
      </c>
      <c r="C41" s="102">
        <f t="shared" si="0"/>
        <v>103224.48108045149</v>
      </c>
      <c r="D41" s="102"/>
      <c r="E41" s="35">
        <v>2001</v>
      </c>
      <c r="F41" s="8">
        <v>44060</v>
      </c>
      <c r="G41" s="35" t="s">
        <v>4</v>
      </c>
      <c r="H41" s="103">
        <v>0.91798999999999997</v>
      </c>
      <c r="I41" s="103"/>
      <c r="J41" s="35">
        <v>62</v>
      </c>
      <c r="K41" s="106">
        <f t="shared" si="6"/>
        <v>3096.7344324135443</v>
      </c>
      <c r="L41" s="107"/>
      <c r="M41" s="6">
        <f>IF(J41="","",(K41/J41)/LOOKUP(RIGHT($D$2,3),定数!$A$6:$A$13,定数!$B$6:$B$13))</f>
        <v>0.41622774629214304</v>
      </c>
      <c r="N41" s="35">
        <v>2001</v>
      </c>
      <c r="O41" s="8">
        <v>44063</v>
      </c>
      <c r="P41" s="103">
        <v>0.91178999999999999</v>
      </c>
      <c r="Q41" s="103"/>
      <c r="R41" s="104">
        <f>IF(P41="","",T41*M41*LOOKUP(RIGHT($D$2,3),定数!$A$6:$A$13,定数!$B$6:$B$13))</f>
        <v>-3096.7344324135356</v>
      </c>
      <c r="S41" s="104"/>
      <c r="T41" s="105">
        <f t="shared" si="7"/>
        <v>-61.999999999999829</v>
      </c>
      <c r="U41" s="105"/>
      <c r="V41" t="str">
        <f t="shared" si="10"/>
        <v/>
      </c>
      <c r="W41">
        <f t="shared" si="2"/>
        <v>2</v>
      </c>
      <c r="X41" s="41">
        <f t="shared" si="8"/>
        <v>120272.34409694417</v>
      </c>
      <c r="Y41" s="42">
        <f t="shared" si="9"/>
        <v>0.14174383266988999</v>
      </c>
      <c r="Z41" t="str">
        <f t="shared" si="3"/>
        <v/>
      </c>
      <c r="AA41">
        <f t="shared" si="4"/>
        <v>-3096.7344324135356</v>
      </c>
    </row>
    <row r="42" spans="2:27" x14ac:dyDescent="0.2">
      <c r="B42" s="35">
        <v>34</v>
      </c>
      <c r="C42" s="102">
        <f t="shared" si="0"/>
        <v>100127.74664803795</v>
      </c>
      <c r="D42" s="102"/>
      <c r="E42" s="56">
        <v>2001</v>
      </c>
      <c r="F42" s="8">
        <v>44094</v>
      </c>
      <c r="G42" s="56" t="s">
        <v>4</v>
      </c>
      <c r="H42" s="103">
        <v>0.92771000000000003</v>
      </c>
      <c r="I42" s="103"/>
      <c r="J42" s="56">
        <v>47</v>
      </c>
      <c r="K42" s="106">
        <f t="shared" si="6"/>
        <v>3003.8323994411385</v>
      </c>
      <c r="L42" s="107"/>
      <c r="M42" s="6">
        <f>IF(J42="","",(K42/J42)/LOOKUP(RIGHT($D$2,3),定数!$A$6:$A$13,定数!$B$6:$B$13))</f>
        <v>0.53259439706403167</v>
      </c>
      <c r="N42" s="56">
        <v>2001</v>
      </c>
      <c r="O42" s="8">
        <v>44094</v>
      </c>
      <c r="P42" s="103">
        <v>0.92298999999999998</v>
      </c>
      <c r="Q42" s="103"/>
      <c r="R42" s="104">
        <f>IF(P42="","",T42*M42*LOOKUP(RIGHT($D$2,3),定数!$A$6:$A$13,定数!$B$6:$B$13))</f>
        <v>-3016.6146649707116</v>
      </c>
      <c r="S42" s="104"/>
      <c r="T42" s="105">
        <f t="shared" si="7"/>
        <v>-47.200000000000571</v>
      </c>
      <c r="U42" s="105"/>
      <c r="V42" t="str">
        <f t="shared" si="10"/>
        <v/>
      </c>
      <c r="W42">
        <f t="shared" si="2"/>
        <v>3</v>
      </c>
      <c r="X42" s="41">
        <f t="shared" si="8"/>
        <v>120272.34409694417</v>
      </c>
      <c r="Y42" s="42">
        <f t="shared" si="9"/>
        <v>0.1674915176897932</v>
      </c>
      <c r="Z42" t="str">
        <f t="shared" si="3"/>
        <v/>
      </c>
      <c r="AA42">
        <f t="shared" si="4"/>
        <v>-3016.6146649707116</v>
      </c>
    </row>
    <row r="43" spans="2:27" x14ac:dyDescent="0.2">
      <c r="B43" s="35">
        <v>35</v>
      </c>
      <c r="C43" s="102">
        <f t="shared" si="0"/>
        <v>97111.131983067244</v>
      </c>
      <c r="D43" s="102"/>
      <c r="E43" s="56">
        <v>2001</v>
      </c>
      <c r="F43" s="8">
        <v>44095</v>
      </c>
      <c r="G43" s="56" t="s">
        <v>4</v>
      </c>
      <c r="H43" s="103">
        <v>0.92771000000000003</v>
      </c>
      <c r="I43" s="103"/>
      <c r="J43" s="56">
        <v>49</v>
      </c>
      <c r="K43" s="106">
        <f t="shared" si="6"/>
        <v>2913.3339594920171</v>
      </c>
      <c r="L43" s="107"/>
      <c r="M43" s="6">
        <f>IF(J43="","",(K43/J43)/LOOKUP(RIGHT($D$2,3),定数!$A$6:$A$13,定数!$B$6:$B$13))</f>
        <v>0.49546495909728183</v>
      </c>
      <c r="N43" s="56">
        <v>2001</v>
      </c>
      <c r="O43" s="8">
        <v>44095</v>
      </c>
      <c r="P43" s="103">
        <v>0.92279</v>
      </c>
      <c r="Q43" s="103"/>
      <c r="R43" s="104">
        <f>IF(P43="","",T43*M43*LOOKUP(RIGHT($D$2,3),定数!$A$6:$A$13,定数!$B$6:$B$13))</f>
        <v>-2925.2251185103732</v>
      </c>
      <c r="S43" s="104"/>
      <c r="T43" s="105">
        <f t="shared" si="7"/>
        <v>-49.200000000000358</v>
      </c>
      <c r="U43" s="105"/>
      <c r="V43" t="str">
        <f t="shared" si="10"/>
        <v/>
      </c>
      <c r="W43">
        <f t="shared" si="2"/>
        <v>4</v>
      </c>
      <c r="X43" s="41">
        <f t="shared" si="8"/>
        <v>120272.34409694417</v>
      </c>
      <c r="Y43" s="42">
        <f t="shared" si="9"/>
        <v>0.19257304983769252</v>
      </c>
      <c r="Z43" t="str">
        <f t="shared" si="3"/>
        <v/>
      </c>
      <c r="AA43">
        <f t="shared" si="4"/>
        <v>-2925.2251185103732</v>
      </c>
    </row>
    <row r="44" spans="2:27" x14ac:dyDescent="0.2">
      <c r="B44" s="35">
        <v>36</v>
      </c>
      <c r="C44" s="102">
        <f t="shared" si="0"/>
        <v>94185.906864556877</v>
      </c>
      <c r="D44" s="102"/>
      <c r="E44" s="57">
        <v>2001</v>
      </c>
      <c r="F44" s="8">
        <v>44121</v>
      </c>
      <c r="G44" s="57" t="s">
        <v>3</v>
      </c>
      <c r="H44" s="103">
        <v>0.90288999999999997</v>
      </c>
      <c r="I44" s="103"/>
      <c r="J44" s="57">
        <v>64</v>
      </c>
      <c r="K44" s="106">
        <f t="shared" si="6"/>
        <v>2825.5772059367064</v>
      </c>
      <c r="L44" s="107"/>
      <c r="M44" s="6">
        <f>IF(J44="","",(K44/J44)/LOOKUP(RIGHT($D$2,3),定数!$A$6:$A$13,定数!$B$6:$B$13))</f>
        <v>0.36791369868967533</v>
      </c>
      <c r="N44" s="57">
        <v>2001</v>
      </c>
      <c r="O44" s="8">
        <v>44126</v>
      </c>
      <c r="P44" s="103">
        <v>0.8901</v>
      </c>
      <c r="Q44" s="103"/>
      <c r="R44" s="104">
        <f>IF(P44="","",T44*M44*LOOKUP(RIGHT($D$2,3),定数!$A$6:$A$13,定数!$B$6:$B$13))</f>
        <v>5646.7394474891225</v>
      </c>
      <c r="S44" s="104"/>
      <c r="T44" s="105">
        <f t="shared" si="7"/>
        <v>127.89999999999968</v>
      </c>
      <c r="U44" s="105"/>
      <c r="V44" t="str">
        <f t="shared" si="10"/>
        <v/>
      </c>
      <c r="W44">
        <f t="shared" si="2"/>
        <v>0</v>
      </c>
      <c r="X44" s="41">
        <f t="shared" si="8"/>
        <v>120272.34409694417</v>
      </c>
      <c r="Y44" s="42">
        <f t="shared" si="9"/>
        <v>0.21689472694870415</v>
      </c>
      <c r="Z44">
        <f t="shared" si="3"/>
        <v>5646.7394474891225</v>
      </c>
      <c r="AA44" t="str">
        <f t="shared" si="4"/>
        <v/>
      </c>
    </row>
    <row r="45" spans="2:27" x14ac:dyDescent="0.2">
      <c r="B45" s="35">
        <v>37</v>
      </c>
      <c r="C45" s="102">
        <f t="shared" si="0"/>
        <v>99832.646312045996</v>
      </c>
      <c r="D45" s="102"/>
      <c r="E45" s="57">
        <v>2001</v>
      </c>
      <c r="F45" s="8">
        <v>44126</v>
      </c>
      <c r="G45" s="57" t="s">
        <v>3</v>
      </c>
      <c r="H45" s="103">
        <v>0.89729000000000003</v>
      </c>
      <c r="I45" s="103"/>
      <c r="J45" s="57">
        <v>31</v>
      </c>
      <c r="K45" s="106">
        <f t="shared" si="6"/>
        <v>2994.9793893613796</v>
      </c>
      <c r="L45" s="107"/>
      <c r="M45" s="6">
        <f>IF(J45="","",(K45/J45)/LOOKUP(RIGHT($D$2,3),定数!$A$6:$A$13,定数!$B$6:$B$13))</f>
        <v>0.80510198638746766</v>
      </c>
      <c r="N45" s="57">
        <v>2001</v>
      </c>
      <c r="O45" s="8">
        <v>44126</v>
      </c>
      <c r="P45" s="103">
        <v>0.8911</v>
      </c>
      <c r="Q45" s="103"/>
      <c r="R45" s="104">
        <f>IF(P45="","",T45*M45*LOOKUP(RIGHT($D$2,3),定数!$A$6:$A$13,定数!$B$6:$B$13))</f>
        <v>5980.2975548861377</v>
      </c>
      <c r="S45" s="104"/>
      <c r="T45" s="105">
        <f t="shared" si="7"/>
        <v>61.90000000000029</v>
      </c>
      <c r="U45" s="105"/>
      <c r="V45" t="str">
        <f t="shared" si="10"/>
        <v/>
      </c>
      <c r="W45">
        <f t="shared" si="2"/>
        <v>0</v>
      </c>
      <c r="X45" s="41">
        <f t="shared" si="8"/>
        <v>120272.34409694417</v>
      </c>
      <c r="Y45" s="42">
        <f t="shared" si="9"/>
        <v>0.16994511862530082</v>
      </c>
      <c r="Z45">
        <f t="shared" si="3"/>
        <v>5980.2975548861377</v>
      </c>
      <c r="AA45" t="str">
        <f t="shared" si="4"/>
        <v/>
      </c>
    </row>
    <row r="46" spans="2:27" x14ac:dyDescent="0.2">
      <c r="B46" s="35">
        <v>38</v>
      </c>
      <c r="C46" s="102">
        <f t="shared" si="0"/>
        <v>105812.94386693214</v>
      </c>
      <c r="D46" s="102"/>
      <c r="E46" s="58">
        <v>2001</v>
      </c>
      <c r="F46" s="8">
        <v>44131</v>
      </c>
      <c r="G46" s="58" t="s">
        <v>4</v>
      </c>
      <c r="H46" s="103">
        <v>0.89341000000000004</v>
      </c>
      <c r="I46" s="103"/>
      <c r="J46" s="58">
        <v>23</v>
      </c>
      <c r="K46" s="106">
        <f t="shared" si="6"/>
        <v>3174.388316007964</v>
      </c>
      <c r="L46" s="107"/>
      <c r="M46" s="6">
        <f>IF(J46="","",(K46/J46)/LOOKUP(RIGHT($D$2,3),定数!$A$6:$A$13,定数!$B$6:$B$13))</f>
        <v>1.1501406942057841</v>
      </c>
      <c r="N46" s="58">
        <v>2001</v>
      </c>
      <c r="O46" s="8">
        <v>44131</v>
      </c>
      <c r="P46" s="103">
        <v>0.89800000000000002</v>
      </c>
      <c r="Q46" s="103"/>
      <c r="R46" s="104">
        <f>IF(P46="","",T46*M46*LOOKUP(RIGHT($D$2,3),定数!$A$6:$A$13,定数!$B$6:$B$13))</f>
        <v>6334.9749436854354</v>
      </c>
      <c r="S46" s="104"/>
      <c r="T46" s="105">
        <f t="shared" si="7"/>
        <v>45.899999999999828</v>
      </c>
      <c r="U46" s="105"/>
      <c r="V46" t="str">
        <f t="shared" si="10"/>
        <v/>
      </c>
      <c r="W46">
        <f t="shared" si="2"/>
        <v>0</v>
      </c>
      <c r="X46" s="41">
        <f t="shared" si="8"/>
        <v>120272.34409694417</v>
      </c>
      <c r="Y46" s="42">
        <f t="shared" si="9"/>
        <v>0.12022215363456457</v>
      </c>
      <c r="Z46">
        <f t="shared" si="3"/>
        <v>6334.9749436854354</v>
      </c>
      <c r="AA46" t="str">
        <f t="shared" si="4"/>
        <v/>
      </c>
    </row>
    <row r="47" spans="2:27" x14ac:dyDescent="0.2">
      <c r="B47" s="35">
        <v>39</v>
      </c>
      <c r="C47" s="102">
        <f t="shared" si="0"/>
        <v>112147.91881061757</v>
      </c>
      <c r="D47" s="102"/>
      <c r="E47" s="58">
        <v>2001</v>
      </c>
      <c r="F47" s="8">
        <v>44141</v>
      </c>
      <c r="G47" s="58" t="s">
        <v>3</v>
      </c>
      <c r="H47" s="103">
        <v>0.89668999999999999</v>
      </c>
      <c r="I47" s="103"/>
      <c r="J47" s="58">
        <v>30</v>
      </c>
      <c r="K47" s="106">
        <f t="shared" si="6"/>
        <v>3364.4375643185272</v>
      </c>
      <c r="L47" s="107"/>
      <c r="M47" s="6">
        <f>IF(J47="","",(K47/J47)/LOOKUP(RIGHT($D$2,3),定数!$A$6:$A$13,定数!$B$6:$B$13))</f>
        <v>0.93456599008847974</v>
      </c>
      <c r="N47" s="58">
        <v>2001</v>
      </c>
      <c r="O47" s="8">
        <v>44142</v>
      </c>
      <c r="P47" s="103">
        <v>0.89971000000000001</v>
      </c>
      <c r="Q47" s="103"/>
      <c r="R47" s="104">
        <f>IF(P47="","",T47*M47*LOOKUP(RIGHT($D$2,3),定数!$A$6:$A$13,定数!$B$6:$B$13))</f>
        <v>-3386.8671480806761</v>
      </c>
      <c r="S47" s="104"/>
      <c r="T47" s="105">
        <f t="shared" si="7"/>
        <v>-30.200000000000227</v>
      </c>
      <c r="U47" s="105"/>
      <c r="V47" t="str">
        <f t="shared" si="10"/>
        <v/>
      </c>
      <c r="W47">
        <f t="shared" si="2"/>
        <v>1</v>
      </c>
      <c r="X47" s="41">
        <f t="shared" si="8"/>
        <v>120272.34409694417</v>
      </c>
      <c r="Y47" s="42">
        <f t="shared" si="9"/>
        <v>6.7550236484773207E-2</v>
      </c>
      <c r="Z47" t="str">
        <f t="shared" si="3"/>
        <v/>
      </c>
      <c r="AA47">
        <f t="shared" si="4"/>
        <v>-3386.8671480806761</v>
      </c>
    </row>
    <row r="48" spans="2:27" x14ac:dyDescent="0.2">
      <c r="B48" s="35">
        <v>40</v>
      </c>
      <c r="C48" s="102">
        <f t="shared" si="0"/>
        <v>108761.05166253689</v>
      </c>
      <c r="D48" s="102"/>
      <c r="E48" s="35">
        <v>2001</v>
      </c>
      <c r="F48" s="8">
        <v>44162</v>
      </c>
      <c r="G48" s="35" t="s">
        <v>4</v>
      </c>
      <c r="H48" s="103">
        <v>0.88241000000000003</v>
      </c>
      <c r="I48" s="103"/>
      <c r="J48" s="35">
        <v>38</v>
      </c>
      <c r="K48" s="106">
        <f t="shared" si="6"/>
        <v>3262.8315498761067</v>
      </c>
      <c r="L48" s="107"/>
      <c r="M48" s="6">
        <f>IF(J48="","",(K48/J48)/LOOKUP(RIGHT($D$2,3),定数!$A$6:$A$13,定数!$B$6:$B$13))</f>
        <v>0.71553323462195317</v>
      </c>
      <c r="N48" s="35">
        <v>2001</v>
      </c>
      <c r="O48" s="8">
        <v>44162</v>
      </c>
      <c r="P48" s="103">
        <v>0.87858999999999998</v>
      </c>
      <c r="Q48" s="103"/>
      <c r="R48" s="104">
        <f>IF(P48="","",T48*M48*LOOKUP(RIGHT($D$2,3),定数!$A$6:$A$13,定数!$B$6:$B$13))</f>
        <v>-3280.0043475070729</v>
      </c>
      <c r="S48" s="104"/>
      <c r="T48" s="105">
        <f t="shared" si="7"/>
        <v>-38.200000000000458</v>
      </c>
      <c r="U48" s="105"/>
      <c r="V48" t="str">
        <f t="shared" si="10"/>
        <v/>
      </c>
      <c r="W48">
        <f t="shared" si="2"/>
        <v>2</v>
      </c>
      <c r="X48" s="41">
        <f t="shared" si="8"/>
        <v>120272.34409694417</v>
      </c>
      <c r="Y48" s="42">
        <f t="shared" si="9"/>
        <v>9.5710219342933334E-2</v>
      </c>
      <c r="Z48" t="str">
        <f t="shared" si="3"/>
        <v/>
      </c>
      <c r="AA48">
        <f t="shared" si="4"/>
        <v>-3280.0043475070729</v>
      </c>
    </row>
    <row r="49" spans="2:27" x14ac:dyDescent="0.2">
      <c r="B49" s="35">
        <v>41</v>
      </c>
      <c r="C49" s="102">
        <f t="shared" si="0"/>
        <v>105481.04731502982</v>
      </c>
      <c r="D49" s="102"/>
      <c r="E49" s="58">
        <v>2001</v>
      </c>
      <c r="F49" s="8">
        <v>44193</v>
      </c>
      <c r="G49" s="58" t="s">
        <v>4</v>
      </c>
      <c r="H49" s="103">
        <v>0.88351000000000002</v>
      </c>
      <c r="I49" s="103"/>
      <c r="J49" s="58">
        <v>28</v>
      </c>
      <c r="K49" s="106">
        <f t="shared" si="6"/>
        <v>3164.4314194508943</v>
      </c>
      <c r="L49" s="107"/>
      <c r="M49" s="6">
        <f>IF(J49="","",(K49/J49)/LOOKUP(RIGHT($D$2,3),定数!$A$6:$A$13,定数!$B$6:$B$13))</f>
        <v>0.94179506531276613</v>
      </c>
      <c r="N49" s="35">
        <v>2001</v>
      </c>
      <c r="O49" s="8">
        <v>44196</v>
      </c>
      <c r="P49" s="103">
        <v>0.89049999999999996</v>
      </c>
      <c r="Q49" s="103"/>
      <c r="R49" s="104">
        <f>IF(P49="","",T49*M49*LOOKUP(RIGHT($D$2,3),定数!$A$6:$A$13,定数!$B$6:$B$13))</f>
        <v>7899.777007843416</v>
      </c>
      <c r="S49" s="104"/>
      <c r="T49" s="105">
        <f t="shared" si="7"/>
        <v>69.899999999999409</v>
      </c>
      <c r="U49" s="105"/>
      <c r="V49" t="str">
        <f t="shared" si="10"/>
        <v/>
      </c>
      <c r="W49">
        <f t="shared" si="2"/>
        <v>0</v>
      </c>
      <c r="X49" s="41">
        <f t="shared" si="8"/>
        <v>120272.34409694417</v>
      </c>
      <c r="Y49" s="42">
        <f t="shared" si="9"/>
        <v>0.12298169535959147</v>
      </c>
      <c r="Z49">
        <f t="shared" si="3"/>
        <v>7899.777007843416</v>
      </c>
      <c r="AA49" t="str">
        <f t="shared" si="4"/>
        <v/>
      </c>
    </row>
    <row r="50" spans="2:27" x14ac:dyDescent="0.2">
      <c r="B50" s="35">
        <v>42</v>
      </c>
      <c r="C50" s="102">
        <f t="shared" si="0"/>
        <v>113380.82432287323</v>
      </c>
      <c r="D50" s="102"/>
      <c r="E50" s="58">
        <v>2002</v>
      </c>
      <c r="F50" s="8">
        <v>43860</v>
      </c>
      <c r="G50" s="58" t="s">
        <v>4</v>
      </c>
      <c r="H50" s="103">
        <v>0.86521000000000003</v>
      </c>
      <c r="I50" s="103"/>
      <c r="J50" s="58">
        <v>53</v>
      </c>
      <c r="K50" s="106">
        <f t="shared" si="6"/>
        <v>3401.4247296861968</v>
      </c>
      <c r="L50" s="107"/>
      <c r="M50" s="6">
        <f>IF(J50="","",(K50/J50)/LOOKUP(RIGHT($D$2,3),定数!$A$6:$A$13,定数!$B$6:$B$13))</f>
        <v>0.53481520907015678</v>
      </c>
      <c r="N50" s="58">
        <v>2002</v>
      </c>
      <c r="O50" s="8">
        <v>43861</v>
      </c>
      <c r="P50" s="103">
        <v>0.85989000000000004</v>
      </c>
      <c r="Q50" s="103"/>
      <c r="R50" s="104">
        <f>IF(P50="","",T50*M50*LOOKUP(RIGHT($D$2,3),定数!$A$6:$A$13,定数!$B$6:$B$13))</f>
        <v>-3414.2602947038758</v>
      </c>
      <c r="S50" s="104"/>
      <c r="T50" s="105">
        <f t="shared" si="7"/>
        <v>-53.199999999999918</v>
      </c>
      <c r="U50" s="105"/>
      <c r="V50" t="str">
        <f t="shared" si="10"/>
        <v/>
      </c>
      <c r="W50">
        <f t="shared" si="2"/>
        <v>1</v>
      </c>
      <c r="X50" s="41">
        <f t="shared" si="8"/>
        <v>120272.34409694417</v>
      </c>
      <c r="Y50" s="42">
        <f t="shared" si="9"/>
        <v>5.7299288758487221E-2</v>
      </c>
      <c r="Z50" t="str">
        <f t="shared" si="3"/>
        <v/>
      </c>
      <c r="AA50">
        <f t="shared" si="4"/>
        <v>-3414.2602947038758</v>
      </c>
    </row>
    <row r="51" spans="2:27" x14ac:dyDescent="0.2">
      <c r="B51" s="35">
        <v>43</v>
      </c>
      <c r="C51" s="102">
        <f t="shared" si="0"/>
        <v>109966.56402816935</v>
      </c>
      <c r="D51" s="102"/>
      <c r="E51" s="58">
        <v>2002</v>
      </c>
      <c r="F51" s="8">
        <v>43862</v>
      </c>
      <c r="G51" s="58" t="s">
        <v>3</v>
      </c>
      <c r="H51" s="103">
        <v>0.85909000000000002</v>
      </c>
      <c r="I51" s="103"/>
      <c r="J51" s="58">
        <v>26</v>
      </c>
      <c r="K51" s="106">
        <f t="shared" si="6"/>
        <v>3298.9969208450802</v>
      </c>
      <c r="L51" s="107"/>
      <c r="M51" s="6">
        <f>IF(J51="","",(K51/J51)/LOOKUP(RIGHT($D$2,3),定数!$A$6:$A$13,定数!$B$6:$B$13))</f>
        <v>1.0573708079631667</v>
      </c>
      <c r="N51" s="58">
        <v>2002</v>
      </c>
      <c r="O51" s="8">
        <v>43862</v>
      </c>
      <c r="P51" s="103">
        <v>0.86131000000000002</v>
      </c>
      <c r="Q51" s="103"/>
      <c r="R51" s="104">
        <f>IF(P51="","",T51*M51*LOOKUP(RIGHT($D$2,3),定数!$A$6:$A$13,定数!$B$6:$B$13))</f>
        <v>-2816.8358324138758</v>
      </c>
      <c r="S51" s="104"/>
      <c r="T51" s="105">
        <f t="shared" si="7"/>
        <v>-22.199999999999996</v>
      </c>
      <c r="U51" s="105"/>
      <c r="V51" t="str">
        <f t="shared" si="10"/>
        <v/>
      </c>
      <c r="W51">
        <f t="shared" si="2"/>
        <v>2</v>
      </c>
      <c r="X51" s="41">
        <f t="shared" si="8"/>
        <v>120272.34409694417</v>
      </c>
      <c r="Y51" s="42">
        <f t="shared" si="9"/>
        <v>8.5687030930967523E-2</v>
      </c>
      <c r="Z51" t="str">
        <f t="shared" si="3"/>
        <v/>
      </c>
      <c r="AA51">
        <f t="shared" si="4"/>
        <v>-2816.8358324138758</v>
      </c>
    </row>
    <row r="52" spans="2:27" x14ac:dyDescent="0.2">
      <c r="B52" s="35">
        <v>44</v>
      </c>
      <c r="C52" s="102">
        <f t="shared" si="0"/>
        <v>107149.72819575547</v>
      </c>
      <c r="D52" s="102"/>
      <c r="E52" s="58">
        <v>2002</v>
      </c>
      <c r="F52" s="8">
        <v>43913</v>
      </c>
      <c r="G52" s="58" t="s">
        <v>3</v>
      </c>
      <c r="H52" s="103">
        <v>0.87499000000000005</v>
      </c>
      <c r="I52" s="103"/>
      <c r="J52" s="58">
        <v>17</v>
      </c>
      <c r="K52" s="106">
        <f t="shared" si="6"/>
        <v>3214.4918458726638</v>
      </c>
      <c r="L52" s="107"/>
      <c r="M52" s="6">
        <f>IF(J52="","",(K52/J52)/LOOKUP(RIGHT($D$2,3),定数!$A$6:$A$13,定数!$B$6:$B$13))</f>
        <v>1.5757312969964039</v>
      </c>
      <c r="N52" s="58">
        <v>2002</v>
      </c>
      <c r="O52" s="8">
        <v>43918</v>
      </c>
      <c r="P52" s="103">
        <v>0.87160000000000004</v>
      </c>
      <c r="Q52" s="103"/>
      <c r="R52" s="104">
        <f>IF(P52="","",T52*M52*LOOKUP(RIGHT($D$2,3),定数!$A$6:$A$13,定数!$B$6:$B$13))</f>
        <v>6410.0749161813792</v>
      </c>
      <c r="S52" s="104"/>
      <c r="T52" s="105">
        <f t="shared" si="7"/>
        <v>33.900000000000041</v>
      </c>
      <c r="U52" s="105"/>
      <c r="V52" t="str">
        <f t="shared" si="10"/>
        <v/>
      </c>
      <c r="W52">
        <f t="shared" si="2"/>
        <v>0</v>
      </c>
      <c r="X52" s="41">
        <f t="shared" si="8"/>
        <v>120272.34409694417</v>
      </c>
      <c r="Y52" s="42">
        <f t="shared" si="9"/>
        <v>0.10910750929250512</v>
      </c>
      <c r="Z52">
        <f t="shared" si="3"/>
        <v>6410.0749161813792</v>
      </c>
      <c r="AA52" t="str">
        <f t="shared" si="4"/>
        <v/>
      </c>
    </row>
    <row r="53" spans="2:27" x14ac:dyDescent="0.2">
      <c r="B53" s="35">
        <v>45</v>
      </c>
      <c r="C53" s="102">
        <f t="shared" si="0"/>
        <v>113559.80311193684</v>
      </c>
      <c r="D53" s="102"/>
      <c r="E53" s="35">
        <v>2002</v>
      </c>
      <c r="F53" s="8">
        <v>43932</v>
      </c>
      <c r="G53" s="58" t="s">
        <v>4</v>
      </c>
      <c r="H53" s="103">
        <v>0.88180999999999998</v>
      </c>
      <c r="I53" s="103"/>
      <c r="J53" s="58">
        <v>32</v>
      </c>
      <c r="K53" s="106">
        <f t="shared" si="6"/>
        <v>3406.7940933581049</v>
      </c>
      <c r="L53" s="107"/>
      <c r="M53" s="6">
        <f>IF(J53="","",(K53/J53)/LOOKUP(RIGHT($D$2,3),定数!$A$6:$A$13,定数!$B$6:$B$13))</f>
        <v>0.88718596181200648</v>
      </c>
      <c r="N53" s="35">
        <v>2002</v>
      </c>
      <c r="O53" s="8">
        <v>43933</v>
      </c>
      <c r="P53" s="103">
        <v>0.87858999999999998</v>
      </c>
      <c r="Q53" s="103"/>
      <c r="R53" s="104">
        <f>IF(P53="","",T53*M53*LOOKUP(RIGHT($D$2,3),定数!$A$6:$A$13,定数!$B$6:$B$13))</f>
        <v>-3428.0865564415935</v>
      </c>
      <c r="S53" s="104"/>
      <c r="T53" s="105">
        <f t="shared" si="7"/>
        <v>-32.200000000000003</v>
      </c>
      <c r="U53" s="105"/>
      <c r="V53" t="str">
        <f t="shared" si="10"/>
        <v/>
      </c>
      <c r="W53">
        <f t="shared" si="2"/>
        <v>1</v>
      </c>
      <c r="X53" s="41">
        <f t="shared" si="8"/>
        <v>120272.34409694417</v>
      </c>
      <c r="Y53" s="42">
        <f t="shared" si="9"/>
        <v>5.5811176171944976E-2</v>
      </c>
      <c r="Z53" t="str">
        <f t="shared" si="3"/>
        <v/>
      </c>
      <c r="AA53">
        <f t="shared" si="4"/>
        <v>-3428.0865564415935</v>
      </c>
    </row>
    <row r="54" spans="2:27" x14ac:dyDescent="0.2">
      <c r="B54" s="35">
        <v>46</v>
      </c>
      <c r="C54" s="102">
        <f t="shared" si="0"/>
        <v>110131.71655549525</v>
      </c>
      <c r="D54" s="102"/>
      <c r="E54" s="59">
        <v>2002</v>
      </c>
      <c r="F54" s="8">
        <v>43973</v>
      </c>
      <c r="G54" s="59" t="s">
        <v>4</v>
      </c>
      <c r="H54" s="103">
        <v>0.92510999999999999</v>
      </c>
      <c r="I54" s="103"/>
      <c r="J54" s="59">
        <v>61</v>
      </c>
      <c r="K54" s="106">
        <f t="shared" si="6"/>
        <v>3303.9514966648576</v>
      </c>
      <c r="L54" s="107"/>
      <c r="M54" s="6">
        <f>IF(J54="","",(K54/J54)/LOOKUP(RIGHT($D$2,3),定数!$A$6:$A$13,定数!$B$6:$B$13))</f>
        <v>0.45135949407989862</v>
      </c>
      <c r="N54" s="59">
        <v>2002</v>
      </c>
      <c r="O54" s="8">
        <v>43974</v>
      </c>
      <c r="P54" s="103">
        <v>0.91898999999999997</v>
      </c>
      <c r="Q54" s="103"/>
      <c r="R54" s="104">
        <f>IF(P54="","",T54*M54*LOOKUP(RIGHT($D$2,3),定数!$A$6:$A$13,定数!$B$6:$B$13))</f>
        <v>-3314.7841245227833</v>
      </c>
      <c r="S54" s="104"/>
      <c r="T54" s="105">
        <f t="shared" si="7"/>
        <v>-61.200000000000145</v>
      </c>
      <c r="U54" s="105"/>
      <c r="V54" t="str">
        <f t="shared" si="10"/>
        <v/>
      </c>
      <c r="W54">
        <f t="shared" si="2"/>
        <v>2</v>
      </c>
      <c r="X54" s="41">
        <f t="shared" si="8"/>
        <v>120272.34409694417</v>
      </c>
      <c r="Y54" s="42">
        <f t="shared" si="9"/>
        <v>8.4313876291254308E-2</v>
      </c>
      <c r="Z54" t="str">
        <f t="shared" si="3"/>
        <v/>
      </c>
      <c r="AA54">
        <f t="shared" si="4"/>
        <v>-3314.7841245227833</v>
      </c>
    </row>
    <row r="55" spans="2:27" x14ac:dyDescent="0.2">
      <c r="B55" s="35">
        <v>47</v>
      </c>
      <c r="C55" s="102">
        <f t="shared" si="0"/>
        <v>106816.93243097246</v>
      </c>
      <c r="D55" s="102"/>
      <c r="E55" s="35">
        <v>2002</v>
      </c>
      <c r="F55" s="8">
        <v>43993</v>
      </c>
      <c r="G55" s="35" t="s">
        <v>4</v>
      </c>
      <c r="H55" s="103">
        <v>0.94489000000000001</v>
      </c>
      <c r="I55" s="103"/>
      <c r="J55" s="35">
        <v>19</v>
      </c>
      <c r="K55" s="106">
        <f t="shared" si="6"/>
        <v>3204.5079729291738</v>
      </c>
      <c r="L55" s="107"/>
      <c r="M55" s="6">
        <f>IF(J55="","",(K55/J55)/LOOKUP(RIGHT($D$2,3),定数!$A$6:$A$13,定数!$B$6:$B$13))</f>
        <v>1.4054859530391113</v>
      </c>
      <c r="N55" s="35">
        <v>2002</v>
      </c>
      <c r="O55" s="8">
        <v>43993</v>
      </c>
      <c r="P55" s="103">
        <v>0.94298999999999999</v>
      </c>
      <c r="Q55" s="103"/>
      <c r="R55" s="104">
        <f>IF(P55="","",T55*M55*LOOKUP(RIGHT($D$2,3),定数!$A$6:$A$13,定数!$B$6:$B$13))</f>
        <v>-3204.5079729291956</v>
      </c>
      <c r="S55" s="104"/>
      <c r="T55" s="105">
        <f t="shared" si="7"/>
        <v>-19.000000000000128</v>
      </c>
      <c r="U55" s="105"/>
      <c r="V55" t="str">
        <f t="shared" si="10"/>
        <v/>
      </c>
      <c r="W55">
        <f t="shared" si="2"/>
        <v>3</v>
      </c>
      <c r="X55" s="41">
        <f t="shared" si="8"/>
        <v>120272.34409694417</v>
      </c>
      <c r="Y55" s="42">
        <f t="shared" si="9"/>
        <v>0.11187452749009474</v>
      </c>
      <c r="Z55" t="str">
        <f t="shared" si="3"/>
        <v/>
      </c>
      <c r="AA55">
        <f t="shared" si="4"/>
        <v>-3204.5079729291956</v>
      </c>
    </row>
    <row r="56" spans="2:27" x14ac:dyDescent="0.2">
      <c r="B56" s="35">
        <v>48</v>
      </c>
      <c r="C56" s="102">
        <f t="shared" si="0"/>
        <v>103612.42445804327</v>
      </c>
      <c r="D56" s="102"/>
      <c r="E56" s="59">
        <v>2002</v>
      </c>
      <c r="F56" s="8">
        <v>44009</v>
      </c>
      <c r="G56" s="59" t="s">
        <v>4</v>
      </c>
      <c r="H56" s="103">
        <v>0.98701000000000005</v>
      </c>
      <c r="I56" s="103"/>
      <c r="J56" s="59">
        <v>38</v>
      </c>
      <c r="K56" s="106">
        <f t="shared" si="6"/>
        <v>3108.3727337412979</v>
      </c>
      <c r="L56" s="107"/>
      <c r="M56" s="6">
        <f>IF(J56="","",(K56/J56)/LOOKUP(RIGHT($D$2,3),定数!$A$6:$A$13,定数!$B$6:$B$13))</f>
        <v>0.68166068722396889</v>
      </c>
      <c r="N56" s="59">
        <v>2002</v>
      </c>
      <c r="O56" s="8">
        <v>44009</v>
      </c>
      <c r="P56" s="103">
        <v>0.98319000000000001</v>
      </c>
      <c r="Q56" s="103"/>
      <c r="R56" s="104">
        <f>IF(P56="","",T56*M56*LOOKUP(RIGHT($D$2,3),定数!$A$6:$A$13,定数!$B$6:$B$13))</f>
        <v>-3124.7325902347111</v>
      </c>
      <c r="S56" s="104"/>
      <c r="T56" s="105">
        <f t="shared" si="7"/>
        <v>-38.200000000000458</v>
      </c>
      <c r="U56" s="105"/>
      <c r="V56" t="str">
        <f t="shared" si="10"/>
        <v/>
      </c>
      <c r="W56">
        <f t="shared" si="2"/>
        <v>4</v>
      </c>
      <c r="X56" s="41">
        <f t="shared" si="8"/>
        <v>120272.34409694417</v>
      </c>
      <c r="Y56" s="42">
        <f t="shared" si="9"/>
        <v>0.13851829166539198</v>
      </c>
      <c r="Z56" t="str">
        <f t="shared" si="3"/>
        <v/>
      </c>
      <c r="AA56">
        <f t="shared" si="4"/>
        <v>-3124.7325902347111</v>
      </c>
    </row>
    <row r="57" spans="2:27" x14ac:dyDescent="0.2">
      <c r="B57" s="35">
        <v>49</v>
      </c>
      <c r="C57" s="102">
        <f t="shared" si="0"/>
        <v>100487.69186780856</v>
      </c>
      <c r="D57" s="102"/>
      <c r="E57" s="35">
        <v>2002</v>
      </c>
      <c r="F57" s="8">
        <v>44014</v>
      </c>
      <c r="G57" s="35" t="s">
        <v>3</v>
      </c>
      <c r="H57" s="103">
        <v>0.98129</v>
      </c>
      <c r="I57" s="103"/>
      <c r="J57" s="35">
        <v>62</v>
      </c>
      <c r="K57" s="106">
        <f t="shared" si="6"/>
        <v>3014.6307560342566</v>
      </c>
      <c r="L57" s="107"/>
      <c r="M57" s="6">
        <f>IF(J57="","",(K57/J57)/LOOKUP(RIGHT($D$2,3),定数!$A$6:$A$13,定数!$B$6:$B$13))</f>
        <v>0.40519230591858285</v>
      </c>
      <c r="N57" s="35">
        <v>2002</v>
      </c>
      <c r="O57" s="8">
        <v>44017</v>
      </c>
      <c r="P57" s="103">
        <v>0.98751</v>
      </c>
      <c r="Q57" s="103"/>
      <c r="R57" s="104">
        <f>IF(P57="","",T57*M57*LOOKUP(RIGHT($D$2,3),定数!$A$6:$A$13,定数!$B$6:$B$13))</f>
        <v>-3024.355371376304</v>
      </c>
      <c r="S57" s="104"/>
      <c r="T57" s="105">
        <f t="shared" si="7"/>
        <v>-62.200000000000031</v>
      </c>
      <c r="U57" s="105"/>
      <c r="V57" t="str">
        <f t="shared" si="10"/>
        <v/>
      </c>
      <c r="W57">
        <f t="shared" si="2"/>
        <v>5</v>
      </c>
      <c r="X57" s="41">
        <f t="shared" si="8"/>
        <v>120272.34409694417</v>
      </c>
      <c r="Y57" s="42">
        <f t="shared" si="9"/>
        <v>0.16449876634306226</v>
      </c>
      <c r="Z57" t="str">
        <f t="shared" si="3"/>
        <v/>
      </c>
      <c r="AA57">
        <f t="shared" si="4"/>
        <v>-3024.355371376304</v>
      </c>
    </row>
    <row r="58" spans="2:27" x14ac:dyDescent="0.2">
      <c r="B58" s="35">
        <v>50</v>
      </c>
      <c r="C58" s="102">
        <f t="shared" si="0"/>
        <v>97463.336496432254</v>
      </c>
      <c r="D58" s="102"/>
      <c r="E58" s="59">
        <v>2002</v>
      </c>
      <c r="F58" s="8">
        <v>44016</v>
      </c>
      <c r="G58" s="59" t="s">
        <v>3</v>
      </c>
      <c r="H58" s="103">
        <v>0.97668999999999995</v>
      </c>
      <c r="I58" s="103"/>
      <c r="J58" s="59">
        <v>68</v>
      </c>
      <c r="K58" s="106">
        <f t="shared" si="6"/>
        <v>2923.9000948929674</v>
      </c>
      <c r="L58" s="107"/>
      <c r="M58" s="6">
        <f>IF(J58="","",(K58/J58)/LOOKUP(RIGHT($D$2,3),定数!$A$6:$A$13,定数!$B$6:$B$13))</f>
        <v>0.35832109006041268</v>
      </c>
      <c r="N58" s="59">
        <v>2002</v>
      </c>
      <c r="O58" s="8">
        <v>44020</v>
      </c>
      <c r="P58" s="103">
        <v>0.98351</v>
      </c>
      <c r="Q58" s="103"/>
      <c r="R58" s="104">
        <f>IF(P58="","",T58*M58*LOOKUP(RIGHT($D$2,3),定数!$A$6:$A$13,定数!$B$6:$B$13))</f>
        <v>-2932.4998010544382</v>
      </c>
      <c r="S58" s="104"/>
      <c r="T58" s="105">
        <f t="shared" si="7"/>
        <v>-68.200000000000486</v>
      </c>
      <c r="U58" s="105"/>
      <c r="V58" t="str">
        <f t="shared" si="10"/>
        <v/>
      </c>
      <c r="W58">
        <f t="shared" si="2"/>
        <v>6</v>
      </c>
      <c r="X58" s="41">
        <f t="shared" si="8"/>
        <v>120272.34409694417</v>
      </c>
      <c r="Y58" s="42">
        <f t="shared" si="9"/>
        <v>0.1896446583108663</v>
      </c>
      <c r="Z58" t="str">
        <f t="shared" si="3"/>
        <v/>
      </c>
      <c r="AA58">
        <f t="shared" si="4"/>
        <v>-2932.4998010544382</v>
      </c>
    </row>
    <row r="59" spans="2:27" x14ac:dyDescent="0.2">
      <c r="B59" s="35">
        <v>51</v>
      </c>
      <c r="C59" s="102">
        <f t="shared" si="0"/>
        <v>94530.836695377817</v>
      </c>
      <c r="D59" s="102"/>
      <c r="E59" s="59">
        <v>2002</v>
      </c>
      <c r="F59" s="8">
        <v>44022</v>
      </c>
      <c r="G59" s="59" t="s">
        <v>4</v>
      </c>
      <c r="H59" s="103">
        <v>0.99158999999999997</v>
      </c>
      <c r="I59" s="103"/>
      <c r="J59" s="59">
        <v>31</v>
      </c>
      <c r="K59" s="106">
        <f t="shared" si="6"/>
        <v>2835.9251008613346</v>
      </c>
      <c r="L59" s="107"/>
      <c r="M59" s="6">
        <f>IF(J59="","",(K59/J59)/LOOKUP(RIGHT($D$2,3),定数!$A$6:$A$13,定数!$B$6:$B$13))</f>
        <v>0.76234545722078884</v>
      </c>
      <c r="N59" s="35">
        <v>2002</v>
      </c>
      <c r="O59" s="8">
        <v>44022</v>
      </c>
      <c r="P59" s="103">
        <v>0.98848999999999998</v>
      </c>
      <c r="Q59" s="103"/>
      <c r="R59" s="104">
        <f>IF(P59="","",T59*M59*LOOKUP(RIGHT($D$2,3),定数!$A$6:$A$13,定数!$B$6:$B$13))</f>
        <v>-2835.9251008613269</v>
      </c>
      <c r="S59" s="104"/>
      <c r="T59" s="105">
        <f t="shared" si="7"/>
        <v>-30.999999999999915</v>
      </c>
      <c r="U59" s="105"/>
      <c r="V59" t="str">
        <f t="shared" si="10"/>
        <v/>
      </c>
      <c r="W59">
        <f t="shared" si="2"/>
        <v>7</v>
      </c>
      <c r="X59" s="41">
        <f t="shared" si="8"/>
        <v>120272.34409694417</v>
      </c>
      <c r="Y59" s="42">
        <f t="shared" si="9"/>
        <v>0.21402682050345423</v>
      </c>
      <c r="Z59" t="str">
        <f t="shared" si="3"/>
        <v/>
      </c>
      <c r="AA59">
        <f t="shared" si="4"/>
        <v>-2835.9251008613269</v>
      </c>
    </row>
    <row r="60" spans="2:27" x14ac:dyDescent="0.2">
      <c r="B60" s="35">
        <v>52</v>
      </c>
      <c r="C60" s="102">
        <f t="shared" si="0"/>
        <v>91694.911594516496</v>
      </c>
      <c r="D60" s="102"/>
      <c r="E60" s="59">
        <v>2002</v>
      </c>
      <c r="F60" s="8">
        <v>44029</v>
      </c>
      <c r="G60" s="59" t="s">
        <v>4</v>
      </c>
      <c r="H60" s="103">
        <v>1.0132099999999999</v>
      </c>
      <c r="I60" s="103"/>
      <c r="J60" s="59">
        <v>50</v>
      </c>
      <c r="K60" s="106">
        <f t="shared" si="6"/>
        <v>2750.8473478354949</v>
      </c>
      <c r="L60" s="107"/>
      <c r="M60" s="6">
        <f>IF(J60="","",(K60/J60)/LOOKUP(RIGHT($D$2,3),定数!$A$6:$A$13,定数!$B$6:$B$13))</f>
        <v>0.45847455797258252</v>
      </c>
      <c r="N60" s="59">
        <v>2002</v>
      </c>
      <c r="O60" s="8">
        <v>44022</v>
      </c>
      <c r="P60" s="103">
        <v>1.0081899999999999</v>
      </c>
      <c r="Q60" s="103"/>
      <c r="R60" s="104">
        <f>IF(P60="","",T60*M60*LOOKUP(RIGHT($D$2,3),定数!$A$6:$A$13,定数!$B$6:$B$13))</f>
        <v>-2761.8507372268505</v>
      </c>
      <c r="S60" s="104"/>
      <c r="T60" s="105">
        <f t="shared" si="7"/>
        <v>-50.200000000000244</v>
      </c>
      <c r="U60" s="105"/>
      <c r="V60" t="str">
        <f t="shared" si="10"/>
        <v/>
      </c>
      <c r="W60">
        <f t="shared" si="2"/>
        <v>8</v>
      </c>
      <c r="X60" s="41">
        <f t="shared" si="8"/>
        <v>120272.34409694417</v>
      </c>
      <c r="Y60" s="42">
        <f t="shared" si="9"/>
        <v>0.23760601588835051</v>
      </c>
      <c r="Z60" t="str">
        <f t="shared" si="3"/>
        <v/>
      </c>
      <c r="AA60">
        <f t="shared" si="4"/>
        <v>-2761.8507372268505</v>
      </c>
    </row>
    <row r="61" spans="2:27" x14ac:dyDescent="0.2">
      <c r="B61" s="35">
        <v>53</v>
      </c>
      <c r="C61" s="102">
        <f t="shared" si="0"/>
        <v>88933.060857289645</v>
      </c>
      <c r="D61" s="102"/>
      <c r="E61" s="60">
        <v>2002</v>
      </c>
      <c r="F61" s="8">
        <v>44070</v>
      </c>
      <c r="G61" s="60" t="s">
        <v>4</v>
      </c>
      <c r="H61" s="103">
        <v>0.97611000000000003</v>
      </c>
      <c r="I61" s="103"/>
      <c r="J61" s="60">
        <v>37</v>
      </c>
      <c r="K61" s="106">
        <f t="shared" si="6"/>
        <v>2667.9918257186891</v>
      </c>
      <c r="L61" s="107"/>
      <c r="M61" s="6">
        <f>IF(J61="","",(K61/J61)/LOOKUP(RIGHT($D$2,3),定数!$A$6:$A$13,定数!$B$6:$B$13))</f>
        <v>0.60089905984655156</v>
      </c>
      <c r="N61" s="60">
        <v>2002</v>
      </c>
      <c r="O61" s="8">
        <v>44070</v>
      </c>
      <c r="P61" s="103">
        <v>0.98350000000000004</v>
      </c>
      <c r="Q61" s="103"/>
      <c r="R61" s="104">
        <f>IF(P61="","",T61*M61*LOOKUP(RIGHT($D$2,3),定数!$A$6:$A$13,定数!$B$6:$B$13))</f>
        <v>5328.7728627192246</v>
      </c>
      <c r="S61" s="104"/>
      <c r="T61" s="105">
        <f t="shared" si="7"/>
        <v>73.900000000000077</v>
      </c>
      <c r="U61" s="105"/>
      <c r="V61" t="str">
        <f t="shared" si="10"/>
        <v/>
      </c>
      <c r="W61">
        <f t="shared" si="2"/>
        <v>0</v>
      </c>
      <c r="X61" s="41">
        <f t="shared" si="8"/>
        <v>120272.34409694417</v>
      </c>
      <c r="Y61" s="42">
        <f t="shared" si="9"/>
        <v>0.26056932268979349</v>
      </c>
      <c r="Z61">
        <f t="shared" si="3"/>
        <v>5328.7728627192246</v>
      </c>
      <c r="AA61" t="str">
        <f t="shared" si="4"/>
        <v/>
      </c>
    </row>
    <row r="62" spans="2:27" x14ac:dyDescent="0.2">
      <c r="B62" s="35">
        <v>54</v>
      </c>
      <c r="C62" s="102">
        <f t="shared" si="0"/>
        <v>94261.833720008872</v>
      </c>
      <c r="D62" s="102"/>
      <c r="E62" s="61">
        <v>2002</v>
      </c>
      <c r="F62" s="8">
        <v>44073</v>
      </c>
      <c r="G62" s="61" t="s">
        <v>4</v>
      </c>
      <c r="H62" s="103">
        <v>0.98551</v>
      </c>
      <c r="I62" s="103"/>
      <c r="J62" s="61">
        <v>27</v>
      </c>
      <c r="K62" s="106">
        <f t="shared" si="6"/>
        <v>2827.8550116002662</v>
      </c>
      <c r="L62" s="107"/>
      <c r="M62" s="6">
        <f>IF(J62="","",(K62/J62)/LOOKUP(RIGHT($D$2,3),定数!$A$6:$A$13,定数!$B$6:$B$13))</f>
        <v>0.87279475666674888</v>
      </c>
      <c r="N62" s="61">
        <v>2002</v>
      </c>
      <c r="O62" s="8">
        <v>44073</v>
      </c>
      <c r="P62" s="103">
        <v>0.98279000000000005</v>
      </c>
      <c r="Q62" s="103"/>
      <c r="R62" s="104">
        <f>IF(P62="","",T62*M62*LOOKUP(RIGHT($D$2,3),定数!$A$6:$A$13,定数!$B$6:$B$13))</f>
        <v>-2848.802085760211</v>
      </c>
      <c r="S62" s="104"/>
      <c r="T62" s="105">
        <f t="shared" si="7"/>
        <v>-27.199999999999449</v>
      </c>
      <c r="U62" s="105"/>
      <c r="V62" t="str">
        <f t="shared" si="10"/>
        <v/>
      </c>
      <c r="W62">
        <f t="shared" si="2"/>
        <v>1</v>
      </c>
      <c r="X62" s="41">
        <f t="shared" si="8"/>
        <v>120272.34409694417</v>
      </c>
      <c r="Y62" s="42">
        <f t="shared" si="9"/>
        <v>0.21626343588988184</v>
      </c>
      <c r="Z62" t="str">
        <f t="shared" si="3"/>
        <v/>
      </c>
      <c r="AA62">
        <f t="shared" si="4"/>
        <v>-2848.802085760211</v>
      </c>
    </row>
    <row r="63" spans="2:27" x14ac:dyDescent="0.2">
      <c r="B63" s="35">
        <v>55</v>
      </c>
      <c r="C63" s="102">
        <f t="shared" si="0"/>
        <v>91413.031634248662</v>
      </c>
      <c r="D63" s="102"/>
      <c r="E63" s="61">
        <v>2002</v>
      </c>
      <c r="F63" s="8">
        <v>44085</v>
      </c>
      <c r="G63" s="61" t="s">
        <v>3</v>
      </c>
      <c r="H63" s="103">
        <v>0.97419</v>
      </c>
      <c r="I63" s="103"/>
      <c r="J63" s="61">
        <v>29</v>
      </c>
      <c r="K63" s="106">
        <f t="shared" si="6"/>
        <v>2742.3909490274596</v>
      </c>
      <c r="L63" s="107"/>
      <c r="M63" s="6">
        <f>IF(J63="","",(K63/J63)/LOOKUP(RIGHT($D$2,3),定数!$A$6:$A$13,定数!$B$6:$B$13))</f>
        <v>0.7880433761573159</v>
      </c>
      <c r="N63" s="35">
        <v>2002</v>
      </c>
      <c r="O63" s="8">
        <v>44086</v>
      </c>
      <c r="P63" s="103">
        <v>0.97711000000000003</v>
      </c>
      <c r="Q63" s="103"/>
      <c r="R63" s="104">
        <f>IF(P63="","",T63*M63*LOOKUP(RIGHT($D$2,3),定数!$A$6:$A$13,定数!$B$6:$B$13))</f>
        <v>-2761.3039900552667</v>
      </c>
      <c r="S63" s="104"/>
      <c r="T63" s="105">
        <f t="shared" si="7"/>
        <v>-29.200000000000337</v>
      </c>
      <c r="U63" s="105"/>
      <c r="V63" t="str">
        <f t="shared" si="10"/>
        <v/>
      </c>
      <c r="W63">
        <f t="shared" si="2"/>
        <v>2</v>
      </c>
      <c r="X63" s="41">
        <f t="shared" si="8"/>
        <v>120272.34409694417</v>
      </c>
      <c r="Y63" s="42">
        <f t="shared" si="9"/>
        <v>0.23994969649409836</v>
      </c>
      <c r="Z63" t="str">
        <f t="shared" si="3"/>
        <v/>
      </c>
      <c r="AA63">
        <f t="shared" si="4"/>
        <v>-2761.3039900552667</v>
      </c>
    </row>
    <row r="64" spans="2:27" x14ac:dyDescent="0.2">
      <c r="B64" s="35">
        <v>56</v>
      </c>
      <c r="C64" s="102">
        <f t="shared" si="0"/>
        <v>88651.727644193394</v>
      </c>
      <c r="D64" s="102"/>
      <c r="E64" s="61">
        <v>2002</v>
      </c>
      <c r="F64" s="8">
        <v>44101</v>
      </c>
      <c r="G64" s="61" t="s">
        <v>3</v>
      </c>
      <c r="H64" s="103">
        <v>0.97538999999999998</v>
      </c>
      <c r="I64" s="103"/>
      <c r="J64" s="61">
        <v>43</v>
      </c>
      <c r="K64" s="106">
        <f t="shared" si="6"/>
        <v>2659.5518293258019</v>
      </c>
      <c r="L64" s="107"/>
      <c r="M64" s="6">
        <f>IF(J64="","",(K64/J64)/LOOKUP(RIGHT($D$2,3),定数!$A$6:$A$13,定数!$B$6:$B$13))</f>
        <v>0.51541702118717092</v>
      </c>
      <c r="N64" s="35">
        <v>2002</v>
      </c>
      <c r="O64" s="8">
        <v>44101</v>
      </c>
      <c r="P64" s="103">
        <v>0.97970999999999997</v>
      </c>
      <c r="Q64" s="103"/>
      <c r="R64" s="104">
        <f>IF(P64="","",T64*M64*LOOKUP(RIGHT($D$2,3),定数!$A$6:$A$13,定数!$B$6:$B$13))</f>
        <v>-2671.921837834288</v>
      </c>
      <c r="S64" s="104"/>
      <c r="T64" s="105">
        <f t="shared" si="7"/>
        <v>-43.199999999999903</v>
      </c>
      <c r="U64" s="105"/>
      <c r="V64" t="str">
        <f t="shared" si="10"/>
        <v/>
      </c>
      <c r="W64">
        <f t="shared" si="2"/>
        <v>3</v>
      </c>
      <c r="X64" s="41">
        <f t="shared" si="8"/>
        <v>120272.34409694417</v>
      </c>
      <c r="Y64" s="42">
        <f t="shared" si="9"/>
        <v>0.26290845738620794</v>
      </c>
      <c r="Z64" t="str">
        <f t="shared" si="3"/>
        <v/>
      </c>
      <c r="AA64">
        <f t="shared" si="4"/>
        <v>-2671.921837834288</v>
      </c>
    </row>
    <row r="65" spans="2:27" x14ac:dyDescent="0.2">
      <c r="B65" s="35">
        <v>57</v>
      </c>
      <c r="C65" s="102">
        <f t="shared" si="0"/>
        <v>85979.805806359102</v>
      </c>
      <c r="D65" s="102"/>
      <c r="E65" s="62">
        <v>2002</v>
      </c>
      <c r="F65" s="8">
        <v>44149</v>
      </c>
      <c r="G65" s="62" t="s">
        <v>3</v>
      </c>
      <c r="H65" s="103">
        <v>1.0064900000000001</v>
      </c>
      <c r="I65" s="103"/>
      <c r="J65" s="62">
        <v>25</v>
      </c>
      <c r="K65" s="106">
        <f t="shared" si="6"/>
        <v>2579.3941741907729</v>
      </c>
      <c r="L65" s="107"/>
      <c r="M65" s="6">
        <f>IF(J65="","",(K65/J65)/LOOKUP(RIGHT($D$2,3),定数!$A$6:$A$13,定数!$B$6:$B$13))</f>
        <v>0.859798058063591</v>
      </c>
      <c r="N65" s="62">
        <v>2002</v>
      </c>
      <c r="O65" s="8">
        <v>44149</v>
      </c>
      <c r="P65" s="103">
        <v>1.00901</v>
      </c>
      <c r="Q65" s="103"/>
      <c r="R65" s="104">
        <f>IF(P65="","",T65*M65*LOOKUP(RIGHT($D$2,3),定数!$A$6:$A$13,定数!$B$6:$B$13))</f>
        <v>-2600.02932758415</v>
      </c>
      <c r="S65" s="104"/>
      <c r="T65" s="105">
        <f t="shared" si="7"/>
        <v>-25.199999999998557</v>
      </c>
      <c r="U65" s="105"/>
      <c r="V65" t="str">
        <f t="shared" si="10"/>
        <v/>
      </c>
      <c r="W65">
        <f t="shared" si="2"/>
        <v>4</v>
      </c>
      <c r="X65" s="41">
        <f t="shared" si="8"/>
        <v>120272.34409694417</v>
      </c>
      <c r="Y65" s="42">
        <f t="shared" si="9"/>
        <v>0.28512405364731197</v>
      </c>
      <c r="Z65" t="str">
        <f t="shared" si="3"/>
        <v/>
      </c>
      <c r="AA65">
        <f t="shared" si="4"/>
        <v>-2600.02932758415</v>
      </c>
    </row>
    <row r="66" spans="2:27" x14ac:dyDescent="0.2">
      <c r="B66" s="35">
        <v>58</v>
      </c>
      <c r="C66" s="102">
        <f t="shared" si="0"/>
        <v>83379.776478774947</v>
      </c>
      <c r="D66" s="102"/>
      <c r="E66" s="62">
        <v>2002</v>
      </c>
      <c r="F66" s="8">
        <v>44174</v>
      </c>
      <c r="G66" s="62" t="s">
        <v>4</v>
      </c>
      <c r="H66" s="103">
        <v>1.0100100000000001</v>
      </c>
      <c r="I66" s="103"/>
      <c r="J66" s="62">
        <v>33</v>
      </c>
      <c r="K66" s="106">
        <f t="shared" si="6"/>
        <v>2501.3932943632485</v>
      </c>
      <c r="L66" s="107"/>
      <c r="M66" s="6">
        <f>IF(J66="","",(K66/J66)/LOOKUP(RIGHT($D$2,3),定数!$A$6:$A$13,定数!$B$6:$B$13))</f>
        <v>0.63166497332405269</v>
      </c>
      <c r="N66" s="62">
        <v>2002</v>
      </c>
      <c r="O66" s="8">
        <v>44176</v>
      </c>
      <c r="P66" s="103">
        <v>1.0066900000000001</v>
      </c>
      <c r="Q66" s="103"/>
      <c r="R66" s="104">
        <f>IF(P66="","",T66*M66*LOOKUP(RIGHT($D$2,3),定数!$A$6:$A$13,定数!$B$6:$B$13))</f>
        <v>-2516.5532537230179</v>
      </c>
      <c r="S66" s="104"/>
      <c r="T66" s="105">
        <f t="shared" si="7"/>
        <v>-33.199999999999896</v>
      </c>
      <c r="U66" s="105"/>
      <c r="V66" t="str">
        <f t="shared" si="10"/>
        <v/>
      </c>
      <c r="W66">
        <f t="shared" si="2"/>
        <v>5</v>
      </c>
      <c r="X66" s="41">
        <f t="shared" si="8"/>
        <v>120272.34409694417</v>
      </c>
      <c r="Y66" s="42">
        <f t="shared" si="9"/>
        <v>0.30674190226501596</v>
      </c>
      <c r="Z66" t="str">
        <f t="shared" si="3"/>
        <v/>
      </c>
      <c r="AA66">
        <f t="shared" si="4"/>
        <v>-2516.5532537230179</v>
      </c>
    </row>
    <row r="67" spans="2:27" x14ac:dyDescent="0.2">
      <c r="B67" s="35">
        <v>59</v>
      </c>
      <c r="C67" s="102">
        <f t="shared" si="0"/>
        <v>80863.22322505193</v>
      </c>
      <c r="D67" s="102"/>
      <c r="E67" s="35">
        <v>2002</v>
      </c>
      <c r="F67" s="8">
        <v>44177</v>
      </c>
      <c r="G67" s="35" t="s">
        <v>3</v>
      </c>
      <c r="H67" s="103">
        <v>1.00749</v>
      </c>
      <c r="I67" s="103"/>
      <c r="J67" s="35">
        <v>28</v>
      </c>
      <c r="K67" s="106">
        <f t="shared" si="6"/>
        <v>2425.896696751558</v>
      </c>
      <c r="L67" s="107"/>
      <c r="M67" s="6">
        <f>IF(J67="","",(K67/J67)/LOOKUP(RIGHT($D$2,3),定数!$A$6:$A$13,定数!$B$6:$B$13))</f>
        <v>0.72199306450939227</v>
      </c>
      <c r="N67" s="35">
        <v>2002</v>
      </c>
      <c r="O67" s="8">
        <v>44177</v>
      </c>
      <c r="P67" s="103">
        <v>1.01031</v>
      </c>
      <c r="Q67" s="103"/>
      <c r="R67" s="104">
        <f>IF(P67="","",T67*M67*LOOKUP(RIGHT($D$2,3),定数!$A$6:$A$13,定数!$B$6:$B$13))</f>
        <v>-2443.2245302998222</v>
      </c>
      <c r="S67" s="104"/>
      <c r="T67" s="105">
        <f t="shared" si="7"/>
        <v>-28.200000000000447</v>
      </c>
      <c r="U67" s="105"/>
      <c r="V67" t="str">
        <f t="shared" si="10"/>
        <v/>
      </c>
      <c r="W67">
        <f t="shared" si="2"/>
        <v>6</v>
      </c>
      <c r="X67" s="41">
        <f t="shared" si="8"/>
        <v>120272.34409694417</v>
      </c>
      <c r="Y67" s="42">
        <f t="shared" si="9"/>
        <v>0.32766569212392638</v>
      </c>
      <c r="Z67" t="str">
        <f t="shared" si="3"/>
        <v/>
      </c>
      <c r="AA67">
        <f t="shared" si="4"/>
        <v>-2443.2245302998222</v>
      </c>
    </row>
    <row r="68" spans="2:27" x14ac:dyDescent="0.2">
      <c r="B68" s="35">
        <v>60</v>
      </c>
      <c r="C68" s="102">
        <f t="shared" si="0"/>
        <v>78419.99869475211</v>
      </c>
      <c r="D68" s="102"/>
      <c r="E68" s="63">
        <v>2002</v>
      </c>
      <c r="F68" s="8">
        <v>44179</v>
      </c>
      <c r="G68" s="63" t="s">
        <v>4</v>
      </c>
      <c r="H68" s="103">
        <v>1.02321</v>
      </c>
      <c r="I68" s="103"/>
      <c r="J68" s="63">
        <v>56</v>
      </c>
      <c r="K68" s="106">
        <f t="shared" si="6"/>
        <v>2352.5999608425632</v>
      </c>
      <c r="L68" s="107"/>
      <c r="M68" s="6">
        <f>IF(J68="","",(K68/J68)/LOOKUP(RIGHT($D$2,3),定数!$A$6:$A$13,定数!$B$6:$B$13))</f>
        <v>0.35008927988728622</v>
      </c>
      <c r="N68" s="35">
        <v>2002</v>
      </c>
      <c r="O68" s="8">
        <v>44182</v>
      </c>
      <c r="P68" s="103">
        <v>1.0335000000000001</v>
      </c>
      <c r="Q68" s="103"/>
      <c r="R68" s="104">
        <f>IF(P68="","",T68*M68*LOOKUP(RIGHT($D$2,3),定数!$A$6:$A$13,定数!$B$6:$B$13))</f>
        <v>4322.9024280482654</v>
      </c>
      <c r="S68" s="104"/>
      <c r="T68" s="105">
        <f t="shared" si="7"/>
        <v>102.90000000000133</v>
      </c>
      <c r="U68" s="105"/>
      <c r="V68" t="str">
        <f t="shared" si="10"/>
        <v/>
      </c>
      <c r="W68">
        <f t="shared" si="2"/>
        <v>0</v>
      </c>
      <c r="X68" s="41">
        <f t="shared" si="8"/>
        <v>120272.34409694417</v>
      </c>
      <c r="Y68" s="42">
        <f t="shared" si="9"/>
        <v>0.34797979299761095</v>
      </c>
      <c r="Z68">
        <f t="shared" si="3"/>
        <v>4322.9024280482654</v>
      </c>
      <c r="AA68" t="str">
        <f t="shared" si="4"/>
        <v/>
      </c>
    </row>
    <row r="69" spans="2:27" x14ac:dyDescent="0.2">
      <c r="B69" s="35">
        <v>61</v>
      </c>
      <c r="C69" s="102">
        <f t="shared" si="0"/>
        <v>82742.90112280038</v>
      </c>
      <c r="D69" s="102"/>
      <c r="E69" s="63">
        <v>2002</v>
      </c>
      <c r="F69" s="8">
        <v>44191</v>
      </c>
      <c r="G69" s="63" t="s">
        <v>4</v>
      </c>
      <c r="H69" s="103">
        <v>1.036</v>
      </c>
      <c r="I69" s="103"/>
      <c r="J69" s="63">
        <v>32</v>
      </c>
      <c r="K69" s="106">
        <f t="shared" si="6"/>
        <v>2482.2870336840115</v>
      </c>
      <c r="L69" s="107"/>
      <c r="M69" s="6">
        <f>IF(J69="","",(K69/J69)/LOOKUP(RIGHT($D$2,3),定数!$A$6:$A$13,定数!$B$6:$B$13))</f>
        <v>0.64642891502187794</v>
      </c>
      <c r="N69" s="35">
        <v>2002</v>
      </c>
      <c r="O69" s="8">
        <v>44192</v>
      </c>
      <c r="P69" s="103">
        <v>1.0424</v>
      </c>
      <c r="Q69" s="103"/>
      <c r="R69" s="104">
        <f>IF(P69="","",T69*M69*LOOKUP(RIGHT($D$2,3),定数!$A$6:$A$13,定数!$B$6:$B$13))</f>
        <v>4964.5740673679929</v>
      </c>
      <c r="S69" s="104"/>
      <c r="T69" s="105">
        <f t="shared" si="7"/>
        <v>63.999999999999616</v>
      </c>
      <c r="U69" s="105"/>
      <c r="V69" t="str">
        <f t="shared" si="10"/>
        <v/>
      </c>
      <c r="W69">
        <f t="shared" si="2"/>
        <v>0</v>
      </c>
      <c r="X69" s="41">
        <f t="shared" si="8"/>
        <v>120272.34409694417</v>
      </c>
      <c r="Y69" s="42">
        <f t="shared" si="9"/>
        <v>0.31203717908660367</v>
      </c>
      <c r="Z69">
        <f t="shared" si="3"/>
        <v>4964.5740673679929</v>
      </c>
      <c r="AA69" t="str">
        <f t="shared" si="4"/>
        <v/>
      </c>
    </row>
    <row r="70" spans="2:27" x14ac:dyDescent="0.2">
      <c r="B70" s="35">
        <v>62</v>
      </c>
      <c r="C70" s="102">
        <f t="shared" si="0"/>
        <v>87707.475190168378</v>
      </c>
      <c r="D70" s="102"/>
      <c r="E70" s="35">
        <v>2002</v>
      </c>
      <c r="F70" s="8">
        <v>44195</v>
      </c>
      <c r="G70" s="35" t="s">
        <v>4</v>
      </c>
      <c r="H70" s="103">
        <v>1.0430900000000001</v>
      </c>
      <c r="I70" s="103"/>
      <c r="J70" s="35">
        <v>24</v>
      </c>
      <c r="K70" s="106">
        <f t="shared" si="6"/>
        <v>2631.2242557050513</v>
      </c>
      <c r="L70" s="107"/>
      <c r="M70" s="6">
        <f>IF(J70="","",(K70/J70)/LOOKUP(RIGHT($D$2,3),定数!$A$6:$A$13,定数!$B$6:$B$13))</f>
        <v>0.9136195332309206</v>
      </c>
      <c r="N70" s="63">
        <v>2002</v>
      </c>
      <c r="O70" s="8">
        <v>44195</v>
      </c>
      <c r="P70" s="103">
        <v>1.0479000000000001</v>
      </c>
      <c r="Q70" s="103"/>
      <c r="R70" s="104">
        <f>IF(P70="","",T70*M70*LOOKUP(RIGHT($D$2,3),定数!$A$6:$A$13,定数!$B$6:$B$13))</f>
        <v>5273.4119458088526</v>
      </c>
      <c r="S70" s="104"/>
      <c r="T70" s="105">
        <f t="shared" si="7"/>
        <v>48.09999999999981</v>
      </c>
      <c r="U70" s="105"/>
      <c r="V70" t="str">
        <f t="shared" si="10"/>
        <v/>
      </c>
      <c r="W70">
        <f t="shared" si="2"/>
        <v>0</v>
      </c>
      <c r="X70" s="41">
        <f t="shared" si="8"/>
        <v>120272.34409694417</v>
      </c>
      <c r="Y70" s="42">
        <f t="shared" si="9"/>
        <v>0.27075940983180014</v>
      </c>
      <c r="Z70">
        <f t="shared" si="3"/>
        <v>5273.4119458088526</v>
      </c>
      <c r="AA70" t="str">
        <f t="shared" si="4"/>
        <v/>
      </c>
    </row>
    <row r="71" spans="2:27" x14ac:dyDescent="0.2">
      <c r="B71" s="35">
        <v>63</v>
      </c>
      <c r="C71" s="102">
        <f t="shared" si="0"/>
        <v>92980.887135977231</v>
      </c>
      <c r="D71" s="102"/>
      <c r="E71" s="63">
        <v>2002</v>
      </c>
      <c r="F71" s="8">
        <v>44196</v>
      </c>
      <c r="G71" s="63" t="s">
        <v>4</v>
      </c>
      <c r="H71" s="103">
        <v>1.0499099999999999</v>
      </c>
      <c r="I71" s="103"/>
      <c r="J71" s="63">
        <v>45</v>
      </c>
      <c r="K71" s="106">
        <f t="shared" si="6"/>
        <v>2789.426614079317</v>
      </c>
      <c r="L71" s="107"/>
      <c r="M71" s="6">
        <f>IF(J71="","",(K71/J71)/LOOKUP(RIGHT($D$2,3),定数!$A$6:$A$13,定数!$B$6:$B$13))</f>
        <v>0.51656048408876243</v>
      </c>
      <c r="N71" s="63">
        <v>2003</v>
      </c>
      <c r="O71" s="8">
        <v>43832</v>
      </c>
      <c r="P71" s="103">
        <v>1.04539</v>
      </c>
      <c r="Q71" s="103"/>
      <c r="R71" s="104">
        <f>IF(P71="","",T71*M71*LOOKUP(RIGHT($D$2,3),定数!$A$6:$A$13,定数!$B$6:$B$13))</f>
        <v>-2801.8240656973589</v>
      </c>
      <c r="S71" s="104"/>
      <c r="T71" s="105">
        <f t="shared" si="7"/>
        <v>-45.199999999998575</v>
      </c>
      <c r="U71" s="105"/>
      <c r="V71" t="str">
        <f t="shared" si="10"/>
        <v/>
      </c>
      <c r="W71">
        <f t="shared" si="2"/>
        <v>1</v>
      </c>
      <c r="X71" s="41">
        <f t="shared" si="8"/>
        <v>120272.34409694417</v>
      </c>
      <c r="Y71" s="42">
        <f t="shared" si="9"/>
        <v>0.22691381934793731</v>
      </c>
      <c r="Z71" t="str">
        <f t="shared" si="3"/>
        <v/>
      </c>
      <c r="AA71">
        <f t="shared" si="4"/>
        <v>-2801.8240656973589</v>
      </c>
    </row>
    <row r="72" spans="2:27" x14ac:dyDescent="0.2">
      <c r="B72" s="35">
        <v>64</v>
      </c>
      <c r="C72" s="102">
        <f t="shared" si="0"/>
        <v>90179.063070279866</v>
      </c>
      <c r="D72" s="102"/>
      <c r="E72" s="64">
        <v>2003</v>
      </c>
      <c r="F72" s="8">
        <v>43831</v>
      </c>
      <c r="G72" s="63" t="s">
        <v>4</v>
      </c>
      <c r="H72" s="103">
        <v>1.04931</v>
      </c>
      <c r="I72" s="103"/>
      <c r="J72" s="63">
        <v>26</v>
      </c>
      <c r="K72" s="106">
        <f t="shared" si="6"/>
        <v>2705.371892108396</v>
      </c>
      <c r="L72" s="107"/>
      <c r="M72" s="6">
        <f>IF(J72="","",(K72/J72)/LOOKUP(RIGHT($D$2,3),定数!$A$6:$A$13,定数!$B$6:$B$13))</f>
        <v>0.86710637567576787</v>
      </c>
      <c r="N72" s="64">
        <v>2003</v>
      </c>
      <c r="O72" s="8">
        <v>43832</v>
      </c>
      <c r="P72" s="103">
        <v>1.0466899999999999</v>
      </c>
      <c r="Q72" s="103"/>
      <c r="R72" s="104">
        <f>IF(P72="","",T72*M72*LOOKUP(RIGHT($D$2,3),定数!$A$6:$A$13,定数!$B$6:$B$13))</f>
        <v>-2726.1824451246835</v>
      </c>
      <c r="S72" s="104"/>
      <c r="T72" s="105">
        <f t="shared" si="7"/>
        <v>-26.200000000000667</v>
      </c>
      <c r="U72" s="105"/>
      <c r="V72" t="str">
        <f t="shared" si="10"/>
        <v/>
      </c>
      <c r="W72">
        <f t="shared" si="2"/>
        <v>2</v>
      </c>
      <c r="X72" s="41">
        <f t="shared" si="8"/>
        <v>120272.34409694417</v>
      </c>
      <c r="Y72" s="42">
        <f t="shared" si="9"/>
        <v>0.25020948292491874</v>
      </c>
      <c r="Z72" t="str">
        <f t="shared" si="3"/>
        <v/>
      </c>
      <c r="AA72">
        <f t="shared" si="4"/>
        <v>-2726.1824451246835</v>
      </c>
    </row>
    <row r="73" spans="2:27" x14ac:dyDescent="0.2">
      <c r="B73" s="35">
        <v>65</v>
      </c>
      <c r="C73" s="102">
        <f t="shared" si="0"/>
        <v>87452.880625155187</v>
      </c>
      <c r="D73" s="102"/>
      <c r="E73" s="64">
        <v>2003</v>
      </c>
      <c r="F73" s="8">
        <v>43852</v>
      </c>
      <c r="G73" s="35" t="s">
        <v>4</v>
      </c>
      <c r="H73" s="103">
        <v>1.0718099999999999</v>
      </c>
      <c r="I73" s="103"/>
      <c r="J73" s="35">
        <v>35</v>
      </c>
      <c r="K73" s="106">
        <f t="shared" si="6"/>
        <v>2623.5864187546554</v>
      </c>
      <c r="L73" s="107"/>
      <c r="M73" s="6">
        <f>IF(J73="","",(K73/J73)/LOOKUP(RIGHT($D$2,3),定数!$A$6:$A$13,定数!$B$6:$B$13))</f>
        <v>0.6246634330368227</v>
      </c>
      <c r="N73" s="64">
        <v>2003</v>
      </c>
      <c r="O73" s="8">
        <v>43854</v>
      </c>
      <c r="P73" s="103">
        <v>1.0788</v>
      </c>
      <c r="Q73" s="103"/>
      <c r="R73" s="104">
        <f>IF(P73="","",T73*M73*LOOKUP(RIGHT($D$2,3),定数!$A$6:$A$13,定数!$B$6:$B$13))</f>
        <v>5239.6768763129076</v>
      </c>
      <c r="S73" s="104"/>
      <c r="T73" s="105">
        <f t="shared" si="7"/>
        <v>69.900000000000517</v>
      </c>
      <c r="U73" s="105"/>
      <c r="V73" t="str">
        <f t="shared" si="10"/>
        <v/>
      </c>
      <c r="W73">
        <f t="shared" si="2"/>
        <v>0</v>
      </c>
      <c r="X73" s="41">
        <f t="shared" si="8"/>
        <v>120272.34409694417</v>
      </c>
      <c r="Y73" s="42">
        <f t="shared" si="9"/>
        <v>0.27287622701803527</v>
      </c>
      <c r="Z73">
        <f t="shared" si="3"/>
        <v>5239.6768763129076</v>
      </c>
      <c r="AA73" t="str">
        <f t="shared" si="4"/>
        <v/>
      </c>
    </row>
    <row r="74" spans="2:27" x14ac:dyDescent="0.2">
      <c r="B74" s="35">
        <v>66</v>
      </c>
      <c r="C74" s="102">
        <f t="shared" ref="C74:C108" si="11">IF(R73="","",C73+R73)</f>
        <v>92692.557501468094</v>
      </c>
      <c r="D74" s="102"/>
      <c r="E74" s="64">
        <v>2003</v>
      </c>
      <c r="F74" s="8">
        <v>43923</v>
      </c>
      <c r="G74" s="63" t="s">
        <v>4</v>
      </c>
      <c r="H74" s="103">
        <v>1.0921099999999999</v>
      </c>
      <c r="I74" s="103"/>
      <c r="J74" s="63">
        <v>53</v>
      </c>
      <c r="K74" s="106">
        <f t="shared" si="6"/>
        <v>2780.7767250440429</v>
      </c>
      <c r="L74" s="107"/>
      <c r="M74" s="6">
        <f>IF(J74="","",(K74/J74)/LOOKUP(RIGHT($D$2,3),定数!$A$6:$A$13,定数!$B$6:$B$13))</f>
        <v>0.4372290448182457</v>
      </c>
      <c r="N74" s="64">
        <v>2003</v>
      </c>
      <c r="O74" s="8">
        <v>43923</v>
      </c>
      <c r="P74" s="103">
        <v>1.0867899999999999</v>
      </c>
      <c r="Q74" s="103"/>
      <c r="R74" s="104">
        <f>IF(P74="","",T74*M74*LOOKUP(RIGHT($D$2,3),定数!$A$6:$A$13,定数!$B$6:$B$13))</f>
        <v>-2791.2702221196764</v>
      </c>
      <c r="S74" s="104"/>
      <c r="T74" s="105">
        <f t="shared" si="7"/>
        <v>-53.199999999999918</v>
      </c>
      <c r="U74" s="105"/>
      <c r="V74" t="str">
        <f t="shared" si="10"/>
        <v/>
      </c>
      <c r="W74">
        <f t="shared" si="10"/>
        <v>1</v>
      </c>
      <c r="X74" s="41">
        <f t="shared" si="8"/>
        <v>120272.34409694417</v>
      </c>
      <c r="Y74" s="42">
        <f t="shared" si="9"/>
        <v>0.22931112553394406</v>
      </c>
      <c r="Z74" t="str">
        <f t="shared" ref="Z74:Z108" si="12">IF(R74&gt;0,R74,"")</f>
        <v/>
      </c>
      <c r="AA74">
        <f t="shared" ref="AA74:AA108" si="13">IF(R74&lt;0,R74,"")</f>
        <v>-2791.2702221196764</v>
      </c>
    </row>
    <row r="75" spans="2:27" x14ac:dyDescent="0.2">
      <c r="B75" s="35">
        <v>67</v>
      </c>
      <c r="C75" s="102">
        <f t="shared" si="11"/>
        <v>89901.287279348413</v>
      </c>
      <c r="D75" s="102"/>
      <c r="E75" s="64">
        <v>2003</v>
      </c>
      <c r="F75" s="8">
        <v>44012</v>
      </c>
      <c r="G75" s="35" t="s">
        <v>3</v>
      </c>
      <c r="H75" s="103">
        <v>1.141</v>
      </c>
      <c r="I75" s="103"/>
      <c r="J75" s="35">
        <v>29</v>
      </c>
      <c r="K75" s="106">
        <f t="shared" ref="K75:K108" si="14">IF(J75="","",C75*0.03)</f>
        <v>2697.0386183804521</v>
      </c>
      <c r="L75" s="107"/>
      <c r="M75" s="6">
        <f>IF(J75="","",(K75/J75)/LOOKUP(RIGHT($D$2,3),定数!$A$6:$A$13,定数!$B$6:$B$13))</f>
        <v>0.77501109723576211</v>
      </c>
      <c r="N75" s="64">
        <v>2003</v>
      </c>
      <c r="O75" s="8">
        <v>44012</v>
      </c>
      <c r="P75" s="103">
        <v>1.14699</v>
      </c>
      <c r="Q75" s="103"/>
      <c r="R75" s="104">
        <f>IF(P75="","",T75*M75*LOOKUP(RIGHT($D$2,3),定数!$A$6:$A$13,定数!$B$6:$B$13))</f>
        <v>-5570.7797669306019</v>
      </c>
      <c r="S75" s="104"/>
      <c r="T75" s="105">
        <f t="shared" si="7"/>
        <v>-59.899999999999395</v>
      </c>
      <c r="U75" s="105"/>
      <c r="V75" t="str">
        <f t="shared" ref="V75:W90" si="15">IF(S75&lt;&gt;"",IF(S75&lt;0,1+V74,0),"")</f>
        <v/>
      </c>
      <c r="W75">
        <f t="shared" si="15"/>
        <v>2</v>
      </c>
      <c r="X75" s="41">
        <f t="shared" si="8"/>
        <v>120272.34409694417</v>
      </c>
      <c r="Y75" s="42">
        <f t="shared" si="9"/>
        <v>0.25251903956503507</v>
      </c>
      <c r="Z75" t="str">
        <f t="shared" si="12"/>
        <v/>
      </c>
      <c r="AA75">
        <f t="shared" si="13"/>
        <v>-5570.7797669306019</v>
      </c>
    </row>
    <row r="76" spans="2:27" x14ac:dyDescent="0.2">
      <c r="B76" s="35">
        <v>68</v>
      </c>
      <c r="C76" s="102">
        <f t="shared" si="11"/>
        <v>84330.507512417811</v>
      </c>
      <c r="D76" s="102"/>
      <c r="E76" s="64">
        <v>2003</v>
      </c>
      <c r="F76" s="8">
        <v>44058</v>
      </c>
      <c r="G76" s="63" t="s">
        <v>3</v>
      </c>
      <c r="H76" s="103">
        <v>1.1254999999999999</v>
      </c>
      <c r="I76" s="103"/>
      <c r="J76" s="63">
        <v>44</v>
      </c>
      <c r="K76" s="106">
        <f t="shared" si="14"/>
        <v>2529.9152253725342</v>
      </c>
      <c r="L76" s="107"/>
      <c r="M76" s="6">
        <f>IF(J76="","",(K76/J76)/LOOKUP(RIGHT($D$2,3),定数!$A$6:$A$13,定数!$B$6:$B$13))</f>
        <v>0.47915061086601024</v>
      </c>
      <c r="N76" s="64">
        <v>2003</v>
      </c>
      <c r="O76" s="8">
        <v>44058</v>
      </c>
      <c r="P76" s="103">
        <v>1.1298999999999999</v>
      </c>
      <c r="Q76" s="103"/>
      <c r="R76" s="104">
        <f>IF(P76="","",T76*M76*LOOKUP(RIGHT($D$2,3),定数!$A$6:$A$13,定数!$B$6:$B$13))</f>
        <v>-2529.915225372511</v>
      </c>
      <c r="S76" s="104"/>
      <c r="T76" s="105">
        <f t="shared" ref="T76:T108" si="16">IF(P76="","",IF(G76="買",(P76-H76),(H76-P76))*IF(RIGHT($D$2,3)="JPY",100,10000))</f>
        <v>-43.999999999999595</v>
      </c>
      <c r="U76" s="105"/>
      <c r="V76" t="str">
        <f t="shared" si="15"/>
        <v/>
      </c>
      <c r="W76">
        <f t="shared" si="15"/>
        <v>3</v>
      </c>
      <c r="X76" s="41">
        <f t="shared" ref="X76:X108" si="17">IF(C76&lt;&gt;"",MAX(X75,C76),"")</f>
        <v>120272.34409694417</v>
      </c>
      <c r="Y76" s="42">
        <f t="shared" ref="Y76:Y108" si="18">IF(X76&lt;&gt;"",1-(C76/X76),"")</f>
        <v>0.29883708390647024</v>
      </c>
      <c r="Z76" t="str">
        <f t="shared" si="12"/>
        <v/>
      </c>
      <c r="AA76">
        <f t="shared" si="13"/>
        <v>-2529.915225372511</v>
      </c>
    </row>
    <row r="77" spans="2:27" x14ac:dyDescent="0.2">
      <c r="B77" s="35">
        <v>69</v>
      </c>
      <c r="C77" s="102">
        <f t="shared" si="11"/>
        <v>81800.592287045307</v>
      </c>
      <c r="D77" s="102"/>
      <c r="E77" s="64">
        <v>2003</v>
      </c>
      <c r="F77" s="8">
        <v>44061</v>
      </c>
      <c r="G77" s="63" t="s">
        <v>3</v>
      </c>
      <c r="H77" s="103">
        <v>1.12449</v>
      </c>
      <c r="I77" s="103"/>
      <c r="J77" s="63">
        <v>46</v>
      </c>
      <c r="K77" s="106">
        <f t="shared" si="14"/>
        <v>2454.0177686113593</v>
      </c>
      <c r="L77" s="107"/>
      <c r="M77" s="6">
        <f>IF(J77="","",(K77/J77)/LOOKUP(RIGHT($D$2,3),定数!$A$6:$A$13,定数!$B$6:$B$13))</f>
        <v>0.4445684363426376</v>
      </c>
      <c r="N77" s="64">
        <v>2003</v>
      </c>
      <c r="O77" s="8">
        <v>44061</v>
      </c>
      <c r="P77" s="103">
        <v>1.115</v>
      </c>
      <c r="Q77" s="103"/>
      <c r="R77" s="104">
        <f>IF(P77="","",T77*M77*LOOKUP(RIGHT($D$2,3),定数!$A$6:$A$13,定数!$B$6:$B$13))</f>
        <v>5062.7453530699559</v>
      </c>
      <c r="S77" s="104"/>
      <c r="T77" s="105">
        <f t="shared" si="16"/>
        <v>94.899999999999977</v>
      </c>
      <c r="U77" s="105"/>
      <c r="V77" t="str">
        <f t="shared" si="15"/>
        <v/>
      </c>
      <c r="W77">
        <f t="shared" si="15"/>
        <v>0</v>
      </c>
      <c r="X77" s="41">
        <f t="shared" si="17"/>
        <v>120272.34409694417</v>
      </c>
      <c r="Y77" s="42">
        <f t="shared" si="18"/>
        <v>0.31987197138927581</v>
      </c>
      <c r="Z77">
        <f t="shared" si="12"/>
        <v>5062.7453530699559</v>
      </c>
      <c r="AA77" t="str">
        <f t="shared" si="13"/>
        <v/>
      </c>
    </row>
    <row r="78" spans="2:27" x14ac:dyDescent="0.2">
      <c r="B78" s="35">
        <v>70</v>
      </c>
      <c r="C78" s="102">
        <f t="shared" si="11"/>
        <v>86863.337640115264</v>
      </c>
      <c r="D78" s="102"/>
      <c r="E78" s="64">
        <v>2003</v>
      </c>
      <c r="F78" s="8">
        <v>44072</v>
      </c>
      <c r="G78" s="64" t="s">
        <v>4</v>
      </c>
      <c r="H78" s="103">
        <v>1.08941</v>
      </c>
      <c r="I78" s="103"/>
      <c r="J78" s="64">
        <v>31</v>
      </c>
      <c r="K78" s="106">
        <f t="shared" si="14"/>
        <v>2605.9001292034577</v>
      </c>
      <c r="L78" s="107"/>
      <c r="M78" s="6">
        <f>IF(J78="","",(K78/J78)/LOOKUP(RIGHT($D$2,3),定数!$A$6:$A$13,定数!$B$6:$B$13))</f>
        <v>0.70051078742028439</v>
      </c>
      <c r="N78" s="35">
        <v>2003</v>
      </c>
      <c r="O78" s="8">
        <v>44072</v>
      </c>
      <c r="P78" s="103">
        <v>1.0955999999999999</v>
      </c>
      <c r="Q78" s="103"/>
      <c r="R78" s="104">
        <f>IF(P78="","",T78*M78*LOOKUP(RIGHT($D$2,3),定数!$A$6:$A$13,定数!$B$6:$B$13))</f>
        <v>5203.3941289578033</v>
      </c>
      <c r="S78" s="104"/>
      <c r="T78" s="105">
        <f t="shared" si="16"/>
        <v>61.899999999999181</v>
      </c>
      <c r="U78" s="105"/>
      <c r="V78" t="str">
        <f t="shared" si="15"/>
        <v/>
      </c>
      <c r="W78">
        <f t="shared" si="15"/>
        <v>0</v>
      </c>
      <c r="X78" s="41">
        <f t="shared" si="17"/>
        <v>120272.34409694417</v>
      </c>
      <c r="Y78" s="42">
        <f t="shared" si="18"/>
        <v>0.27777796057504256</v>
      </c>
      <c r="Z78">
        <f t="shared" si="12"/>
        <v>5203.3941289578033</v>
      </c>
      <c r="AA78" t="str">
        <f t="shared" si="13"/>
        <v/>
      </c>
    </row>
    <row r="79" spans="2:27" x14ac:dyDescent="0.2">
      <c r="B79" s="35">
        <v>71</v>
      </c>
      <c r="C79" s="102">
        <f t="shared" si="11"/>
        <v>92066.731769073071</v>
      </c>
      <c r="D79" s="102"/>
      <c r="E79" s="65">
        <v>2003</v>
      </c>
      <c r="F79" s="8">
        <v>44075</v>
      </c>
      <c r="G79" s="65" t="s">
        <v>3</v>
      </c>
      <c r="H79" s="103">
        <v>1.0972900000000001</v>
      </c>
      <c r="I79" s="103"/>
      <c r="J79" s="65">
        <v>15</v>
      </c>
      <c r="K79" s="106">
        <f t="shared" si="14"/>
        <v>2762.001953072192</v>
      </c>
      <c r="L79" s="107"/>
      <c r="M79" s="6">
        <f>IF(J79="","",(K79/J79)/LOOKUP(RIGHT($D$2,3),定数!$A$6:$A$13,定数!$B$6:$B$13))</f>
        <v>1.5344455294845512</v>
      </c>
      <c r="N79" s="35">
        <v>2003</v>
      </c>
      <c r="O79" s="8">
        <v>44076</v>
      </c>
      <c r="P79" s="103">
        <v>1.0943000000000001</v>
      </c>
      <c r="Q79" s="103"/>
      <c r="R79" s="104">
        <f>IF(P79="","",T79*M79*LOOKUP(RIGHT($D$2,3),定数!$A$6:$A$13,定数!$B$6:$B$13))</f>
        <v>5505.5905597906585</v>
      </c>
      <c r="S79" s="104"/>
      <c r="T79" s="105">
        <f t="shared" si="16"/>
        <v>29.900000000000482</v>
      </c>
      <c r="U79" s="105"/>
      <c r="V79" t="str">
        <f t="shared" si="15"/>
        <v/>
      </c>
      <c r="W79">
        <f t="shared" si="15"/>
        <v>0</v>
      </c>
      <c r="X79" s="41">
        <f t="shared" si="17"/>
        <v>120272.34409694417</v>
      </c>
      <c r="Y79" s="42">
        <f t="shared" si="18"/>
        <v>0.23451453066497385</v>
      </c>
      <c r="Z79">
        <f t="shared" si="12"/>
        <v>5505.5905597906585</v>
      </c>
      <c r="AA79" t="str">
        <f t="shared" si="13"/>
        <v/>
      </c>
    </row>
    <row r="80" spans="2:27" x14ac:dyDescent="0.2">
      <c r="B80" s="35">
        <v>72</v>
      </c>
      <c r="C80" s="102">
        <f t="shared" si="11"/>
        <v>97572.322328863724</v>
      </c>
      <c r="D80" s="102"/>
      <c r="E80" s="65">
        <v>2003</v>
      </c>
      <c r="F80" s="8">
        <v>44076</v>
      </c>
      <c r="G80" s="65" t="s">
        <v>3</v>
      </c>
      <c r="H80" s="103">
        <v>1.09619</v>
      </c>
      <c r="I80" s="103"/>
      <c r="J80" s="65">
        <v>18</v>
      </c>
      <c r="K80" s="106">
        <f t="shared" si="14"/>
        <v>2927.1696698659116</v>
      </c>
      <c r="L80" s="107"/>
      <c r="M80" s="6">
        <f>IF(J80="","",(K80/J80)/LOOKUP(RIGHT($D$2,3),定数!$A$6:$A$13,定数!$B$6:$B$13))</f>
        <v>1.3551711434564406</v>
      </c>
      <c r="N80" s="35">
        <v>2003</v>
      </c>
      <c r="O80" s="8">
        <v>44076</v>
      </c>
      <c r="P80" s="103">
        <v>1.09263</v>
      </c>
      <c r="Q80" s="103"/>
      <c r="R80" s="104">
        <f>IF(P80="","",T80*M80*LOOKUP(RIGHT($D$2,3),定数!$A$6:$A$13,定数!$B$6:$B$13))</f>
        <v>5789.2911248459277</v>
      </c>
      <c r="S80" s="104"/>
      <c r="T80" s="105">
        <f t="shared" si="16"/>
        <v>35.60000000000008</v>
      </c>
      <c r="U80" s="105"/>
      <c r="V80" t="str">
        <f t="shared" si="15"/>
        <v/>
      </c>
      <c r="W80">
        <f t="shared" si="15"/>
        <v>0</v>
      </c>
      <c r="X80" s="41">
        <f t="shared" si="17"/>
        <v>120272.34409694417</v>
      </c>
      <c r="Y80" s="42">
        <f t="shared" si="18"/>
        <v>0.18873849959873856</v>
      </c>
      <c r="Z80">
        <f t="shared" si="12"/>
        <v>5789.2911248459277</v>
      </c>
      <c r="AA80" t="str">
        <f t="shared" si="13"/>
        <v/>
      </c>
    </row>
    <row r="81" spans="2:27" x14ac:dyDescent="0.2">
      <c r="B81" s="35">
        <v>73</v>
      </c>
      <c r="C81" s="102">
        <f t="shared" si="11"/>
        <v>103361.61345370965</v>
      </c>
      <c r="D81" s="102"/>
      <c r="E81" s="65">
        <v>2003</v>
      </c>
      <c r="F81" s="8">
        <v>44076</v>
      </c>
      <c r="G81" s="65" t="s">
        <v>3</v>
      </c>
      <c r="H81" s="103">
        <v>1.0848899999999999</v>
      </c>
      <c r="I81" s="103"/>
      <c r="J81" s="65">
        <v>47</v>
      </c>
      <c r="K81" s="106">
        <f t="shared" si="14"/>
        <v>3100.8484036112895</v>
      </c>
      <c r="L81" s="107"/>
      <c r="M81" s="6">
        <f>IF(J81="","",(K81/J81)/LOOKUP(RIGHT($D$2,3),定数!$A$6:$A$13,定数!$B$6:$B$13))</f>
        <v>0.54979581624313645</v>
      </c>
      <c r="N81" s="35">
        <v>2003</v>
      </c>
      <c r="O81" s="8">
        <v>44078</v>
      </c>
      <c r="P81" s="103">
        <v>1.08961</v>
      </c>
      <c r="Q81" s="103"/>
      <c r="R81" s="104">
        <f>IF(P81="","",T81*M81*LOOKUP(RIGHT($D$2,3),定数!$A$6:$A$13,定数!$B$6:$B$13))</f>
        <v>-3114.0435032011624</v>
      </c>
      <c r="S81" s="104"/>
      <c r="T81" s="105">
        <f t="shared" si="16"/>
        <v>-47.200000000000571</v>
      </c>
      <c r="U81" s="105"/>
      <c r="V81" t="str">
        <f t="shared" si="15"/>
        <v/>
      </c>
      <c r="W81">
        <f t="shared" si="15"/>
        <v>1</v>
      </c>
      <c r="X81" s="41">
        <f t="shared" si="17"/>
        <v>120272.34409694417</v>
      </c>
      <c r="Y81" s="42">
        <f t="shared" si="18"/>
        <v>0.14060365057493029</v>
      </c>
      <c r="Z81" t="str">
        <f t="shared" si="12"/>
        <v/>
      </c>
      <c r="AA81">
        <f t="shared" si="13"/>
        <v>-3114.0435032011624</v>
      </c>
    </row>
    <row r="82" spans="2:27" x14ac:dyDescent="0.2">
      <c r="B82" s="35">
        <v>74</v>
      </c>
      <c r="C82" s="102">
        <f t="shared" si="11"/>
        <v>100247.56995050849</v>
      </c>
      <c r="D82" s="102"/>
      <c r="E82" s="66">
        <v>2003</v>
      </c>
      <c r="F82" s="8">
        <v>44131</v>
      </c>
      <c r="G82" s="66" t="s">
        <v>3</v>
      </c>
      <c r="H82" s="103">
        <v>1.1734899999999999</v>
      </c>
      <c r="I82" s="103"/>
      <c r="J82" s="66">
        <v>52</v>
      </c>
      <c r="K82" s="106">
        <f t="shared" ref="K82:K83" si="19">IF(J82="","",C82*0.03)</f>
        <v>3007.4270985152548</v>
      </c>
      <c r="L82" s="107"/>
      <c r="M82" s="6">
        <f>IF(J82="","",(K82/J82)/LOOKUP(RIGHT($D$2,3),定数!$A$6:$A$13,定数!$B$6:$B$13))</f>
        <v>0.48195947091590619</v>
      </c>
      <c r="N82" s="66">
        <v>2003</v>
      </c>
      <c r="O82" s="8">
        <v>44134</v>
      </c>
      <c r="P82" s="103">
        <v>1.1631</v>
      </c>
      <c r="Q82" s="103"/>
      <c r="R82" s="104">
        <f>IF(P82="","",T82*M82*LOOKUP(RIGHT($D$2,3),定数!$A$6:$A$13,定数!$B$6:$B$13))</f>
        <v>6009.0706833794602</v>
      </c>
      <c r="S82" s="104"/>
      <c r="T82" s="105">
        <f t="shared" si="16"/>
        <v>103.899999999999</v>
      </c>
      <c r="U82" s="105"/>
      <c r="V82" t="str">
        <f t="shared" si="15"/>
        <v/>
      </c>
      <c r="W82">
        <f t="shared" si="15"/>
        <v>0</v>
      </c>
      <c r="X82" s="41">
        <f t="shared" si="17"/>
        <v>120272.34409694417</v>
      </c>
      <c r="Y82" s="42">
        <f t="shared" si="18"/>
        <v>0.16649525122994968</v>
      </c>
      <c r="Z82">
        <f t="shared" si="12"/>
        <v>6009.0706833794602</v>
      </c>
      <c r="AA82" t="str">
        <f t="shared" si="13"/>
        <v/>
      </c>
    </row>
    <row r="83" spans="2:27" x14ac:dyDescent="0.2">
      <c r="B83" s="35">
        <v>75</v>
      </c>
      <c r="C83" s="102">
        <f t="shared" si="11"/>
        <v>106256.64063388795</v>
      </c>
      <c r="D83" s="102"/>
      <c r="E83" s="65">
        <v>2003</v>
      </c>
      <c r="F83" s="8">
        <v>44135</v>
      </c>
      <c r="G83" s="65" t="s">
        <v>3</v>
      </c>
      <c r="H83" s="103">
        <v>1.1600900000000001</v>
      </c>
      <c r="I83" s="103"/>
      <c r="J83" s="65">
        <v>59</v>
      </c>
      <c r="K83" s="106">
        <f t="shared" si="19"/>
        <v>3187.6992190166384</v>
      </c>
      <c r="L83" s="107"/>
      <c r="M83" s="6">
        <f>IF(J83="","",(K83/J83)/LOOKUP(RIGHT($D$2,3),定数!$A$6:$A$13,定数!$B$6:$B$13))</f>
        <v>0.45024000268596587</v>
      </c>
      <c r="N83" s="65">
        <v>2003</v>
      </c>
      <c r="O83" s="8">
        <v>44135</v>
      </c>
      <c r="P83" s="103">
        <v>1.1483000000000001</v>
      </c>
      <c r="Q83" s="103"/>
      <c r="R83" s="104">
        <f>IF(P83="","",T83*M83*LOOKUP(RIGHT($D$2,3),定数!$A$6:$A$13,定数!$B$6:$B$13))</f>
        <v>6369.9955580010264</v>
      </c>
      <c r="S83" s="104"/>
      <c r="T83" s="105">
        <f t="shared" si="16"/>
        <v>117.89999999999966</v>
      </c>
      <c r="U83" s="105"/>
      <c r="V83" t="str">
        <f t="shared" si="15"/>
        <v/>
      </c>
      <c r="W83">
        <f t="shared" si="15"/>
        <v>0</v>
      </c>
      <c r="X83" s="41">
        <f t="shared" si="17"/>
        <v>120272.34409694417</v>
      </c>
      <c r="Y83" s="42">
        <f t="shared" si="18"/>
        <v>0.11653305311617623</v>
      </c>
      <c r="Z83">
        <f t="shared" si="12"/>
        <v>6369.9955580010264</v>
      </c>
      <c r="AA83" t="str">
        <f t="shared" si="13"/>
        <v/>
      </c>
    </row>
    <row r="84" spans="2:27" x14ac:dyDescent="0.2">
      <c r="B84" s="35">
        <v>76</v>
      </c>
      <c r="C84" s="102">
        <f t="shared" si="11"/>
        <v>112626.63619188897</v>
      </c>
      <c r="D84" s="102"/>
      <c r="E84" s="35">
        <v>2004</v>
      </c>
      <c r="F84" s="8">
        <v>43831</v>
      </c>
      <c r="G84" s="35" t="s">
        <v>4</v>
      </c>
      <c r="H84" s="103">
        <v>1.2602100000000001</v>
      </c>
      <c r="I84" s="103"/>
      <c r="J84" s="35">
        <v>90</v>
      </c>
      <c r="K84" s="106">
        <f t="shared" si="14"/>
        <v>3378.7990857566692</v>
      </c>
      <c r="L84" s="107"/>
      <c r="M84" s="6">
        <f>IF(J84="","",(K84/J84)/LOOKUP(RIGHT($D$2,3),定数!$A$6:$A$13,定数!$B$6:$B$13))</f>
        <v>0.3128517671996916</v>
      </c>
      <c r="N84" s="35">
        <v>2004</v>
      </c>
      <c r="O84" s="8">
        <v>43836</v>
      </c>
      <c r="P84" s="103">
        <v>1.2782</v>
      </c>
      <c r="Q84" s="103"/>
      <c r="R84" s="104">
        <f>IF(P84="","",T84*M84*LOOKUP(RIGHT($D$2,3),定数!$A$6:$A$13,定数!$B$6:$B$13))</f>
        <v>6753.8439503069239</v>
      </c>
      <c r="S84" s="104"/>
      <c r="T84" s="105">
        <f t="shared" si="16"/>
        <v>179.89999999999949</v>
      </c>
      <c r="U84" s="105"/>
      <c r="V84" t="str">
        <f t="shared" si="15"/>
        <v/>
      </c>
      <c r="W84">
        <f t="shared" si="15"/>
        <v>0</v>
      </c>
      <c r="X84" s="41">
        <f t="shared" si="17"/>
        <v>120272.34409694417</v>
      </c>
      <c r="Y84" s="42">
        <f t="shared" si="18"/>
        <v>6.3569958351293643E-2</v>
      </c>
      <c r="Z84">
        <f t="shared" si="12"/>
        <v>6753.8439503069239</v>
      </c>
      <c r="AA84" t="str">
        <f t="shared" si="13"/>
        <v/>
      </c>
    </row>
    <row r="85" spans="2:27" x14ac:dyDescent="0.2">
      <c r="B85" s="35">
        <v>77</v>
      </c>
      <c r="C85" s="102">
        <f t="shared" si="11"/>
        <v>119380.4801421959</v>
      </c>
      <c r="D85" s="102"/>
      <c r="E85" s="66">
        <v>2004</v>
      </c>
      <c r="F85" s="8">
        <v>43832</v>
      </c>
      <c r="G85" s="66" t="s">
        <v>4</v>
      </c>
      <c r="H85" s="103">
        <v>1.2575099999999999</v>
      </c>
      <c r="I85" s="103"/>
      <c r="J85" s="66">
        <v>52</v>
      </c>
      <c r="K85" s="106">
        <f t="shared" si="14"/>
        <v>3581.4144042658768</v>
      </c>
      <c r="L85" s="107"/>
      <c r="M85" s="6">
        <f>IF(J85="","",(K85/J85)/LOOKUP(RIGHT($D$2,3),定数!$A$6:$A$13,定数!$B$6:$B$13))</f>
        <v>0.57394461606824954</v>
      </c>
      <c r="N85" s="35">
        <v>2004</v>
      </c>
      <c r="O85" s="8">
        <v>43835</v>
      </c>
      <c r="P85" s="103">
        <v>1.2679</v>
      </c>
      <c r="Q85" s="103"/>
      <c r="R85" s="104">
        <f>IF(P85="","",T85*M85*LOOKUP(RIGHT($D$2,3),定数!$A$6:$A$13,定数!$B$6:$B$13))</f>
        <v>7155.9414731390189</v>
      </c>
      <c r="S85" s="104"/>
      <c r="T85" s="105">
        <f t="shared" si="16"/>
        <v>103.90000000000121</v>
      </c>
      <c r="U85" s="105"/>
      <c r="V85" t="str">
        <f t="shared" si="15"/>
        <v/>
      </c>
      <c r="W85">
        <f t="shared" si="15"/>
        <v>0</v>
      </c>
      <c r="X85" s="41">
        <f t="shared" si="17"/>
        <v>120272.34409694417</v>
      </c>
      <c r="Y85" s="42">
        <f t="shared" si="18"/>
        <v>7.41537018709304E-3</v>
      </c>
      <c r="Z85">
        <f t="shared" si="12"/>
        <v>7155.9414731390189</v>
      </c>
      <c r="AA85" t="str">
        <f t="shared" si="13"/>
        <v/>
      </c>
    </row>
    <row r="86" spans="2:27" x14ac:dyDescent="0.2">
      <c r="B86" s="35">
        <v>78</v>
      </c>
      <c r="C86" s="102">
        <f t="shared" si="11"/>
        <v>126536.42161533491</v>
      </c>
      <c r="D86" s="102"/>
      <c r="E86" s="66">
        <v>2004</v>
      </c>
      <c r="F86" s="8">
        <v>43837</v>
      </c>
      <c r="G86" s="66" t="s">
        <v>4</v>
      </c>
      <c r="H86" s="103">
        <v>1.2734099999999999</v>
      </c>
      <c r="I86" s="103"/>
      <c r="J86" s="66">
        <v>47</v>
      </c>
      <c r="K86" s="106">
        <f t="shared" si="14"/>
        <v>3796.0926484600473</v>
      </c>
      <c r="L86" s="107"/>
      <c r="M86" s="6">
        <f>IF(J86="","",(K86/J86)/LOOKUP(RIGHT($D$2,3),定数!$A$6:$A$13,定数!$B$6:$B$13))</f>
        <v>0.67306607242199423</v>
      </c>
      <c r="N86" s="66">
        <v>2004</v>
      </c>
      <c r="O86" s="8">
        <v>43837</v>
      </c>
      <c r="P86" s="103">
        <v>1.2686900000000001</v>
      </c>
      <c r="Q86" s="103"/>
      <c r="R86" s="104">
        <f>IF(P86="","",T86*M86*LOOKUP(RIGHT($D$2,3),定数!$A$6:$A$13,定数!$B$6:$B$13))</f>
        <v>-3812.2462341980427</v>
      </c>
      <c r="S86" s="104"/>
      <c r="T86" s="105">
        <f t="shared" si="16"/>
        <v>-47.199999999998354</v>
      </c>
      <c r="U86" s="105"/>
      <c r="V86" t="str">
        <f t="shared" si="15"/>
        <v/>
      </c>
      <c r="W86">
        <f t="shared" si="15"/>
        <v>1</v>
      </c>
      <c r="X86" s="41">
        <f t="shared" si="17"/>
        <v>126536.42161533491</v>
      </c>
      <c r="Y86" s="42">
        <f t="shared" si="18"/>
        <v>0</v>
      </c>
      <c r="Z86" t="str">
        <f t="shared" si="12"/>
        <v/>
      </c>
      <c r="AA86">
        <f t="shared" si="13"/>
        <v>-3812.2462341980427</v>
      </c>
    </row>
    <row r="87" spans="2:27" x14ac:dyDescent="0.2">
      <c r="B87" s="35">
        <v>79</v>
      </c>
      <c r="C87" s="102">
        <f t="shared" si="11"/>
        <v>122724.17538113687</v>
      </c>
      <c r="D87" s="102"/>
      <c r="E87" s="35">
        <v>2004</v>
      </c>
      <c r="F87" s="8">
        <v>43844</v>
      </c>
      <c r="G87" s="35" t="s">
        <v>3</v>
      </c>
      <c r="H87" s="103">
        <v>1.27569</v>
      </c>
      <c r="I87" s="103"/>
      <c r="J87" s="35">
        <v>34</v>
      </c>
      <c r="K87" s="106">
        <f t="shared" si="14"/>
        <v>3681.725261434106</v>
      </c>
      <c r="L87" s="107"/>
      <c r="M87" s="6">
        <f>IF(J87="","",(K87/J87)/LOOKUP(RIGHT($D$2,3),定数!$A$6:$A$13,定数!$B$6:$B$13))</f>
        <v>0.90238364250835934</v>
      </c>
      <c r="N87" s="35">
        <v>2004</v>
      </c>
      <c r="O87" s="8">
        <v>43844</v>
      </c>
      <c r="P87" s="103">
        <v>1.27138</v>
      </c>
      <c r="Q87" s="103"/>
      <c r="R87" s="104">
        <f>IF(P87="","",T87*M87*LOOKUP(RIGHT($D$2,3),定数!$A$6:$A$13,定数!$B$6:$B$13))</f>
        <v>4667.1281990532743</v>
      </c>
      <c r="S87" s="104"/>
      <c r="T87" s="105">
        <f t="shared" si="16"/>
        <v>43.100000000000364</v>
      </c>
      <c r="U87" s="105"/>
      <c r="V87" t="str">
        <f t="shared" si="15"/>
        <v/>
      </c>
      <c r="W87">
        <f t="shared" si="15"/>
        <v>0</v>
      </c>
      <c r="X87" s="41">
        <f t="shared" si="17"/>
        <v>126536.42161533491</v>
      </c>
      <c r="Y87" s="42">
        <f t="shared" si="18"/>
        <v>3.0127659574467058E-2</v>
      </c>
      <c r="Z87">
        <f t="shared" si="12"/>
        <v>4667.1281990532743</v>
      </c>
      <c r="AA87" t="str">
        <f t="shared" si="13"/>
        <v/>
      </c>
    </row>
    <row r="88" spans="2:27" x14ac:dyDescent="0.2">
      <c r="B88" s="35">
        <v>80</v>
      </c>
      <c r="C88" s="102">
        <f t="shared" si="11"/>
        <v>127391.30358019014</v>
      </c>
      <c r="D88" s="102"/>
      <c r="E88" s="66">
        <v>2004</v>
      </c>
      <c r="F88" s="8">
        <v>43849</v>
      </c>
      <c r="G88" s="66" t="s">
        <v>3</v>
      </c>
      <c r="H88" s="103">
        <v>1.2344900000000001</v>
      </c>
      <c r="I88" s="103"/>
      <c r="J88" s="66">
        <v>45</v>
      </c>
      <c r="K88" s="106">
        <f t="shared" si="14"/>
        <v>3821.7391074057041</v>
      </c>
      <c r="L88" s="107"/>
      <c r="M88" s="6">
        <f>IF(J88="","",(K88/J88)/LOOKUP(RIGHT($D$2,3),定数!$A$6:$A$13,定数!$B$6:$B$13))</f>
        <v>0.70772946433438966</v>
      </c>
      <c r="N88" s="66">
        <v>2004</v>
      </c>
      <c r="O88" s="8">
        <v>43850</v>
      </c>
      <c r="P88" s="103">
        <v>1.2390099999999999</v>
      </c>
      <c r="Q88" s="103"/>
      <c r="R88" s="104">
        <f>IF(P88="","",T88*M88*LOOKUP(RIGHT($D$2,3),定数!$A$6:$A$13,定数!$B$6:$B$13))</f>
        <v>-3838.7246145496083</v>
      </c>
      <c r="S88" s="104"/>
      <c r="T88" s="105">
        <f t="shared" si="16"/>
        <v>-45.199999999998575</v>
      </c>
      <c r="U88" s="105"/>
      <c r="V88" t="str">
        <f t="shared" si="15"/>
        <v/>
      </c>
      <c r="W88">
        <f t="shared" si="15"/>
        <v>1</v>
      </c>
      <c r="X88" s="41">
        <f t="shared" si="17"/>
        <v>127391.30358019014</v>
      </c>
      <c r="Y88" s="42">
        <f t="shared" si="18"/>
        <v>0</v>
      </c>
      <c r="Z88" t="str">
        <f t="shared" si="12"/>
        <v/>
      </c>
      <c r="AA88">
        <f t="shared" si="13"/>
        <v>-3838.7246145496083</v>
      </c>
    </row>
    <row r="89" spans="2:27" x14ac:dyDescent="0.2">
      <c r="B89" s="35">
        <v>81</v>
      </c>
      <c r="C89" s="102">
        <f t="shared" si="11"/>
        <v>123552.57896564054</v>
      </c>
      <c r="D89" s="102"/>
      <c r="E89" s="66">
        <v>2004</v>
      </c>
      <c r="F89" s="8">
        <v>43856</v>
      </c>
      <c r="G89" s="66" t="s">
        <v>3</v>
      </c>
      <c r="H89" s="103">
        <v>1.2539899999999999</v>
      </c>
      <c r="I89" s="103"/>
      <c r="J89" s="66">
        <v>77</v>
      </c>
      <c r="K89" s="106">
        <f t="shared" si="14"/>
        <v>3706.577368969216</v>
      </c>
      <c r="L89" s="107"/>
      <c r="M89" s="6">
        <f>IF(J89="","",(K89/J89)/LOOKUP(RIGHT($D$2,3),定数!$A$6:$A$13,定数!$B$6:$B$13))</f>
        <v>0.40114473690143027</v>
      </c>
      <c r="N89" s="66">
        <v>2004</v>
      </c>
      <c r="O89" s="8">
        <v>43857</v>
      </c>
      <c r="P89" s="103">
        <v>1.2617100000000001</v>
      </c>
      <c r="Q89" s="103"/>
      <c r="R89" s="104">
        <f>IF(P89="","",T89*M89*LOOKUP(RIGHT($D$2,3),定数!$A$6:$A$13,定数!$B$6:$B$13))</f>
        <v>-3716.2048426549322</v>
      </c>
      <c r="S89" s="104"/>
      <c r="T89" s="105">
        <f t="shared" si="16"/>
        <v>-77.200000000001708</v>
      </c>
      <c r="U89" s="105"/>
      <c r="V89" t="str">
        <f t="shared" si="15"/>
        <v/>
      </c>
      <c r="W89">
        <f t="shared" si="15"/>
        <v>2</v>
      </c>
      <c r="X89" s="41">
        <f t="shared" si="17"/>
        <v>127391.30358019014</v>
      </c>
      <c r="Y89" s="42">
        <f t="shared" si="18"/>
        <v>3.0133333333332346E-2</v>
      </c>
      <c r="Z89" t="str">
        <f t="shared" si="12"/>
        <v/>
      </c>
      <c r="AA89">
        <f t="shared" si="13"/>
        <v>-3716.2048426549322</v>
      </c>
    </row>
    <row r="90" spans="2:27" x14ac:dyDescent="0.2">
      <c r="B90" s="35">
        <v>82</v>
      </c>
      <c r="C90" s="102">
        <f t="shared" si="11"/>
        <v>119836.37412298561</v>
      </c>
      <c r="D90" s="102"/>
      <c r="E90" s="35">
        <v>2004</v>
      </c>
      <c r="F90" s="8">
        <v>43919</v>
      </c>
      <c r="G90" s="35" t="s">
        <v>3</v>
      </c>
      <c r="H90" s="103">
        <v>1.2115899999999999</v>
      </c>
      <c r="I90" s="103"/>
      <c r="J90" s="35">
        <v>24</v>
      </c>
      <c r="K90" s="106">
        <f t="shared" si="14"/>
        <v>3595.0912236895683</v>
      </c>
      <c r="L90" s="107"/>
      <c r="M90" s="6">
        <f>IF(J90="","",(K90/J90)/LOOKUP(RIGHT($D$2,3),定数!$A$6:$A$13,定数!$B$6:$B$13))</f>
        <v>1.2482955637811</v>
      </c>
      <c r="N90" s="35">
        <v>2004</v>
      </c>
      <c r="O90" s="8">
        <v>43919</v>
      </c>
      <c r="P90" s="103">
        <v>1.21401</v>
      </c>
      <c r="Q90" s="103"/>
      <c r="R90" s="104">
        <f>IF(P90="","",T90*M90*LOOKUP(RIGHT($D$2,3),定数!$A$6:$A$13,定数!$B$6:$B$13))</f>
        <v>-3625.0503172204471</v>
      </c>
      <c r="S90" s="104"/>
      <c r="T90" s="105">
        <f t="shared" si="16"/>
        <v>-24.200000000000887</v>
      </c>
      <c r="U90" s="105"/>
      <c r="V90" t="str">
        <f t="shared" si="15"/>
        <v/>
      </c>
      <c r="W90">
        <f t="shared" si="15"/>
        <v>3</v>
      </c>
      <c r="X90" s="41">
        <f t="shared" si="17"/>
        <v>127391.30358019014</v>
      </c>
      <c r="Y90" s="42">
        <f t="shared" si="18"/>
        <v>5.9304907359307046E-2</v>
      </c>
      <c r="Z90" t="str">
        <f t="shared" si="12"/>
        <v/>
      </c>
      <c r="AA90">
        <f t="shared" si="13"/>
        <v>-3625.0503172204471</v>
      </c>
    </row>
    <row r="91" spans="2:27" x14ac:dyDescent="0.2">
      <c r="B91" s="35">
        <v>83</v>
      </c>
      <c r="C91" s="102">
        <f t="shared" si="11"/>
        <v>116211.32380576516</v>
      </c>
      <c r="D91" s="102"/>
      <c r="E91" s="66">
        <v>2004</v>
      </c>
      <c r="F91" s="8">
        <v>43919</v>
      </c>
      <c r="G91" s="66" t="s">
        <v>3</v>
      </c>
      <c r="H91" s="103">
        <v>1.2105900000000001</v>
      </c>
      <c r="I91" s="103"/>
      <c r="J91" s="66">
        <v>38</v>
      </c>
      <c r="K91" s="106">
        <f t="shared" si="14"/>
        <v>3486.3397141729547</v>
      </c>
      <c r="L91" s="107"/>
      <c r="M91" s="6">
        <f>IF(J91="","",(K91/J91)/LOOKUP(RIGHT($D$2,3),定数!$A$6:$A$13,定数!$B$6:$B$13))</f>
        <v>0.76454818293266558</v>
      </c>
      <c r="N91" s="35">
        <v>2004</v>
      </c>
      <c r="O91" s="8">
        <v>43919</v>
      </c>
      <c r="P91" s="103">
        <v>1.21441</v>
      </c>
      <c r="Q91" s="103"/>
      <c r="R91" s="104">
        <f>IF(P91="","",T91*M91*LOOKUP(RIGHT($D$2,3),定数!$A$6:$A$13,定数!$B$6:$B$13))</f>
        <v>-3504.6888705632796</v>
      </c>
      <c r="S91" s="104"/>
      <c r="T91" s="105">
        <f t="shared" si="16"/>
        <v>-38.199999999999349</v>
      </c>
      <c r="U91" s="105"/>
      <c r="V91" t="str">
        <f t="shared" ref="V91:W106" si="20">IF(S91&lt;&gt;"",IF(S91&lt;0,1+V90,0),"")</f>
        <v/>
      </c>
      <c r="W91">
        <f t="shared" si="20"/>
        <v>4</v>
      </c>
      <c r="X91" s="41">
        <f t="shared" si="17"/>
        <v>127391.30358019014</v>
      </c>
      <c r="Y91" s="42">
        <f t="shared" si="18"/>
        <v>8.7760933911689043E-2</v>
      </c>
      <c r="Z91" t="str">
        <f t="shared" si="12"/>
        <v/>
      </c>
      <c r="AA91">
        <f t="shared" si="13"/>
        <v>-3504.6888705632796</v>
      </c>
    </row>
    <row r="92" spans="2:27" x14ac:dyDescent="0.2">
      <c r="B92" s="35">
        <v>84</v>
      </c>
      <c r="C92" s="102">
        <f t="shared" si="11"/>
        <v>112706.63493520189</v>
      </c>
      <c r="D92" s="102"/>
      <c r="E92" s="66">
        <v>2004</v>
      </c>
      <c r="F92" s="8">
        <v>44019</v>
      </c>
      <c r="G92" s="66" t="s">
        <v>4</v>
      </c>
      <c r="H92" s="103">
        <v>1.2333099999999999</v>
      </c>
      <c r="I92" s="103"/>
      <c r="J92" s="66">
        <v>70</v>
      </c>
      <c r="K92" s="106">
        <f t="shared" si="14"/>
        <v>3381.1990480560567</v>
      </c>
      <c r="L92" s="107"/>
      <c r="M92" s="6">
        <f>IF(J92="","",(K92/J92)/LOOKUP(RIGHT($D$2,3),定数!$A$6:$A$13,定数!$B$6:$B$13))</f>
        <v>0.40252369619714956</v>
      </c>
      <c r="N92" s="35">
        <v>2004</v>
      </c>
      <c r="O92" s="8">
        <v>44033</v>
      </c>
      <c r="P92" s="103">
        <v>1.2262900000000001</v>
      </c>
      <c r="Q92" s="103"/>
      <c r="R92" s="104">
        <f>IF(P92="","",T92*M92*LOOKUP(RIGHT($D$2,3),定数!$A$6:$A$13,定数!$B$6:$B$13))</f>
        <v>-3390.8596167646933</v>
      </c>
      <c r="S92" s="104"/>
      <c r="T92" s="105">
        <f t="shared" si="16"/>
        <v>-70.199999999998042</v>
      </c>
      <c r="U92" s="105"/>
      <c r="V92" t="str">
        <f t="shared" si="20"/>
        <v/>
      </c>
      <c r="W92">
        <f t="shared" si="20"/>
        <v>5</v>
      </c>
      <c r="X92" s="41">
        <f t="shared" si="17"/>
        <v>127391.30358019014</v>
      </c>
      <c r="Y92" s="42">
        <f t="shared" si="18"/>
        <v>0.11527214364161498</v>
      </c>
      <c r="Z92" t="str">
        <f t="shared" si="12"/>
        <v/>
      </c>
      <c r="AA92">
        <f t="shared" si="13"/>
        <v>-3390.8596167646933</v>
      </c>
    </row>
    <row r="93" spans="2:27" x14ac:dyDescent="0.2">
      <c r="B93" s="35">
        <v>85</v>
      </c>
      <c r="C93" s="102">
        <f t="shared" si="11"/>
        <v>109315.7753184372</v>
      </c>
      <c r="D93" s="102"/>
      <c r="E93" s="35">
        <v>2004</v>
      </c>
      <c r="F93" s="8">
        <v>44069</v>
      </c>
      <c r="G93" s="35" t="s">
        <v>3</v>
      </c>
      <c r="H93" s="103">
        <v>1.2075899999999999</v>
      </c>
      <c r="I93" s="103"/>
      <c r="J93" s="35">
        <v>43</v>
      </c>
      <c r="K93" s="106">
        <f t="shared" si="14"/>
        <v>3279.4732595531159</v>
      </c>
      <c r="L93" s="107"/>
      <c r="M93" s="6">
        <f>IF(J93="","",(K93/J93)/LOOKUP(RIGHT($D$2,3),定数!$A$6:$A$13,定数!$B$6:$B$13))</f>
        <v>0.63555683324672785</v>
      </c>
      <c r="N93" s="35">
        <v>2004</v>
      </c>
      <c r="O93" s="8">
        <v>44069</v>
      </c>
      <c r="P93" s="103">
        <v>1.21191</v>
      </c>
      <c r="Q93" s="103"/>
      <c r="R93" s="104">
        <f>IF(P93="","",T93*M93*LOOKUP(RIGHT($D$2,3),定数!$A$6:$A$13,定数!$B$6:$B$13))</f>
        <v>-3294.7266235511142</v>
      </c>
      <c r="S93" s="104"/>
      <c r="T93" s="105">
        <f t="shared" si="16"/>
        <v>-43.200000000001012</v>
      </c>
      <c r="U93" s="105"/>
      <c r="V93" t="str">
        <f t="shared" si="20"/>
        <v/>
      </c>
      <c r="W93">
        <f t="shared" si="20"/>
        <v>6</v>
      </c>
      <c r="X93" s="41">
        <f t="shared" si="17"/>
        <v>127391.30358019014</v>
      </c>
      <c r="Y93" s="42">
        <f t="shared" si="18"/>
        <v>0.14188981314862503</v>
      </c>
      <c r="Z93" t="str">
        <f t="shared" si="12"/>
        <v/>
      </c>
      <c r="AA93">
        <f t="shared" si="13"/>
        <v>-3294.7266235511142</v>
      </c>
    </row>
    <row r="94" spans="2:27" x14ac:dyDescent="0.2">
      <c r="B94" s="35">
        <v>86</v>
      </c>
      <c r="C94" s="102">
        <f t="shared" si="11"/>
        <v>106021.04869488608</v>
      </c>
      <c r="D94" s="102"/>
      <c r="E94" s="35">
        <v>2004</v>
      </c>
      <c r="F94" s="8">
        <v>44075</v>
      </c>
      <c r="G94" s="35" t="s">
        <v>4</v>
      </c>
      <c r="H94" s="103">
        <v>1.22011</v>
      </c>
      <c r="I94" s="103"/>
      <c r="J94" s="35">
        <v>57</v>
      </c>
      <c r="K94" s="106">
        <f t="shared" si="14"/>
        <v>3180.6314608465823</v>
      </c>
      <c r="L94" s="107"/>
      <c r="M94" s="6">
        <f>IF(J94="","",(K94/J94)/LOOKUP(RIGHT($D$2,3),定数!$A$6:$A$13,定数!$B$6:$B$13))</f>
        <v>0.46500459953897405</v>
      </c>
      <c r="N94" s="35">
        <v>2004</v>
      </c>
      <c r="O94" s="8">
        <v>44076</v>
      </c>
      <c r="P94" s="103">
        <v>1.2143900000000001</v>
      </c>
      <c r="Q94" s="103"/>
      <c r="R94" s="104">
        <f>IF(P94="","",T94*M94*LOOKUP(RIGHT($D$2,3),定数!$A$6:$A$13,定数!$B$6:$B$13))</f>
        <v>-3191.7915712354888</v>
      </c>
      <c r="S94" s="104"/>
      <c r="T94" s="105">
        <f t="shared" si="16"/>
        <v>-57.199999999999477</v>
      </c>
      <c r="U94" s="105"/>
      <c r="V94" t="str">
        <f t="shared" si="20"/>
        <v/>
      </c>
      <c r="W94">
        <f t="shared" si="20"/>
        <v>7</v>
      </c>
      <c r="X94" s="41">
        <f t="shared" si="17"/>
        <v>127391.30358019014</v>
      </c>
      <c r="Y94" s="42">
        <f t="shared" si="18"/>
        <v>0.16775285505930893</v>
      </c>
      <c r="Z94" t="str">
        <f t="shared" si="12"/>
        <v/>
      </c>
      <c r="AA94">
        <f t="shared" si="13"/>
        <v>-3191.7915712354888</v>
      </c>
    </row>
    <row r="95" spans="2:27" x14ac:dyDescent="0.2">
      <c r="B95" s="35">
        <v>87</v>
      </c>
      <c r="C95" s="102">
        <f t="shared" si="11"/>
        <v>102829.25712365059</v>
      </c>
      <c r="D95" s="102"/>
      <c r="E95" s="67">
        <v>2004</v>
      </c>
      <c r="F95" s="8">
        <v>44099</v>
      </c>
      <c r="G95" s="67" t="s">
        <v>4</v>
      </c>
      <c r="H95" s="103">
        <v>1.2336100000000001</v>
      </c>
      <c r="I95" s="103"/>
      <c r="J95" s="67">
        <v>48</v>
      </c>
      <c r="K95" s="106">
        <f t="shared" si="14"/>
        <v>3084.8777137095176</v>
      </c>
      <c r="L95" s="107"/>
      <c r="M95" s="6">
        <f>IF(J95="","",(K95/J95)/LOOKUP(RIGHT($D$2,3),定数!$A$6:$A$13,定数!$B$6:$B$13))</f>
        <v>0.53556904751901346</v>
      </c>
      <c r="N95" s="67">
        <v>2004</v>
      </c>
      <c r="O95" s="8">
        <v>44104</v>
      </c>
      <c r="P95" s="103">
        <v>1.2432000000000001</v>
      </c>
      <c r="Q95" s="103"/>
      <c r="R95" s="104">
        <f>IF(P95="","",T95*M95*LOOKUP(RIGHT($D$2,3),定数!$A$6:$A$13,定数!$B$6:$B$13))</f>
        <v>6163.3285988487987</v>
      </c>
      <c r="S95" s="104"/>
      <c r="T95" s="105">
        <f t="shared" si="16"/>
        <v>95.899999999999878</v>
      </c>
      <c r="U95" s="105"/>
      <c r="V95" t="str">
        <f t="shared" si="20"/>
        <v/>
      </c>
      <c r="W95">
        <f t="shared" si="20"/>
        <v>0</v>
      </c>
      <c r="X95" s="41">
        <f t="shared" si="17"/>
        <v>127391.30358019014</v>
      </c>
      <c r="Y95" s="42">
        <f t="shared" si="18"/>
        <v>0.19280787437015479</v>
      </c>
      <c r="Z95">
        <f t="shared" si="12"/>
        <v>6163.3285988487987</v>
      </c>
      <c r="AA95" t="str">
        <f t="shared" si="13"/>
        <v/>
      </c>
    </row>
    <row r="96" spans="2:27" x14ac:dyDescent="0.2">
      <c r="B96" s="35">
        <v>88</v>
      </c>
      <c r="C96" s="102">
        <f t="shared" si="11"/>
        <v>108992.58572249938</v>
      </c>
      <c r="D96" s="102"/>
      <c r="E96" s="35">
        <v>2004</v>
      </c>
      <c r="F96" s="8">
        <v>44161</v>
      </c>
      <c r="G96" s="35" t="s">
        <v>4</v>
      </c>
      <c r="H96" s="103">
        <v>1.32741</v>
      </c>
      <c r="I96" s="103"/>
      <c r="J96" s="35">
        <v>92</v>
      </c>
      <c r="K96" s="106">
        <f t="shared" si="14"/>
        <v>3269.7775716749811</v>
      </c>
      <c r="L96" s="107"/>
      <c r="M96" s="6">
        <f>IF(J96="","",(K96/J96)/LOOKUP(RIGHT($D$2,3),定数!$A$6:$A$13,定数!$B$6:$B$13))</f>
        <v>0.2961755046807048</v>
      </c>
      <c r="N96" s="35">
        <v>2004</v>
      </c>
      <c r="O96" s="8">
        <v>44168</v>
      </c>
      <c r="P96" s="103">
        <v>1.3458000000000001</v>
      </c>
      <c r="Q96" s="103"/>
      <c r="R96" s="104">
        <f>IF(P96="","",T96*M96*LOOKUP(RIGHT($D$2,3),定数!$A$6:$A$13,定数!$B$6:$B$13))</f>
        <v>6536.0010372938395</v>
      </c>
      <c r="S96" s="104"/>
      <c r="T96" s="105">
        <f t="shared" si="16"/>
        <v>183.90000000000128</v>
      </c>
      <c r="U96" s="105"/>
      <c r="V96" t="str">
        <f t="shared" si="20"/>
        <v/>
      </c>
      <c r="W96">
        <f t="shared" si="20"/>
        <v>0</v>
      </c>
      <c r="X96" s="41">
        <f t="shared" si="17"/>
        <v>127391.30358019014</v>
      </c>
      <c r="Y96" s="42">
        <f t="shared" si="18"/>
        <v>0.14442679634021605</v>
      </c>
      <c r="Z96">
        <f t="shared" si="12"/>
        <v>6536.0010372938395</v>
      </c>
      <c r="AA96" t="str">
        <f t="shared" si="13"/>
        <v/>
      </c>
    </row>
    <row r="97" spans="2:27" x14ac:dyDescent="0.2">
      <c r="B97" s="35">
        <v>89</v>
      </c>
      <c r="C97" s="102">
        <f t="shared" si="11"/>
        <v>115528.58675979322</v>
      </c>
      <c r="D97" s="102"/>
      <c r="E97" s="35">
        <v>2004</v>
      </c>
      <c r="F97" s="8">
        <v>44188</v>
      </c>
      <c r="G97" s="35" t="s">
        <v>4</v>
      </c>
      <c r="H97" s="103">
        <v>1.3400099999999999</v>
      </c>
      <c r="I97" s="103"/>
      <c r="J97" s="35">
        <v>37</v>
      </c>
      <c r="K97" s="106">
        <f t="shared" si="14"/>
        <v>3465.8576027937966</v>
      </c>
      <c r="L97" s="107"/>
      <c r="M97" s="6">
        <f>IF(J97="","",(K97/J97)/LOOKUP(RIGHT($D$2,3),定数!$A$6:$A$13,定数!$B$6:$B$13))</f>
        <v>0.78059855918779208</v>
      </c>
      <c r="N97" s="35">
        <v>2004</v>
      </c>
      <c r="O97" s="8">
        <v>44188</v>
      </c>
      <c r="P97" s="103">
        <v>1.3473999999999999</v>
      </c>
      <c r="Q97" s="103"/>
      <c r="R97" s="104">
        <f>IF(P97="","",T97*M97*LOOKUP(RIGHT($D$2,3),定数!$A$6:$A$13,定数!$B$6:$B$13))</f>
        <v>6922.3480228773478</v>
      </c>
      <c r="S97" s="104"/>
      <c r="T97" s="105">
        <f t="shared" si="16"/>
        <v>73.900000000000077</v>
      </c>
      <c r="U97" s="105"/>
      <c r="V97" t="str">
        <f t="shared" si="20"/>
        <v/>
      </c>
      <c r="W97">
        <f t="shared" si="20"/>
        <v>0</v>
      </c>
      <c r="X97" s="41">
        <f t="shared" si="17"/>
        <v>127391.30358019014</v>
      </c>
      <c r="Y97" s="42">
        <f t="shared" si="18"/>
        <v>9.3120303246834957E-2</v>
      </c>
      <c r="Z97">
        <f t="shared" si="12"/>
        <v>6922.3480228773478</v>
      </c>
      <c r="AA97" t="str">
        <f t="shared" si="13"/>
        <v/>
      </c>
    </row>
    <row r="98" spans="2:27" x14ac:dyDescent="0.2">
      <c r="B98" s="35">
        <v>90</v>
      </c>
      <c r="C98" s="102">
        <f t="shared" si="11"/>
        <v>122450.93478267058</v>
      </c>
      <c r="D98" s="102"/>
      <c r="E98" s="35">
        <v>2005</v>
      </c>
      <c r="F98" s="8">
        <v>43969</v>
      </c>
      <c r="G98" s="35" t="s">
        <v>4</v>
      </c>
      <c r="H98" s="103">
        <v>1.2678100000000001</v>
      </c>
      <c r="I98" s="103"/>
      <c r="J98" s="35">
        <v>71</v>
      </c>
      <c r="K98" s="106">
        <f t="shared" si="14"/>
        <v>3673.528043480117</v>
      </c>
      <c r="L98" s="107"/>
      <c r="M98" s="6">
        <f>IF(J98="","",(K98/J98)/LOOKUP(RIGHT($D$2,3),定数!$A$6:$A$13,定数!$B$6:$B$13))</f>
        <v>0.43116526331926258</v>
      </c>
      <c r="N98" s="35">
        <v>2005</v>
      </c>
      <c r="O98" s="8">
        <v>43971</v>
      </c>
      <c r="P98" s="103">
        <v>1.2606900000000001</v>
      </c>
      <c r="Q98" s="103"/>
      <c r="R98" s="104">
        <f>IF(P98="","",T98*M98*LOOKUP(RIGHT($D$2,3),定数!$A$6:$A$13,定数!$B$6:$B$13))</f>
        <v>-3683.8760097997879</v>
      </c>
      <c r="S98" s="104"/>
      <c r="T98" s="105">
        <f t="shared" si="16"/>
        <v>-71.200000000000159</v>
      </c>
      <c r="U98" s="105"/>
      <c r="V98" t="str">
        <f t="shared" si="20"/>
        <v/>
      </c>
      <c r="W98">
        <f t="shared" si="20"/>
        <v>1</v>
      </c>
      <c r="X98" s="41">
        <f t="shared" si="17"/>
        <v>127391.30358019014</v>
      </c>
      <c r="Y98" s="42">
        <f t="shared" si="18"/>
        <v>3.8781052227868207E-2</v>
      </c>
      <c r="Z98" t="str">
        <f t="shared" si="12"/>
        <v/>
      </c>
      <c r="AA98">
        <f t="shared" si="13"/>
        <v>-3683.8760097997879</v>
      </c>
    </row>
    <row r="99" spans="2:27" x14ac:dyDescent="0.2">
      <c r="B99" s="35">
        <v>91</v>
      </c>
      <c r="C99" s="102">
        <f t="shared" si="11"/>
        <v>118767.05877287079</v>
      </c>
      <c r="D99" s="102"/>
      <c r="E99" s="35">
        <v>2005</v>
      </c>
      <c r="F99" s="8">
        <v>44131</v>
      </c>
      <c r="G99" s="35" t="s">
        <v>4</v>
      </c>
      <c r="H99" s="103">
        <v>1.2133100000000001</v>
      </c>
      <c r="I99" s="103"/>
      <c r="J99" s="35">
        <v>52</v>
      </c>
      <c r="K99" s="106">
        <f t="shared" si="14"/>
        <v>3563.0117631861235</v>
      </c>
      <c r="L99" s="107"/>
      <c r="M99" s="6">
        <f>IF(J99="","",(K99/J99)/LOOKUP(RIGHT($D$2,3),定数!$A$6:$A$13,定数!$B$6:$B$13))</f>
        <v>0.57099547486957103</v>
      </c>
      <c r="N99" s="35">
        <v>2005</v>
      </c>
      <c r="O99" s="8">
        <v>44132</v>
      </c>
      <c r="P99" s="103">
        <v>1.2080900000000001</v>
      </c>
      <c r="Q99" s="103"/>
      <c r="R99" s="104">
        <f>IF(P99="","",T99*M99*LOOKUP(RIGHT($D$2,3),定数!$A$6:$A$13,定数!$B$6:$B$13))</f>
        <v>-3576.7156545829948</v>
      </c>
      <c r="S99" s="104"/>
      <c r="T99" s="105">
        <f t="shared" si="16"/>
        <v>-52.200000000000024</v>
      </c>
      <c r="U99" s="105"/>
      <c r="V99" t="str">
        <f t="shared" si="20"/>
        <v/>
      </c>
      <c r="W99">
        <f t="shared" si="20"/>
        <v>2</v>
      </c>
      <c r="X99" s="41">
        <f t="shared" si="17"/>
        <v>127391.30358019014</v>
      </c>
      <c r="Y99" s="42">
        <f t="shared" si="18"/>
        <v>6.7698850431266444E-2</v>
      </c>
      <c r="Z99" t="str">
        <f t="shared" si="12"/>
        <v/>
      </c>
      <c r="AA99">
        <f t="shared" si="13"/>
        <v>-3576.7156545829948</v>
      </c>
    </row>
    <row r="100" spans="2:27" x14ac:dyDescent="0.2">
      <c r="B100" s="35">
        <v>92</v>
      </c>
      <c r="C100" s="102">
        <f t="shared" si="11"/>
        <v>115190.3431182878</v>
      </c>
      <c r="D100" s="102"/>
      <c r="E100" s="67">
        <v>2005</v>
      </c>
      <c r="F100" s="8">
        <v>44152</v>
      </c>
      <c r="G100" s="67" t="s">
        <v>3</v>
      </c>
      <c r="H100" s="103">
        <v>1.16649</v>
      </c>
      <c r="I100" s="103"/>
      <c r="J100" s="67">
        <v>25</v>
      </c>
      <c r="K100" s="106">
        <f t="shared" si="14"/>
        <v>3455.7102935486337</v>
      </c>
      <c r="L100" s="107"/>
      <c r="M100" s="6">
        <f>IF(J100="","",(K100/J100)/LOOKUP(RIGHT($D$2,3),定数!$A$6:$A$13,定数!$B$6:$B$13))</f>
        <v>1.1519034311828777</v>
      </c>
      <c r="N100" s="67">
        <v>2005</v>
      </c>
      <c r="O100" s="8">
        <v>44152</v>
      </c>
      <c r="P100" s="103">
        <v>1.1690100000000001</v>
      </c>
      <c r="Q100" s="103"/>
      <c r="R100" s="104">
        <f>IF(P100="","",T100*M100*LOOKUP(RIGHT($D$2,3),定数!$A$6:$A$13,定数!$B$6:$B$13))</f>
        <v>-3483.3559758971296</v>
      </c>
      <c r="S100" s="104"/>
      <c r="T100" s="105">
        <f t="shared" si="16"/>
        <v>-25.200000000000777</v>
      </c>
      <c r="U100" s="105"/>
      <c r="V100" t="str">
        <f t="shared" si="20"/>
        <v/>
      </c>
      <c r="W100">
        <f t="shared" si="20"/>
        <v>3</v>
      </c>
      <c r="X100" s="41">
        <f t="shared" si="17"/>
        <v>127391.30358019014</v>
      </c>
      <c r="Y100" s="42">
        <f t="shared" si="18"/>
        <v>9.577545812789412E-2</v>
      </c>
      <c r="Z100" t="str">
        <f t="shared" si="12"/>
        <v/>
      </c>
      <c r="AA100">
        <f t="shared" si="13"/>
        <v>-3483.3559758971296</v>
      </c>
    </row>
    <row r="101" spans="2:27" x14ac:dyDescent="0.2">
      <c r="B101" s="35">
        <v>93</v>
      </c>
      <c r="C101" s="102">
        <f t="shared" si="11"/>
        <v>111706.98714239067</v>
      </c>
      <c r="D101" s="102"/>
      <c r="E101" s="67">
        <v>2006</v>
      </c>
      <c r="F101" s="8">
        <v>43840</v>
      </c>
      <c r="G101" s="67" t="s">
        <v>3</v>
      </c>
      <c r="H101" s="103">
        <v>1.2037899999999999</v>
      </c>
      <c r="I101" s="103"/>
      <c r="J101" s="67">
        <v>46</v>
      </c>
      <c r="K101" s="106">
        <f t="shared" si="14"/>
        <v>3351.2096142717201</v>
      </c>
      <c r="L101" s="107"/>
      <c r="M101" s="6">
        <f>IF(J101="","",(K101/J101)/LOOKUP(RIGHT($D$2,3),定数!$A$6:$A$13,定数!$B$6:$B$13))</f>
        <v>0.60710319099125365</v>
      </c>
      <c r="N101" s="67">
        <v>2006</v>
      </c>
      <c r="O101" s="8">
        <v>43841</v>
      </c>
      <c r="P101" s="103">
        <v>1.20841</v>
      </c>
      <c r="Q101" s="103"/>
      <c r="R101" s="104">
        <f>IF(P101="","",T101*M101*LOOKUP(RIGHT($D$2,3),定数!$A$6:$A$13,定数!$B$6:$B$13))</f>
        <v>-3365.7800908555605</v>
      </c>
      <c r="S101" s="104"/>
      <c r="T101" s="105">
        <f t="shared" si="16"/>
        <v>-46.200000000000685</v>
      </c>
      <c r="U101" s="105"/>
      <c r="V101" t="str">
        <f t="shared" si="20"/>
        <v/>
      </c>
      <c r="W101">
        <f t="shared" si="20"/>
        <v>4</v>
      </c>
      <c r="X101" s="41">
        <f t="shared" si="17"/>
        <v>127391.30358019014</v>
      </c>
      <c r="Y101" s="42">
        <f t="shared" si="18"/>
        <v>0.12311920827410738</v>
      </c>
      <c r="Z101" t="str">
        <f t="shared" si="12"/>
        <v/>
      </c>
      <c r="AA101">
        <f t="shared" si="13"/>
        <v>-3365.7800908555605</v>
      </c>
    </row>
    <row r="102" spans="2:27" x14ac:dyDescent="0.2">
      <c r="B102" s="35">
        <v>94</v>
      </c>
      <c r="C102" s="102">
        <f t="shared" si="11"/>
        <v>108341.20705153511</v>
      </c>
      <c r="D102" s="102"/>
      <c r="E102" s="67">
        <v>2006</v>
      </c>
      <c r="F102" s="8">
        <v>43854</v>
      </c>
      <c r="G102" s="67" t="s">
        <v>4</v>
      </c>
      <c r="H102" s="103">
        <v>1.22881</v>
      </c>
      <c r="I102" s="103"/>
      <c r="J102" s="67">
        <v>31</v>
      </c>
      <c r="K102" s="106">
        <f t="shared" si="14"/>
        <v>3250.2362115460533</v>
      </c>
      <c r="L102" s="107"/>
      <c r="M102" s="6">
        <f>IF(J102="","",(K102/J102)/LOOKUP(RIGHT($D$2,3),定数!$A$6:$A$13,定数!$B$6:$B$13))</f>
        <v>0.87371941170592826</v>
      </c>
      <c r="N102" s="67">
        <v>2006</v>
      </c>
      <c r="O102" s="8">
        <v>43854</v>
      </c>
      <c r="P102" s="103">
        <v>1.2256899999999999</v>
      </c>
      <c r="Q102" s="103"/>
      <c r="R102" s="104">
        <f>IF(P102="","",T102*M102*LOOKUP(RIGHT($D$2,3),定数!$A$6:$A$13,定数!$B$6:$B$13))</f>
        <v>-3271.2054774270073</v>
      </c>
      <c r="S102" s="104"/>
      <c r="T102" s="105">
        <f t="shared" si="16"/>
        <v>-31.200000000000117</v>
      </c>
      <c r="U102" s="105"/>
      <c r="V102" t="str">
        <f t="shared" si="20"/>
        <v/>
      </c>
      <c r="W102">
        <f t="shared" si="20"/>
        <v>5</v>
      </c>
      <c r="X102" s="41">
        <f t="shared" si="17"/>
        <v>127391.30358019014</v>
      </c>
      <c r="Y102" s="42">
        <f t="shared" si="18"/>
        <v>0.14954000778132703</v>
      </c>
      <c r="Z102" t="str">
        <f t="shared" si="12"/>
        <v/>
      </c>
      <c r="AA102">
        <f t="shared" si="13"/>
        <v>-3271.2054774270073</v>
      </c>
    </row>
    <row r="103" spans="2:27" x14ac:dyDescent="0.2">
      <c r="B103" s="35">
        <v>95</v>
      </c>
      <c r="C103" s="102">
        <f t="shared" si="11"/>
        <v>105070.0015741081</v>
      </c>
      <c r="D103" s="102"/>
      <c r="E103" s="35">
        <v>2006</v>
      </c>
      <c r="F103" s="8">
        <v>43856</v>
      </c>
      <c r="G103" s="35" t="s">
        <v>3</v>
      </c>
      <c r="H103" s="103">
        <v>1.22309</v>
      </c>
      <c r="I103" s="103"/>
      <c r="J103" s="35">
        <v>35</v>
      </c>
      <c r="K103" s="106">
        <f t="shared" si="14"/>
        <v>3152.1000472232431</v>
      </c>
      <c r="L103" s="107"/>
      <c r="M103" s="6">
        <f>IF(J103="","",(K103/J103)/LOOKUP(RIGHT($D$2,3),定数!$A$6:$A$13,定数!$B$6:$B$13))</f>
        <v>0.75050001124362931</v>
      </c>
      <c r="N103" s="35">
        <v>2006</v>
      </c>
      <c r="O103" s="8">
        <v>43856</v>
      </c>
      <c r="P103" s="103">
        <v>1.2161</v>
      </c>
      <c r="Q103" s="103"/>
      <c r="R103" s="104">
        <f>IF(P103="","",T103*M103*LOOKUP(RIGHT($D$2,3),定数!$A$6:$A$13,定数!$B$6:$B$13))</f>
        <v>6295.1940943116088</v>
      </c>
      <c r="S103" s="104"/>
      <c r="T103" s="105">
        <f t="shared" si="16"/>
        <v>69.900000000000517</v>
      </c>
      <c r="U103" s="105"/>
      <c r="V103" t="str">
        <f t="shared" si="20"/>
        <v/>
      </c>
      <c r="W103">
        <f t="shared" si="20"/>
        <v>0</v>
      </c>
      <c r="X103" s="41">
        <f t="shared" si="17"/>
        <v>127391.30358019014</v>
      </c>
      <c r="Y103" s="42">
        <f t="shared" si="18"/>
        <v>0.17521841270767158</v>
      </c>
      <c r="Z103">
        <f t="shared" si="12"/>
        <v>6295.1940943116088</v>
      </c>
      <c r="AA103" t="str">
        <f t="shared" si="13"/>
        <v/>
      </c>
    </row>
    <row r="104" spans="2:27" x14ac:dyDescent="0.2">
      <c r="B104" s="35">
        <v>96</v>
      </c>
      <c r="C104" s="102">
        <f t="shared" si="11"/>
        <v>111365.19566841971</v>
      </c>
      <c r="D104" s="102"/>
      <c r="E104" s="67">
        <v>2006</v>
      </c>
      <c r="F104" s="8">
        <v>43894</v>
      </c>
      <c r="G104" s="67" t="s">
        <v>3</v>
      </c>
      <c r="H104" s="103">
        <v>1.1901900000000001</v>
      </c>
      <c r="I104" s="103"/>
      <c r="J104" s="67">
        <v>41</v>
      </c>
      <c r="K104" s="106">
        <f t="shared" si="14"/>
        <v>3340.9558700525909</v>
      </c>
      <c r="L104" s="107"/>
      <c r="M104" s="6">
        <f>IF(J104="","",(K104/J104)/LOOKUP(RIGHT($D$2,3),定数!$A$6:$A$13,定数!$B$6:$B$13))</f>
        <v>0.67905607114890065</v>
      </c>
      <c r="N104" s="67">
        <v>2006</v>
      </c>
      <c r="O104" s="8">
        <v>43899</v>
      </c>
      <c r="P104" s="103">
        <v>1.19431</v>
      </c>
      <c r="Q104" s="103"/>
      <c r="R104" s="104">
        <f>IF(P104="","",T104*M104*LOOKUP(RIGHT($D$2,3),定数!$A$6:$A$13,定数!$B$6:$B$13))</f>
        <v>-3357.2532157600845</v>
      </c>
      <c r="S104" s="104"/>
      <c r="T104" s="105">
        <f t="shared" si="16"/>
        <v>-41.199999999999015</v>
      </c>
      <c r="U104" s="105"/>
      <c r="V104" t="str">
        <f t="shared" si="20"/>
        <v/>
      </c>
      <c r="W104">
        <f t="shared" si="20"/>
        <v>1</v>
      </c>
      <c r="X104" s="41">
        <f t="shared" si="17"/>
        <v>127391.30358019014</v>
      </c>
      <c r="Y104" s="42">
        <f t="shared" si="18"/>
        <v>0.12580221303475658</v>
      </c>
      <c r="Z104" t="str">
        <f t="shared" si="12"/>
        <v/>
      </c>
      <c r="AA104">
        <f t="shared" si="13"/>
        <v>-3357.2532157600845</v>
      </c>
    </row>
    <row r="105" spans="2:27" x14ac:dyDescent="0.2">
      <c r="B105" s="35">
        <v>97</v>
      </c>
      <c r="C105" s="102">
        <f t="shared" si="11"/>
        <v>108007.94245265963</v>
      </c>
      <c r="D105" s="102"/>
      <c r="E105" s="67">
        <v>2006</v>
      </c>
      <c r="F105" s="8">
        <v>43907</v>
      </c>
      <c r="G105" s="67" t="s">
        <v>4</v>
      </c>
      <c r="H105" s="103">
        <v>1.22021</v>
      </c>
      <c r="I105" s="103"/>
      <c r="J105" s="67">
        <v>62</v>
      </c>
      <c r="K105" s="106">
        <f t="shared" si="14"/>
        <v>3240.2382735797887</v>
      </c>
      <c r="L105" s="107"/>
      <c r="M105" s="6">
        <f>IF(J105="","",(K105/J105)/LOOKUP(RIGHT($D$2,3),定数!$A$6:$A$13,定数!$B$6:$B$13))</f>
        <v>0.43551589698653076</v>
      </c>
      <c r="N105" s="67">
        <v>2006</v>
      </c>
      <c r="O105" s="8">
        <v>43902</v>
      </c>
      <c r="P105" s="103">
        <v>1.2139899999999999</v>
      </c>
      <c r="Q105" s="103"/>
      <c r="R105" s="104">
        <f>IF(P105="","",T105*M105*LOOKUP(RIGHT($D$2,3),定数!$A$6:$A$13,定数!$B$6:$B$13))</f>
        <v>-3250.6906551075249</v>
      </c>
      <c r="S105" s="104"/>
      <c r="T105" s="105">
        <f t="shared" si="16"/>
        <v>-62.20000000000114</v>
      </c>
      <c r="U105" s="105"/>
      <c r="V105" t="str">
        <f t="shared" si="20"/>
        <v/>
      </c>
      <c r="W105">
        <f t="shared" si="20"/>
        <v>2</v>
      </c>
      <c r="X105" s="41">
        <f t="shared" si="17"/>
        <v>127391.30358019014</v>
      </c>
      <c r="Y105" s="42">
        <f t="shared" si="18"/>
        <v>0.15215607802717157</v>
      </c>
      <c r="Z105" t="str">
        <f t="shared" si="12"/>
        <v/>
      </c>
      <c r="AA105">
        <f t="shared" si="13"/>
        <v>-3250.6906551075249</v>
      </c>
    </row>
    <row r="106" spans="2:27" x14ac:dyDescent="0.2">
      <c r="B106" s="35">
        <v>98</v>
      </c>
      <c r="C106" s="102">
        <f t="shared" si="11"/>
        <v>104757.2517975521</v>
      </c>
      <c r="D106" s="102"/>
      <c r="E106" s="35">
        <v>2006</v>
      </c>
      <c r="F106" s="8">
        <v>43921</v>
      </c>
      <c r="G106" s="35" t="s">
        <v>4</v>
      </c>
      <c r="H106" s="103">
        <v>1.21191</v>
      </c>
      <c r="I106" s="103"/>
      <c r="J106" s="35">
        <v>37</v>
      </c>
      <c r="K106" s="106">
        <f t="shared" si="14"/>
        <v>3142.7175539265631</v>
      </c>
      <c r="L106" s="107"/>
      <c r="M106" s="6">
        <f>IF(J106="","",(K106/J106)/LOOKUP(RIGHT($D$2,3),定数!$A$6:$A$13,定数!$B$6:$B$13))</f>
        <v>0.70781926890237901</v>
      </c>
      <c r="N106" s="35">
        <v>2006</v>
      </c>
      <c r="O106" s="8">
        <v>43924</v>
      </c>
      <c r="P106" s="103">
        <v>1.2081900000000001</v>
      </c>
      <c r="Q106" s="103"/>
      <c r="R106" s="104">
        <f>IF(P106="","",T106*M106*LOOKUP(RIGHT($D$2,3),定数!$A$6:$A$13,定数!$B$6:$B$13))</f>
        <v>-3159.7052163801736</v>
      </c>
      <c r="S106" s="104"/>
      <c r="T106" s="105">
        <f t="shared" si="16"/>
        <v>-37.199999999999456</v>
      </c>
      <c r="U106" s="105"/>
      <c r="V106" t="str">
        <f t="shared" si="20"/>
        <v/>
      </c>
      <c r="W106">
        <f t="shared" si="20"/>
        <v>3</v>
      </c>
      <c r="X106" s="41">
        <f t="shared" si="17"/>
        <v>127391.30358019014</v>
      </c>
      <c r="Y106" s="42">
        <f t="shared" si="18"/>
        <v>0.17767344509816074</v>
      </c>
      <c r="Z106" t="str">
        <f t="shared" si="12"/>
        <v/>
      </c>
      <c r="AA106">
        <f t="shared" si="13"/>
        <v>-3159.7052163801736</v>
      </c>
    </row>
    <row r="107" spans="2:27" x14ac:dyDescent="0.2">
      <c r="B107" s="35">
        <v>99</v>
      </c>
      <c r="C107" s="102">
        <f t="shared" si="11"/>
        <v>101597.54658117193</v>
      </c>
      <c r="D107" s="102"/>
      <c r="E107" s="67">
        <v>2006</v>
      </c>
      <c r="F107" s="8">
        <v>43995</v>
      </c>
      <c r="G107" s="67" t="s">
        <v>3</v>
      </c>
      <c r="H107" s="103">
        <v>1.2568900000000001</v>
      </c>
      <c r="I107" s="103"/>
      <c r="J107" s="67">
        <v>52</v>
      </c>
      <c r="K107" s="106">
        <f t="shared" si="14"/>
        <v>3047.9263974351579</v>
      </c>
      <c r="L107" s="107"/>
      <c r="M107" s="6">
        <f>IF(J107="","",(K107/J107)/LOOKUP(RIGHT($D$2,3),定数!$A$6:$A$13,定数!$B$6:$B$13))</f>
        <v>0.4884497431787112</v>
      </c>
      <c r="N107" s="67">
        <v>2006</v>
      </c>
      <c r="O107" s="8">
        <v>43996</v>
      </c>
      <c r="P107" s="103">
        <v>1.2621100000000001</v>
      </c>
      <c r="Q107" s="103"/>
      <c r="R107" s="104">
        <f>IF(P107="","",T107*M107*LOOKUP(RIGHT($D$2,3),定数!$A$6:$A$13,定数!$B$6:$B$13))</f>
        <v>-3059.6491912714482</v>
      </c>
      <c r="S107" s="104"/>
      <c r="T107" s="105">
        <f t="shared" si="16"/>
        <v>-52.200000000000024</v>
      </c>
      <c r="U107" s="105"/>
      <c r="V107" t="str">
        <f>IF(S107&lt;&gt;"",IF(S107&lt;0,1+V106,0),"")</f>
        <v/>
      </c>
      <c r="W107">
        <f>IF(T107&lt;&gt;"",IF(T107&lt;0,1+W106,0),"")</f>
        <v>4</v>
      </c>
      <c r="X107" s="41">
        <f t="shared" si="17"/>
        <v>127391.30358019014</v>
      </c>
      <c r="Y107" s="42">
        <f t="shared" si="18"/>
        <v>0.20247659199736179</v>
      </c>
      <c r="Z107" t="str">
        <f t="shared" si="12"/>
        <v/>
      </c>
      <c r="AA107">
        <f t="shared" si="13"/>
        <v>-3059.6491912714482</v>
      </c>
    </row>
    <row r="108" spans="2:27" x14ac:dyDescent="0.2">
      <c r="B108" s="35">
        <v>100</v>
      </c>
      <c r="C108" s="102">
        <f t="shared" si="11"/>
        <v>98537.897389900492</v>
      </c>
      <c r="D108" s="102"/>
      <c r="E108" s="35">
        <v>2006</v>
      </c>
      <c r="F108" s="8">
        <v>44001</v>
      </c>
      <c r="G108" s="35" t="s">
        <v>4</v>
      </c>
      <c r="H108" s="103">
        <v>1.26301</v>
      </c>
      <c r="I108" s="103"/>
      <c r="J108" s="35">
        <v>51</v>
      </c>
      <c r="K108" s="106">
        <f t="shared" si="14"/>
        <v>2956.1369216970147</v>
      </c>
      <c r="L108" s="107"/>
      <c r="M108" s="6">
        <f>IF(J108="","",(K108/J108)/LOOKUP(RIGHT($D$2,3),定数!$A$6:$A$13,定数!$B$6:$B$13))</f>
        <v>0.48302890877402205</v>
      </c>
      <c r="N108" s="35">
        <v>2006</v>
      </c>
      <c r="O108" s="8">
        <v>44001</v>
      </c>
      <c r="P108" s="103">
        <v>1.25789</v>
      </c>
      <c r="Q108" s="103"/>
      <c r="R108" s="104">
        <f>IF(P108="","",T108*M108*LOOKUP(RIGHT($D$2,3),定数!$A$6:$A$13,定数!$B$6:$B$13))</f>
        <v>-2967.7296155075987</v>
      </c>
      <c r="S108" s="104"/>
      <c r="T108" s="105">
        <f t="shared" si="16"/>
        <v>-51.200000000000131</v>
      </c>
      <c r="U108" s="105"/>
      <c r="V108" t="str">
        <f>IF(S108&lt;&gt;"",IF(S108&lt;0,1+V107,0),"")</f>
        <v/>
      </c>
      <c r="W108">
        <f>IF(T108&lt;&gt;"",IF(T108&lt;0,1+W107,0),"")</f>
        <v>5</v>
      </c>
      <c r="X108" s="41">
        <f t="shared" si="17"/>
        <v>127391.30358019014</v>
      </c>
      <c r="Y108" s="42">
        <f t="shared" si="18"/>
        <v>0.22649431616913351</v>
      </c>
      <c r="Z108" t="str">
        <f t="shared" si="12"/>
        <v/>
      </c>
      <c r="AA108">
        <f t="shared" si="13"/>
        <v>-2967.7296155075987</v>
      </c>
    </row>
    <row r="109" spans="2:27" x14ac:dyDescent="0.2">
      <c r="B109" s="1"/>
      <c r="C109" s="1"/>
      <c r="D109" s="1"/>
      <c r="E109" s="1"/>
      <c r="F109" s="1"/>
      <c r="G109" s="1"/>
      <c r="H109" s="1"/>
      <c r="I109" s="1"/>
      <c r="J109" s="1"/>
      <c r="K109" s="1"/>
      <c r="L109" s="1"/>
      <c r="M109" s="1"/>
      <c r="N109" s="1"/>
      <c r="O109" s="1"/>
      <c r="P109" s="1"/>
      <c r="Q109" s="1"/>
      <c r="R109" s="1"/>
    </row>
  </sheetData>
  <mergeCells count="635">
    <mergeCell ref="B4:C4"/>
    <mergeCell ref="D4:E4"/>
    <mergeCell ref="F4:G4"/>
    <mergeCell ref="H4:I4"/>
    <mergeCell ref="J2:K2"/>
    <mergeCell ref="L2:M2"/>
    <mergeCell ref="N2:O2"/>
    <mergeCell ref="P2:Q2"/>
    <mergeCell ref="B3:C3"/>
    <mergeCell ref="D3:I3"/>
    <mergeCell ref="J3:K3"/>
    <mergeCell ref="L3:Q3"/>
    <mergeCell ref="B2:C2"/>
    <mergeCell ref="D2:E2"/>
    <mergeCell ref="J4:K4"/>
    <mergeCell ref="L4:M4"/>
    <mergeCell ref="N4:O4"/>
    <mergeCell ref="P4:Q4"/>
    <mergeCell ref="J5:K5"/>
    <mergeCell ref="L5:M5"/>
    <mergeCell ref="P5:Q5"/>
    <mergeCell ref="F2:G2"/>
    <mergeCell ref="H2:I2"/>
    <mergeCell ref="R7:U7"/>
    <mergeCell ref="H8:I8"/>
    <mergeCell ref="K8:L8"/>
    <mergeCell ref="P8:Q8"/>
    <mergeCell ref="R8:S8"/>
    <mergeCell ref="T8:U8"/>
    <mergeCell ref="B7:B8"/>
    <mergeCell ref="C7:D8"/>
    <mergeCell ref="E7:I7"/>
    <mergeCell ref="J7:L7"/>
    <mergeCell ref="M7:M8"/>
    <mergeCell ref="N7:Q7"/>
    <mergeCell ref="C10:D10"/>
    <mergeCell ref="H10:I10"/>
    <mergeCell ref="K10:L10"/>
    <mergeCell ref="P10:Q10"/>
    <mergeCell ref="R10:S10"/>
    <mergeCell ref="T10:U10"/>
    <mergeCell ref="C9:D9"/>
    <mergeCell ref="H9:I9"/>
    <mergeCell ref="K9:L9"/>
    <mergeCell ref="P9:Q9"/>
    <mergeCell ref="R9:S9"/>
    <mergeCell ref="T9:U9"/>
    <mergeCell ref="C12:D12"/>
    <mergeCell ref="H12:I12"/>
    <mergeCell ref="K12:L12"/>
    <mergeCell ref="P12:Q12"/>
    <mergeCell ref="R12:S12"/>
    <mergeCell ref="T12:U12"/>
    <mergeCell ref="C11:D11"/>
    <mergeCell ref="H11:I11"/>
    <mergeCell ref="K11:L11"/>
    <mergeCell ref="P11:Q11"/>
    <mergeCell ref="R11:S11"/>
    <mergeCell ref="T11:U11"/>
    <mergeCell ref="C14:D14"/>
    <mergeCell ref="H14:I14"/>
    <mergeCell ref="K14:L14"/>
    <mergeCell ref="P14:Q14"/>
    <mergeCell ref="R14:S14"/>
    <mergeCell ref="T14:U14"/>
    <mergeCell ref="C13:D13"/>
    <mergeCell ref="H13:I13"/>
    <mergeCell ref="K13:L13"/>
    <mergeCell ref="P13:Q13"/>
    <mergeCell ref="R13:S13"/>
    <mergeCell ref="T13:U13"/>
    <mergeCell ref="C16:D16"/>
    <mergeCell ref="H16:I16"/>
    <mergeCell ref="K16:L16"/>
    <mergeCell ref="P16:Q16"/>
    <mergeCell ref="R16:S16"/>
    <mergeCell ref="T16:U16"/>
    <mergeCell ref="C15:D15"/>
    <mergeCell ref="H15:I15"/>
    <mergeCell ref="K15:L15"/>
    <mergeCell ref="P15:Q15"/>
    <mergeCell ref="R15:S15"/>
    <mergeCell ref="T15:U15"/>
    <mergeCell ref="C18:D18"/>
    <mergeCell ref="H18:I18"/>
    <mergeCell ref="K18:L18"/>
    <mergeCell ref="P18:Q18"/>
    <mergeCell ref="R18:S18"/>
    <mergeCell ref="T18:U18"/>
    <mergeCell ref="C17:D17"/>
    <mergeCell ref="H17:I17"/>
    <mergeCell ref="K17:L17"/>
    <mergeCell ref="P17:Q17"/>
    <mergeCell ref="R17:S17"/>
    <mergeCell ref="T17:U17"/>
    <mergeCell ref="C20:D20"/>
    <mergeCell ref="H20:I20"/>
    <mergeCell ref="K20:L20"/>
    <mergeCell ref="P20:Q20"/>
    <mergeCell ref="R20:S20"/>
    <mergeCell ref="T20:U20"/>
    <mergeCell ref="C19:D19"/>
    <mergeCell ref="H19:I19"/>
    <mergeCell ref="K19:L19"/>
    <mergeCell ref="P19:Q19"/>
    <mergeCell ref="R19:S19"/>
    <mergeCell ref="T19:U19"/>
    <mergeCell ref="C22:D22"/>
    <mergeCell ref="H22:I22"/>
    <mergeCell ref="K22:L22"/>
    <mergeCell ref="P22:Q22"/>
    <mergeCell ref="R22:S22"/>
    <mergeCell ref="T22:U22"/>
    <mergeCell ref="C21:D21"/>
    <mergeCell ref="H21:I21"/>
    <mergeCell ref="K21:L21"/>
    <mergeCell ref="P21:Q21"/>
    <mergeCell ref="R21:S21"/>
    <mergeCell ref="T21:U21"/>
    <mergeCell ref="C24:D24"/>
    <mergeCell ref="H24:I24"/>
    <mergeCell ref="K24:L24"/>
    <mergeCell ref="P24:Q24"/>
    <mergeCell ref="R24:S24"/>
    <mergeCell ref="T24:U24"/>
    <mergeCell ref="C23:D23"/>
    <mergeCell ref="H23:I23"/>
    <mergeCell ref="K23:L23"/>
    <mergeCell ref="P23:Q23"/>
    <mergeCell ref="R23:S23"/>
    <mergeCell ref="T23:U23"/>
    <mergeCell ref="C26:D26"/>
    <mergeCell ref="H26:I26"/>
    <mergeCell ref="K26:L26"/>
    <mergeCell ref="P26:Q26"/>
    <mergeCell ref="R26:S26"/>
    <mergeCell ref="T26:U26"/>
    <mergeCell ref="C25:D25"/>
    <mergeCell ref="H25:I25"/>
    <mergeCell ref="K25:L25"/>
    <mergeCell ref="P25:Q25"/>
    <mergeCell ref="R25:S25"/>
    <mergeCell ref="T25:U25"/>
    <mergeCell ref="C28:D28"/>
    <mergeCell ref="H28:I28"/>
    <mergeCell ref="K28:L28"/>
    <mergeCell ref="P28:Q28"/>
    <mergeCell ref="R28:S28"/>
    <mergeCell ref="T28:U28"/>
    <mergeCell ref="C27:D27"/>
    <mergeCell ref="H27:I27"/>
    <mergeCell ref="K27:L27"/>
    <mergeCell ref="P27:Q27"/>
    <mergeCell ref="R27:S27"/>
    <mergeCell ref="T27:U27"/>
    <mergeCell ref="C30:D30"/>
    <mergeCell ref="H30:I30"/>
    <mergeCell ref="K30:L30"/>
    <mergeCell ref="P30:Q30"/>
    <mergeCell ref="R30:S30"/>
    <mergeCell ref="T30:U30"/>
    <mergeCell ref="C29:D29"/>
    <mergeCell ref="H29:I29"/>
    <mergeCell ref="K29:L29"/>
    <mergeCell ref="P29:Q29"/>
    <mergeCell ref="R29:S29"/>
    <mergeCell ref="T29:U29"/>
    <mergeCell ref="C32:D32"/>
    <mergeCell ref="H32:I32"/>
    <mergeCell ref="K32:L32"/>
    <mergeCell ref="P32:Q32"/>
    <mergeCell ref="R32:S32"/>
    <mergeCell ref="T32:U32"/>
    <mergeCell ref="C31:D31"/>
    <mergeCell ref="H31:I31"/>
    <mergeCell ref="K31:L31"/>
    <mergeCell ref="P31:Q31"/>
    <mergeCell ref="R31:S31"/>
    <mergeCell ref="T31:U31"/>
    <mergeCell ref="C34:D34"/>
    <mergeCell ref="H34:I34"/>
    <mergeCell ref="K34:L34"/>
    <mergeCell ref="P34:Q34"/>
    <mergeCell ref="R34:S34"/>
    <mergeCell ref="T34:U34"/>
    <mergeCell ref="C33:D33"/>
    <mergeCell ref="H33:I33"/>
    <mergeCell ref="K33:L33"/>
    <mergeCell ref="P33:Q33"/>
    <mergeCell ref="R33:S33"/>
    <mergeCell ref="T33:U33"/>
    <mergeCell ref="C36:D36"/>
    <mergeCell ref="H36:I36"/>
    <mergeCell ref="K36:L36"/>
    <mergeCell ref="P36:Q36"/>
    <mergeCell ref="R36:S36"/>
    <mergeCell ref="T36:U36"/>
    <mergeCell ref="C35:D35"/>
    <mergeCell ref="H35:I35"/>
    <mergeCell ref="K35:L35"/>
    <mergeCell ref="P35:Q35"/>
    <mergeCell ref="R35:S35"/>
    <mergeCell ref="T35:U35"/>
    <mergeCell ref="C38:D38"/>
    <mergeCell ref="H38:I38"/>
    <mergeCell ref="K38:L38"/>
    <mergeCell ref="P38:Q38"/>
    <mergeCell ref="R38:S38"/>
    <mergeCell ref="T38:U38"/>
    <mergeCell ref="C37:D37"/>
    <mergeCell ref="H37:I37"/>
    <mergeCell ref="K37:L37"/>
    <mergeCell ref="P37:Q37"/>
    <mergeCell ref="R37:S37"/>
    <mergeCell ref="T37:U37"/>
    <mergeCell ref="C40:D40"/>
    <mergeCell ref="H40:I40"/>
    <mergeCell ref="K40:L40"/>
    <mergeCell ref="P40:Q40"/>
    <mergeCell ref="R40:S40"/>
    <mergeCell ref="T40:U40"/>
    <mergeCell ref="C39:D39"/>
    <mergeCell ref="H39:I39"/>
    <mergeCell ref="K39:L39"/>
    <mergeCell ref="P39:Q39"/>
    <mergeCell ref="R39:S39"/>
    <mergeCell ref="T39:U39"/>
    <mergeCell ref="C42:D42"/>
    <mergeCell ref="H42:I42"/>
    <mergeCell ref="K42:L42"/>
    <mergeCell ref="P42:Q42"/>
    <mergeCell ref="R42:S42"/>
    <mergeCell ref="T42:U42"/>
    <mergeCell ref="C41:D41"/>
    <mergeCell ref="H41:I41"/>
    <mergeCell ref="K41:L41"/>
    <mergeCell ref="P41:Q41"/>
    <mergeCell ref="R41:S41"/>
    <mergeCell ref="T41:U41"/>
    <mergeCell ref="C44:D44"/>
    <mergeCell ref="H44:I44"/>
    <mergeCell ref="K44:L44"/>
    <mergeCell ref="P44:Q44"/>
    <mergeCell ref="R44:S44"/>
    <mergeCell ref="T44:U44"/>
    <mergeCell ref="C43:D43"/>
    <mergeCell ref="H43:I43"/>
    <mergeCell ref="K43:L43"/>
    <mergeCell ref="P43:Q43"/>
    <mergeCell ref="R43:S43"/>
    <mergeCell ref="T43:U43"/>
    <mergeCell ref="C46:D46"/>
    <mergeCell ref="H46:I46"/>
    <mergeCell ref="K46:L46"/>
    <mergeCell ref="P46:Q46"/>
    <mergeCell ref="R46:S46"/>
    <mergeCell ref="T46:U46"/>
    <mergeCell ref="C45:D45"/>
    <mergeCell ref="H45:I45"/>
    <mergeCell ref="K45:L45"/>
    <mergeCell ref="P45:Q45"/>
    <mergeCell ref="R45:S45"/>
    <mergeCell ref="T45:U45"/>
    <mergeCell ref="C48:D48"/>
    <mergeCell ref="H48:I48"/>
    <mergeCell ref="K48:L48"/>
    <mergeCell ref="P48:Q48"/>
    <mergeCell ref="R48:S48"/>
    <mergeCell ref="T48:U48"/>
    <mergeCell ref="C47:D47"/>
    <mergeCell ref="H47:I47"/>
    <mergeCell ref="K47:L47"/>
    <mergeCell ref="P47:Q47"/>
    <mergeCell ref="R47:S47"/>
    <mergeCell ref="T47:U47"/>
    <mergeCell ref="C50:D50"/>
    <mergeCell ref="H50:I50"/>
    <mergeCell ref="K50:L50"/>
    <mergeCell ref="P50:Q50"/>
    <mergeCell ref="R50:S50"/>
    <mergeCell ref="T50:U50"/>
    <mergeCell ref="C49:D49"/>
    <mergeCell ref="H49:I49"/>
    <mergeCell ref="K49:L49"/>
    <mergeCell ref="P49:Q49"/>
    <mergeCell ref="R49:S49"/>
    <mergeCell ref="T49:U49"/>
    <mergeCell ref="C52:D52"/>
    <mergeCell ref="H52:I52"/>
    <mergeCell ref="K52:L52"/>
    <mergeCell ref="P52:Q52"/>
    <mergeCell ref="R52:S52"/>
    <mergeCell ref="T52:U52"/>
    <mergeCell ref="C51:D51"/>
    <mergeCell ref="H51:I51"/>
    <mergeCell ref="K51:L51"/>
    <mergeCell ref="P51:Q51"/>
    <mergeCell ref="R51:S51"/>
    <mergeCell ref="T51:U51"/>
    <mergeCell ref="C54:D54"/>
    <mergeCell ref="H54:I54"/>
    <mergeCell ref="K54:L54"/>
    <mergeCell ref="P54:Q54"/>
    <mergeCell ref="R54:S54"/>
    <mergeCell ref="T54:U54"/>
    <mergeCell ref="C53:D53"/>
    <mergeCell ref="H53:I53"/>
    <mergeCell ref="K53:L53"/>
    <mergeCell ref="P53:Q53"/>
    <mergeCell ref="R53:S53"/>
    <mergeCell ref="T53:U53"/>
    <mergeCell ref="C56:D56"/>
    <mergeCell ref="H56:I56"/>
    <mergeCell ref="K56:L56"/>
    <mergeCell ref="P56:Q56"/>
    <mergeCell ref="R56:S56"/>
    <mergeCell ref="T56:U56"/>
    <mergeCell ref="C55:D55"/>
    <mergeCell ref="H55:I55"/>
    <mergeCell ref="K55:L55"/>
    <mergeCell ref="P55:Q55"/>
    <mergeCell ref="R55:S55"/>
    <mergeCell ref="T55:U55"/>
    <mergeCell ref="C58:D58"/>
    <mergeCell ref="H58:I58"/>
    <mergeCell ref="K58:L58"/>
    <mergeCell ref="P58:Q58"/>
    <mergeCell ref="R58:S58"/>
    <mergeCell ref="T58:U58"/>
    <mergeCell ref="C57:D57"/>
    <mergeCell ref="H57:I57"/>
    <mergeCell ref="K57:L57"/>
    <mergeCell ref="P57:Q57"/>
    <mergeCell ref="R57:S57"/>
    <mergeCell ref="T57:U57"/>
    <mergeCell ref="C60:D60"/>
    <mergeCell ref="H60:I60"/>
    <mergeCell ref="K60:L60"/>
    <mergeCell ref="P60:Q60"/>
    <mergeCell ref="R60:S60"/>
    <mergeCell ref="T60:U60"/>
    <mergeCell ref="C59:D59"/>
    <mergeCell ref="H59:I59"/>
    <mergeCell ref="K59:L59"/>
    <mergeCell ref="P59:Q59"/>
    <mergeCell ref="R59:S59"/>
    <mergeCell ref="T59:U59"/>
    <mergeCell ref="C62:D62"/>
    <mergeCell ref="H62:I62"/>
    <mergeCell ref="K62:L62"/>
    <mergeCell ref="P62:Q62"/>
    <mergeCell ref="R62:S62"/>
    <mergeCell ref="T62:U62"/>
    <mergeCell ref="C61:D61"/>
    <mergeCell ref="H61:I61"/>
    <mergeCell ref="K61:L61"/>
    <mergeCell ref="P61:Q61"/>
    <mergeCell ref="R61:S61"/>
    <mergeCell ref="T61:U61"/>
    <mergeCell ref="C64:D64"/>
    <mergeCell ref="H64:I64"/>
    <mergeCell ref="K64:L64"/>
    <mergeCell ref="P64:Q64"/>
    <mergeCell ref="R64:S64"/>
    <mergeCell ref="T64:U64"/>
    <mergeCell ref="C63:D63"/>
    <mergeCell ref="H63:I63"/>
    <mergeCell ref="K63:L63"/>
    <mergeCell ref="P63:Q63"/>
    <mergeCell ref="R63:S63"/>
    <mergeCell ref="T63:U63"/>
    <mergeCell ref="C66:D66"/>
    <mergeCell ref="H66:I66"/>
    <mergeCell ref="K66:L66"/>
    <mergeCell ref="P66:Q66"/>
    <mergeCell ref="R66:S66"/>
    <mergeCell ref="T66:U66"/>
    <mergeCell ref="C65:D65"/>
    <mergeCell ref="H65:I65"/>
    <mergeCell ref="K65:L65"/>
    <mergeCell ref="P65:Q65"/>
    <mergeCell ref="R65:S65"/>
    <mergeCell ref="T65:U65"/>
    <mergeCell ref="C68:D68"/>
    <mergeCell ref="H68:I68"/>
    <mergeCell ref="K68:L68"/>
    <mergeCell ref="P68:Q68"/>
    <mergeCell ref="R68:S68"/>
    <mergeCell ref="T68:U68"/>
    <mergeCell ref="C67:D67"/>
    <mergeCell ref="H67:I67"/>
    <mergeCell ref="K67:L67"/>
    <mergeCell ref="P67:Q67"/>
    <mergeCell ref="R67:S67"/>
    <mergeCell ref="T67:U67"/>
    <mergeCell ref="C70:D70"/>
    <mergeCell ref="H70:I70"/>
    <mergeCell ref="K70:L70"/>
    <mergeCell ref="P70:Q70"/>
    <mergeCell ref="R70:S70"/>
    <mergeCell ref="T70:U70"/>
    <mergeCell ref="C69:D69"/>
    <mergeCell ref="H69:I69"/>
    <mergeCell ref="K69:L69"/>
    <mergeCell ref="P69:Q69"/>
    <mergeCell ref="R69:S69"/>
    <mergeCell ref="T69:U69"/>
    <mergeCell ref="C72:D72"/>
    <mergeCell ref="H72:I72"/>
    <mergeCell ref="K72:L72"/>
    <mergeCell ref="P72:Q72"/>
    <mergeCell ref="R72:S72"/>
    <mergeCell ref="T72:U72"/>
    <mergeCell ref="C71:D71"/>
    <mergeCell ref="H71:I71"/>
    <mergeCell ref="K71:L71"/>
    <mergeCell ref="P71:Q71"/>
    <mergeCell ref="R71:S71"/>
    <mergeCell ref="T71:U71"/>
    <mergeCell ref="C74:D74"/>
    <mergeCell ref="H74:I74"/>
    <mergeCell ref="K74:L74"/>
    <mergeCell ref="P74:Q74"/>
    <mergeCell ref="R74:S74"/>
    <mergeCell ref="T74:U74"/>
    <mergeCell ref="C73:D73"/>
    <mergeCell ref="H73:I73"/>
    <mergeCell ref="K73:L73"/>
    <mergeCell ref="P73:Q73"/>
    <mergeCell ref="R73:S73"/>
    <mergeCell ref="T73:U73"/>
    <mergeCell ref="C76:D76"/>
    <mergeCell ref="H76:I76"/>
    <mergeCell ref="K76:L76"/>
    <mergeCell ref="P76:Q76"/>
    <mergeCell ref="R76:S76"/>
    <mergeCell ref="T76:U76"/>
    <mergeCell ref="C75:D75"/>
    <mergeCell ref="H75:I75"/>
    <mergeCell ref="K75:L75"/>
    <mergeCell ref="P75:Q75"/>
    <mergeCell ref="R75:S75"/>
    <mergeCell ref="T75:U75"/>
    <mergeCell ref="C78:D78"/>
    <mergeCell ref="H78:I78"/>
    <mergeCell ref="K78:L78"/>
    <mergeCell ref="P78:Q78"/>
    <mergeCell ref="R78:S78"/>
    <mergeCell ref="T78:U78"/>
    <mergeCell ref="C77:D77"/>
    <mergeCell ref="H77:I77"/>
    <mergeCell ref="K77:L77"/>
    <mergeCell ref="P77:Q77"/>
    <mergeCell ref="R77:S77"/>
    <mergeCell ref="T77:U77"/>
    <mergeCell ref="C80:D80"/>
    <mergeCell ref="H80:I80"/>
    <mergeCell ref="K80:L80"/>
    <mergeCell ref="P80:Q80"/>
    <mergeCell ref="R80:S80"/>
    <mergeCell ref="T80:U80"/>
    <mergeCell ref="C79:D79"/>
    <mergeCell ref="H79:I79"/>
    <mergeCell ref="K79:L79"/>
    <mergeCell ref="P79:Q79"/>
    <mergeCell ref="R79:S79"/>
    <mergeCell ref="T79:U79"/>
    <mergeCell ref="C82:D82"/>
    <mergeCell ref="H82:I82"/>
    <mergeCell ref="K82:L82"/>
    <mergeCell ref="P82:Q82"/>
    <mergeCell ref="R82:S82"/>
    <mergeCell ref="T82:U82"/>
    <mergeCell ref="C81:D81"/>
    <mergeCell ref="H81:I81"/>
    <mergeCell ref="K81:L81"/>
    <mergeCell ref="P81:Q81"/>
    <mergeCell ref="R81:S81"/>
    <mergeCell ref="T81:U81"/>
    <mergeCell ref="C84:D84"/>
    <mergeCell ref="H84:I84"/>
    <mergeCell ref="K84:L84"/>
    <mergeCell ref="P84:Q84"/>
    <mergeCell ref="R84:S84"/>
    <mergeCell ref="T84:U84"/>
    <mergeCell ref="C83:D83"/>
    <mergeCell ref="H83:I83"/>
    <mergeCell ref="K83:L83"/>
    <mergeCell ref="P83:Q83"/>
    <mergeCell ref="R83:S83"/>
    <mergeCell ref="T83:U83"/>
    <mergeCell ref="C86:D86"/>
    <mergeCell ref="H86:I86"/>
    <mergeCell ref="K86:L86"/>
    <mergeCell ref="P86:Q86"/>
    <mergeCell ref="R86:S86"/>
    <mergeCell ref="T86:U86"/>
    <mergeCell ref="C85:D85"/>
    <mergeCell ref="H85:I85"/>
    <mergeCell ref="K85:L85"/>
    <mergeCell ref="P85:Q85"/>
    <mergeCell ref="R85:S85"/>
    <mergeCell ref="T85:U85"/>
    <mergeCell ref="C88:D88"/>
    <mergeCell ref="H88:I88"/>
    <mergeCell ref="K88:L88"/>
    <mergeCell ref="P88:Q88"/>
    <mergeCell ref="R88:S88"/>
    <mergeCell ref="T88:U88"/>
    <mergeCell ref="C87:D87"/>
    <mergeCell ref="H87:I87"/>
    <mergeCell ref="K87:L87"/>
    <mergeCell ref="P87:Q87"/>
    <mergeCell ref="R87:S87"/>
    <mergeCell ref="T87:U87"/>
    <mergeCell ref="C90:D90"/>
    <mergeCell ref="H90:I90"/>
    <mergeCell ref="K90:L90"/>
    <mergeCell ref="P90:Q90"/>
    <mergeCell ref="R90:S90"/>
    <mergeCell ref="T90:U90"/>
    <mergeCell ref="C89:D89"/>
    <mergeCell ref="H89:I89"/>
    <mergeCell ref="K89:L89"/>
    <mergeCell ref="P89:Q89"/>
    <mergeCell ref="R89:S89"/>
    <mergeCell ref="T89:U89"/>
    <mergeCell ref="C92:D92"/>
    <mergeCell ref="H92:I92"/>
    <mergeCell ref="K92:L92"/>
    <mergeCell ref="P92:Q92"/>
    <mergeCell ref="R92:S92"/>
    <mergeCell ref="T92:U92"/>
    <mergeCell ref="C91:D91"/>
    <mergeCell ref="H91:I91"/>
    <mergeCell ref="K91:L91"/>
    <mergeCell ref="P91:Q91"/>
    <mergeCell ref="R91:S91"/>
    <mergeCell ref="T91:U91"/>
    <mergeCell ref="C94:D94"/>
    <mergeCell ref="H94:I94"/>
    <mergeCell ref="K94:L94"/>
    <mergeCell ref="P94:Q94"/>
    <mergeCell ref="R94:S94"/>
    <mergeCell ref="T94:U94"/>
    <mergeCell ref="C93:D93"/>
    <mergeCell ref="H93:I93"/>
    <mergeCell ref="K93:L93"/>
    <mergeCell ref="P93:Q93"/>
    <mergeCell ref="R93:S93"/>
    <mergeCell ref="T93:U93"/>
    <mergeCell ref="C96:D96"/>
    <mergeCell ref="H96:I96"/>
    <mergeCell ref="K96:L96"/>
    <mergeCell ref="P96:Q96"/>
    <mergeCell ref="R96:S96"/>
    <mergeCell ref="T96:U96"/>
    <mergeCell ref="C95:D95"/>
    <mergeCell ref="H95:I95"/>
    <mergeCell ref="K95:L95"/>
    <mergeCell ref="P95:Q95"/>
    <mergeCell ref="R95:S95"/>
    <mergeCell ref="T95:U95"/>
    <mergeCell ref="C98:D98"/>
    <mergeCell ref="H98:I98"/>
    <mergeCell ref="K98:L98"/>
    <mergeCell ref="P98:Q98"/>
    <mergeCell ref="R98:S98"/>
    <mergeCell ref="T98:U98"/>
    <mergeCell ref="C97:D97"/>
    <mergeCell ref="H97:I97"/>
    <mergeCell ref="K97:L97"/>
    <mergeCell ref="P97:Q97"/>
    <mergeCell ref="R97:S97"/>
    <mergeCell ref="T97:U97"/>
    <mergeCell ref="C100:D100"/>
    <mergeCell ref="H100:I100"/>
    <mergeCell ref="K100:L100"/>
    <mergeCell ref="P100:Q100"/>
    <mergeCell ref="R100:S100"/>
    <mergeCell ref="T100:U100"/>
    <mergeCell ref="C99:D99"/>
    <mergeCell ref="H99:I99"/>
    <mergeCell ref="K99:L99"/>
    <mergeCell ref="P99:Q99"/>
    <mergeCell ref="R99:S99"/>
    <mergeCell ref="T99:U99"/>
    <mergeCell ref="C102:D102"/>
    <mergeCell ref="H102:I102"/>
    <mergeCell ref="K102:L102"/>
    <mergeCell ref="P102:Q102"/>
    <mergeCell ref="R102:S102"/>
    <mergeCell ref="T102:U102"/>
    <mergeCell ref="C101:D101"/>
    <mergeCell ref="H101:I101"/>
    <mergeCell ref="K101:L101"/>
    <mergeCell ref="P101:Q101"/>
    <mergeCell ref="R101:S101"/>
    <mergeCell ref="T101:U101"/>
    <mergeCell ref="C104:D104"/>
    <mergeCell ref="H104:I104"/>
    <mergeCell ref="K104:L104"/>
    <mergeCell ref="P104:Q104"/>
    <mergeCell ref="R104:S104"/>
    <mergeCell ref="T104:U104"/>
    <mergeCell ref="C103:D103"/>
    <mergeCell ref="H103:I103"/>
    <mergeCell ref="K103:L103"/>
    <mergeCell ref="P103:Q103"/>
    <mergeCell ref="R103:S103"/>
    <mergeCell ref="T103:U103"/>
    <mergeCell ref="C106:D106"/>
    <mergeCell ref="H106:I106"/>
    <mergeCell ref="K106:L106"/>
    <mergeCell ref="P106:Q106"/>
    <mergeCell ref="R106:S106"/>
    <mergeCell ref="T106:U106"/>
    <mergeCell ref="C105:D105"/>
    <mergeCell ref="H105:I105"/>
    <mergeCell ref="K105:L105"/>
    <mergeCell ref="P105:Q105"/>
    <mergeCell ref="R105:S105"/>
    <mergeCell ref="T105:U105"/>
    <mergeCell ref="C108:D108"/>
    <mergeCell ref="H108:I108"/>
    <mergeCell ref="K108:L108"/>
    <mergeCell ref="P108:Q108"/>
    <mergeCell ref="R108:S108"/>
    <mergeCell ref="T108:U108"/>
    <mergeCell ref="C107:D107"/>
    <mergeCell ref="H107:I107"/>
    <mergeCell ref="K107:L107"/>
    <mergeCell ref="P107:Q107"/>
    <mergeCell ref="R107:S107"/>
    <mergeCell ref="T107:U107"/>
  </mergeCells>
  <phoneticPr fontId="2"/>
  <conditionalFormatting sqref="G11 G48 G40:G41 G55 G57 G67 G70 G73 G75 G84 G87 G90 G93:G94 G96:G99 G103 G106 G108">
    <cfRule type="cellIs" dxfId="157" priority="195" stopIfTrue="1" operator="equal">
      <formula>"買"</formula>
    </cfRule>
    <cfRule type="cellIs" dxfId="156" priority="196" stopIfTrue="1" operator="equal">
      <formula>"売"</formula>
    </cfRule>
  </conditionalFormatting>
  <conditionalFormatting sqref="G13">
    <cfRule type="cellIs" dxfId="155" priority="189" stopIfTrue="1" operator="equal">
      <formula>"買"</formula>
    </cfRule>
    <cfRule type="cellIs" dxfId="154" priority="190" stopIfTrue="1" operator="equal">
      <formula>"売"</formula>
    </cfRule>
  </conditionalFormatting>
  <conditionalFormatting sqref="G20">
    <cfRule type="cellIs" dxfId="153" priority="179" stopIfTrue="1" operator="equal">
      <formula>"買"</formula>
    </cfRule>
    <cfRule type="cellIs" dxfId="152" priority="180" stopIfTrue="1" operator="equal">
      <formula>"売"</formula>
    </cfRule>
  </conditionalFormatting>
  <conditionalFormatting sqref="G24">
    <cfRule type="cellIs" dxfId="151" priority="171" stopIfTrue="1" operator="equal">
      <formula>"買"</formula>
    </cfRule>
    <cfRule type="cellIs" dxfId="150" priority="172" stopIfTrue="1" operator="equal">
      <formula>"売"</formula>
    </cfRule>
  </conditionalFormatting>
  <conditionalFormatting sqref="G26">
    <cfRule type="cellIs" dxfId="149" priority="167" stopIfTrue="1" operator="equal">
      <formula>"買"</formula>
    </cfRule>
    <cfRule type="cellIs" dxfId="148" priority="168" stopIfTrue="1" operator="equal">
      <formula>"売"</formula>
    </cfRule>
  </conditionalFormatting>
  <conditionalFormatting sqref="G27">
    <cfRule type="cellIs" dxfId="147" priority="165" stopIfTrue="1" operator="equal">
      <formula>"買"</formula>
    </cfRule>
    <cfRule type="cellIs" dxfId="146" priority="166" stopIfTrue="1" operator="equal">
      <formula>"売"</formula>
    </cfRule>
  </conditionalFormatting>
  <conditionalFormatting sqref="G37">
    <cfRule type="cellIs" dxfId="145" priority="149" stopIfTrue="1" operator="equal">
      <formula>"買"</formula>
    </cfRule>
    <cfRule type="cellIs" dxfId="144" priority="150" stopIfTrue="1" operator="equal">
      <formula>"売"</formula>
    </cfRule>
  </conditionalFormatting>
  <conditionalFormatting sqref="G38">
    <cfRule type="cellIs" dxfId="143" priority="145" stopIfTrue="1" operator="equal">
      <formula>"買"</formula>
    </cfRule>
    <cfRule type="cellIs" dxfId="142" priority="146" stopIfTrue="1" operator="equal">
      <formula>"売"</formula>
    </cfRule>
  </conditionalFormatting>
  <conditionalFormatting sqref="G9">
    <cfRule type="cellIs" dxfId="141" priority="143" stopIfTrue="1" operator="equal">
      <formula>"買"</formula>
    </cfRule>
    <cfRule type="cellIs" dxfId="140" priority="144" stopIfTrue="1" operator="equal">
      <formula>"売"</formula>
    </cfRule>
  </conditionalFormatting>
  <conditionalFormatting sqref="G10">
    <cfRule type="cellIs" dxfId="139" priority="141" stopIfTrue="1" operator="equal">
      <formula>"買"</formula>
    </cfRule>
    <cfRule type="cellIs" dxfId="138" priority="142" stopIfTrue="1" operator="equal">
      <formula>"売"</formula>
    </cfRule>
  </conditionalFormatting>
  <conditionalFormatting sqref="G12">
    <cfRule type="cellIs" dxfId="137" priority="139" stopIfTrue="1" operator="equal">
      <formula>"買"</formula>
    </cfRule>
    <cfRule type="cellIs" dxfId="136" priority="140" stopIfTrue="1" operator="equal">
      <formula>"売"</formula>
    </cfRule>
  </conditionalFormatting>
  <conditionalFormatting sqref="G14">
    <cfRule type="cellIs" dxfId="135" priority="137" stopIfTrue="1" operator="equal">
      <formula>"買"</formula>
    </cfRule>
    <cfRule type="cellIs" dxfId="134" priority="138" stopIfTrue="1" operator="equal">
      <formula>"売"</formula>
    </cfRule>
  </conditionalFormatting>
  <conditionalFormatting sqref="G15">
    <cfRule type="cellIs" dxfId="133" priority="135" stopIfTrue="1" operator="equal">
      <formula>"買"</formula>
    </cfRule>
    <cfRule type="cellIs" dxfId="132" priority="136" stopIfTrue="1" operator="equal">
      <formula>"売"</formula>
    </cfRule>
  </conditionalFormatting>
  <conditionalFormatting sqref="G16">
    <cfRule type="cellIs" dxfId="131" priority="133" stopIfTrue="1" operator="equal">
      <formula>"買"</formula>
    </cfRule>
    <cfRule type="cellIs" dxfId="130" priority="134" stopIfTrue="1" operator="equal">
      <formula>"売"</formula>
    </cfRule>
  </conditionalFormatting>
  <conditionalFormatting sqref="G17">
    <cfRule type="cellIs" dxfId="129" priority="131" stopIfTrue="1" operator="equal">
      <formula>"買"</formula>
    </cfRule>
    <cfRule type="cellIs" dxfId="128" priority="132" stopIfTrue="1" operator="equal">
      <formula>"売"</formula>
    </cfRule>
  </conditionalFormatting>
  <conditionalFormatting sqref="G18">
    <cfRule type="cellIs" dxfId="127" priority="129" stopIfTrue="1" operator="equal">
      <formula>"買"</formula>
    </cfRule>
    <cfRule type="cellIs" dxfId="126" priority="130" stopIfTrue="1" operator="equal">
      <formula>"売"</formula>
    </cfRule>
  </conditionalFormatting>
  <conditionalFormatting sqref="G19">
    <cfRule type="cellIs" dxfId="125" priority="127" stopIfTrue="1" operator="equal">
      <formula>"買"</formula>
    </cfRule>
    <cfRule type="cellIs" dxfId="124" priority="128" stopIfTrue="1" operator="equal">
      <formula>"売"</formula>
    </cfRule>
  </conditionalFormatting>
  <conditionalFormatting sqref="G21">
    <cfRule type="cellIs" dxfId="123" priority="125" stopIfTrue="1" operator="equal">
      <formula>"買"</formula>
    </cfRule>
    <cfRule type="cellIs" dxfId="122" priority="126" stopIfTrue="1" operator="equal">
      <formula>"売"</formula>
    </cfRule>
  </conditionalFormatting>
  <conditionalFormatting sqref="G22">
    <cfRule type="cellIs" dxfId="121" priority="123" stopIfTrue="1" operator="equal">
      <formula>"買"</formula>
    </cfRule>
    <cfRule type="cellIs" dxfId="120" priority="124" stopIfTrue="1" operator="equal">
      <formula>"売"</formula>
    </cfRule>
  </conditionalFormatting>
  <conditionalFormatting sqref="G23">
    <cfRule type="cellIs" dxfId="119" priority="121" stopIfTrue="1" operator="equal">
      <formula>"買"</formula>
    </cfRule>
    <cfRule type="cellIs" dxfId="118" priority="122" stopIfTrue="1" operator="equal">
      <formula>"売"</formula>
    </cfRule>
  </conditionalFormatting>
  <conditionalFormatting sqref="G25">
    <cfRule type="cellIs" dxfId="117" priority="119" stopIfTrue="1" operator="equal">
      <formula>"買"</formula>
    </cfRule>
    <cfRule type="cellIs" dxfId="116" priority="120" stopIfTrue="1" operator="equal">
      <formula>"売"</formula>
    </cfRule>
  </conditionalFormatting>
  <conditionalFormatting sqref="G28">
    <cfRule type="cellIs" dxfId="115" priority="117" stopIfTrue="1" operator="equal">
      <formula>"買"</formula>
    </cfRule>
    <cfRule type="cellIs" dxfId="114" priority="118" stopIfTrue="1" operator="equal">
      <formula>"売"</formula>
    </cfRule>
  </conditionalFormatting>
  <conditionalFormatting sqref="G29">
    <cfRule type="cellIs" dxfId="113" priority="115" stopIfTrue="1" operator="equal">
      <formula>"買"</formula>
    </cfRule>
    <cfRule type="cellIs" dxfId="112" priority="116" stopIfTrue="1" operator="equal">
      <formula>"売"</formula>
    </cfRule>
  </conditionalFormatting>
  <conditionalFormatting sqref="G30">
    <cfRule type="cellIs" dxfId="111" priority="113" stopIfTrue="1" operator="equal">
      <formula>"買"</formula>
    </cfRule>
    <cfRule type="cellIs" dxfId="110" priority="114" stopIfTrue="1" operator="equal">
      <formula>"売"</formula>
    </cfRule>
  </conditionalFormatting>
  <conditionalFormatting sqref="G31">
    <cfRule type="cellIs" dxfId="109" priority="111" stopIfTrue="1" operator="equal">
      <formula>"買"</formula>
    </cfRule>
    <cfRule type="cellIs" dxfId="108" priority="112" stopIfTrue="1" operator="equal">
      <formula>"売"</formula>
    </cfRule>
  </conditionalFormatting>
  <conditionalFormatting sqref="G32">
    <cfRule type="cellIs" dxfId="107" priority="109" stopIfTrue="1" operator="equal">
      <formula>"買"</formula>
    </cfRule>
    <cfRule type="cellIs" dxfId="106" priority="110" stopIfTrue="1" operator="equal">
      <formula>"売"</formula>
    </cfRule>
  </conditionalFormatting>
  <conditionalFormatting sqref="G33">
    <cfRule type="cellIs" dxfId="105" priority="107" stopIfTrue="1" operator="equal">
      <formula>"買"</formula>
    </cfRule>
    <cfRule type="cellIs" dxfId="104" priority="108" stopIfTrue="1" operator="equal">
      <formula>"売"</formula>
    </cfRule>
  </conditionalFormatting>
  <conditionalFormatting sqref="G34">
    <cfRule type="cellIs" dxfId="103" priority="105" stopIfTrue="1" operator="equal">
      <formula>"買"</formula>
    </cfRule>
    <cfRule type="cellIs" dxfId="102" priority="106" stopIfTrue="1" operator="equal">
      <formula>"売"</formula>
    </cfRule>
  </conditionalFormatting>
  <conditionalFormatting sqref="G35:G36">
    <cfRule type="cellIs" dxfId="101" priority="103" stopIfTrue="1" operator="equal">
      <formula>"買"</formula>
    </cfRule>
    <cfRule type="cellIs" dxfId="100" priority="104" stopIfTrue="1" operator="equal">
      <formula>"売"</formula>
    </cfRule>
  </conditionalFormatting>
  <conditionalFormatting sqref="G39">
    <cfRule type="cellIs" dxfId="99" priority="101" stopIfTrue="1" operator="equal">
      <formula>"買"</formula>
    </cfRule>
    <cfRule type="cellIs" dxfId="98" priority="102" stopIfTrue="1" operator="equal">
      <formula>"売"</formula>
    </cfRule>
  </conditionalFormatting>
  <conditionalFormatting sqref="G42:G43">
    <cfRule type="cellIs" dxfId="97" priority="97" stopIfTrue="1" operator="equal">
      <formula>"買"</formula>
    </cfRule>
    <cfRule type="cellIs" dxfId="96" priority="98" stopIfTrue="1" operator="equal">
      <formula>"売"</formula>
    </cfRule>
  </conditionalFormatting>
  <conditionalFormatting sqref="G44:G45">
    <cfRule type="cellIs" dxfId="95" priority="95" stopIfTrue="1" operator="equal">
      <formula>"買"</formula>
    </cfRule>
    <cfRule type="cellIs" dxfId="94" priority="96" stopIfTrue="1" operator="equal">
      <formula>"売"</formula>
    </cfRule>
  </conditionalFormatting>
  <conditionalFormatting sqref="G46">
    <cfRule type="cellIs" dxfId="93" priority="91" stopIfTrue="1" operator="equal">
      <formula>"買"</formula>
    </cfRule>
    <cfRule type="cellIs" dxfId="92" priority="92" stopIfTrue="1" operator="equal">
      <formula>"売"</formula>
    </cfRule>
  </conditionalFormatting>
  <conditionalFormatting sqref="G47">
    <cfRule type="cellIs" dxfId="91" priority="93" stopIfTrue="1" operator="equal">
      <formula>"買"</formula>
    </cfRule>
    <cfRule type="cellIs" dxfId="90" priority="94" stopIfTrue="1" operator="equal">
      <formula>"売"</formula>
    </cfRule>
  </conditionalFormatting>
  <conditionalFormatting sqref="G49">
    <cfRule type="cellIs" dxfId="89" priority="89" stopIfTrue="1" operator="equal">
      <formula>"買"</formula>
    </cfRule>
    <cfRule type="cellIs" dxfId="88" priority="90" stopIfTrue="1" operator="equal">
      <formula>"売"</formula>
    </cfRule>
  </conditionalFormatting>
  <conditionalFormatting sqref="G50">
    <cfRule type="cellIs" dxfId="87" priority="83" stopIfTrue="1" operator="equal">
      <formula>"買"</formula>
    </cfRule>
    <cfRule type="cellIs" dxfId="86" priority="84" stopIfTrue="1" operator="equal">
      <formula>"売"</formula>
    </cfRule>
  </conditionalFormatting>
  <conditionalFormatting sqref="G51 G53">
    <cfRule type="cellIs" dxfId="85" priority="81" stopIfTrue="1" operator="equal">
      <formula>"買"</formula>
    </cfRule>
    <cfRule type="cellIs" dxfId="84" priority="82" stopIfTrue="1" operator="equal">
      <formula>"売"</formula>
    </cfRule>
  </conditionalFormatting>
  <conditionalFormatting sqref="G52">
    <cfRule type="cellIs" dxfId="83" priority="79" stopIfTrue="1" operator="equal">
      <formula>"買"</formula>
    </cfRule>
    <cfRule type="cellIs" dxfId="82" priority="80" stopIfTrue="1" operator="equal">
      <formula>"売"</formula>
    </cfRule>
  </conditionalFormatting>
  <conditionalFormatting sqref="G54">
    <cfRule type="cellIs" dxfId="81" priority="77" stopIfTrue="1" operator="equal">
      <formula>"買"</formula>
    </cfRule>
    <cfRule type="cellIs" dxfId="80" priority="78" stopIfTrue="1" operator="equal">
      <formula>"売"</formula>
    </cfRule>
  </conditionalFormatting>
  <conditionalFormatting sqref="G56">
    <cfRule type="cellIs" dxfId="79" priority="75" stopIfTrue="1" operator="equal">
      <formula>"買"</formula>
    </cfRule>
    <cfRule type="cellIs" dxfId="78" priority="76" stopIfTrue="1" operator="equal">
      <formula>"売"</formula>
    </cfRule>
  </conditionalFormatting>
  <conditionalFormatting sqref="G58">
    <cfRule type="cellIs" dxfId="77" priority="73" stopIfTrue="1" operator="equal">
      <formula>"買"</formula>
    </cfRule>
    <cfRule type="cellIs" dxfId="76" priority="74" stopIfTrue="1" operator="equal">
      <formula>"売"</formula>
    </cfRule>
  </conditionalFormatting>
  <conditionalFormatting sqref="G59">
    <cfRule type="cellIs" dxfId="75" priority="71" stopIfTrue="1" operator="equal">
      <formula>"買"</formula>
    </cfRule>
    <cfRule type="cellIs" dxfId="74" priority="72" stopIfTrue="1" operator="equal">
      <formula>"売"</formula>
    </cfRule>
  </conditionalFormatting>
  <conditionalFormatting sqref="G60">
    <cfRule type="cellIs" dxfId="73" priority="69" stopIfTrue="1" operator="equal">
      <formula>"買"</formula>
    </cfRule>
    <cfRule type="cellIs" dxfId="72" priority="70" stopIfTrue="1" operator="equal">
      <formula>"売"</formula>
    </cfRule>
  </conditionalFormatting>
  <conditionalFormatting sqref="G61">
    <cfRule type="cellIs" dxfId="71" priority="67" stopIfTrue="1" operator="equal">
      <formula>"買"</formula>
    </cfRule>
    <cfRule type="cellIs" dxfId="70" priority="68" stopIfTrue="1" operator="equal">
      <formula>"売"</formula>
    </cfRule>
  </conditionalFormatting>
  <conditionalFormatting sqref="G62">
    <cfRule type="cellIs" dxfId="69" priority="65" stopIfTrue="1" operator="equal">
      <formula>"買"</formula>
    </cfRule>
    <cfRule type="cellIs" dxfId="68" priority="66" stopIfTrue="1" operator="equal">
      <formula>"売"</formula>
    </cfRule>
  </conditionalFormatting>
  <conditionalFormatting sqref="G63">
    <cfRule type="cellIs" dxfId="67" priority="63" stopIfTrue="1" operator="equal">
      <formula>"買"</formula>
    </cfRule>
    <cfRule type="cellIs" dxfId="66" priority="64" stopIfTrue="1" operator="equal">
      <formula>"売"</formula>
    </cfRule>
  </conditionalFormatting>
  <conditionalFormatting sqref="G64">
    <cfRule type="cellIs" dxfId="65" priority="61" stopIfTrue="1" operator="equal">
      <formula>"買"</formula>
    </cfRule>
    <cfRule type="cellIs" dxfId="64" priority="62" stopIfTrue="1" operator="equal">
      <formula>"売"</formula>
    </cfRule>
  </conditionalFormatting>
  <conditionalFormatting sqref="G65">
    <cfRule type="cellIs" dxfId="63" priority="59" stopIfTrue="1" operator="equal">
      <formula>"買"</formula>
    </cfRule>
    <cfRule type="cellIs" dxfId="62" priority="60" stopIfTrue="1" operator="equal">
      <formula>"売"</formula>
    </cfRule>
  </conditionalFormatting>
  <conditionalFormatting sqref="G66">
    <cfRule type="cellIs" dxfId="61" priority="57" stopIfTrue="1" operator="equal">
      <formula>"買"</formula>
    </cfRule>
    <cfRule type="cellIs" dxfId="60" priority="58" stopIfTrue="1" operator="equal">
      <formula>"売"</formula>
    </cfRule>
  </conditionalFormatting>
  <conditionalFormatting sqref="G68">
    <cfRule type="cellIs" dxfId="59" priority="55" stopIfTrue="1" operator="equal">
      <formula>"買"</formula>
    </cfRule>
    <cfRule type="cellIs" dxfId="58" priority="56" stopIfTrue="1" operator="equal">
      <formula>"売"</formula>
    </cfRule>
  </conditionalFormatting>
  <conditionalFormatting sqref="G69">
    <cfRule type="cellIs" dxfId="57" priority="53" stopIfTrue="1" operator="equal">
      <formula>"買"</formula>
    </cfRule>
    <cfRule type="cellIs" dxfId="56" priority="54" stopIfTrue="1" operator="equal">
      <formula>"売"</formula>
    </cfRule>
  </conditionalFormatting>
  <conditionalFormatting sqref="G71">
    <cfRule type="cellIs" dxfId="55" priority="51" stopIfTrue="1" operator="equal">
      <formula>"買"</formula>
    </cfRule>
    <cfRule type="cellIs" dxfId="54" priority="52" stopIfTrue="1" operator="equal">
      <formula>"売"</formula>
    </cfRule>
  </conditionalFormatting>
  <conditionalFormatting sqref="G72">
    <cfRule type="cellIs" dxfId="53" priority="49" stopIfTrue="1" operator="equal">
      <formula>"買"</formula>
    </cfRule>
    <cfRule type="cellIs" dxfId="52" priority="50" stopIfTrue="1" operator="equal">
      <formula>"売"</formula>
    </cfRule>
  </conditionalFormatting>
  <conditionalFormatting sqref="G74">
    <cfRule type="cellIs" dxfId="51" priority="47" stopIfTrue="1" operator="equal">
      <formula>"買"</formula>
    </cfRule>
    <cfRule type="cellIs" dxfId="50" priority="48" stopIfTrue="1" operator="equal">
      <formula>"売"</formula>
    </cfRule>
  </conditionalFormatting>
  <conditionalFormatting sqref="G76">
    <cfRule type="cellIs" dxfId="49" priority="45" stopIfTrue="1" operator="equal">
      <formula>"買"</formula>
    </cfRule>
    <cfRule type="cellIs" dxfId="48" priority="46" stopIfTrue="1" operator="equal">
      <formula>"売"</formula>
    </cfRule>
  </conditionalFormatting>
  <conditionalFormatting sqref="G77">
    <cfRule type="cellIs" dxfId="47" priority="43" stopIfTrue="1" operator="equal">
      <formula>"買"</formula>
    </cfRule>
    <cfRule type="cellIs" dxfId="46" priority="44" stopIfTrue="1" operator="equal">
      <formula>"売"</formula>
    </cfRule>
  </conditionalFormatting>
  <conditionalFormatting sqref="G78">
    <cfRule type="cellIs" dxfId="45" priority="41" stopIfTrue="1" operator="equal">
      <formula>"買"</formula>
    </cfRule>
    <cfRule type="cellIs" dxfId="44" priority="42" stopIfTrue="1" operator="equal">
      <formula>"売"</formula>
    </cfRule>
  </conditionalFormatting>
  <conditionalFormatting sqref="G79">
    <cfRule type="cellIs" dxfId="43" priority="39" stopIfTrue="1" operator="equal">
      <formula>"買"</formula>
    </cfRule>
    <cfRule type="cellIs" dxfId="42" priority="40" stopIfTrue="1" operator="equal">
      <formula>"売"</formula>
    </cfRule>
  </conditionalFormatting>
  <conditionalFormatting sqref="G80">
    <cfRule type="cellIs" dxfId="41" priority="37" stopIfTrue="1" operator="equal">
      <formula>"買"</formula>
    </cfRule>
    <cfRule type="cellIs" dxfId="40" priority="38" stopIfTrue="1" operator="equal">
      <formula>"売"</formula>
    </cfRule>
  </conditionalFormatting>
  <conditionalFormatting sqref="G81">
    <cfRule type="cellIs" dxfId="39" priority="35" stopIfTrue="1" operator="equal">
      <formula>"買"</formula>
    </cfRule>
    <cfRule type="cellIs" dxfId="38" priority="36" stopIfTrue="1" operator="equal">
      <formula>"売"</formula>
    </cfRule>
  </conditionalFormatting>
  <conditionalFormatting sqref="G83">
    <cfRule type="cellIs" dxfId="37" priority="31" stopIfTrue="1" operator="equal">
      <formula>"買"</formula>
    </cfRule>
    <cfRule type="cellIs" dxfId="36" priority="32" stopIfTrue="1" operator="equal">
      <formula>"売"</formula>
    </cfRule>
  </conditionalFormatting>
  <conditionalFormatting sqref="G82">
    <cfRule type="cellIs" dxfId="35" priority="27" stopIfTrue="1" operator="equal">
      <formula>"買"</formula>
    </cfRule>
    <cfRule type="cellIs" dxfId="34" priority="28" stopIfTrue="1" operator="equal">
      <formula>"売"</formula>
    </cfRule>
  </conditionalFormatting>
  <conditionalFormatting sqref="G85">
    <cfRule type="cellIs" dxfId="33" priority="25" stopIfTrue="1" operator="equal">
      <formula>"買"</formula>
    </cfRule>
    <cfRule type="cellIs" dxfId="32" priority="26" stopIfTrue="1" operator="equal">
      <formula>"売"</formula>
    </cfRule>
  </conditionalFormatting>
  <conditionalFormatting sqref="G86">
    <cfRule type="cellIs" dxfId="31" priority="23" stopIfTrue="1" operator="equal">
      <formula>"買"</formula>
    </cfRule>
    <cfRule type="cellIs" dxfId="30" priority="24" stopIfTrue="1" operator="equal">
      <formula>"売"</formula>
    </cfRule>
  </conditionalFormatting>
  <conditionalFormatting sqref="G88">
    <cfRule type="cellIs" dxfId="29" priority="21" stopIfTrue="1" operator="equal">
      <formula>"買"</formula>
    </cfRule>
    <cfRule type="cellIs" dxfId="28" priority="22" stopIfTrue="1" operator="equal">
      <formula>"売"</formula>
    </cfRule>
  </conditionalFormatting>
  <conditionalFormatting sqref="G89">
    <cfRule type="cellIs" dxfId="27" priority="19" stopIfTrue="1" operator="equal">
      <formula>"買"</formula>
    </cfRule>
    <cfRule type="cellIs" dxfId="26" priority="20" stopIfTrue="1" operator="equal">
      <formula>"売"</formula>
    </cfRule>
  </conditionalFormatting>
  <conditionalFormatting sqref="G91">
    <cfRule type="cellIs" dxfId="25" priority="17" stopIfTrue="1" operator="equal">
      <formula>"買"</formula>
    </cfRule>
    <cfRule type="cellIs" dxfId="24" priority="18" stopIfTrue="1" operator="equal">
      <formula>"売"</formula>
    </cfRule>
  </conditionalFormatting>
  <conditionalFormatting sqref="G92">
    <cfRule type="cellIs" dxfId="23" priority="15" stopIfTrue="1" operator="equal">
      <formula>"買"</formula>
    </cfRule>
    <cfRule type="cellIs" dxfId="22" priority="16" stopIfTrue="1" operator="equal">
      <formula>"売"</formula>
    </cfRule>
  </conditionalFormatting>
  <conditionalFormatting sqref="G95">
    <cfRule type="cellIs" dxfId="21" priority="13" stopIfTrue="1" operator="equal">
      <formula>"買"</formula>
    </cfRule>
    <cfRule type="cellIs" dxfId="20" priority="14" stopIfTrue="1" operator="equal">
      <formula>"売"</formula>
    </cfRule>
  </conditionalFormatting>
  <conditionalFormatting sqref="G100">
    <cfRule type="cellIs" dxfId="19" priority="11" stopIfTrue="1" operator="equal">
      <formula>"買"</formula>
    </cfRule>
    <cfRule type="cellIs" dxfId="18" priority="12" stopIfTrue="1" operator="equal">
      <formula>"売"</formula>
    </cfRule>
  </conditionalFormatting>
  <conditionalFormatting sqref="G101">
    <cfRule type="cellIs" dxfId="17" priority="9" stopIfTrue="1" operator="equal">
      <formula>"買"</formula>
    </cfRule>
    <cfRule type="cellIs" dxfId="16" priority="10" stopIfTrue="1" operator="equal">
      <formula>"売"</formula>
    </cfRule>
  </conditionalFormatting>
  <conditionalFormatting sqref="G102">
    <cfRule type="cellIs" dxfId="15" priority="7" stopIfTrue="1" operator="equal">
      <formula>"買"</formula>
    </cfRule>
    <cfRule type="cellIs" dxfId="14" priority="8" stopIfTrue="1" operator="equal">
      <formula>"売"</formula>
    </cfRule>
  </conditionalFormatting>
  <conditionalFormatting sqref="G104">
    <cfRule type="cellIs" dxfId="13" priority="5" stopIfTrue="1" operator="equal">
      <formula>"買"</formula>
    </cfRule>
    <cfRule type="cellIs" dxfId="12" priority="6" stopIfTrue="1" operator="equal">
      <formula>"売"</formula>
    </cfRule>
  </conditionalFormatting>
  <conditionalFormatting sqref="G105">
    <cfRule type="cellIs" dxfId="11" priority="3" stopIfTrue="1" operator="equal">
      <formula>"買"</formula>
    </cfRule>
    <cfRule type="cellIs" dxfId="10" priority="4" stopIfTrue="1" operator="equal">
      <formula>"売"</formula>
    </cfRule>
  </conditionalFormatting>
  <conditionalFormatting sqref="G107">
    <cfRule type="cellIs" dxfId="9" priority="1" stopIfTrue="1" operator="equal">
      <formula>"買"</formula>
    </cfRule>
    <cfRule type="cellIs" dxfId="8" priority="2" stopIfTrue="1" operator="equal">
      <formula>"売"</formula>
    </cfRule>
  </conditionalFormatting>
  <dataValidations count="1">
    <dataValidation type="list" allowBlank="1" showInputMessage="1" showErrorMessage="1" sqref="G9:G108" xr:uid="{00000000-0002-0000-0300-000000000000}">
      <formula1>"買,売"</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00"/>
  <sheetViews>
    <sheetView topLeftCell="A415" workbookViewId="0">
      <selection activeCell="B400" sqref="B400"/>
    </sheetView>
  </sheetViews>
  <sheetFormatPr defaultRowHeight="14.4" x14ac:dyDescent="0.2"/>
  <cols>
    <col min="1" max="1" width="9.6640625" style="34" customWidth="1"/>
    <col min="2" max="2" width="8.109375" customWidth="1"/>
  </cols>
  <sheetData>
    <row r="1" spans="1:1" x14ac:dyDescent="0.2">
      <c r="A1" s="34">
        <v>1</v>
      </c>
    </row>
    <row r="40" spans="1:1" x14ac:dyDescent="0.2">
      <c r="A40" s="34">
        <v>3</v>
      </c>
    </row>
    <row r="80" spans="1:1" x14ac:dyDescent="0.2">
      <c r="A80" s="34" t="s">
        <v>70</v>
      </c>
    </row>
    <row r="120" spans="1:1" x14ac:dyDescent="0.2">
      <c r="A120" s="34">
        <v>7</v>
      </c>
    </row>
    <row r="160" spans="1:1" x14ac:dyDescent="0.2">
      <c r="A160" s="34">
        <v>8</v>
      </c>
    </row>
    <row r="200" spans="1:1" x14ac:dyDescent="0.2">
      <c r="A200" s="34">
        <v>9</v>
      </c>
    </row>
    <row r="240" spans="1:1" x14ac:dyDescent="0.2">
      <c r="A240" s="34">
        <v>10</v>
      </c>
    </row>
    <row r="280" spans="1:1" x14ac:dyDescent="0.2">
      <c r="A280" s="34" t="s">
        <v>72</v>
      </c>
    </row>
    <row r="320" spans="1:1" x14ac:dyDescent="0.2">
      <c r="A320" s="34" t="s">
        <v>73</v>
      </c>
    </row>
    <row r="360" spans="1:1" x14ac:dyDescent="0.2">
      <c r="A360" s="34" t="s">
        <v>74</v>
      </c>
    </row>
    <row r="400" spans="1:1" x14ac:dyDescent="0.2">
      <c r="A400" s="34" t="s">
        <v>75</v>
      </c>
    </row>
  </sheetData>
  <phoneticPr fontId="2"/>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2"/>
  <sheetViews>
    <sheetView zoomScale="145" zoomScaleNormal="145" zoomScaleSheetLayoutView="100" workbookViewId="0">
      <selection activeCell="A23" sqref="A23"/>
    </sheetView>
  </sheetViews>
  <sheetFormatPr defaultRowHeight="13.2" x14ac:dyDescent="0.2"/>
  <sheetData>
    <row r="1" spans="1:10" x14ac:dyDescent="0.2">
      <c r="A1" t="s">
        <v>0</v>
      </c>
    </row>
    <row r="2" spans="1:10" ht="16.8" customHeight="1" x14ac:dyDescent="0.2">
      <c r="A2" s="110" t="s">
        <v>76</v>
      </c>
      <c r="B2" s="111"/>
      <c r="C2" s="111"/>
      <c r="D2" s="111"/>
      <c r="E2" s="111"/>
      <c r="F2" s="111"/>
      <c r="G2" s="111"/>
      <c r="H2" s="111"/>
      <c r="I2" s="111"/>
      <c r="J2" s="111"/>
    </row>
    <row r="3" spans="1:10" ht="12.6" customHeight="1" x14ac:dyDescent="0.2">
      <c r="A3" s="110"/>
      <c r="B3" s="111"/>
      <c r="C3" s="111"/>
      <c r="D3" s="111"/>
      <c r="E3" s="111"/>
      <c r="F3" s="111"/>
      <c r="G3" s="111"/>
      <c r="H3" s="111"/>
      <c r="I3" s="111"/>
      <c r="J3" s="111"/>
    </row>
    <row r="4" spans="1:10" x14ac:dyDescent="0.2">
      <c r="A4" s="111"/>
      <c r="B4" s="111"/>
      <c r="C4" s="111"/>
      <c r="D4" s="111"/>
      <c r="E4" s="111"/>
      <c r="F4" s="111"/>
      <c r="G4" s="111"/>
      <c r="H4" s="111"/>
      <c r="I4" s="111"/>
      <c r="J4" s="111"/>
    </row>
    <row r="5" spans="1:10" x14ac:dyDescent="0.2">
      <c r="A5" s="111"/>
      <c r="B5" s="111"/>
      <c r="C5" s="111"/>
      <c r="D5" s="111"/>
      <c r="E5" s="111"/>
      <c r="F5" s="111"/>
      <c r="G5" s="111"/>
      <c r="H5" s="111"/>
      <c r="I5" s="111"/>
      <c r="J5" s="111"/>
    </row>
    <row r="6" spans="1:10" x14ac:dyDescent="0.2">
      <c r="A6" s="111"/>
      <c r="B6" s="111"/>
      <c r="C6" s="111"/>
      <c r="D6" s="111"/>
      <c r="E6" s="111"/>
      <c r="F6" s="111"/>
      <c r="G6" s="111"/>
      <c r="H6" s="111"/>
      <c r="I6" s="111"/>
      <c r="J6" s="111"/>
    </row>
    <row r="7" spans="1:10" x14ac:dyDescent="0.2">
      <c r="A7" s="111"/>
      <c r="B7" s="111"/>
      <c r="C7" s="111"/>
      <c r="D7" s="111"/>
      <c r="E7" s="111"/>
      <c r="F7" s="111"/>
      <c r="G7" s="111"/>
      <c r="H7" s="111"/>
      <c r="I7" s="111"/>
      <c r="J7" s="111"/>
    </row>
    <row r="8" spans="1:10" x14ac:dyDescent="0.2">
      <c r="A8" s="111"/>
      <c r="B8" s="111"/>
      <c r="C8" s="111"/>
      <c r="D8" s="111"/>
      <c r="E8" s="111"/>
      <c r="F8" s="111"/>
      <c r="G8" s="111"/>
      <c r="H8" s="111"/>
      <c r="I8" s="111"/>
      <c r="J8" s="111"/>
    </row>
    <row r="9" spans="1:10" x14ac:dyDescent="0.2">
      <c r="A9" s="111"/>
      <c r="B9" s="111"/>
      <c r="C9" s="111"/>
      <c r="D9" s="111"/>
      <c r="E9" s="111"/>
      <c r="F9" s="111"/>
      <c r="G9" s="111"/>
      <c r="H9" s="111"/>
      <c r="I9" s="111"/>
      <c r="J9" s="111"/>
    </row>
    <row r="10" spans="1:10" x14ac:dyDescent="0.2">
      <c r="A10" s="111"/>
      <c r="B10" s="111"/>
      <c r="C10" s="111"/>
      <c r="D10" s="111"/>
      <c r="E10" s="111"/>
      <c r="F10" s="111"/>
      <c r="G10" s="111"/>
      <c r="H10" s="111"/>
      <c r="I10" s="111"/>
      <c r="J10" s="111"/>
    </row>
    <row r="11" spans="1:10" x14ac:dyDescent="0.2">
      <c r="A11" s="111"/>
      <c r="B11" s="111"/>
      <c r="C11" s="111"/>
      <c r="D11" s="111"/>
      <c r="E11" s="111"/>
      <c r="F11" s="111"/>
      <c r="G11" s="111"/>
      <c r="H11" s="111"/>
      <c r="I11" s="111"/>
      <c r="J11" s="111"/>
    </row>
    <row r="12" spans="1:10" ht="70.2" customHeight="1" x14ac:dyDescent="0.2">
      <c r="A12" s="111"/>
      <c r="B12" s="111"/>
      <c r="C12" s="111"/>
      <c r="D12" s="111"/>
      <c r="E12" s="111"/>
      <c r="F12" s="111"/>
      <c r="G12" s="111"/>
      <c r="H12" s="111"/>
      <c r="I12" s="111"/>
      <c r="J12" s="111"/>
    </row>
    <row r="13" spans="1:10" x14ac:dyDescent="0.2">
      <c r="A13" s="45"/>
      <c r="B13" s="45"/>
      <c r="C13" s="45"/>
      <c r="D13" s="45"/>
      <c r="E13" s="45"/>
      <c r="F13" s="45"/>
      <c r="G13" s="45"/>
      <c r="H13" s="45"/>
      <c r="I13" s="45"/>
      <c r="J13" s="45"/>
    </row>
    <row r="14" spans="1:10" x14ac:dyDescent="0.2">
      <c r="A14" t="s">
        <v>1</v>
      </c>
    </row>
    <row r="15" spans="1:10" x14ac:dyDescent="0.2">
      <c r="A15" s="112" t="s">
        <v>78</v>
      </c>
      <c r="B15" s="113"/>
      <c r="C15" s="113"/>
      <c r="D15" s="113"/>
      <c r="E15" s="113"/>
      <c r="F15" s="113"/>
      <c r="G15" s="113"/>
      <c r="H15" s="113"/>
      <c r="I15" s="113"/>
      <c r="J15" s="113"/>
    </row>
    <row r="16" spans="1:10" x14ac:dyDescent="0.2">
      <c r="A16" s="113"/>
      <c r="B16" s="113"/>
      <c r="C16" s="113"/>
      <c r="D16" s="113"/>
      <c r="E16" s="113"/>
      <c r="F16" s="113"/>
      <c r="G16" s="113"/>
      <c r="H16" s="113"/>
      <c r="I16" s="113"/>
      <c r="J16" s="113"/>
    </row>
    <row r="17" spans="1:10" x14ac:dyDescent="0.2">
      <c r="A17" s="113"/>
      <c r="B17" s="113"/>
      <c r="C17" s="113"/>
      <c r="D17" s="113"/>
      <c r="E17" s="113"/>
      <c r="F17" s="113"/>
      <c r="G17" s="113"/>
      <c r="H17" s="113"/>
      <c r="I17" s="113"/>
      <c r="J17" s="113"/>
    </row>
    <row r="18" spans="1:10" ht="5.4" customHeight="1" x14ac:dyDescent="0.2">
      <c r="A18" s="113"/>
      <c r="B18" s="113"/>
      <c r="C18" s="113"/>
      <c r="D18" s="113"/>
      <c r="E18" s="113"/>
      <c r="F18" s="113"/>
      <c r="G18" s="113"/>
      <c r="H18" s="113"/>
      <c r="I18" s="113"/>
      <c r="J18" s="113"/>
    </row>
    <row r="19" spans="1:10" hidden="1" x14ac:dyDescent="0.2">
      <c r="A19" s="113"/>
      <c r="B19" s="113"/>
      <c r="C19" s="113"/>
      <c r="D19" s="113"/>
      <c r="E19" s="113"/>
      <c r="F19" s="113"/>
      <c r="G19" s="113"/>
      <c r="H19" s="113"/>
      <c r="I19" s="113"/>
      <c r="J19" s="113"/>
    </row>
    <row r="20" spans="1:10" hidden="1" x14ac:dyDescent="0.2">
      <c r="A20" s="113"/>
      <c r="B20" s="113"/>
      <c r="C20" s="113"/>
      <c r="D20" s="113"/>
      <c r="E20" s="113"/>
      <c r="F20" s="113"/>
      <c r="G20" s="113"/>
      <c r="H20" s="113"/>
      <c r="I20" s="113"/>
      <c r="J20" s="113"/>
    </row>
    <row r="21" spans="1:10" hidden="1" x14ac:dyDescent="0.2">
      <c r="A21" s="113"/>
      <c r="B21" s="113"/>
      <c r="C21" s="113"/>
      <c r="D21" s="113"/>
      <c r="E21" s="113"/>
      <c r="F21" s="113"/>
      <c r="G21" s="113"/>
      <c r="H21" s="113"/>
      <c r="I21" s="113"/>
      <c r="J21" s="113"/>
    </row>
    <row r="22" spans="1:10" hidden="1" x14ac:dyDescent="0.2">
      <c r="A22" s="113"/>
      <c r="B22" s="113"/>
      <c r="C22" s="113"/>
      <c r="D22" s="113"/>
      <c r="E22" s="113"/>
      <c r="F22" s="113"/>
      <c r="G22" s="113"/>
      <c r="H22" s="113"/>
      <c r="I22" s="113"/>
      <c r="J22" s="113"/>
    </row>
    <row r="24" spans="1:10" x14ac:dyDescent="0.2">
      <c r="A24" t="s">
        <v>2</v>
      </c>
    </row>
    <row r="25" spans="1:10" x14ac:dyDescent="0.2">
      <c r="A25" s="112" t="s">
        <v>77</v>
      </c>
      <c r="B25" s="112"/>
      <c r="C25" s="112"/>
      <c r="D25" s="112"/>
      <c r="E25" s="112"/>
      <c r="F25" s="112"/>
      <c r="G25" s="112"/>
      <c r="H25" s="112"/>
      <c r="I25" s="112"/>
      <c r="J25" s="112"/>
    </row>
    <row r="26" spans="1:10" x14ac:dyDescent="0.2">
      <c r="A26" s="112"/>
      <c r="B26" s="112"/>
      <c r="C26" s="112"/>
      <c r="D26" s="112"/>
      <c r="E26" s="112"/>
      <c r="F26" s="112"/>
      <c r="G26" s="112"/>
      <c r="H26" s="112"/>
      <c r="I26" s="112"/>
      <c r="J26" s="112"/>
    </row>
    <row r="27" spans="1:10" x14ac:dyDescent="0.2">
      <c r="A27" s="112"/>
      <c r="B27" s="112"/>
      <c r="C27" s="112"/>
      <c r="D27" s="112"/>
      <c r="E27" s="112"/>
      <c r="F27" s="112"/>
      <c r="G27" s="112"/>
      <c r="H27" s="112"/>
      <c r="I27" s="112"/>
      <c r="J27" s="112"/>
    </row>
    <row r="28" spans="1:10" x14ac:dyDescent="0.2">
      <c r="A28" s="112"/>
      <c r="B28" s="112"/>
      <c r="C28" s="112"/>
      <c r="D28" s="112"/>
      <c r="E28" s="112"/>
      <c r="F28" s="112"/>
      <c r="G28" s="112"/>
      <c r="H28" s="112"/>
      <c r="I28" s="112"/>
      <c r="J28" s="112"/>
    </row>
    <row r="29" spans="1:10" ht="0.6" customHeight="1" x14ac:dyDescent="0.2">
      <c r="A29" s="112"/>
      <c r="B29" s="112"/>
      <c r="C29" s="112"/>
      <c r="D29" s="112"/>
      <c r="E29" s="112"/>
      <c r="F29" s="112"/>
      <c r="G29" s="112"/>
      <c r="H29" s="112"/>
      <c r="I29" s="112"/>
      <c r="J29" s="112"/>
    </row>
    <row r="30" spans="1:10" hidden="1" x14ac:dyDescent="0.2">
      <c r="A30" s="112"/>
      <c r="B30" s="112"/>
      <c r="C30" s="112"/>
      <c r="D30" s="112"/>
      <c r="E30" s="112"/>
      <c r="F30" s="112"/>
      <c r="G30" s="112"/>
      <c r="H30" s="112"/>
      <c r="I30" s="112"/>
      <c r="J30" s="112"/>
    </row>
    <row r="31" spans="1:10" hidden="1" x14ac:dyDescent="0.2">
      <c r="A31" s="112"/>
      <c r="B31" s="112"/>
      <c r="C31" s="112"/>
      <c r="D31" s="112"/>
      <c r="E31" s="112"/>
      <c r="F31" s="112"/>
      <c r="G31" s="112"/>
      <c r="H31" s="112"/>
      <c r="I31" s="112"/>
      <c r="J31" s="112"/>
    </row>
    <row r="32" spans="1:10" hidden="1" x14ac:dyDescent="0.2">
      <c r="A32" s="112"/>
      <c r="B32" s="112"/>
      <c r="C32" s="112"/>
      <c r="D32" s="112"/>
      <c r="E32" s="112"/>
      <c r="F32" s="112"/>
      <c r="G32" s="112"/>
      <c r="H32" s="112"/>
      <c r="I32" s="112"/>
      <c r="J32" s="112"/>
    </row>
  </sheetData>
  <mergeCells count="3">
    <mergeCell ref="A2:J12"/>
    <mergeCell ref="A15:J22"/>
    <mergeCell ref="A25:J32"/>
  </mergeCells>
  <phoneticPr fontId="2"/>
  <pageMargins left="0.75" right="0.75" top="1" bottom="1" header="0.51111111111111107" footer="0.51111111111111107"/>
  <pageSetup paperSize="9" firstPageNumber="4294963191"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I12"/>
  <sheetViews>
    <sheetView tabSelected="1" zoomScaleSheetLayoutView="100" workbookViewId="0">
      <selection activeCell="G5" sqref="G5"/>
    </sheetView>
  </sheetViews>
  <sheetFormatPr defaultColWidth="8.88671875" defaultRowHeight="16.2" x14ac:dyDescent="0.2"/>
  <cols>
    <col min="1" max="1" width="3.109375" style="26" customWidth="1"/>
    <col min="2" max="2" width="13.21875" style="23" customWidth="1"/>
    <col min="3" max="3" width="15.77734375" style="25" customWidth="1"/>
    <col min="4" max="4" width="13" style="25" customWidth="1"/>
    <col min="5" max="5" width="15.88671875" style="31" customWidth="1"/>
    <col min="6" max="6" width="15.88671875" style="25" customWidth="1"/>
    <col min="7" max="7" width="15.88671875" style="31" customWidth="1"/>
    <col min="8" max="8" width="15.88671875" style="25" customWidth="1"/>
    <col min="9" max="9" width="15.88671875" style="31" customWidth="1"/>
    <col min="10" max="16384" width="8.88671875" style="26"/>
  </cols>
  <sheetData>
    <row r="2" spans="2:9" x14ac:dyDescent="0.2">
      <c r="B2" s="24" t="s">
        <v>39</v>
      </c>
      <c r="C2" s="26"/>
    </row>
    <row r="4" spans="2:9" x14ac:dyDescent="0.2">
      <c r="B4" s="29" t="s">
        <v>42</v>
      </c>
      <c r="C4" s="29" t="s">
        <v>40</v>
      </c>
      <c r="D4" s="29" t="s">
        <v>45</v>
      </c>
      <c r="E4" s="30" t="s">
        <v>41</v>
      </c>
      <c r="F4" s="29" t="s">
        <v>46</v>
      </c>
      <c r="G4" s="30" t="s">
        <v>41</v>
      </c>
      <c r="H4" s="29" t="s">
        <v>47</v>
      </c>
      <c r="I4" s="30" t="s">
        <v>41</v>
      </c>
    </row>
    <row r="5" spans="2:9" x14ac:dyDescent="0.2">
      <c r="B5" s="27" t="s">
        <v>43</v>
      </c>
      <c r="C5" s="28" t="s">
        <v>44</v>
      </c>
      <c r="D5" s="28">
        <v>30</v>
      </c>
      <c r="E5" s="32">
        <v>44082</v>
      </c>
      <c r="F5" s="28" t="s">
        <v>44</v>
      </c>
      <c r="G5" s="32">
        <v>44097</v>
      </c>
      <c r="H5" s="28"/>
      <c r="I5" s="32"/>
    </row>
    <row r="6" spans="2:9" x14ac:dyDescent="0.2">
      <c r="B6" s="27" t="s">
        <v>43</v>
      </c>
      <c r="C6" s="28"/>
      <c r="D6" s="28"/>
      <c r="E6" s="32"/>
      <c r="F6" s="28"/>
      <c r="G6" s="33"/>
      <c r="H6" s="28"/>
      <c r="I6" s="33"/>
    </row>
    <row r="7" spans="2:9" x14ac:dyDescent="0.2">
      <c r="B7" s="27" t="s">
        <v>43</v>
      </c>
      <c r="C7" s="28"/>
      <c r="D7" s="28"/>
      <c r="E7" s="33"/>
      <c r="F7" s="28"/>
      <c r="G7" s="33"/>
      <c r="H7" s="28"/>
      <c r="I7" s="33"/>
    </row>
    <row r="8" spans="2:9" x14ac:dyDescent="0.2">
      <c r="B8" s="27" t="s">
        <v>43</v>
      </c>
      <c r="C8" s="28"/>
      <c r="D8" s="28"/>
      <c r="E8" s="33"/>
      <c r="F8" s="28"/>
      <c r="G8" s="33"/>
      <c r="H8" s="28"/>
      <c r="I8" s="33"/>
    </row>
    <row r="9" spans="2:9" x14ac:dyDescent="0.2">
      <c r="B9" s="27" t="s">
        <v>43</v>
      </c>
      <c r="C9" s="28"/>
      <c r="D9" s="28"/>
      <c r="E9" s="33"/>
      <c r="F9" s="28"/>
      <c r="G9" s="33"/>
      <c r="H9" s="28"/>
      <c r="I9" s="33"/>
    </row>
    <row r="10" spans="2:9" x14ac:dyDescent="0.2">
      <c r="B10" s="27" t="s">
        <v>43</v>
      </c>
      <c r="C10" s="28"/>
      <c r="D10" s="28"/>
      <c r="E10" s="33"/>
      <c r="F10" s="28"/>
      <c r="G10" s="33"/>
      <c r="H10" s="28"/>
      <c r="I10" s="33"/>
    </row>
    <row r="11" spans="2:9" x14ac:dyDescent="0.2">
      <c r="B11" s="27" t="s">
        <v>43</v>
      </c>
      <c r="C11" s="28"/>
      <c r="D11" s="28"/>
      <c r="E11" s="33"/>
      <c r="F11" s="28"/>
      <c r="G11" s="33"/>
      <c r="H11" s="28"/>
      <c r="I11" s="33"/>
    </row>
    <row r="12" spans="2:9" x14ac:dyDescent="0.2">
      <c r="B12" s="27" t="s">
        <v>43</v>
      </c>
      <c r="C12" s="28"/>
      <c r="D12" s="28"/>
      <c r="E12" s="33"/>
      <c r="F12" s="28"/>
      <c r="G12" s="33"/>
      <c r="H12" s="28"/>
      <c r="I12" s="33"/>
    </row>
  </sheetData>
  <phoneticPr fontId="2"/>
  <pageMargins left="0.75" right="0.75" top="1" bottom="1" header="0.51111111111111107" footer="0.51111111111111107"/>
  <pageSetup paperSize="9" firstPageNumber="4294963191" orientation="portrait"/>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V109"/>
  <sheetViews>
    <sheetView zoomScale="115" zoomScaleNormal="115" workbookViewId="0">
      <pane ySplit="8" topLeftCell="A9" activePane="bottomLeft" state="frozen"/>
      <selection pane="bottomLeft" activeCell="C7" sqref="C7:D8"/>
    </sheetView>
  </sheetViews>
  <sheetFormatPr defaultRowHeight="13.2" x14ac:dyDescent="0.2"/>
  <cols>
    <col min="1" max="1" width="2.88671875" customWidth="1"/>
    <col min="2" max="18" width="6.6640625" customWidth="1"/>
    <col min="22" max="22" width="10.88671875" style="22" bestFit="1" customWidth="1"/>
  </cols>
  <sheetData>
    <row r="2" spans="2:21" x14ac:dyDescent="0.2">
      <c r="B2" s="68" t="s">
        <v>5</v>
      </c>
      <c r="C2" s="68"/>
      <c r="D2" s="72"/>
      <c r="E2" s="72"/>
      <c r="F2" s="68" t="s">
        <v>6</v>
      </c>
      <c r="G2" s="68"/>
      <c r="H2" s="72" t="s">
        <v>36</v>
      </c>
      <c r="I2" s="72"/>
      <c r="J2" s="68" t="s">
        <v>7</v>
      </c>
      <c r="K2" s="68"/>
      <c r="L2" s="71">
        <f>C9</f>
        <v>1000000</v>
      </c>
      <c r="M2" s="72"/>
      <c r="N2" s="68" t="s">
        <v>8</v>
      </c>
      <c r="O2" s="68"/>
      <c r="P2" s="71" t="e">
        <f>C108+R108</f>
        <v>#VALUE!</v>
      </c>
      <c r="Q2" s="72"/>
      <c r="R2" s="1"/>
      <c r="S2" s="1"/>
      <c r="T2" s="1"/>
    </row>
    <row r="3" spans="2:21" ht="57" customHeight="1" x14ac:dyDescent="0.2">
      <c r="B3" s="68" t="s">
        <v>9</v>
      </c>
      <c r="C3" s="68"/>
      <c r="D3" s="73" t="s">
        <v>38</v>
      </c>
      <c r="E3" s="73"/>
      <c r="F3" s="73"/>
      <c r="G3" s="73"/>
      <c r="H3" s="73"/>
      <c r="I3" s="73"/>
      <c r="J3" s="68" t="s">
        <v>10</v>
      </c>
      <c r="K3" s="68"/>
      <c r="L3" s="73" t="s">
        <v>35</v>
      </c>
      <c r="M3" s="74"/>
      <c r="N3" s="74"/>
      <c r="O3" s="74"/>
      <c r="P3" s="74"/>
      <c r="Q3" s="74"/>
      <c r="R3" s="1"/>
      <c r="S3" s="1"/>
    </row>
    <row r="4" spans="2:21" x14ac:dyDescent="0.2">
      <c r="B4" s="68" t="s">
        <v>11</v>
      </c>
      <c r="C4" s="68"/>
      <c r="D4" s="75">
        <f>SUM($R$9:$S$993)</f>
        <v>153684.21052631587</v>
      </c>
      <c r="E4" s="75"/>
      <c r="F4" s="68" t="s">
        <v>12</v>
      </c>
      <c r="G4" s="68"/>
      <c r="H4" s="76">
        <f>SUM($T$9:$U$108)</f>
        <v>292.00000000000017</v>
      </c>
      <c r="I4" s="72"/>
      <c r="J4" s="77" t="s">
        <v>13</v>
      </c>
      <c r="K4" s="77"/>
      <c r="L4" s="71">
        <f>MAX($C$9:$D$990)-C9</f>
        <v>153684.21052631596</v>
      </c>
      <c r="M4" s="71"/>
      <c r="N4" s="77" t="s">
        <v>14</v>
      </c>
      <c r="O4" s="77"/>
      <c r="P4" s="75">
        <f>MIN($C$9:$D$990)-C9</f>
        <v>0</v>
      </c>
      <c r="Q4" s="75"/>
      <c r="R4" s="1"/>
      <c r="S4" s="1"/>
      <c r="T4" s="1"/>
    </row>
    <row r="5" spans="2:21" x14ac:dyDescent="0.2">
      <c r="B5" s="21" t="s">
        <v>15</v>
      </c>
      <c r="C5" s="2">
        <f>COUNTIF($R$9:$R$990,"&gt;0")</f>
        <v>1</v>
      </c>
      <c r="D5" s="20" t="s">
        <v>16</v>
      </c>
      <c r="E5" s="15">
        <f>COUNTIF($R$9:$R$990,"&lt;0")</f>
        <v>0</v>
      </c>
      <c r="F5" s="20" t="s">
        <v>17</v>
      </c>
      <c r="G5" s="2">
        <f>COUNTIF($R$9:$R$990,"=0")</f>
        <v>0</v>
      </c>
      <c r="H5" s="20" t="s">
        <v>18</v>
      </c>
      <c r="I5" s="3">
        <f>C5/SUM(C5,E5,G5)</f>
        <v>1</v>
      </c>
      <c r="J5" s="79" t="s">
        <v>19</v>
      </c>
      <c r="K5" s="68"/>
      <c r="L5" s="80"/>
      <c r="M5" s="81"/>
      <c r="N5" s="17" t="s">
        <v>20</v>
      </c>
      <c r="O5" s="9"/>
      <c r="P5" s="80"/>
      <c r="Q5" s="81"/>
      <c r="R5" s="1"/>
      <c r="S5" s="1"/>
      <c r="T5" s="1"/>
    </row>
    <row r="6" spans="2:21" x14ac:dyDescent="0.2">
      <c r="B6" s="11"/>
      <c r="C6" s="13"/>
      <c r="D6" s="14"/>
      <c r="E6" s="10"/>
      <c r="F6" s="11"/>
      <c r="G6" s="10"/>
      <c r="H6" s="11"/>
      <c r="I6" s="16"/>
      <c r="J6" s="11"/>
      <c r="K6" s="11"/>
      <c r="L6" s="10"/>
      <c r="M6" s="10"/>
      <c r="N6" s="12"/>
      <c r="O6" s="12"/>
      <c r="P6" s="10"/>
      <c r="Q6" s="7"/>
      <c r="R6" s="1"/>
      <c r="S6" s="1"/>
      <c r="T6" s="1"/>
    </row>
    <row r="7" spans="2:21" x14ac:dyDescent="0.2">
      <c r="B7" s="82" t="s">
        <v>21</v>
      </c>
      <c r="C7" s="84" t="s">
        <v>22</v>
      </c>
      <c r="D7" s="85"/>
      <c r="E7" s="88" t="s">
        <v>23</v>
      </c>
      <c r="F7" s="89"/>
      <c r="G7" s="89"/>
      <c r="H7" s="89"/>
      <c r="I7" s="90"/>
      <c r="J7" s="91" t="s">
        <v>24</v>
      </c>
      <c r="K7" s="92"/>
      <c r="L7" s="93"/>
      <c r="M7" s="94" t="s">
        <v>25</v>
      </c>
      <c r="N7" s="95" t="s">
        <v>26</v>
      </c>
      <c r="O7" s="96"/>
      <c r="P7" s="96"/>
      <c r="Q7" s="97"/>
      <c r="R7" s="98" t="s">
        <v>27</v>
      </c>
      <c r="S7" s="98"/>
      <c r="T7" s="98"/>
      <c r="U7" s="98"/>
    </row>
    <row r="8" spans="2:21" x14ac:dyDescent="0.2">
      <c r="B8" s="83"/>
      <c r="C8" s="86"/>
      <c r="D8" s="87"/>
      <c r="E8" s="18" t="s">
        <v>28</v>
      </c>
      <c r="F8" s="18" t="s">
        <v>29</v>
      </c>
      <c r="G8" s="18" t="s">
        <v>30</v>
      </c>
      <c r="H8" s="99" t="s">
        <v>31</v>
      </c>
      <c r="I8" s="90"/>
      <c r="J8" s="4" t="s">
        <v>32</v>
      </c>
      <c r="K8" s="100" t="s">
        <v>33</v>
      </c>
      <c r="L8" s="93"/>
      <c r="M8" s="94"/>
      <c r="N8" s="5" t="s">
        <v>28</v>
      </c>
      <c r="O8" s="5" t="s">
        <v>29</v>
      </c>
      <c r="P8" s="101" t="s">
        <v>31</v>
      </c>
      <c r="Q8" s="97"/>
      <c r="R8" s="98" t="s">
        <v>34</v>
      </c>
      <c r="S8" s="98"/>
      <c r="T8" s="98" t="s">
        <v>32</v>
      </c>
      <c r="U8" s="98"/>
    </row>
    <row r="9" spans="2:21" x14ac:dyDescent="0.2">
      <c r="B9" s="19">
        <v>1</v>
      </c>
      <c r="C9" s="102">
        <v>1000000</v>
      </c>
      <c r="D9" s="102"/>
      <c r="E9" s="19">
        <v>2001</v>
      </c>
      <c r="F9" s="8">
        <v>42111</v>
      </c>
      <c r="G9" s="19" t="s">
        <v>4</v>
      </c>
      <c r="H9" s="103">
        <v>105.33</v>
      </c>
      <c r="I9" s="103"/>
      <c r="J9" s="19">
        <v>57</v>
      </c>
      <c r="K9" s="102">
        <f t="shared" ref="K9:K72" si="0">IF(F9="","",C9*0.03)</f>
        <v>30000</v>
      </c>
      <c r="L9" s="102"/>
      <c r="M9" s="6">
        <f>IF(J9="","",(K9/J9)/1000)</f>
        <v>0.52631578947368418</v>
      </c>
      <c r="N9" s="19">
        <v>2001</v>
      </c>
      <c r="O9" s="8">
        <v>42111</v>
      </c>
      <c r="P9" s="103">
        <v>108.25</v>
      </c>
      <c r="Q9" s="103"/>
      <c r="R9" s="104">
        <f>IF(O9="","",(IF(G9="売",H9-P9,P9-H9))*M9*100000)</f>
        <v>153684.21052631587</v>
      </c>
      <c r="S9" s="104"/>
      <c r="T9" s="105">
        <f>IF(O9="","",IF(R9&lt;0,J9*(-1),IF(G9="買",(P9-H9)*100,(H9-P9)*100)))</f>
        <v>292.00000000000017</v>
      </c>
      <c r="U9" s="105"/>
    </row>
    <row r="10" spans="2:21" x14ac:dyDescent="0.2">
      <c r="B10" s="19">
        <v>2</v>
      </c>
      <c r="C10" s="102">
        <f t="shared" ref="C10:C73" si="1">IF(R9="","",C9+R9)</f>
        <v>1153684.210526316</v>
      </c>
      <c r="D10" s="102"/>
      <c r="E10" s="19"/>
      <c r="F10" s="8"/>
      <c r="G10" s="19" t="s">
        <v>4</v>
      </c>
      <c r="H10" s="103"/>
      <c r="I10" s="103"/>
      <c r="J10" s="19"/>
      <c r="K10" s="102" t="str">
        <f t="shared" si="0"/>
        <v/>
      </c>
      <c r="L10" s="102"/>
      <c r="M10" s="6" t="str">
        <f t="shared" ref="M10:M73" si="2">IF(J10="","",(K10/J10)/1000)</f>
        <v/>
      </c>
      <c r="N10" s="19"/>
      <c r="O10" s="8"/>
      <c r="P10" s="103"/>
      <c r="Q10" s="103"/>
      <c r="R10" s="104" t="str">
        <f t="shared" ref="R10:R73" si="3">IF(O10="","",(IF(G10="売",H10-P10,P10-H10))*M10*100000)</f>
        <v/>
      </c>
      <c r="S10" s="104"/>
      <c r="T10" s="105" t="str">
        <f t="shared" ref="T10:T73" si="4">IF(O10="","",IF(R10&lt;0,J10*(-1),IF(G10="買",(P10-H10)*100,(H10-P10)*100)))</f>
        <v/>
      </c>
      <c r="U10" s="105"/>
    </row>
    <row r="11" spans="2:21" x14ac:dyDescent="0.2">
      <c r="B11" s="19">
        <v>3</v>
      </c>
      <c r="C11" s="102" t="str">
        <f t="shared" si="1"/>
        <v/>
      </c>
      <c r="D11" s="102"/>
      <c r="E11" s="19"/>
      <c r="F11" s="8"/>
      <c r="G11" s="19" t="s">
        <v>4</v>
      </c>
      <c r="H11" s="103"/>
      <c r="I11" s="103"/>
      <c r="J11" s="19"/>
      <c r="K11" s="102" t="str">
        <f t="shared" si="0"/>
        <v/>
      </c>
      <c r="L11" s="102"/>
      <c r="M11" s="6" t="str">
        <f t="shared" si="2"/>
        <v/>
      </c>
      <c r="N11" s="19"/>
      <c r="O11" s="8"/>
      <c r="P11" s="103"/>
      <c r="Q11" s="103"/>
      <c r="R11" s="104" t="str">
        <f t="shared" si="3"/>
        <v/>
      </c>
      <c r="S11" s="104"/>
      <c r="T11" s="105" t="str">
        <f t="shared" si="4"/>
        <v/>
      </c>
      <c r="U11" s="105"/>
    </row>
    <row r="12" spans="2:21" x14ac:dyDescent="0.2">
      <c r="B12" s="19">
        <v>4</v>
      </c>
      <c r="C12" s="102" t="str">
        <f t="shared" si="1"/>
        <v/>
      </c>
      <c r="D12" s="102"/>
      <c r="E12" s="19"/>
      <c r="F12" s="8"/>
      <c r="G12" s="19" t="s">
        <v>3</v>
      </c>
      <c r="H12" s="103"/>
      <c r="I12" s="103"/>
      <c r="J12" s="19"/>
      <c r="K12" s="102" t="str">
        <f t="shared" si="0"/>
        <v/>
      </c>
      <c r="L12" s="102"/>
      <c r="M12" s="6" t="str">
        <f t="shared" si="2"/>
        <v/>
      </c>
      <c r="N12" s="19"/>
      <c r="O12" s="8"/>
      <c r="P12" s="103"/>
      <c r="Q12" s="103"/>
      <c r="R12" s="104" t="str">
        <f t="shared" si="3"/>
        <v/>
      </c>
      <c r="S12" s="104"/>
      <c r="T12" s="105" t="str">
        <f t="shared" si="4"/>
        <v/>
      </c>
      <c r="U12" s="105"/>
    </row>
    <row r="13" spans="2:21" x14ac:dyDescent="0.2">
      <c r="B13" s="19">
        <v>5</v>
      </c>
      <c r="C13" s="102" t="str">
        <f t="shared" si="1"/>
        <v/>
      </c>
      <c r="D13" s="102"/>
      <c r="E13" s="19"/>
      <c r="F13" s="8"/>
      <c r="G13" s="19" t="s">
        <v>3</v>
      </c>
      <c r="H13" s="103"/>
      <c r="I13" s="103"/>
      <c r="J13" s="19"/>
      <c r="K13" s="102" t="str">
        <f t="shared" si="0"/>
        <v/>
      </c>
      <c r="L13" s="102"/>
      <c r="M13" s="6" t="str">
        <f t="shared" si="2"/>
        <v/>
      </c>
      <c r="N13" s="19"/>
      <c r="O13" s="8"/>
      <c r="P13" s="103"/>
      <c r="Q13" s="103"/>
      <c r="R13" s="104" t="str">
        <f t="shared" si="3"/>
        <v/>
      </c>
      <c r="S13" s="104"/>
      <c r="T13" s="105" t="str">
        <f t="shared" si="4"/>
        <v/>
      </c>
      <c r="U13" s="105"/>
    </row>
    <row r="14" spans="2:21" x14ac:dyDescent="0.2">
      <c r="B14" s="19">
        <v>6</v>
      </c>
      <c r="C14" s="102" t="str">
        <f t="shared" si="1"/>
        <v/>
      </c>
      <c r="D14" s="102"/>
      <c r="E14" s="19"/>
      <c r="F14" s="8"/>
      <c r="G14" s="19" t="s">
        <v>4</v>
      </c>
      <c r="H14" s="103"/>
      <c r="I14" s="103"/>
      <c r="J14" s="19"/>
      <c r="K14" s="102" t="str">
        <f t="shared" si="0"/>
        <v/>
      </c>
      <c r="L14" s="102"/>
      <c r="M14" s="6" t="str">
        <f t="shared" si="2"/>
        <v/>
      </c>
      <c r="N14" s="19"/>
      <c r="O14" s="8"/>
      <c r="P14" s="103"/>
      <c r="Q14" s="103"/>
      <c r="R14" s="104" t="str">
        <f t="shared" si="3"/>
        <v/>
      </c>
      <c r="S14" s="104"/>
      <c r="T14" s="105" t="str">
        <f t="shared" si="4"/>
        <v/>
      </c>
      <c r="U14" s="105"/>
    </row>
    <row r="15" spans="2:21" x14ac:dyDescent="0.2">
      <c r="B15" s="19">
        <v>7</v>
      </c>
      <c r="C15" s="102" t="str">
        <f t="shared" si="1"/>
        <v/>
      </c>
      <c r="D15" s="102"/>
      <c r="E15" s="19"/>
      <c r="F15" s="8"/>
      <c r="G15" s="19" t="s">
        <v>4</v>
      </c>
      <c r="H15" s="103"/>
      <c r="I15" s="103"/>
      <c r="J15" s="19"/>
      <c r="K15" s="102" t="str">
        <f t="shared" si="0"/>
        <v/>
      </c>
      <c r="L15" s="102"/>
      <c r="M15" s="6" t="str">
        <f t="shared" si="2"/>
        <v/>
      </c>
      <c r="N15" s="19"/>
      <c r="O15" s="8"/>
      <c r="P15" s="103"/>
      <c r="Q15" s="103"/>
      <c r="R15" s="104" t="str">
        <f t="shared" si="3"/>
        <v/>
      </c>
      <c r="S15" s="104"/>
      <c r="T15" s="105" t="str">
        <f t="shared" si="4"/>
        <v/>
      </c>
      <c r="U15" s="105"/>
    </row>
    <row r="16" spans="2:21" x14ac:dyDescent="0.2">
      <c r="B16" s="19">
        <v>8</v>
      </c>
      <c r="C16" s="102" t="str">
        <f t="shared" si="1"/>
        <v/>
      </c>
      <c r="D16" s="102"/>
      <c r="E16" s="19"/>
      <c r="F16" s="8"/>
      <c r="G16" s="19" t="s">
        <v>4</v>
      </c>
      <c r="H16" s="103"/>
      <c r="I16" s="103"/>
      <c r="J16" s="19"/>
      <c r="K16" s="102" t="str">
        <f t="shared" si="0"/>
        <v/>
      </c>
      <c r="L16" s="102"/>
      <c r="M16" s="6" t="str">
        <f t="shared" si="2"/>
        <v/>
      </c>
      <c r="N16" s="19"/>
      <c r="O16" s="8"/>
      <c r="P16" s="103"/>
      <c r="Q16" s="103"/>
      <c r="R16" s="104" t="str">
        <f t="shared" si="3"/>
        <v/>
      </c>
      <c r="S16" s="104"/>
      <c r="T16" s="105" t="str">
        <f t="shared" si="4"/>
        <v/>
      </c>
      <c r="U16" s="105"/>
    </row>
    <row r="17" spans="2:21" x14ac:dyDescent="0.2">
      <c r="B17" s="19">
        <v>9</v>
      </c>
      <c r="C17" s="102" t="str">
        <f t="shared" si="1"/>
        <v/>
      </c>
      <c r="D17" s="102"/>
      <c r="E17" s="19"/>
      <c r="F17" s="8"/>
      <c r="G17" s="19" t="s">
        <v>4</v>
      </c>
      <c r="H17" s="103"/>
      <c r="I17" s="103"/>
      <c r="J17" s="19"/>
      <c r="K17" s="102" t="str">
        <f t="shared" si="0"/>
        <v/>
      </c>
      <c r="L17" s="102"/>
      <c r="M17" s="6" t="str">
        <f t="shared" si="2"/>
        <v/>
      </c>
      <c r="N17" s="19"/>
      <c r="O17" s="8"/>
      <c r="P17" s="103"/>
      <c r="Q17" s="103"/>
      <c r="R17" s="104" t="str">
        <f t="shared" si="3"/>
        <v/>
      </c>
      <c r="S17" s="104"/>
      <c r="T17" s="105" t="str">
        <f t="shared" si="4"/>
        <v/>
      </c>
      <c r="U17" s="105"/>
    </row>
    <row r="18" spans="2:21" x14ac:dyDescent="0.2">
      <c r="B18" s="19">
        <v>10</v>
      </c>
      <c r="C18" s="102" t="str">
        <f t="shared" si="1"/>
        <v/>
      </c>
      <c r="D18" s="102"/>
      <c r="E18" s="19"/>
      <c r="F18" s="8"/>
      <c r="G18" s="19" t="s">
        <v>4</v>
      </c>
      <c r="H18" s="103"/>
      <c r="I18" s="103"/>
      <c r="J18" s="19"/>
      <c r="K18" s="102" t="str">
        <f t="shared" si="0"/>
        <v/>
      </c>
      <c r="L18" s="102"/>
      <c r="M18" s="6" t="str">
        <f t="shared" si="2"/>
        <v/>
      </c>
      <c r="N18" s="19"/>
      <c r="O18" s="8"/>
      <c r="P18" s="103"/>
      <c r="Q18" s="103"/>
      <c r="R18" s="104" t="str">
        <f t="shared" si="3"/>
        <v/>
      </c>
      <c r="S18" s="104"/>
      <c r="T18" s="105" t="str">
        <f t="shared" si="4"/>
        <v/>
      </c>
      <c r="U18" s="105"/>
    </row>
    <row r="19" spans="2:21" x14ac:dyDescent="0.2">
      <c r="B19" s="19">
        <v>11</v>
      </c>
      <c r="C19" s="102" t="str">
        <f t="shared" si="1"/>
        <v/>
      </c>
      <c r="D19" s="102"/>
      <c r="E19" s="19"/>
      <c r="F19" s="8"/>
      <c r="G19" s="19" t="s">
        <v>4</v>
      </c>
      <c r="H19" s="103"/>
      <c r="I19" s="103"/>
      <c r="J19" s="19"/>
      <c r="K19" s="102" t="str">
        <f t="shared" si="0"/>
        <v/>
      </c>
      <c r="L19" s="102"/>
      <c r="M19" s="6" t="str">
        <f t="shared" si="2"/>
        <v/>
      </c>
      <c r="N19" s="19"/>
      <c r="O19" s="8"/>
      <c r="P19" s="103"/>
      <c r="Q19" s="103"/>
      <c r="R19" s="104" t="str">
        <f t="shared" si="3"/>
        <v/>
      </c>
      <c r="S19" s="104"/>
      <c r="T19" s="105" t="str">
        <f t="shared" si="4"/>
        <v/>
      </c>
      <c r="U19" s="105"/>
    </row>
    <row r="20" spans="2:21" x14ac:dyDescent="0.2">
      <c r="B20" s="19">
        <v>12</v>
      </c>
      <c r="C20" s="102" t="str">
        <f t="shared" si="1"/>
        <v/>
      </c>
      <c r="D20" s="102"/>
      <c r="E20" s="19"/>
      <c r="F20" s="8"/>
      <c r="G20" s="19" t="s">
        <v>4</v>
      </c>
      <c r="H20" s="103"/>
      <c r="I20" s="103"/>
      <c r="J20" s="19"/>
      <c r="K20" s="102" t="str">
        <f t="shared" si="0"/>
        <v/>
      </c>
      <c r="L20" s="102"/>
      <c r="M20" s="6" t="str">
        <f t="shared" si="2"/>
        <v/>
      </c>
      <c r="N20" s="19"/>
      <c r="O20" s="8"/>
      <c r="P20" s="103"/>
      <c r="Q20" s="103"/>
      <c r="R20" s="104" t="str">
        <f t="shared" si="3"/>
        <v/>
      </c>
      <c r="S20" s="104"/>
      <c r="T20" s="105" t="str">
        <f t="shared" si="4"/>
        <v/>
      </c>
      <c r="U20" s="105"/>
    </row>
    <row r="21" spans="2:21" x14ac:dyDescent="0.2">
      <c r="B21" s="19">
        <v>13</v>
      </c>
      <c r="C21" s="102" t="str">
        <f t="shared" si="1"/>
        <v/>
      </c>
      <c r="D21" s="102"/>
      <c r="E21" s="19"/>
      <c r="F21" s="8"/>
      <c r="G21" s="19" t="s">
        <v>4</v>
      </c>
      <c r="H21" s="103"/>
      <c r="I21" s="103"/>
      <c r="J21" s="19"/>
      <c r="K21" s="102" t="str">
        <f t="shared" si="0"/>
        <v/>
      </c>
      <c r="L21" s="102"/>
      <c r="M21" s="6" t="str">
        <f t="shared" si="2"/>
        <v/>
      </c>
      <c r="N21" s="19"/>
      <c r="O21" s="8"/>
      <c r="P21" s="103"/>
      <c r="Q21" s="103"/>
      <c r="R21" s="104" t="str">
        <f t="shared" si="3"/>
        <v/>
      </c>
      <c r="S21" s="104"/>
      <c r="T21" s="105" t="str">
        <f t="shared" si="4"/>
        <v/>
      </c>
      <c r="U21" s="105"/>
    </row>
    <row r="22" spans="2:21" x14ac:dyDescent="0.2">
      <c r="B22" s="19">
        <v>14</v>
      </c>
      <c r="C22" s="102" t="str">
        <f t="shared" si="1"/>
        <v/>
      </c>
      <c r="D22" s="102"/>
      <c r="E22" s="19"/>
      <c r="F22" s="8"/>
      <c r="G22" s="19" t="s">
        <v>3</v>
      </c>
      <c r="H22" s="103"/>
      <c r="I22" s="103"/>
      <c r="J22" s="19"/>
      <c r="K22" s="102" t="str">
        <f t="shared" si="0"/>
        <v/>
      </c>
      <c r="L22" s="102"/>
      <c r="M22" s="6" t="str">
        <f t="shared" si="2"/>
        <v/>
      </c>
      <c r="N22" s="19"/>
      <c r="O22" s="8"/>
      <c r="P22" s="103"/>
      <c r="Q22" s="103"/>
      <c r="R22" s="104" t="str">
        <f t="shared" si="3"/>
        <v/>
      </c>
      <c r="S22" s="104"/>
      <c r="T22" s="105" t="str">
        <f t="shared" si="4"/>
        <v/>
      </c>
      <c r="U22" s="105"/>
    </row>
    <row r="23" spans="2:21" x14ac:dyDescent="0.2">
      <c r="B23" s="19">
        <v>15</v>
      </c>
      <c r="C23" s="102" t="str">
        <f t="shared" si="1"/>
        <v/>
      </c>
      <c r="D23" s="102"/>
      <c r="E23" s="19"/>
      <c r="F23" s="8"/>
      <c r="G23" s="19" t="s">
        <v>4</v>
      </c>
      <c r="H23" s="103"/>
      <c r="I23" s="103"/>
      <c r="J23" s="19"/>
      <c r="K23" s="102" t="str">
        <f t="shared" si="0"/>
        <v/>
      </c>
      <c r="L23" s="102"/>
      <c r="M23" s="6" t="str">
        <f t="shared" si="2"/>
        <v/>
      </c>
      <c r="N23" s="19"/>
      <c r="O23" s="8"/>
      <c r="P23" s="103"/>
      <c r="Q23" s="103"/>
      <c r="R23" s="104" t="str">
        <f t="shared" si="3"/>
        <v/>
      </c>
      <c r="S23" s="104"/>
      <c r="T23" s="105" t="str">
        <f t="shared" si="4"/>
        <v/>
      </c>
      <c r="U23" s="105"/>
    </row>
    <row r="24" spans="2:21" x14ac:dyDescent="0.2">
      <c r="B24" s="19">
        <v>16</v>
      </c>
      <c r="C24" s="102" t="str">
        <f t="shared" si="1"/>
        <v/>
      </c>
      <c r="D24" s="102"/>
      <c r="E24" s="19"/>
      <c r="F24" s="8"/>
      <c r="G24" s="19" t="s">
        <v>4</v>
      </c>
      <c r="H24" s="103"/>
      <c r="I24" s="103"/>
      <c r="J24" s="19"/>
      <c r="K24" s="102" t="str">
        <f t="shared" si="0"/>
        <v/>
      </c>
      <c r="L24" s="102"/>
      <c r="M24" s="6" t="str">
        <f t="shared" si="2"/>
        <v/>
      </c>
      <c r="N24" s="19"/>
      <c r="O24" s="8"/>
      <c r="P24" s="103"/>
      <c r="Q24" s="103"/>
      <c r="R24" s="104" t="str">
        <f t="shared" si="3"/>
        <v/>
      </c>
      <c r="S24" s="104"/>
      <c r="T24" s="105" t="str">
        <f t="shared" si="4"/>
        <v/>
      </c>
      <c r="U24" s="105"/>
    </row>
    <row r="25" spans="2:21" x14ac:dyDescent="0.2">
      <c r="B25" s="19">
        <v>17</v>
      </c>
      <c r="C25" s="102" t="str">
        <f t="shared" si="1"/>
        <v/>
      </c>
      <c r="D25" s="102"/>
      <c r="E25" s="19"/>
      <c r="F25" s="8"/>
      <c r="G25" s="19" t="s">
        <v>4</v>
      </c>
      <c r="H25" s="103"/>
      <c r="I25" s="103"/>
      <c r="J25" s="19"/>
      <c r="K25" s="102" t="str">
        <f t="shared" si="0"/>
        <v/>
      </c>
      <c r="L25" s="102"/>
      <c r="M25" s="6" t="str">
        <f t="shared" si="2"/>
        <v/>
      </c>
      <c r="N25" s="19"/>
      <c r="O25" s="8"/>
      <c r="P25" s="103"/>
      <c r="Q25" s="103"/>
      <c r="R25" s="104" t="str">
        <f t="shared" si="3"/>
        <v/>
      </c>
      <c r="S25" s="104"/>
      <c r="T25" s="105" t="str">
        <f t="shared" si="4"/>
        <v/>
      </c>
      <c r="U25" s="105"/>
    </row>
    <row r="26" spans="2:21" x14ac:dyDescent="0.2">
      <c r="B26" s="19">
        <v>18</v>
      </c>
      <c r="C26" s="102" t="str">
        <f t="shared" si="1"/>
        <v/>
      </c>
      <c r="D26" s="102"/>
      <c r="E26" s="19"/>
      <c r="F26" s="8"/>
      <c r="G26" s="19" t="s">
        <v>4</v>
      </c>
      <c r="H26" s="103"/>
      <c r="I26" s="103"/>
      <c r="J26" s="19"/>
      <c r="K26" s="102" t="str">
        <f t="shared" si="0"/>
        <v/>
      </c>
      <c r="L26" s="102"/>
      <c r="M26" s="6" t="str">
        <f t="shared" si="2"/>
        <v/>
      </c>
      <c r="N26" s="19"/>
      <c r="O26" s="8"/>
      <c r="P26" s="103"/>
      <c r="Q26" s="103"/>
      <c r="R26" s="104" t="str">
        <f t="shared" si="3"/>
        <v/>
      </c>
      <c r="S26" s="104"/>
      <c r="T26" s="105" t="str">
        <f t="shared" si="4"/>
        <v/>
      </c>
      <c r="U26" s="105"/>
    </row>
    <row r="27" spans="2:21" x14ac:dyDescent="0.2">
      <c r="B27" s="19">
        <v>19</v>
      </c>
      <c r="C27" s="102" t="str">
        <f t="shared" si="1"/>
        <v/>
      </c>
      <c r="D27" s="102"/>
      <c r="E27" s="19"/>
      <c r="F27" s="8"/>
      <c r="G27" s="19" t="s">
        <v>3</v>
      </c>
      <c r="H27" s="103"/>
      <c r="I27" s="103"/>
      <c r="J27" s="19"/>
      <c r="K27" s="102" t="str">
        <f t="shared" si="0"/>
        <v/>
      </c>
      <c r="L27" s="102"/>
      <c r="M27" s="6" t="str">
        <f t="shared" si="2"/>
        <v/>
      </c>
      <c r="N27" s="19"/>
      <c r="O27" s="8"/>
      <c r="P27" s="103"/>
      <c r="Q27" s="103"/>
      <c r="R27" s="104" t="str">
        <f t="shared" si="3"/>
        <v/>
      </c>
      <c r="S27" s="104"/>
      <c r="T27" s="105" t="str">
        <f t="shared" si="4"/>
        <v/>
      </c>
      <c r="U27" s="105"/>
    </row>
    <row r="28" spans="2:21" x14ac:dyDescent="0.2">
      <c r="B28" s="19">
        <v>20</v>
      </c>
      <c r="C28" s="102" t="str">
        <f t="shared" si="1"/>
        <v/>
      </c>
      <c r="D28" s="102"/>
      <c r="E28" s="19"/>
      <c r="F28" s="8"/>
      <c r="G28" s="19" t="s">
        <v>4</v>
      </c>
      <c r="H28" s="103"/>
      <c r="I28" s="103"/>
      <c r="J28" s="19"/>
      <c r="K28" s="102" t="str">
        <f t="shared" si="0"/>
        <v/>
      </c>
      <c r="L28" s="102"/>
      <c r="M28" s="6" t="str">
        <f t="shared" si="2"/>
        <v/>
      </c>
      <c r="N28" s="19"/>
      <c r="O28" s="8"/>
      <c r="P28" s="103"/>
      <c r="Q28" s="103"/>
      <c r="R28" s="104" t="str">
        <f t="shared" si="3"/>
        <v/>
      </c>
      <c r="S28" s="104"/>
      <c r="T28" s="105" t="str">
        <f t="shared" si="4"/>
        <v/>
      </c>
      <c r="U28" s="105"/>
    </row>
    <row r="29" spans="2:21" x14ac:dyDescent="0.2">
      <c r="B29" s="19">
        <v>21</v>
      </c>
      <c r="C29" s="102" t="str">
        <f t="shared" si="1"/>
        <v/>
      </c>
      <c r="D29" s="102"/>
      <c r="E29" s="19"/>
      <c r="F29" s="8"/>
      <c r="G29" s="19" t="s">
        <v>3</v>
      </c>
      <c r="H29" s="103"/>
      <c r="I29" s="103"/>
      <c r="J29" s="19"/>
      <c r="K29" s="102" t="str">
        <f t="shared" si="0"/>
        <v/>
      </c>
      <c r="L29" s="102"/>
      <c r="M29" s="6" t="str">
        <f t="shared" si="2"/>
        <v/>
      </c>
      <c r="N29" s="19"/>
      <c r="O29" s="8"/>
      <c r="P29" s="103"/>
      <c r="Q29" s="103"/>
      <c r="R29" s="104" t="str">
        <f t="shared" si="3"/>
        <v/>
      </c>
      <c r="S29" s="104"/>
      <c r="T29" s="105" t="str">
        <f t="shared" si="4"/>
        <v/>
      </c>
      <c r="U29" s="105"/>
    </row>
    <row r="30" spans="2:21" x14ac:dyDescent="0.2">
      <c r="B30" s="19">
        <v>22</v>
      </c>
      <c r="C30" s="102" t="str">
        <f t="shared" si="1"/>
        <v/>
      </c>
      <c r="D30" s="102"/>
      <c r="E30" s="19"/>
      <c r="F30" s="8"/>
      <c r="G30" s="19" t="s">
        <v>3</v>
      </c>
      <c r="H30" s="103"/>
      <c r="I30" s="103"/>
      <c r="J30" s="19"/>
      <c r="K30" s="102" t="str">
        <f t="shared" si="0"/>
        <v/>
      </c>
      <c r="L30" s="102"/>
      <c r="M30" s="6" t="str">
        <f t="shared" si="2"/>
        <v/>
      </c>
      <c r="N30" s="19"/>
      <c r="O30" s="8"/>
      <c r="P30" s="103"/>
      <c r="Q30" s="103"/>
      <c r="R30" s="104" t="str">
        <f t="shared" si="3"/>
        <v/>
      </c>
      <c r="S30" s="104"/>
      <c r="T30" s="105" t="str">
        <f t="shared" si="4"/>
        <v/>
      </c>
      <c r="U30" s="105"/>
    </row>
    <row r="31" spans="2:21" x14ac:dyDescent="0.2">
      <c r="B31" s="19">
        <v>23</v>
      </c>
      <c r="C31" s="102" t="str">
        <f t="shared" si="1"/>
        <v/>
      </c>
      <c r="D31" s="102"/>
      <c r="E31" s="19"/>
      <c r="F31" s="8"/>
      <c r="G31" s="19" t="s">
        <v>3</v>
      </c>
      <c r="H31" s="103"/>
      <c r="I31" s="103"/>
      <c r="J31" s="19"/>
      <c r="K31" s="102" t="str">
        <f t="shared" si="0"/>
        <v/>
      </c>
      <c r="L31" s="102"/>
      <c r="M31" s="6" t="str">
        <f t="shared" si="2"/>
        <v/>
      </c>
      <c r="N31" s="19"/>
      <c r="O31" s="8"/>
      <c r="P31" s="103"/>
      <c r="Q31" s="103"/>
      <c r="R31" s="104" t="str">
        <f t="shared" si="3"/>
        <v/>
      </c>
      <c r="S31" s="104"/>
      <c r="T31" s="105" t="str">
        <f t="shared" si="4"/>
        <v/>
      </c>
      <c r="U31" s="105"/>
    </row>
    <row r="32" spans="2:21" x14ac:dyDescent="0.2">
      <c r="B32" s="19">
        <v>24</v>
      </c>
      <c r="C32" s="102" t="str">
        <f t="shared" si="1"/>
        <v/>
      </c>
      <c r="D32" s="102"/>
      <c r="E32" s="19"/>
      <c r="F32" s="8"/>
      <c r="G32" s="19" t="s">
        <v>3</v>
      </c>
      <c r="H32" s="103"/>
      <c r="I32" s="103"/>
      <c r="J32" s="19"/>
      <c r="K32" s="102" t="str">
        <f t="shared" si="0"/>
        <v/>
      </c>
      <c r="L32" s="102"/>
      <c r="M32" s="6" t="str">
        <f t="shared" si="2"/>
        <v/>
      </c>
      <c r="N32" s="19"/>
      <c r="O32" s="8"/>
      <c r="P32" s="103"/>
      <c r="Q32" s="103"/>
      <c r="R32" s="104" t="str">
        <f t="shared" si="3"/>
        <v/>
      </c>
      <c r="S32" s="104"/>
      <c r="T32" s="105" t="str">
        <f t="shared" si="4"/>
        <v/>
      </c>
      <c r="U32" s="105"/>
    </row>
    <row r="33" spans="2:21" x14ac:dyDescent="0.2">
      <c r="B33" s="19">
        <v>25</v>
      </c>
      <c r="C33" s="102" t="str">
        <f t="shared" si="1"/>
        <v/>
      </c>
      <c r="D33" s="102"/>
      <c r="E33" s="19"/>
      <c r="F33" s="8"/>
      <c r="G33" s="19" t="s">
        <v>4</v>
      </c>
      <c r="H33" s="103"/>
      <c r="I33" s="103"/>
      <c r="J33" s="19"/>
      <c r="K33" s="102" t="str">
        <f t="shared" si="0"/>
        <v/>
      </c>
      <c r="L33" s="102"/>
      <c r="M33" s="6" t="str">
        <f t="shared" si="2"/>
        <v/>
      </c>
      <c r="N33" s="19"/>
      <c r="O33" s="8"/>
      <c r="P33" s="103"/>
      <c r="Q33" s="103"/>
      <c r="R33" s="104" t="str">
        <f t="shared" si="3"/>
        <v/>
      </c>
      <c r="S33" s="104"/>
      <c r="T33" s="105" t="str">
        <f t="shared" si="4"/>
        <v/>
      </c>
      <c r="U33" s="105"/>
    </row>
    <row r="34" spans="2:21" x14ac:dyDescent="0.2">
      <c r="B34" s="19">
        <v>26</v>
      </c>
      <c r="C34" s="102" t="str">
        <f t="shared" si="1"/>
        <v/>
      </c>
      <c r="D34" s="102"/>
      <c r="E34" s="19"/>
      <c r="F34" s="8"/>
      <c r="G34" s="19" t="s">
        <v>3</v>
      </c>
      <c r="H34" s="103"/>
      <c r="I34" s="103"/>
      <c r="J34" s="19"/>
      <c r="K34" s="102" t="str">
        <f t="shared" si="0"/>
        <v/>
      </c>
      <c r="L34" s="102"/>
      <c r="M34" s="6" t="str">
        <f t="shared" si="2"/>
        <v/>
      </c>
      <c r="N34" s="19"/>
      <c r="O34" s="8"/>
      <c r="P34" s="103"/>
      <c r="Q34" s="103"/>
      <c r="R34" s="104" t="str">
        <f t="shared" si="3"/>
        <v/>
      </c>
      <c r="S34" s="104"/>
      <c r="T34" s="105" t="str">
        <f t="shared" si="4"/>
        <v/>
      </c>
      <c r="U34" s="105"/>
    </row>
    <row r="35" spans="2:21" x14ac:dyDescent="0.2">
      <c r="B35" s="19">
        <v>27</v>
      </c>
      <c r="C35" s="102" t="str">
        <f t="shared" si="1"/>
        <v/>
      </c>
      <c r="D35" s="102"/>
      <c r="E35" s="19"/>
      <c r="F35" s="8"/>
      <c r="G35" s="19" t="s">
        <v>3</v>
      </c>
      <c r="H35" s="103"/>
      <c r="I35" s="103"/>
      <c r="J35" s="19"/>
      <c r="K35" s="102" t="str">
        <f t="shared" si="0"/>
        <v/>
      </c>
      <c r="L35" s="102"/>
      <c r="M35" s="6" t="str">
        <f t="shared" si="2"/>
        <v/>
      </c>
      <c r="N35" s="19"/>
      <c r="O35" s="8"/>
      <c r="P35" s="103"/>
      <c r="Q35" s="103"/>
      <c r="R35" s="104" t="str">
        <f t="shared" si="3"/>
        <v/>
      </c>
      <c r="S35" s="104"/>
      <c r="T35" s="105" t="str">
        <f t="shared" si="4"/>
        <v/>
      </c>
      <c r="U35" s="105"/>
    </row>
    <row r="36" spans="2:21" x14ac:dyDescent="0.2">
      <c r="B36" s="19">
        <v>28</v>
      </c>
      <c r="C36" s="102" t="str">
        <f t="shared" si="1"/>
        <v/>
      </c>
      <c r="D36" s="102"/>
      <c r="E36" s="19"/>
      <c r="F36" s="8"/>
      <c r="G36" s="19" t="s">
        <v>3</v>
      </c>
      <c r="H36" s="103"/>
      <c r="I36" s="103"/>
      <c r="J36" s="19"/>
      <c r="K36" s="102" t="str">
        <f t="shared" si="0"/>
        <v/>
      </c>
      <c r="L36" s="102"/>
      <c r="M36" s="6" t="str">
        <f t="shared" si="2"/>
        <v/>
      </c>
      <c r="N36" s="19"/>
      <c r="O36" s="8"/>
      <c r="P36" s="103"/>
      <c r="Q36" s="103"/>
      <c r="R36" s="104" t="str">
        <f t="shared" si="3"/>
        <v/>
      </c>
      <c r="S36" s="104"/>
      <c r="T36" s="105" t="str">
        <f t="shared" si="4"/>
        <v/>
      </c>
      <c r="U36" s="105"/>
    </row>
    <row r="37" spans="2:21" x14ac:dyDescent="0.2">
      <c r="B37" s="19">
        <v>29</v>
      </c>
      <c r="C37" s="102" t="str">
        <f t="shared" si="1"/>
        <v/>
      </c>
      <c r="D37" s="102"/>
      <c r="E37" s="19"/>
      <c r="F37" s="8"/>
      <c r="G37" s="19" t="s">
        <v>3</v>
      </c>
      <c r="H37" s="103"/>
      <c r="I37" s="103"/>
      <c r="J37" s="19"/>
      <c r="K37" s="102" t="str">
        <f t="shared" si="0"/>
        <v/>
      </c>
      <c r="L37" s="102"/>
      <c r="M37" s="6" t="str">
        <f t="shared" si="2"/>
        <v/>
      </c>
      <c r="N37" s="19"/>
      <c r="O37" s="8"/>
      <c r="P37" s="103"/>
      <c r="Q37" s="103"/>
      <c r="R37" s="104" t="str">
        <f t="shared" si="3"/>
        <v/>
      </c>
      <c r="S37" s="104"/>
      <c r="T37" s="105" t="str">
        <f t="shared" si="4"/>
        <v/>
      </c>
      <c r="U37" s="105"/>
    </row>
    <row r="38" spans="2:21" x14ac:dyDescent="0.2">
      <c r="B38" s="19">
        <v>30</v>
      </c>
      <c r="C38" s="102" t="str">
        <f t="shared" si="1"/>
        <v/>
      </c>
      <c r="D38" s="102"/>
      <c r="E38" s="19"/>
      <c r="F38" s="8"/>
      <c r="G38" s="19" t="s">
        <v>4</v>
      </c>
      <c r="H38" s="103"/>
      <c r="I38" s="103"/>
      <c r="J38" s="19"/>
      <c r="K38" s="102" t="str">
        <f t="shared" si="0"/>
        <v/>
      </c>
      <c r="L38" s="102"/>
      <c r="M38" s="6" t="str">
        <f t="shared" si="2"/>
        <v/>
      </c>
      <c r="N38" s="19"/>
      <c r="O38" s="8"/>
      <c r="P38" s="103"/>
      <c r="Q38" s="103"/>
      <c r="R38" s="104" t="str">
        <f t="shared" si="3"/>
        <v/>
      </c>
      <c r="S38" s="104"/>
      <c r="T38" s="105" t="str">
        <f t="shared" si="4"/>
        <v/>
      </c>
      <c r="U38" s="105"/>
    </row>
    <row r="39" spans="2:21" x14ac:dyDescent="0.2">
      <c r="B39" s="19">
        <v>31</v>
      </c>
      <c r="C39" s="102" t="str">
        <f t="shared" si="1"/>
        <v/>
      </c>
      <c r="D39" s="102"/>
      <c r="E39" s="19"/>
      <c r="F39" s="8"/>
      <c r="G39" s="19" t="s">
        <v>4</v>
      </c>
      <c r="H39" s="103"/>
      <c r="I39" s="103"/>
      <c r="J39" s="19"/>
      <c r="K39" s="102" t="str">
        <f t="shared" si="0"/>
        <v/>
      </c>
      <c r="L39" s="102"/>
      <c r="M39" s="6" t="str">
        <f t="shared" si="2"/>
        <v/>
      </c>
      <c r="N39" s="19"/>
      <c r="O39" s="8"/>
      <c r="P39" s="103"/>
      <c r="Q39" s="103"/>
      <c r="R39" s="104" t="str">
        <f t="shared" si="3"/>
        <v/>
      </c>
      <c r="S39" s="104"/>
      <c r="T39" s="105" t="str">
        <f t="shared" si="4"/>
        <v/>
      </c>
      <c r="U39" s="105"/>
    </row>
    <row r="40" spans="2:21" x14ac:dyDescent="0.2">
      <c r="B40" s="19">
        <v>32</v>
      </c>
      <c r="C40" s="102" t="str">
        <f t="shared" si="1"/>
        <v/>
      </c>
      <c r="D40" s="102"/>
      <c r="E40" s="19"/>
      <c r="F40" s="8"/>
      <c r="G40" s="19" t="s">
        <v>4</v>
      </c>
      <c r="H40" s="103"/>
      <c r="I40" s="103"/>
      <c r="J40" s="19"/>
      <c r="K40" s="102" t="str">
        <f t="shared" si="0"/>
        <v/>
      </c>
      <c r="L40" s="102"/>
      <c r="M40" s="6" t="str">
        <f t="shared" si="2"/>
        <v/>
      </c>
      <c r="N40" s="19"/>
      <c r="O40" s="8"/>
      <c r="P40" s="103"/>
      <c r="Q40" s="103"/>
      <c r="R40" s="104" t="str">
        <f t="shared" si="3"/>
        <v/>
      </c>
      <c r="S40" s="104"/>
      <c r="T40" s="105" t="str">
        <f t="shared" si="4"/>
        <v/>
      </c>
      <c r="U40" s="105"/>
    </row>
    <row r="41" spans="2:21" x14ac:dyDescent="0.2">
      <c r="B41" s="19">
        <v>33</v>
      </c>
      <c r="C41" s="102" t="str">
        <f t="shared" si="1"/>
        <v/>
      </c>
      <c r="D41" s="102"/>
      <c r="E41" s="19"/>
      <c r="F41" s="8"/>
      <c r="G41" s="19" t="s">
        <v>3</v>
      </c>
      <c r="H41" s="103"/>
      <c r="I41" s="103"/>
      <c r="J41" s="19"/>
      <c r="K41" s="102" t="str">
        <f t="shared" si="0"/>
        <v/>
      </c>
      <c r="L41" s="102"/>
      <c r="M41" s="6" t="str">
        <f t="shared" si="2"/>
        <v/>
      </c>
      <c r="N41" s="19"/>
      <c r="O41" s="8"/>
      <c r="P41" s="103"/>
      <c r="Q41" s="103"/>
      <c r="R41" s="104" t="str">
        <f t="shared" si="3"/>
        <v/>
      </c>
      <c r="S41" s="104"/>
      <c r="T41" s="105" t="str">
        <f t="shared" si="4"/>
        <v/>
      </c>
      <c r="U41" s="105"/>
    </row>
    <row r="42" spans="2:21" x14ac:dyDescent="0.2">
      <c r="B42" s="19">
        <v>34</v>
      </c>
      <c r="C42" s="102" t="str">
        <f t="shared" si="1"/>
        <v/>
      </c>
      <c r="D42" s="102"/>
      <c r="E42" s="19"/>
      <c r="F42" s="8"/>
      <c r="G42" s="19" t="s">
        <v>4</v>
      </c>
      <c r="H42" s="103"/>
      <c r="I42" s="103"/>
      <c r="J42" s="19"/>
      <c r="K42" s="102" t="str">
        <f t="shared" si="0"/>
        <v/>
      </c>
      <c r="L42" s="102"/>
      <c r="M42" s="6" t="str">
        <f t="shared" si="2"/>
        <v/>
      </c>
      <c r="N42" s="19"/>
      <c r="O42" s="8"/>
      <c r="P42" s="103"/>
      <c r="Q42" s="103"/>
      <c r="R42" s="104" t="str">
        <f t="shared" si="3"/>
        <v/>
      </c>
      <c r="S42" s="104"/>
      <c r="T42" s="105" t="str">
        <f t="shared" si="4"/>
        <v/>
      </c>
      <c r="U42" s="105"/>
    </row>
    <row r="43" spans="2:21" x14ac:dyDescent="0.2">
      <c r="B43" s="19">
        <v>35</v>
      </c>
      <c r="C43" s="102" t="str">
        <f t="shared" si="1"/>
        <v/>
      </c>
      <c r="D43" s="102"/>
      <c r="E43" s="19"/>
      <c r="F43" s="8"/>
      <c r="G43" s="19" t="s">
        <v>3</v>
      </c>
      <c r="H43" s="103"/>
      <c r="I43" s="103"/>
      <c r="J43" s="19"/>
      <c r="K43" s="102" t="str">
        <f t="shared" si="0"/>
        <v/>
      </c>
      <c r="L43" s="102"/>
      <c r="M43" s="6" t="str">
        <f t="shared" si="2"/>
        <v/>
      </c>
      <c r="N43" s="19"/>
      <c r="O43" s="8"/>
      <c r="P43" s="103"/>
      <c r="Q43" s="103"/>
      <c r="R43" s="104" t="str">
        <f t="shared" si="3"/>
        <v/>
      </c>
      <c r="S43" s="104"/>
      <c r="T43" s="105" t="str">
        <f t="shared" si="4"/>
        <v/>
      </c>
      <c r="U43" s="105"/>
    </row>
    <row r="44" spans="2:21" x14ac:dyDescent="0.2">
      <c r="B44" s="19">
        <v>36</v>
      </c>
      <c r="C44" s="102" t="str">
        <f t="shared" si="1"/>
        <v/>
      </c>
      <c r="D44" s="102"/>
      <c r="E44" s="19"/>
      <c r="F44" s="8"/>
      <c r="G44" s="19" t="s">
        <v>4</v>
      </c>
      <c r="H44" s="103"/>
      <c r="I44" s="103"/>
      <c r="J44" s="19"/>
      <c r="K44" s="102" t="str">
        <f t="shared" si="0"/>
        <v/>
      </c>
      <c r="L44" s="102"/>
      <c r="M44" s="6" t="str">
        <f t="shared" si="2"/>
        <v/>
      </c>
      <c r="N44" s="19"/>
      <c r="O44" s="8"/>
      <c r="P44" s="103"/>
      <c r="Q44" s="103"/>
      <c r="R44" s="104" t="str">
        <f t="shared" si="3"/>
        <v/>
      </c>
      <c r="S44" s="104"/>
      <c r="T44" s="105" t="str">
        <f t="shared" si="4"/>
        <v/>
      </c>
      <c r="U44" s="105"/>
    </row>
    <row r="45" spans="2:21" x14ac:dyDescent="0.2">
      <c r="B45" s="19">
        <v>37</v>
      </c>
      <c r="C45" s="102" t="str">
        <f t="shared" si="1"/>
        <v/>
      </c>
      <c r="D45" s="102"/>
      <c r="E45" s="19"/>
      <c r="F45" s="8"/>
      <c r="G45" s="19" t="s">
        <v>3</v>
      </c>
      <c r="H45" s="103"/>
      <c r="I45" s="103"/>
      <c r="J45" s="19"/>
      <c r="K45" s="102" t="str">
        <f t="shared" si="0"/>
        <v/>
      </c>
      <c r="L45" s="102"/>
      <c r="M45" s="6" t="str">
        <f t="shared" si="2"/>
        <v/>
      </c>
      <c r="N45" s="19"/>
      <c r="O45" s="8"/>
      <c r="P45" s="103"/>
      <c r="Q45" s="103"/>
      <c r="R45" s="104" t="str">
        <f t="shared" si="3"/>
        <v/>
      </c>
      <c r="S45" s="104"/>
      <c r="T45" s="105" t="str">
        <f t="shared" si="4"/>
        <v/>
      </c>
      <c r="U45" s="105"/>
    </row>
    <row r="46" spans="2:21" x14ac:dyDescent="0.2">
      <c r="B46" s="19">
        <v>38</v>
      </c>
      <c r="C46" s="102" t="str">
        <f t="shared" si="1"/>
        <v/>
      </c>
      <c r="D46" s="102"/>
      <c r="E46" s="19"/>
      <c r="F46" s="8"/>
      <c r="G46" s="19" t="s">
        <v>4</v>
      </c>
      <c r="H46" s="103"/>
      <c r="I46" s="103"/>
      <c r="J46" s="19"/>
      <c r="K46" s="102" t="str">
        <f t="shared" si="0"/>
        <v/>
      </c>
      <c r="L46" s="102"/>
      <c r="M46" s="6" t="str">
        <f t="shared" si="2"/>
        <v/>
      </c>
      <c r="N46" s="19"/>
      <c r="O46" s="8"/>
      <c r="P46" s="103"/>
      <c r="Q46" s="103"/>
      <c r="R46" s="104" t="str">
        <f t="shared" si="3"/>
        <v/>
      </c>
      <c r="S46" s="104"/>
      <c r="T46" s="105" t="str">
        <f t="shared" si="4"/>
        <v/>
      </c>
      <c r="U46" s="105"/>
    </row>
    <row r="47" spans="2:21" x14ac:dyDescent="0.2">
      <c r="B47" s="19">
        <v>39</v>
      </c>
      <c r="C47" s="102" t="str">
        <f t="shared" si="1"/>
        <v/>
      </c>
      <c r="D47" s="102"/>
      <c r="E47" s="19"/>
      <c r="F47" s="8"/>
      <c r="G47" s="19" t="s">
        <v>4</v>
      </c>
      <c r="H47" s="103"/>
      <c r="I47" s="103"/>
      <c r="J47" s="19"/>
      <c r="K47" s="102" t="str">
        <f t="shared" si="0"/>
        <v/>
      </c>
      <c r="L47" s="102"/>
      <c r="M47" s="6" t="str">
        <f t="shared" si="2"/>
        <v/>
      </c>
      <c r="N47" s="19"/>
      <c r="O47" s="8"/>
      <c r="P47" s="103"/>
      <c r="Q47" s="103"/>
      <c r="R47" s="104" t="str">
        <f t="shared" si="3"/>
        <v/>
      </c>
      <c r="S47" s="104"/>
      <c r="T47" s="105" t="str">
        <f t="shared" si="4"/>
        <v/>
      </c>
      <c r="U47" s="105"/>
    </row>
    <row r="48" spans="2:21" x14ac:dyDescent="0.2">
      <c r="B48" s="19">
        <v>40</v>
      </c>
      <c r="C48" s="102" t="str">
        <f t="shared" si="1"/>
        <v/>
      </c>
      <c r="D48" s="102"/>
      <c r="E48" s="19"/>
      <c r="F48" s="8"/>
      <c r="G48" s="19" t="s">
        <v>37</v>
      </c>
      <c r="H48" s="103"/>
      <c r="I48" s="103"/>
      <c r="J48" s="19"/>
      <c r="K48" s="102" t="str">
        <f t="shared" si="0"/>
        <v/>
      </c>
      <c r="L48" s="102"/>
      <c r="M48" s="6" t="str">
        <f t="shared" si="2"/>
        <v/>
      </c>
      <c r="N48" s="19"/>
      <c r="O48" s="8"/>
      <c r="P48" s="103"/>
      <c r="Q48" s="103"/>
      <c r="R48" s="104" t="str">
        <f t="shared" si="3"/>
        <v/>
      </c>
      <c r="S48" s="104"/>
      <c r="T48" s="105" t="str">
        <f t="shared" si="4"/>
        <v/>
      </c>
      <c r="U48" s="105"/>
    </row>
    <row r="49" spans="2:21" x14ac:dyDescent="0.2">
      <c r="B49" s="19">
        <v>41</v>
      </c>
      <c r="C49" s="102" t="str">
        <f t="shared" si="1"/>
        <v/>
      </c>
      <c r="D49" s="102"/>
      <c r="E49" s="19"/>
      <c r="F49" s="8"/>
      <c r="G49" s="19" t="s">
        <v>4</v>
      </c>
      <c r="H49" s="103"/>
      <c r="I49" s="103"/>
      <c r="J49" s="19"/>
      <c r="K49" s="102" t="str">
        <f t="shared" si="0"/>
        <v/>
      </c>
      <c r="L49" s="102"/>
      <c r="M49" s="6" t="str">
        <f t="shared" si="2"/>
        <v/>
      </c>
      <c r="N49" s="19"/>
      <c r="O49" s="8"/>
      <c r="P49" s="103"/>
      <c r="Q49" s="103"/>
      <c r="R49" s="104" t="str">
        <f t="shared" si="3"/>
        <v/>
      </c>
      <c r="S49" s="104"/>
      <c r="T49" s="105" t="str">
        <f t="shared" si="4"/>
        <v/>
      </c>
      <c r="U49" s="105"/>
    </row>
    <row r="50" spans="2:21" x14ac:dyDescent="0.2">
      <c r="B50" s="19">
        <v>42</v>
      </c>
      <c r="C50" s="102" t="str">
        <f t="shared" si="1"/>
        <v/>
      </c>
      <c r="D50" s="102"/>
      <c r="E50" s="19"/>
      <c r="F50" s="8"/>
      <c r="G50" s="19" t="s">
        <v>4</v>
      </c>
      <c r="H50" s="103"/>
      <c r="I50" s="103"/>
      <c r="J50" s="19"/>
      <c r="K50" s="102" t="str">
        <f t="shared" si="0"/>
        <v/>
      </c>
      <c r="L50" s="102"/>
      <c r="M50" s="6" t="str">
        <f t="shared" si="2"/>
        <v/>
      </c>
      <c r="N50" s="19"/>
      <c r="O50" s="8"/>
      <c r="P50" s="103"/>
      <c r="Q50" s="103"/>
      <c r="R50" s="104" t="str">
        <f t="shared" si="3"/>
        <v/>
      </c>
      <c r="S50" s="104"/>
      <c r="T50" s="105" t="str">
        <f t="shared" si="4"/>
        <v/>
      </c>
      <c r="U50" s="105"/>
    </row>
    <row r="51" spans="2:21" x14ac:dyDescent="0.2">
      <c r="B51" s="19">
        <v>43</v>
      </c>
      <c r="C51" s="102" t="str">
        <f t="shared" si="1"/>
        <v/>
      </c>
      <c r="D51" s="102"/>
      <c r="E51" s="19"/>
      <c r="F51" s="8"/>
      <c r="G51" s="19" t="s">
        <v>3</v>
      </c>
      <c r="H51" s="103"/>
      <c r="I51" s="103"/>
      <c r="J51" s="19"/>
      <c r="K51" s="102" t="str">
        <f t="shared" si="0"/>
        <v/>
      </c>
      <c r="L51" s="102"/>
      <c r="M51" s="6" t="str">
        <f t="shared" si="2"/>
        <v/>
      </c>
      <c r="N51" s="19"/>
      <c r="O51" s="8"/>
      <c r="P51" s="103"/>
      <c r="Q51" s="103"/>
      <c r="R51" s="104" t="str">
        <f t="shared" si="3"/>
        <v/>
      </c>
      <c r="S51" s="104"/>
      <c r="T51" s="105" t="str">
        <f t="shared" si="4"/>
        <v/>
      </c>
      <c r="U51" s="105"/>
    </row>
    <row r="52" spans="2:21" x14ac:dyDescent="0.2">
      <c r="B52" s="19">
        <v>44</v>
      </c>
      <c r="C52" s="102" t="str">
        <f t="shared" si="1"/>
        <v/>
      </c>
      <c r="D52" s="102"/>
      <c r="E52" s="19"/>
      <c r="F52" s="8"/>
      <c r="G52" s="19" t="s">
        <v>3</v>
      </c>
      <c r="H52" s="103"/>
      <c r="I52" s="103"/>
      <c r="J52" s="19"/>
      <c r="K52" s="102" t="str">
        <f t="shared" si="0"/>
        <v/>
      </c>
      <c r="L52" s="102"/>
      <c r="M52" s="6" t="str">
        <f t="shared" si="2"/>
        <v/>
      </c>
      <c r="N52" s="19"/>
      <c r="O52" s="8"/>
      <c r="P52" s="103"/>
      <c r="Q52" s="103"/>
      <c r="R52" s="104" t="str">
        <f t="shared" si="3"/>
        <v/>
      </c>
      <c r="S52" s="104"/>
      <c r="T52" s="105" t="str">
        <f t="shared" si="4"/>
        <v/>
      </c>
      <c r="U52" s="105"/>
    </row>
    <row r="53" spans="2:21" x14ac:dyDescent="0.2">
      <c r="B53" s="19">
        <v>45</v>
      </c>
      <c r="C53" s="102" t="str">
        <f t="shared" si="1"/>
        <v/>
      </c>
      <c r="D53" s="102"/>
      <c r="E53" s="19"/>
      <c r="F53" s="8"/>
      <c r="G53" s="19" t="s">
        <v>4</v>
      </c>
      <c r="H53" s="103"/>
      <c r="I53" s="103"/>
      <c r="J53" s="19"/>
      <c r="K53" s="102" t="str">
        <f t="shared" si="0"/>
        <v/>
      </c>
      <c r="L53" s="102"/>
      <c r="M53" s="6" t="str">
        <f t="shared" si="2"/>
        <v/>
      </c>
      <c r="N53" s="19"/>
      <c r="O53" s="8"/>
      <c r="P53" s="103"/>
      <c r="Q53" s="103"/>
      <c r="R53" s="104" t="str">
        <f t="shared" si="3"/>
        <v/>
      </c>
      <c r="S53" s="104"/>
      <c r="T53" s="105" t="str">
        <f t="shared" si="4"/>
        <v/>
      </c>
      <c r="U53" s="105"/>
    </row>
    <row r="54" spans="2:21" x14ac:dyDescent="0.2">
      <c r="B54" s="19">
        <v>46</v>
      </c>
      <c r="C54" s="102" t="str">
        <f t="shared" si="1"/>
        <v/>
      </c>
      <c r="D54" s="102"/>
      <c r="E54" s="19"/>
      <c r="F54" s="8"/>
      <c r="G54" s="19" t="s">
        <v>4</v>
      </c>
      <c r="H54" s="103"/>
      <c r="I54" s="103"/>
      <c r="J54" s="19"/>
      <c r="K54" s="102" t="str">
        <f t="shared" si="0"/>
        <v/>
      </c>
      <c r="L54" s="102"/>
      <c r="M54" s="6" t="str">
        <f t="shared" si="2"/>
        <v/>
      </c>
      <c r="N54" s="19"/>
      <c r="O54" s="8"/>
      <c r="P54" s="103"/>
      <c r="Q54" s="103"/>
      <c r="R54" s="104" t="str">
        <f t="shared" si="3"/>
        <v/>
      </c>
      <c r="S54" s="104"/>
      <c r="T54" s="105" t="str">
        <f t="shared" si="4"/>
        <v/>
      </c>
      <c r="U54" s="105"/>
    </row>
    <row r="55" spans="2:21" x14ac:dyDescent="0.2">
      <c r="B55" s="19">
        <v>47</v>
      </c>
      <c r="C55" s="102" t="str">
        <f t="shared" si="1"/>
        <v/>
      </c>
      <c r="D55" s="102"/>
      <c r="E55" s="19"/>
      <c r="F55" s="8"/>
      <c r="G55" s="19" t="s">
        <v>3</v>
      </c>
      <c r="H55" s="103"/>
      <c r="I55" s="103"/>
      <c r="J55" s="19"/>
      <c r="K55" s="102" t="str">
        <f t="shared" si="0"/>
        <v/>
      </c>
      <c r="L55" s="102"/>
      <c r="M55" s="6" t="str">
        <f t="shared" si="2"/>
        <v/>
      </c>
      <c r="N55" s="19"/>
      <c r="O55" s="8"/>
      <c r="P55" s="103"/>
      <c r="Q55" s="103"/>
      <c r="R55" s="104" t="str">
        <f t="shared" si="3"/>
        <v/>
      </c>
      <c r="S55" s="104"/>
      <c r="T55" s="105" t="str">
        <f t="shared" si="4"/>
        <v/>
      </c>
      <c r="U55" s="105"/>
    </row>
    <row r="56" spans="2:21" x14ac:dyDescent="0.2">
      <c r="B56" s="19">
        <v>48</v>
      </c>
      <c r="C56" s="102" t="str">
        <f t="shared" si="1"/>
        <v/>
      </c>
      <c r="D56" s="102"/>
      <c r="E56" s="19"/>
      <c r="F56" s="8"/>
      <c r="G56" s="19" t="s">
        <v>3</v>
      </c>
      <c r="H56" s="103"/>
      <c r="I56" s="103"/>
      <c r="J56" s="19"/>
      <c r="K56" s="102" t="str">
        <f t="shared" si="0"/>
        <v/>
      </c>
      <c r="L56" s="102"/>
      <c r="M56" s="6" t="str">
        <f t="shared" si="2"/>
        <v/>
      </c>
      <c r="N56" s="19"/>
      <c r="O56" s="8"/>
      <c r="P56" s="103"/>
      <c r="Q56" s="103"/>
      <c r="R56" s="104" t="str">
        <f t="shared" si="3"/>
        <v/>
      </c>
      <c r="S56" s="104"/>
      <c r="T56" s="105" t="str">
        <f t="shared" si="4"/>
        <v/>
      </c>
      <c r="U56" s="105"/>
    </row>
    <row r="57" spans="2:21" x14ac:dyDescent="0.2">
      <c r="B57" s="19">
        <v>49</v>
      </c>
      <c r="C57" s="102" t="str">
        <f t="shared" si="1"/>
        <v/>
      </c>
      <c r="D57" s="102"/>
      <c r="E57" s="19"/>
      <c r="F57" s="8"/>
      <c r="G57" s="19" t="s">
        <v>3</v>
      </c>
      <c r="H57" s="103"/>
      <c r="I57" s="103"/>
      <c r="J57" s="19"/>
      <c r="K57" s="102" t="str">
        <f t="shared" si="0"/>
        <v/>
      </c>
      <c r="L57" s="102"/>
      <c r="M57" s="6" t="str">
        <f t="shared" si="2"/>
        <v/>
      </c>
      <c r="N57" s="19"/>
      <c r="O57" s="8"/>
      <c r="P57" s="103"/>
      <c r="Q57" s="103"/>
      <c r="R57" s="104" t="str">
        <f t="shared" si="3"/>
        <v/>
      </c>
      <c r="S57" s="104"/>
      <c r="T57" s="105" t="str">
        <f t="shared" si="4"/>
        <v/>
      </c>
      <c r="U57" s="105"/>
    </row>
    <row r="58" spans="2:21" x14ac:dyDescent="0.2">
      <c r="B58" s="19">
        <v>50</v>
      </c>
      <c r="C58" s="102" t="str">
        <f t="shared" si="1"/>
        <v/>
      </c>
      <c r="D58" s="102"/>
      <c r="E58" s="19"/>
      <c r="F58" s="8"/>
      <c r="G58" s="19" t="s">
        <v>3</v>
      </c>
      <c r="H58" s="103"/>
      <c r="I58" s="103"/>
      <c r="J58" s="19"/>
      <c r="K58" s="102" t="str">
        <f t="shared" si="0"/>
        <v/>
      </c>
      <c r="L58" s="102"/>
      <c r="M58" s="6" t="str">
        <f t="shared" si="2"/>
        <v/>
      </c>
      <c r="N58" s="19"/>
      <c r="O58" s="8"/>
      <c r="P58" s="103"/>
      <c r="Q58" s="103"/>
      <c r="R58" s="104" t="str">
        <f t="shared" si="3"/>
        <v/>
      </c>
      <c r="S58" s="104"/>
      <c r="T58" s="105" t="str">
        <f t="shared" si="4"/>
        <v/>
      </c>
      <c r="U58" s="105"/>
    </row>
    <row r="59" spans="2:21" x14ac:dyDescent="0.2">
      <c r="B59" s="19">
        <v>51</v>
      </c>
      <c r="C59" s="102" t="str">
        <f t="shared" si="1"/>
        <v/>
      </c>
      <c r="D59" s="102"/>
      <c r="E59" s="19"/>
      <c r="F59" s="8"/>
      <c r="G59" s="19" t="s">
        <v>3</v>
      </c>
      <c r="H59" s="103"/>
      <c r="I59" s="103"/>
      <c r="J59" s="19"/>
      <c r="K59" s="102" t="str">
        <f t="shared" si="0"/>
        <v/>
      </c>
      <c r="L59" s="102"/>
      <c r="M59" s="6" t="str">
        <f t="shared" si="2"/>
        <v/>
      </c>
      <c r="N59" s="19"/>
      <c r="O59" s="8"/>
      <c r="P59" s="103"/>
      <c r="Q59" s="103"/>
      <c r="R59" s="104" t="str">
        <f t="shared" si="3"/>
        <v/>
      </c>
      <c r="S59" s="104"/>
      <c r="T59" s="105" t="str">
        <f t="shared" si="4"/>
        <v/>
      </c>
      <c r="U59" s="105"/>
    </row>
    <row r="60" spans="2:21" x14ac:dyDescent="0.2">
      <c r="B60" s="19">
        <v>52</v>
      </c>
      <c r="C60" s="102" t="str">
        <f t="shared" si="1"/>
        <v/>
      </c>
      <c r="D60" s="102"/>
      <c r="E60" s="19"/>
      <c r="F60" s="8"/>
      <c r="G60" s="19" t="s">
        <v>3</v>
      </c>
      <c r="H60" s="103"/>
      <c r="I60" s="103"/>
      <c r="J60" s="19"/>
      <c r="K60" s="102" t="str">
        <f t="shared" si="0"/>
        <v/>
      </c>
      <c r="L60" s="102"/>
      <c r="M60" s="6" t="str">
        <f t="shared" si="2"/>
        <v/>
      </c>
      <c r="N60" s="19"/>
      <c r="O60" s="8"/>
      <c r="P60" s="103"/>
      <c r="Q60" s="103"/>
      <c r="R60" s="104" t="str">
        <f t="shared" si="3"/>
        <v/>
      </c>
      <c r="S60" s="104"/>
      <c r="T60" s="105" t="str">
        <f t="shared" si="4"/>
        <v/>
      </c>
      <c r="U60" s="105"/>
    </row>
    <row r="61" spans="2:21" x14ac:dyDescent="0.2">
      <c r="B61" s="19">
        <v>53</v>
      </c>
      <c r="C61" s="102" t="str">
        <f t="shared" si="1"/>
        <v/>
      </c>
      <c r="D61" s="102"/>
      <c r="E61" s="19"/>
      <c r="F61" s="8"/>
      <c r="G61" s="19" t="s">
        <v>3</v>
      </c>
      <c r="H61" s="103"/>
      <c r="I61" s="103"/>
      <c r="J61" s="19"/>
      <c r="K61" s="102" t="str">
        <f t="shared" si="0"/>
        <v/>
      </c>
      <c r="L61" s="102"/>
      <c r="M61" s="6" t="str">
        <f t="shared" si="2"/>
        <v/>
      </c>
      <c r="N61" s="19"/>
      <c r="O61" s="8"/>
      <c r="P61" s="103"/>
      <c r="Q61" s="103"/>
      <c r="R61" s="104" t="str">
        <f t="shared" si="3"/>
        <v/>
      </c>
      <c r="S61" s="104"/>
      <c r="T61" s="105" t="str">
        <f t="shared" si="4"/>
        <v/>
      </c>
      <c r="U61" s="105"/>
    </row>
    <row r="62" spans="2:21" x14ac:dyDescent="0.2">
      <c r="B62" s="19">
        <v>54</v>
      </c>
      <c r="C62" s="102" t="str">
        <f t="shared" si="1"/>
        <v/>
      </c>
      <c r="D62" s="102"/>
      <c r="E62" s="19"/>
      <c r="F62" s="8"/>
      <c r="G62" s="19" t="s">
        <v>3</v>
      </c>
      <c r="H62" s="103"/>
      <c r="I62" s="103"/>
      <c r="J62" s="19"/>
      <c r="K62" s="102" t="str">
        <f t="shared" si="0"/>
        <v/>
      </c>
      <c r="L62" s="102"/>
      <c r="M62" s="6" t="str">
        <f t="shared" si="2"/>
        <v/>
      </c>
      <c r="N62" s="19"/>
      <c r="O62" s="8"/>
      <c r="P62" s="103"/>
      <c r="Q62" s="103"/>
      <c r="R62" s="104" t="str">
        <f t="shared" si="3"/>
        <v/>
      </c>
      <c r="S62" s="104"/>
      <c r="T62" s="105" t="str">
        <f t="shared" si="4"/>
        <v/>
      </c>
      <c r="U62" s="105"/>
    </row>
    <row r="63" spans="2:21" x14ac:dyDescent="0.2">
      <c r="B63" s="19">
        <v>55</v>
      </c>
      <c r="C63" s="102" t="str">
        <f t="shared" si="1"/>
        <v/>
      </c>
      <c r="D63" s="102"/>
      <c r="E63" s="19"/>
      <c r="F63" s="8"/>
      <c r="G63" s="19" t="s">
        <v>4</v>
      </c>
      <c r="H63" s="103"/>
      <c r="I63" s="103"/>
      <c r="J63" s="19"/>
      <c r="K63" s="102" t="str">
        <f t="shared" si="0"/>
        <v/>
      </c>
      <c r="L63" s="102"/>
      <c r="M63" s="6" t="str">
        <f t="shared" si="2"/>
        <v/>
      </c>
      <c r="N63" s="19"/>
      <c r="O63" s="8"/>
      <c r="P63" s="103"/>
      <c r="Q63" s="103"/>
      <c r="R63" s="104" t="str">
        <f t="shared" si="3"/>
        <v/>
      </c>
      <c r="S63" s="104"/>
      <c r="T63" s="105" t="str">
        <f t="shared" si="4"/>
        <v/>
      </c>
      <c r="U63" s="105"/>
    </row>
    <row r="64" spans="2:21" x14ac:dyDescent="0.2">
      <c r="B64" s="19">
        <v>56</v>
      </c>
      <c r="C64" s="102" t="str">
        <f t="shared" si="1"/>
        <v/>
      </c>
      <c r="D64" s="102"/>
      <c r="E64" s="19"/>
      <c r="F64" s="8"/>
      <c r="G64" s="19" t="s">
        <v>3</v>
      </c>
      <c r="H64" s="103"/>
      <c r="I64" s="103"/>
      <c r="J64" s="19"/>
      <c r="K64" s="102" t="str">
        <f t="shared" si="0"/>
        <v/>
      </c>
      <c r="L64" s="102"/>
      <c r="M64" s="6" t="str">
        <f t="shared" si="2"/>
        <v/>
      </c>
      <c r="N64" s="19"/>
      <c r="O64" s="8"/>
      <c r="P64" s="103"/>
      <c r="Q64" s="103"/>
      <c r="R64" s="104" t="str">
        <f t="shared" si="3"/>
        <v/>
      </c>
      <c r="S64" s="104"/>
      <c r="T64" s="105" t="str">
        <f t="shared" si="4"/>
        <v/>
      </c>
      <c r="U64" s="105"/>
    </row>
    <row r="65" spans="2:21" x14ac:dyDescent="0.2">
      <c r="B65" s="19">
        <v>57</v>
      </c>
      <c r="C65" s="102" t="str">
        <f t="shared" si="1"/>
        <v/>
      </c>
      <c r="D65" s="102"/>
      <c r="E65" s="19"/>
      <c r="F65" s="8"/>
      <c r="G65" s="19" t="s">
        <v>3</v>
      </c>
      <c r="H65" s="103"/>
      <c r="I65" s="103"/>
      <c r="J65" s="19"/>
      <c r="K65" s="102" t="str">
        <f t="shared" si="0"/>
        <v/>
      </c>
      <c r="L65" s="102"/>
      <c r="M65" s="6" t="str">
        <f t="shared" si="2"/>
        <v/>
      </c>
      <c r="N65" s="19"/>
      <c r="O65" s="8"/>
      <c r="P65" s="103"/>
      <c r="Q65" s="103"/>
      <c r="R65" s="104" t="str">
        <f t="shared" si="3"/>
        <v/>
      </c>
      <c r="S65" s="104"/>
      <c r="T65" s="105" t="str">
        <f t="shared" si="4"/>
        <v/>
      </c>
      <c r="U65" s="105"/>
    </row>
    <row r="66" spans="2:21" x14ac:dyDescent="0.2">
      <c r="B66" s="19">
        <v>58</v>
      </c>
      <c r="C66" s="102" t="str">
        <f t="shared" si="1"/>
        <v/>
      </c>
      <c r="D66" s="102"/>
      <c r="E66" s="19"/>
      <c r="F66" s="8"/>
      <c r="G66" s="19" t="s">
        <v>3</v>
      </c>
      <c r="H66" s="103"/>
      <c r="I66" s="103"/>
      <c r="J66" s="19"/>
      <c r="K66" s="102" t="str">
        <f t="shared" si="0"/>
        <v/>
      </c>
      <c r="L66" s="102"/>
      <c r="M66" s="6" t="str">
        <f t="shared" si="2"/>
        <v/>
      </c>
      <c r="N66" s="19"/>
      <c r="O66" s="8"/>
      <c r="P66" s="103"/>
      <c r="Q66" s="103"/>
      <c r="R66" s="104" t="str">
        <f t="shared" si="3"/>
        <v/>
      </c>
      <c r="S66" s="104"/>
      <c r="T66" s="105" t="str">
        <f t="shared" si="4"/>
        <v/>
      </c>
      <c r="U66" s="105"/>
    </row>
    <row r="67" spans="2:21" x14ac:dyDescent="0.2">
      <c r="B67" s="19">
        <v>59</v>
      </c>
      <c r="C67" s="102" t="str">
        <f t="shared" si="1"/>
        <v/>
      </c>
      <c r="D67" s="102"/>
      <c r="E67" s="19"/>
      <c r="F67" s="8"/>
      <c r="G67" s="19" t="s">
        <v>3</v>
      </c>
      <c r="H67" s="103"/>
      <c r="I67" s="103"/>
      <c r="J67" s="19"/>
      <c r="K67" s="102" t="str">
        <f t="shared" si="0"/>
        <v/>
      </c>
      <c r="L67" s="102"/>
      <c r="M67" s="6" t="str">
        <f t="shared" si="2"/>
        <v/>
      </c>
      <c r="N67" s="19"/>
      <c r="O67" s="8"/>
      <c r="P67" s="103"/>
      <c r="Q67" s="103"/>
      <c r="R67" s="104" t="str">
        <f t="shared" si="3"/>
        <v/>
      </c>
      <c r="S67" s="104"/>
      <c r="T67" s="105" t="str">
        <f t="shared" si="4"/>
        <v/>
      </c>
      <c r="U67" s="105"/>
    </row>
    <row r="68" spans="2:21" x14ac:dyDescent="0.2">
      <c r="B68" s="19">
        <v>60</v>
      </c>
      <c r="C68" s="102" t="str">
        <f t="shared" si="1"/>
        <v/>
      </c>
      <c r="D68" s="102"/>
      <c r="E68" s="19"/>
      <c r="F68" s="8"/>
      <c r="G68" s="19" t="s">
        <v>4</v>
      </c>
      <c r="H68" s="103"/>
      <c r="I68" s="103"/>
      <c r="J68" s="19"/>
      <c r="K68" s="102" t="str">
        <f t="shared" si="0"/>
        <v/>
      </c>
      <c r="L68" s="102"/>
      <c r="M68" s="6" t="str">
        <f t="shared" si="2"/>
        <v/>
      </c>
      <c r="N68" s="19"/>
      <c r="O68" s="8"/>
      <c r="P68" s="103"/>
      <c r="Q68" s="103"/>
      <c r="R68" s="104" t="str">
        <f t="shared" si="3"/>
        <v/>
      </c>
      <c r="S68" s="104"/>
      <c r="T68" s="105" t="str">
        <f t="shared" si="4"/>
        <v/>
      </c>
      <c r="U68" s="105"/>
    </row>
    <row r="69" spans="2:21" x14ac:dyDescent="0.2">
      <c r="B69" s="19">
        <v>61</v>
      </c>
      <c r="C69" s="102" t="str">
        <f t="shared" si="1"/>
        <v/>
      </c>
      <c r="D69" s="102"/>
      <c r="E69" s="19"/>
      <c r="F69" s="8"/>
      <c r="G69" s="19" t="s">
        <v>4</v>
      </c>
      <c r="H69" s="103"/>
      <c r="I69" s="103"/>
      <c r="J69" s="19"/>
      <c r="K69" s="102" t="str">
        <f t="shared" si="0"/>
        <v/>
      </c>
      <c r="L69" s="102"/>
      <c r="M69" s="6" t="str">
        <f t="shared" si="2"/>
        <v/>
      </c>
      <c r="N69" s="19"/>
      <c r="O69" s="8"/>
      <c r="P69" s="103"/>
      <c r="Q69" s="103"/>
      <c r="R69" s="104" t="str">
        <f t="shared" si="3"/>
        <v/>
      </c>
      <c r="S69" s="104"/>
      <c r="T69" s="105" t="str">
        <f t="shared" si="4"/>
        <v/>
      </c>
      <c r="U69" s="105"/>
    </row>
    <row r="70" spans="2:21" x14ac:dyDescent="0.2">
      <c r="B70" s="19">
        <v>62</v>
      </c>
      <c r="C70" s="102" t="str">
        <f t="shared" si="1"/>
        <v/>
      </c>
      <c r="D70" s="102"/>
      <c r="E70" s="19"/>
      <c r="F70" s="8"/>
      <c r="G70" s="19" t="s">
        <v>3</v>
      </c>
      <c r="H70" s="103"/>
      <c r="I70" s="103"/>
      <c r="J70" s="19"/>
      <c r="K70" s="102" t="str">
        <f t="shared" si="0"/>
        <v/>
      </c>
      <c r="L70" s="102"/>
      <c r="M70" s="6" t="str">
        <f t="shared" si="2"/>
        <v/>
      </c>
      <c r="N70" s="19"/>
      <c r="O70" s="8"/>
      <c r="P70" s="103"/>
      <c r="Q70" s="103"/>
      <c r="R70" s="104" t="str">
        <f t="shared" si="3"/>
        <v/>
      </c>
      <c r="S70" s="104"/>
      <c r="T70" s="105" t="str">
        <f t="shared" si="4"/>
        <v/>
      </c>
      <c r="U70" s="105"/>
    </row>
    <row r="71" spans="2:21" x14ac:dyDescent="0.2">
      <c r="B71" s="19">
        <v>63</v>
      </c>
      <c r="C71" s="102" t="str">
        <f t="shared" si="1"/>
        <v/>
      </c>
      <c r="D71" s="102"/>
      <c r="E71" s="19"/>
      <c r="F71" s="8"/>
      <c r="G71" s="19" t="s">
        <v>4</v>
      </c>
      <c r="H71" s="103"/>
      <c r="I71" s="103"/>
      <c r="J71" s="19"/>
      <c r="K71" s="102" t="str">
        <f t="shared" si="0"/>
        <v/>
      </c>
      <c r="L71" s="102"/>
      <c r="M71" s="6" t="str">
        <f t="shared" si="2"/>
        <v/>
      </c>
      <c r="N71" s="19"/>
      <c r="O71" s="8"/>
      <c r="P71" s="103"/>
      <c r="Q71" s="103"/>
      <c r="R71" s="104" t="str">
        <f t="shared" si="3"/>
        <v/>
      </c>
      <c r="S71" s="104"/>
      <c r="T71" s="105" t="str">
        <f t="shared" si="4"/>
        <v/>
      </c>
      <c r="U71" s="105"/>
    </row>
    <row r="72" spans="2:21" x14ac:dyDescent="0.2">
      <c r="B72" s="19">
        <v>64</v>
      </c>
      <c r="C72" s="102" t="str">
        <f t="shared" si="1"/>
        <v/>
      </c>
      <c r="D72" s="102"/>
      <c r="E72" s="19"/>
      <c r="F72" s="8"/>
      <c r="G72" s="19" t="s">
        <v>3</v>
      </c>
      <c r="H72" s="103"/>
      <c r="I72" s="103"/>
      <c r="J72" s="19"/>
      <c r="K72" s="102" t="str">
        <f t="shared" si="0"/>
        <v/>
      </c>
      <c r="L72" s="102"/>
      <c r="M72" s="6" t="str">
        <f t="shared" si="2"/>
        <v/>
      </c>
      <c r="N72" s="19"/>
      <c r="O72" s="8"/>
      <c r="P72" s="103"/>
      <c r="Q72" s="103"/>
      <c r="R72" s="104" t="str">
        <f t="shared" si="3"/>
        <v/>
      </c>
      <c r="S72" s="104"/>
      <c r="T72" s="105" t="str">
        <f t="shared" si="4"/>
        <v/>
      </c>
      <c r="U72" s="105"/>
    </row>
    <row r="73" spans="2:21" x14ac:dyDescent="0.2">
      <c r="B73" s="19">
        <v>65</v>
      </c>
      <c r="C73" s="102" t="str">
        <f t="shared" si="1"/>
        <v/>
      </c>
      <c r="D73" s="102"/>
      <c r="E73" s="19"/>
      <c r="F73" s="8"/>
      <c r="G73" s="19" t="s">
        <v>4</v>
      </c>
      <c r="H73" s="103"/>
      <c r="I73" s="103"/>
      <c r="J73" s="19"/>
      <c r="K73" s="102" t="str">
        <f t="shared" ref="K73:K108" si="5">IF(F73="","",C73*0.03)</f>
        <v/>
      </c>
      <c r="L73" s="102"/>
      <c r="M73" s="6" t="str">
        <f t="shared" si="2"/>
        <v/>
      </c>
      <c r="N73" s="19"/>
      <c r="O73" s="8"/>
      <c r="P73" s="103"/>
      <c r="Q73" s="103"/>
      <c r="R73" s="104" t="str">
        <f t="shared" si="3"/>
        <v/>
      </c>
      <c r="S73" s="104"/>
      <c r="T73" s="105" t="str">
        <f t="shared" si="4"/>
        <v/>
      </c>
      <c r="U73" s="105"/>
    </row>
    <row r="74" spans="2:21" x14ac:dyDescent="0.2">
      <c r="B74" s="19">
        <v>66</v>
      </c>
      <c r="C74" s="102" t="str">
        <f t="shared" ref="C74:C108" si="6">IF(R73="","",C73+R73)</f>
        <v/>
      </c>
      <c r="D74" s="102"/>
      <c r="E74" s="19"/>
      <c r="F74" s="8"/>
      <c r="G74" s="19" t="s">
        <v>4</v>
      </c>
      <c r="H74" s="103"/>
      <c r="I74" s="103"/>
      <c r="J74" s="19"/>
      <c r="K74" s="102" t="str">
        <f t="shared" si="5"/>
        <v/>
      </c>
      <c r="L74" s="102"/>
      <c r="M74" s="6" t="str">
        <f t="shared" ref="M74:M108" si="7">IF(J74="","",(K74/J74)/1000)</f>
        <v/>
      </c>
      <c r="N74" s="19"/>
      <c r="O74" s="8"/>
      <c r="P74" s="103"/>
      <c r="Q74" s="103"/>
      <c r="R74" s="104" t="str">
        <f t="shared" ref="R74:R108" si="8">IF(O74="","",(IF(G74="売",H74-P74,P74-H74))*M74*100000)</f>
        <v/>
      </c>
      <c r="S74" s="104"/>
      <c r="T74" s="105" t="str">
        <f t="shared" ref="T74:T108" si="9">IF(O74="","",IF(R74&lt;0,J74*(-1),IF(G74="買",(P74-H74)*100,(H74-P74)*100)))</f>
        <v/>
      </c>
      <c r="U74" s="105"/>
    </row>
    <row r="75" spans="2:21" x14ac:dyDescent="0.2">
      <c r="B75" s="19">
        <v>67</v>
      </c>
      <c r="C75" s="102" t="str">
        <f t="shared" si="6"/>
        <v/>
      </c>
      <c r="D75" s="102"/>
      <c r="E75" s="19"/>
      <c r="F75" s="8"/>
      <c r="G75" s="19" t="s">
        <v>3</v>
      </c>
      <c r="H75" s="103"/>
      <c r="I75" s="103"/>
      <c r="J75" s="19"/>
      <c r="K75" s="102" t="str">
        <f t="shared" si="5"/>
        <v/>
      </c>
      <c r="L75" s="102"/>
      <c r="M75" s="6" t="str">
        <f t="shared" si="7"/>
        <v/>
      </c>
      <c r="N75" s="19"/>
      <c r="O75" s="8"/>
      <c r="P75" s="103"/>
      <c r="Q75" s="103"/>
      <c r="R75" s="104" t="str">
        <f t="shared" si="8"/>
        <v/>
      </c>
      <c r="S75" s="104"/>
      <c r="T75" s="105" t="str">
        <f t="shared" si="9"/>
        <v/>
      </c>
      <c r="U75" s="105"/>
    </row>
    <row r="76" spans="2:21" x14ac:dyDescent="0.2">
      <c r="B76" s="19">
        <v>68</v>
      </c>
      <c r="C76" s="102" t="str">
        <f t="shared" si="6"/>
        <v/>
      </c>
      <c r="D76" s="102"/>
      <c r="E76" s="19"/>
      <c r="F76" s="8"/>
      <c r="G76" s="19" t="s">
        <v>3</v>
      </c>
      <c r="H76" s="103"/>
      <c r="I76" s="103"/>
      <c r="J76" s="19"/>
      <c r="K76" s="102" t="str">
        <f t="shared" si="5"/>
        <v/>
      </c>
      <c r="L76" s="102"/>
      <c r="M76" s="6" t="str">
        <f t="shared" si="7"/>
        <v/>
      </c>
      <c r="N76" s="19"/>
      <c r="O76" s="8"/>
      <c r="P76" s="103"/>
      <c r="Q76" s="103"/>
      <c r="R76" s="104" t="str">
        <f t="shared" si="8"/>
        <v/>
      </c>
      <c r="S76" s="104"/>
      <c r="T76" s="105" t="str">
        <f t="shared" si="9"/>
        <v/>
      </c>
      <c r="U76" s="105"/>
    </row>
    <row r="77" spans="2:21" x14ac:dyDescent="0.2">
      <c r="B77" s="19">
        <v>69</v>
      </c>
      <c r="C77" s="102" t="str">
        <f t="shared" si="6"/>
        <v/>
      </c>
      <c r="D77" s="102"/>
      <c r="E77" s="19"/>
      <c r="F77" s="8"/>
      <c r="G77" s="19" t="s">
        <v>3</v>
      </c>
      <c r="H77" s="103"/>
      <c r="I77" s="103"/>
      <c r="J77" s="19"/>
      <c r="K77" s="102" t="str">
        <f t="shared" si="5"/>
        <v/>
      </c>
      <c r="L77" s="102"/>
      <c r="M77" s="6" t="str">
        <f t="shared" si="7"/>
        <v/>
      </c>
      <c r="N77" s="19"/>
      <c r="O77" s="8"/>
      <c r="P77" s="103"/>
      <c r="Q77" s="103"/>
      <c r="R77" s="104" t="str">
        <f t="shared" si="8"/>
        <v/>
      </c>
      <c r="S77" s="104"/>
      <c r="T77" s="105" t="str">
        <f t="shared" si="9"/>
        <v/>
      </c>
      <c r="U77" s="105"/>
    </row>
    <row r="78" spans="2:21" x14ac:dyDescent="0.2">
      <c r="B78" s="19">
        <v>70</v>
      </c>
      <c r="C78" s="102" t="str">
        <f t="shared" si="6"/>
        <v/>
      </c>
      <c r="D78" s="102"/>
      <c r="E78" s="19"/>
      <c r="F78" s="8"/>
      <c r="G78" s="19" t="s">
        <v>4</v>
      </c>
      <c r="H78" s="103"/>
      <c r="I78" s="103"/>
      <c r="J78" s="19"/>
      <c r="K78" s="102" t="str">
        <f t="shared" si="5"/>
        <v/>
      </c>
      <c r="L78" s="102"/>
      <c r="M78" s="6" t="str">
        <f t="shared" si="7"/>
        <v/>
      </c>
      <c r="N78" s="19"/>
      <c r="O78" s="8"/>
      <c r="P78" s="103"/>
      <c r="Q78" s="103"/>
      <c r="R78" s="104" t="str">
        <f t="shared" si="8"/>
        <v/>
      </c>
      <c r="S78" s="104"/>
      <c r="T78" s="105" t="str">
        <f t="shared" si="9"/>
        <v/>
      </c>
      <c r="U78" s="105"/>
    </row>
    <row r="79" spans="2:21" x14ac:dyDescent="0.2">
      <c r="B79" s="19">
        <v>71</v>
      </c>
      <c r="C79" s="102" t="str">
        <f t="shared" si="6"/>
        <v/>
      </c>
      <c r="D79" s="102"/>
      <c r="E79" s="19"/>
      <c r="F79" s="8"/>
      <c r="G79" s="19" t="s">
        <v>3</v>
      </c>
      <c r="H79" s="103"/>
      <c r="I79" s="103"/>
      <c r="J79" s="19"/>
      <c r="K79" s="102" t="str">
        <f t="shared" si="5"/>
        <v/>
      </c>
      <c r="L79" s="102"/>
      <c r="M79" s="6" t="str">
        <f t="shared" si="7"/>
        <v/>
      </c>
      <c r="N79" s="19"/>
      <c r="O79" s="8"/>
      <c r="P79" s="103"/>
      <c r="Q79" s="103"/>
      <c r="R79" s="104" t="str">
        <f t="shared" si="8"/>
        <v/>
      </c>
      <c r="S79" s="104"/>
      <c r="T79" s="105" t="str">
        <f t="shared" si="9"/>
        <v/>
      </c>
      <c r="U79" s="105"/>
    </row>
    <row r="80" spans="2:21" x14ac:dyDescent="0.2">
      <c r="B80" s="19">
        <v>72</v>
      </c>
      <c r="C80" s="102" t="str">
        <f t="shared" si="6"/>
        <v/>
      </c>
      <c r="D80" s="102"/>
      <c r="E80" s="19"/>
      <c r="F80" s="8"/>
      <c r="G80" s="19" t="s">
        <v>4</v>
      </c>
      <c r="H80" s="103"/>
      <c r="I80" s="103"/>
      <c r="J80" s="19"/>
      <c r="K80" s="102" t="str">
        <f t="shared" si="5"/>
        <v/>
      </c>
      <c r="L80" s="102"/>
      <c r="M80" s="6" t="str">
        <f t="shared" si="7"/>
        <v/>
      </c>
      <c r="N80" s="19"/>
      <c r="O80" s="8"/>
      <c r="P80" s="103"/>
      <c r="Q80" s="103"/>
      <c r="R80" s="104" t="str">
        <f t="shared" si="8"/>
        <v/>
      </c>
      <c r="S80" s="104"/>
      <c r="T80" s="105" t="str">
        <f t="shared" si="9"/>
        <v/>
      </c>
      <c r="U80" s="105"/>
    </row>
    <row r="81" spans="2:21" x14ac:dyDescent="0.2">
      <c r="B81" s="19">
        <v>73</v>
      </c>
      <c r="C81" s="102" t="str">
        <f t="shared" si="6"/>
        <v/>
      </c>
      <c r="D81" s="102"/>
      <c r="E81" s="19"/>
      <c r="F81" s="8"/>
      <c r="G81" s="19" t="s">
        <v>3</v>
      </c>
      <c r="H81" s="103"/>
      <c r="I81" s="103"/>
      <c r="J81" s="19"/>
      <c r="K81" s="102" t="str">
        <f t="shared" si="5"/>
        <v/>
      </c>
      <c r="L81" s="102"/>
      <c r="M81" s="6" t="str">
        <f t="shared" si="7"/>
        <v/>
      </c>
      <c r="N81" s="19"/>
      <c r="O81" s="8"/>
      <c r="P81" s="103"/>
      <c r="Q81" s="103"/>
      <c r="R81" s="104" t="str">
        <f t="shared" si="8"/>
        <v/>
      </c>
      <c r="S81" s="104"/>
      <c r="T81" s="105" t="str">
        <f t="shared" si="9"/>
        <v/>
      </c>
      <c r="U81" s="105"/>
    </row>
    <row r="82" spans="2:21" x14ac:dyDescent="0.2">
      <c r="B82" s="19">
        <v>74</v>
      </c>
      <c r="C82" s="102" t="str">
        <f t="shared" si="6"/>
        <v/>
      </c>
      <c r="D82" s="102"/>
      <c r="E82" s="19"/>
      <c r="F82" s="8"/>
      <c r="G82" s="19" t="s">
        <v>3</v>
      </c>
      <c r="H82" s="103"/>
      <c r="I82" s="103"/>
      <c r="J82" s="19"/>
      <c r="K82" s="102" t="str">
        <f t="shared" si="5"/>
        <v/>
      </c>
      <c r="L82" s="102"/>
      <c r="M82" s="6" t="str">
        <f t="shared" si="7"/>
        <v/>
      </c>
      <c r="N82" s="19"/>
      <c r="O82" s="8"/>
      <c r="P82" s="103"/>
      <c r="Q82" s="103"/>
      <c r="R82" s="104" t="str">
        <f t="shared" si="8"/>
        <v/>
      </c>
      <c r="S82" s="104"/>
      <c r="T82" s="105" t="str">
        <f t="shared" si="9"/>
        <v/>
      </c>
      <c r="U82" s="105"/>
    </row>
    <row r="83" spans="2:21" x14ac:dyDescent="0.2">
      <c r="B83" s="19">
        <v>75</v>
      </c>
      <c r="C83" s="102" t="str">
        <f t="shared" si="6"/>
        <v/>
      </c>
      <c r="D83" s="102"/>
      <c r="E83" s="19"/>
      <c r="F83" s="8"/>
      <c r="G83" s="19" t="s">
        <v>3</v>
      </c>
      <c r="H83" s="103"/>
      <c r="I83" s="103"/>
      <c r="J83" s="19"/>
      <c r="K83" s="102" t="str">
        <f t="shared" si="5"/>
        <v/>
      </c>
      <c r="L83" s="102"/>
      <c r="M83" s="6" t="str">
        <f t="shared" si="7"/>
        <v/>
      </c>
      <c r="N83" s="19"/>
      <c r="O83" s="8"/>
      <c r="P83" s="103"/>
      <c r="Q83" s="103"/>
      <c r="R83" s="104" t="str">
        <f t="shared" si="8"/>
        <v/>
      </c>
      <c r="S83" s="104"/>
      <c r="T83" s="105" t="str">
        <f t="shared" si="9"/>
        <v/>
      </c>
      <c r="U83" s="105"/>
    </row>
    <row r="84" spans="2:21" x14ac:dyDescent="0.2">
      <c r="B84" s="19">
        <v>76</v>
      </c>
      <c r="C84" s="102" t="str">
        <f t="shared" si="6"/>
        <v/>
      </c>
      <c r="D84" s="102"/>
      <c r="E84" s="19"/>
      <c r="F84" s="8"/>
      <c r="G84" s="19" t="s">
        <v>3</v>
      </c>
      <c r="H84" s="103"/>
      <c r="I84" s="103"/>
      <c r="J84" s="19"/>
      <c r="K84" s="102" t="str">
        <f t="shared" si="5"/>
        <v/>
      </c>
      <c r="L84" s="102"/>
      <c r="M84" s="6" t="str">
        <f t="shared" si="7"/>
        <v/>
      </c>
      <c r="N84" s="19"/>
      <c r="O84" s="8"/>
      <c r="P84" s="103"/>
      <c r="Q84" s="103"/>
      <c r="R84" s="104" t="str">
        <f t="shared" si="8"/>
        <v/>
      </c>
      <c r="S84" s="104"/>
      <c r="T84" s="105" t="str">
        <f t="shared" si="9"/>
        <v/>
      </c>
      <c r="U84" s="105"/>
    </row>
    <row r="85" spans="2:21" x14ac:dyDescent="0.2">
      <c r="B85" s="19">
        <v>77</v>
      </c>
      <c r="C85" s="102" t="str">
        <f t="shared" si="6"/>
        <v/>
      </c>
      <c r="D85" s="102"/>
      <c r="E85" s="19"/>
      <c r="F85" s="8"/>
      <c r="G85" s="19" t="s">
        <v>4</v>
      </c>
      <c r="H85" s="103"/>
      <c r="I85" s="103"/>
      <c r="J85" s="19"/>
      <c r="K85" s="102" t="str">
        <f t="shared" si="5"/>
        <v/>
      </c>
      <c r="L85" s="102"/>
      <c r="M85" s="6" t="str">
        <f t="shared" si="7"/>
        <v/>
      </c>
      <c r="N85" s="19"/>
      <c r="O85" s="8"/>
      <c r="P85" s="103"/>
      <c r="Q85" s="103"/>
      <c r="R85" s="104" t="str">
        <f t="shared" si="8"/>
        <v/>
      </c>
      <c r="S85" s="104"/>
      <c r="T85" s="105" t="str">
        <f t="shared" si="9"/>
        <v/>
      </c>
      <c r="U85" s="105"/>
    </row>
    <row r="86" spans="2:21" x14ac:dyDescent="0.2">
      <c r="B86" s="19">
        <v>78</v>
      </c>
      <c r="C86" s="102" t="str">
        <f t="shared" si="6"/>
        <v/>
      </c>
      <c r="D86" s="102"/>
      <c r="E86" s="19"/>
      <c r="F86" s="8"/>
      <c r="G86" s="19" t="s">
        <v>3</v>
      </c>
      <c r="H86" s="103"/>
      <c r="I86" s="103"/>
      <c r="J86" s="19"/>
      <c r="K86" s="102" t="str">
        <f t="shared" si="5"/>
        <v/>
      </c>
      <c r="L86" s="102"/>
      <c r="M86" s="6" t="str">
        <f t="shared" si="7"/>
        <v/>
      </c>
      <c r="N86" s="19"/>
      <c r="O86" s="8"/>
      <c r="P86" s="103"/>
      <c r="Q86" s="103"/>
      <c r="R86" s="104" t="str">
        <f t="shared" si="8"/>
        <v/>
      </c>
      <c r="S86" s="104"/>
      <c r="T86" s="105" t="str">
        <f t="shared" si="9"/>
        <v/>
      </c>
      <c r="U86" s="105"/>
    </row>
    <row r="87" spans="2:21" x14ac:dyDescent="0.2">
      <c r="B87" s="19">
        <v>79</v>
      </c>
      <c r="C87" s="102" t="str">
        <f t="shared" si="6"/>
        <v/>
      </c>
      <c r="D87" s="102"/>
      <c r="E87" s="19"/>
      <c r="F87" s="8"/>
      <c r="G87" s="19" t="s">
        <v>4</v>
      </c>
      <c r="H87" s="103"/>
      <c r="I87" s="103"/>
      <c r="J87" s="19"/>
      <c r="K87" s="102" t="str">
        <f t="shared" si="5"/>
        <v/>
      </c>
      <c r="L87" s="102"/>
      <c r="M87" s="6" t="str">
        <f t="shared" si="7"/>
        <v/>
      </c>
      <c r="N87" s="19"/>
      <c r="O87" s="8"/>
      <c r="P87" s="103"/>
      <c r="Q87" s="103"/>
      <c r="R87" s="104" t="str">
        <f t="shared" si="8"/>
        <v/>
      </c>
      <c r="S87" s="104"/>
      <c r="T87" s="105" t="str">
        <f t="shared" si="9"/>
        <v/>
      </c>
      <c r="U87" s="105"/>
    </row>
    <row r="88" spans="2:21" x14ac:dyDescent="0.2">
      <c r="B88" s="19">
        <v>80</v>
      </c>
      <c r="C88" s="102" t="str">
        <f t="shared" si="6"/>
        <v/>
      </c>
      <c r="D88" s="102"/>
      <c r="E88" s="19"/>
      <c r="F88" s="8"/>
      <c r="G88" s="19" t="s">
        <v>4</v>
      </c>
      <c r="H88" s="103"/>
      <c r="I88" s="103"/>
      <c r="J88" s="19"/>
      <c r="K88" s="102" t="str">
        <f t="shared" si="5"/>
        <v/>
      </c>
      <c r="L88" s="102"/>
      <c r="M88" s="6" t="str">
        <f t="shared" si="7"/>
        <v/>
      </c>
      <c r="N88" s="19"/>
      <c r="O88" s="8"/>
      <c r="P88" s="103"/>
      <c r="Q88" s="103"/>
      <c r="R88" s="104" t="str">
        <f t="shared" si="8"/>
        <v/>
      </c>
      <c r="S88" s="104"/>
      <c r="T88" s="105" t="str">
        <f t="shared" si="9"/>
        <v/>
      </c>
      <c r="U88" s="105"/>
    </row>
    <row r="89" spans="2:21" x14ac:dyDescent="0.2">
      <c r="B89" s="19">
        <v>81</v>
      </c>
      <c r="C89" s="102" t="str">
        <f t="shared" si="6"/>
        <v/>
      </c>
      <c r="D89" s="102"/>
      <c r="E89" s="19"/>
      <c r="F89" s="8"/>
      <c r="G89" s="19" t="s">
        <v>4</v>
      </c>
      <c r="H89" s="103"/>
      <c r="I89" s="103"/>
      <c r="J89" s="19"/>
      <c r="K89" s="102" t="str">
        <f t="shared" si="5"/>
        <v/>
      </c>
      <c r="L89" s="102"/>
      <c r="M89" s="6" t="str">
        <f t="shared" si="7"/>
        <v/>
      </c>
      <c r="N89" s="19"/>
      <c r="O89" s="8"/>
      <c r="P89" s="103"/>
      <c r="Q89" s="103"/>
      <c r="R89" s="104" t="str">
        <f t="shared" si="8"/>
        <v/>
      </c>
      <c r="S89" s="104"/>
      <c r="T89" s="105" t="str">
        <f t="shared" si="9"/>
        <v/>
      </c>
      <c r="U89" s="105"/>
    </row>
    <row r="90" spans="2:21" x14ac:dyDescent="0.2">
      <c r="B90" s="19">
        <v>82</v>
      </c>
      <c r="C90" s="102" t="str">
        <f t="shared" si="6"/>
        <v/>
      </c>
      <c r="D90" s="102"/>
      <c r="E90" s="19"/>
      <c r="F90" s="8"/>
      <c r="G90" s="19" t="s">
        <v>4</v>
      </c>
      <c r="H90" s="103"/>
      <c r="I90" s="103"/>
      <c r="J90" s="19"/>
      <c r="K90" s="102" t="str">
        <f t="shared" si="5"/>
        <v/>
      </c>
      <c r="L90" s="102"/>
      <c r="M90" s="6" t="str">
        <f t="shared" si="7"/>
        <v/>
      </c>
      <c r="N90" s="19"/>
      <c r="O90" s="8"/>
      <c r="P90" s="103"/>
      <c r="Q90" s="103"/>
      <c r="R90" s="104" t="str">
        <f t="shared" si="8"/>
        <v/>
      </c>
      <c r="S90" s="104"/>
      <c r="T90" s="105" t="str">
        <f t="shared" si="9"/>
        <v/>
      </c>
      <c r="U90" s="105"/>
    </row>
    <row r="91" spans="2:21" x14ac:dyDescent="0.2">
      <c r="B91" s="19">
        <v>83</v>
      </c>
      <c r="C91" s="102" t="str">
        <f t="shared" si="6"/>
        <v/>
      </c>
      <c r="D91" s="102"/>
      <c r="E91" s="19"/>
      <c r="F91" s="8"/>
      <c r="G91" s="19" t="s">
        <v>4</v>
      </c>
      <c r="H91" s="103"/>
      <c r="I91" s="103"/>
      <c r="J91" s="19"/>
      <c r="K91" s="102" t="str">
        <f t="shared" si="5"/>
        <v/>
      </c>
      <c r="L91" s="102"/>
      <c r="M91" s="6" t="str">
        <f t="shared" si="7"/>
        <v/>
      </c>
      <c r="N91" s="19"/>
      <c r="O91" s="8"/>
      <c r="P91" s="103"/>
      <c r="Q91" s="103"/>
      <c r="R91" s="104" t="str">
        <f t="shared" si="8"/>
        <v/>
      </c>
      <c r="S91" s="104"/>
      <c r="T91" s="105" t="str">
        <f t="shared" si="9"/>
        <v/>
      </c>
      <c r="U91" s="105"/>
    </row>
    <row r="92" spans="2:21" x14ac:dyDescent="0.2">
      <c r="B92" s="19">
        <v>84</v>
      </c>
      <c r="C92" s="102" t="str">
        <f t="shared" si="6"/>
        <v/>
      </c>
      <c r="D92" s="102"/>
      <c r="E92" s="19"/>
      <c r="F92" s="8"/>
      <c r="G92" s="19" t="s">
        <v>3</v>
      </c>
      <c r="H92" s="103"/>
      <c r="I92" s="103"/>
      <c r="J92" s="19"/>
      <c r="K92" s="102" t="str">
        <f t="shared" si="5"/>
        <v/>
      </c>
      <c r="L92" s="102"/>
      <c r="M92" s="6" t="str">
        <f t="shared" si="7"/>
        <v/>
      </c>
      <c r="N92" s="19"/>
      <c r="O92" s="8"/>
      <c r="P92" s="103"/>
      <c r="Q92" s="103"/>
      <c r="R92" s="104" t="str">
        <f t="shared" si="8"/>
        <v/>
      </c>
      <c r="S92" s="104"/>
      <c r="T92" s="105" t="str">
        <f t="shared" si="9"/>
        <v/>
      </c>
      <c r="U92" s="105"/>
    </row>
    <row r="93" spans="2:21" x14ac:dyDescent="0.2">
      <c r="B93" s="19">
        <v>85</v>
      </c>
      <c r="C93" s="102" t="str">
        <f t="shared" si="6"/>
        <v/>
      </c>
      <c r="D93" s="102"/>
      <c r="E93" s="19"/>
      <c r="F93" s="8"/>
      <c r="G93" s="19" t="s">
        <v>4</v>
      </c>
      <c r="H93" s="103"/>
      <c r="I93" s="103"/>
      <c r="J93" s="19"/>
      <c r="K93" s="102" t="str">
        <f t="shared" si="5"/>
        <v/>
      </c>
      <c r="L93" s="102"/>
      <c r="M93" s="6" t="str">
        <f t="shared" si="7"/>
        <v/>
      </c>
      <c r="N93" s="19"/>
      <c r="O93" s="8"/>
      <c r="P93" s="103"/>
      <c r="Q93" s="103"/>
      <c r="R93" s="104" t="str">
        <f t="shared" si="8"/>
        <v/>
      </c>
      <c r="S93" s="104"/>
      <c r="T93" s="105" t="str">
        <f t="shared" si="9"/>
        <v/>
      </c>
      <c r="U93" s="105"/>
    </row>
    <row r="94" spans="2:21" x14ac:dyDescent="0.2">
      <c r="B94" s="19">
        <v>86</v>
      </c>
      <c r="C94" s="102" t="str">
        <f t="shared" si="6"/>
        <v/>
      </c>
      <c r="D94" s="102"/>
      <c r="E94" s="19"/>
      <c r="F94" s="8"/>
      <c r="G94" s="19" t="s">
        <v>3</v>
      </c>
      <c r="H94" s="103"/>
      <c r="I94" s="103"/>
      <c r="J94" s="19"/>
      <c r="K94" s="102" t="str">
        <f t="shared" si="5"/>
        <v/>
      </c>
      <c r="L94" s="102"/>
      <c r="M94" s="6" t="str">
        <f t="shared" si="7"/>
        <v/>
      </c>
      <c r="N94" s="19"/>
      <c r="O94" s="8"/>
      <c r="P94" s="103"/>
      <c r="Q94" s="103"/>
      <c r="R94" s="104" t="str">
        <f t="shared" si="8"/>
        <v/>
      </c>
      <c r="S94" s="104"/>
      <c r="T94" s="105" t="str">
        <f t="shared" si="9"/>
        <v/>
      </c>
      <c r="U94" s="105"/>
    </row>
    <row r="95" spans="2:21" x14ac:dyDescent="0.2">
      <c r="B95" s="19">
        <v>87</v>
      </c>
      <c r="C95" s="102" t="str">
        <f t="shared" si="6"/>
        <v/>
      </c>
      <c r="D95" s="102"/>
      <c r="E95" s="19"/>
      <c r="F95" s="8"/>
      <c r="G95" s="19" t="s">
        <v>4</v>
      </c>
      <c r="H95" s="103"/>
      <c r="I95" s="103"/>
      <c r="J95" s="19"/>
      <c r="K95" s="102" t="str">
        <f t="shared" si="5"/>
        <v/>
      </c>
      <c r="L95" s="102"/>
      <c r="M95" s="6" t="str">
        <f t="shared" si="7"/>
        <v/>
      </c>
      <c r="N95" s="19"/>
      <c r="O95" s="8"/>
      <c r="P95" s="103"/>
      <c r="Q95" s="103"/>
      <c r="R95" s="104" t="str">
        <f t="shared" si="8"/>
        <v/>
      </c>
      <c r="S95" s="104"/>
      <c r="T95" s="105" t="str">
        <f t="shared" si="9"/>
        <v/>
      </c>
      <c r="U95" s="105"/>
    </row>
    <row r="96" spans="2:21" x14ac:dyDescent="0.2">
      <c r="B96" s="19">
        <v>88</v>
      </c>
      <c r="C96" s="102" t="str">
        <f t="shared" si="6"/>
        <v/>
      </c>
      <c r="D96" s="102"/>
      <c r="E96" s="19"/>
      <c r="F96" s="8"/>
      <c r="G96" s="19" t="s">
        <v>3</v>
      </c>
      <c r="H96" s="103"/>
      <c r="I96" s="103"/>
      <c r="J96" s="19"/>
      <c r="K96" s="102" t="str">
        <f t="shared" si="5"/>
        <v/>
      </c>
      <c r="L96" s="102"/>
      <c r="M96" s="6" t="str">
        <f t="shared" si="7"/>
        <v/>
      </c>
      <c r="N96" s="19"/>
      <c r="O96" s="8"/>
      <c r="P96" s="103"/>
      <c r="Q96" s="103"/>
      <c r="R96" s="104" t="str">
        <f t="shared" si="8"/>
        <v/>
      </c>
      <c r="S96" s="104"/>
      <c r="T96" s="105" t="str">
        <f t="shared" si="9"/>
        <v/>
      </c>
      <c r="U96" s="105"/>
    </row>
    <row r="97" spans="2:21" x14ac:dyDescent="0.2">
      <c r="B97" s="19">
        <v>89</v>
      </c>
      <c r="C97" s="102" t="str">
        <f t="shared" si="6"/>
        <v/>
      </c>
      <c r="D97" s="102"/>
      <c r="E97" s="19"/>
      <c r="F97" s="8"/>
      <c r="G97" s="19" t="s">
        <v>4</v>
      </c>
      <c r="H97" s="103"/>
      <c r="I97" s="103"/>
      <c r="J97" s="19"/>
      <c r="K97" s="102" t="str">
        <f t="shared" si="5"/>
        <v/>
      </c>
      <c r="L97" s="102"/>
      <c r="M97" s="6" t="str">
        <f t="shared" si="7"/>
        <v/>
      </c>
      <c r="N97" s="19"/>
      <c r="O97" s="8"/>
      <c r="P97" s="103"/>
      <c r="Q97" s="103"/>
      <c r="R97" s="104" t="str">
        <f t="shared" si="8"/>
        <v/>
      </c>
      <c r="S97" s="104"/>
      <c r="T97" s="105" t="str">
        <f t="shared" si="9"/>
        <v/>
      </c>
      <c r="U97" s="105"/>
    </row>
    <row r="98" spans="2:21" x14ac:dyDescent="0.2">
      <c r="B98" s="19">
        <v>90</v>
      </c>
      <c r="C98" s="102" t="str">
        <f t="shared" si="6"/>
        <v/>
      </c>
      <c r="D98" s="102"/>
      <c r="E98" s="19"/>
      <c r="F98" s="8"/>
      <c r="G98" s="19" t="s">
        <v>3</v>
      </c>
      <c r="H98" s="103"/>
      <c r="I98" s="103"/>
      <c r="J98" s="19"/>
      <c r="K98" s="102" t="str">
        <f t="shared" si="5"/>
        <v/>
      </c>
      <c r="L98" s="102"/>
      <c r="M98" s="6" t="str">
        <f t="shared" si="7"/>
        <v/>
      </c>
      <c r="N98" s="19"/>
      <c r="O98" s="8"/>
      <c r="P98" s="103"/>
      <c r="Q98" s="103"/>
      <c r="R98" s="104" t="str">
        <f t="shared" si="8"/>
        <v/>
      </c>
      <c r="S98" s="104"/>
      <c r="T98" s="105" t="str">
        <f t="shared" si="9"/>
        <v/>
      </c>
      <c r="U98" s="105"/>
    </row>
    <row r="99" spans="2:21" x14ac:dyDescent="0.2">
      <c r="B99" s="19">
        <v>91</v>
      </c>
      <c r="C99" s="102" t="str">
        <f t="shared" si="6"/>
        <v/>
      </c>
      <c r="D99" s="102"/>
      <c r="E99" s="19"/>
      <c r="F99" s="8"/>
      <c r="G99" s="19" t="s">
        <v>4</v>
      </c>
      <c r="H99" s="103"/>
      <c r="I99" s="103"/>
      <c r="J99" s="19"/>
      <c r="K99" s="102" t="str">
        <f t="shared" si="5"/>
        <v/>
      </c>
      <c r="L99" s="102"/>
      <c r="M99" s="6" t="str">
        <f t="shared" si="7"/>
        <v/>
      </c>
      <c r="N99" s="19"/>
      <c r="O99" s="8"/>
      <c r="P99" s="103"/>
      <c r="Q99" s="103"/>
      <c r="R99" s="104" t="str">
        <f t="shared" si="8"/>
        <v/>
      </c>
      <c r="S99" s="104"/>
      <c r="T99" s="105" t="str">
        <f t="shared" si="9"/>
        <v/>
      </c>
      <c r="U99" s="105"/>
    </row>
    <row r="100" spans="2:21" x14ac:dyDescent="0.2">
      <c r="B100" s="19">
        <v>92</v>
      </c>
      <c r="C100" s="102" t="str">
        <f t="shared" si="6"/>
        <v/>
      </c>
      <c r="D100" s="102"/>
      <c r="E100" s="19"/>
      <c r="F100" s="8"/>
      <c r="G100" s="19" t="s">
        <v>4</v>
      </c>
      <c r="H100" s="103"/>
      <c r="I100" s="103"/>
      <c r="J100" s="19"/>
      <c r="K100" s="102" t="str">
        <f t="shared" si="5"/>
        <v/>
      </c>
      <c r="L100" s="102"/>
      <c r="M100" s="6" t="str">
        <f t="shared" si="7"/>
        <v/>
      </c>
      <c r="N100" s="19"/>
      <c r="O100" s="8"/>
      <c r="P100" s="103"/>
      <c r="Q100" s="103"/>
      <c r="R100" s="104" t="str">
        <f t="shared" si="8"/>
        <v/>
      </c>
      <c r="S100" s="104"/>
      <c r="T100" s="105" t="str">
        <f t="shared" si="9"/>
        <v/>
      </c>
      <c r="U100" s="105"/>
    </row>
    <row r="101" spans="2:21" x14ac:dyDescent="0.2">
      <c r="B101" s="19">
        <v>93</v>
      </c>
      <c r="C101" s="102" t="str">
        <f t="shared" si="6"/>
        <v/>
      </c>
      <c r="D101" s="102"/>
      <c r="E101" s="19"/>
      <c r="F101" s="8"/>
      <c r="G101" s="19" t="s">
        <v>3</v>
      </c>
      <c r="H101" s="103"/>
      <c r="I101" s="103"/>
      <c r="J101" s="19"/>
      <c r="K101" s="102" t="str">
        <f t="shared" si="5"/>
        <v/>
      </c>
      <c r="L101" s="102"/>
      <c r="M101" s="6" t="str">
        <f t="shared" si="7"/>
        <v/>
      </c>
      <c r="N101" s="19"/>
      <c r="O101" s="8"/>
      <c r="P101" s="103"/>
      <c r="Q101" s="103"/>
      <c r="R101" s="104" t="str">
        <f t="shared" si="8"/>
        <v/>
      </c>
      <c r="S101" s="104"/>
      <c r="T101" s="105" t="str">
        <f t="shared" si="9"/>
        <v/>
      </c>
      <c r="U101" s="105"/>
    </row>
    <row r="102" spans="2:21" x14ac:dyDescent="0.2">
      <c r="B102" s="19">
        <v>94</v>
      </c>
      <c r="C102" s="102" t="str">
        <f t="shared" si="6"/>
        <v/>
      </c>
      <c r="D102" s="102"/>
      <c r="E102" s="19"/>
      <c r="F102" s="8"/>
      <c r="G102" s="19" t="s">
        <v>3</v>
      </c>
      <c r="H102" s="103"/>
      <c r="I102" s="103"/>
      <c r="J102" s="19"/>
      <c r="K102" s="102" t="str">
        <f t="shared" si="5"/>
        <v/>
      </c>
      <c r="L102" s="102"/>
      <c r="M102" s="6" t="str">
        <f t="shared" si="7"/>
        <v/>
      </c>
      <c r="N102" s="19"/>
      <c r="O102" s="8"/>
      <c r="P102" s="103"/>
      <c r="Q102" s="103"/>
      <c r="R102" s="104" t="str">
        <f t="shared" si="8"/>
        <v/>
      </c>
      <c r="S102" s="104"/>
      <c r="T102" s="105" t="str">
        <f t="shared" si="9"/>
        <v/>
      </c>
      <c r="U102" s="105"/>
    </row>
    <row r="103" spans="2:21" x14ac:dyDescent="0.2">
      <c r="B103" s="19">
        <v>95</v>
      </c>
      <c r="C103" s="102" t="str">
        <f t="shared" si="6"/>
        <v/>
      </c>
      <c r="D103" s="102"/>
      <c r="E103" s="19"/>
      <c r="F103" s="8"/>
      <c r="G103" s="19" t="s">
        <v>3</v>
      </c>
      <c r="H103" s="103"/>
      <c r="I103" s="103"/>
      <c r="J103" s="19"/>
      <c r="K103" s="102" t="str">
        <f t="shared" si="5"/>
        <v/>
      </c>
      <c r="L103" s="102"/>
      <c r="M103" s="6" t="str">
        <f t="shared" si="7"/>
        <v/>
      </c>
      <c r="N103" s="19"/>
      <c r="O103" s="8"/>
      <c r="P103" s="103"/>
      <c r="Q103" s="103"/>
      <c r="R103" s="104" t="str">
        <f t="shared" si="8"/>
        <v/>
      </c>
      <c r="S103" s="104"/>
      <c r="T103" s="105" t="str">
        <f t="shared" si="9"/>
        <v/>
      </c>
      <c r="U103" s="105"/>
    </row>
    <row r="104" spans="2:21" x14ac:dyDescent="0.2">
      <c r="B104" s="19">
        <v>96</v>
      </c>
      <c r="C104" s="102" t="str">
        <f t="shared" si="6"/>
        <v/>
      </c>
      <c r="D104" s="102"/>
      <c r="E104" s="19"/>
      <c r="F104" s="8"/>
      <c r="G104" s="19" t="s">
        <v>4</v>
      </c>
      <c r="H104" s="103"/>
      <c r="I104" s="103"/>
      <c r="J104" s="19"/>
      <c r="K104" s="102" t="str">
        <f t="shared" si="5"/>
        <v/>
      </c>
      <c r="L104" s="102"/>
      <c r="M104" s="6" t="str">
        <f t="shared" si="7"/>
        <v/>
      </c>
      <c r="N104" s="19"/>
      <c r="O104" s="8"/>
      <c r="P104" s="103"/>
      <c r="Q104" s="103"/>
      <c r="R104" s="104" t="str">
        <f t="shared" si="8"/>
        <v/>
      </c>
      <c r="S104" s="104"/>
      <c r="T104" s="105" t="str">
        <f t="shared" si="9"/>
        <v/>
      </c>
      <c r="U104" s="105"/>
    </row>
    <row r="105" spans="2:21" x14ac:dyDescent="0.2">
      <c r="B105" s="19">
        <v>97</v>
      </c>
      <c r="C105" s="102" t="str">
        <f t="shared" si="6"/>
        <v/>
      </c>
      <c r="D105" s="102"/>
      <c r="E105" s="19"/>
      <c r="F105" s="8"/>
      <c r="G105" s="19" t="s">
        <v>3</v>
      </c>
      <c r="H105" s="103"/>
      <c r="I105" s="103"/>
      <c r="J105" s="19"/>
      <c r="K105" s="102" t="str">
        <f t="shared" si="5"/>
        <v/>
      </c>
      <c r="L105" s="102"/>
      <c r="M105" s="6" t="str">
        <f t="shared" si="7"/>
        <v/>
      </c>
      <c r="N105" s="19"/>
      <c r="O105" s="8"/>
      <c r="P105" s="103"/>
      <c r="Q105" s="103"/>
      <c r="R105" s="104" t="str">
        <f t="shared" si="8"/>
        <v/>
      </c>
      <c r="S105" s="104"/>
      <c r="T105" s="105" t="str">
        <f t="shared" si="9"/>
        <v/>
      </c>
      <c r="U105" s="105"/>
    </row>
    <row r="106" spans="2:21" x14ac:dyDescent="0.2">
      <c r="B106" s="19">
        <v>98</v>
      </c>
      <c r="C106" s="102" t="str">
        <f t="shared" si="6"/>
        <v/>
      </c>
      <c r="D106" s="102"/>
      <c r="E106" s="19"/>
      <c r="F106" s="8"/>
      <c r="G106" s="19" t="s">
        <v>4</v>
      </c>
      <c r="H106" s="103"/>
      <c r="I106" s="103"/>
      <c r="J106" s="19"/>
      <c r="K106" s="102" t="str">
        <f t="shared" si="5"/>
        <v/>
      </c>
      <c r="L106" s="102"/>
      <c r="M106" s="6" t="str">
        <f t="shared" si="7"/>
        <v/>
      </c>
      <c r="N106" s="19"/>
      <c r="O106" s="8"/>
      <c r="P106" s="103"/>
      <c r="Q106" s="103"/>
      <c r="R106" s="104" t="str">
        <f t="shared" si="8"/>
        <v/>
      </c>
      <c r="S106" s="104"/>
      <c r="T106" s="105" t="str">
        <f t="shared" si="9"/>
        <v/>
      </c>
      <c r="U106" s="105"/>
    </row>
    <row r="107" spans="2:21" x14ac:dyDescent="0.2">
      <c r="B107" s="19">
        <v>99</v>
      </c>
      <c r="C107" s="102" t="str">
        <f t="shared" si="6"/>
        <v/>
      </c>
      <c r="D107" s="102"/>
      <c r="E107" s="19"/>
      <c r="F107" s="8"/>
      <c r="G107" s="19" t="s">
        <v>4</v>
      </c>
      <c r="H107" s="103"/>
      <c r="I107" s="103"/>
      <c r="J107" s="19"/>
      <c r="K107" s="102" t="str">
        <f t="shared" si="5"/>
        <v/>
      </c>
      <c r="L107" s="102"/>
      <c r="M107" s="6" t="str">
        <f t="shared" si="7"/>
        <v/>
      </c>
      <c r="N107" s="19"/>
      <c r="O107" s="8"/>
      <c r="P107" s="103"/>
      <c r="Q107" s="103"/>
      <c r="R107" s="104" t="str">
        <f t="shared" si="8"/>
        <v/>
      </c>
      <c r="S107" s="104"/>
      <c r="T107" s="105" t="str">
        <f t="shared" si="9"/>
        <v/>
      </c>
      <c r="U107" s="105"/>
    </row>
    <row r="108" spans="2:21" x14ac:dyDescent="0.2">
      <c r="B108" s="19">
        <v>100</v>
      </c>
      <c r="C108" s="102" t="str">
        <f t="shared" si="6"/>
        <v/>
      </c>
      <c r="D108" s="102"/>
      <c r="E108" s="19"/>
      <c r="F108" s="8"/>
      <c r="G108" s="19" t="s">
        <v>3</v>
      </c>
      <c r="H108" s="103"/>
      <c r="I108" s="103"/>
      <c r="J108" s="19"/>
      <c r="K108" s="102" t="str">
        <f t="shared" si="5"/>
        <v/>
      </c>
      <c r="L108" s="102"/>
      <c r="M108" s="6" t="str">
        <f t="shared" si="7"/>
        <v/>
      </c>
      <c r="N108" s="19"/>
      <c r="O108" s="8"/>
      <c r="P108" s="103"/>
      <c r="Q108" s="103"/>
      <c r="R108" s="104" t="str">
        <f t="shared" si="8"/>
        <v/>
      </c>
      <c r="S108" s="104"/>
      <c r="T108" s="105" t="str">
        <f t="shared" si="9"/>
        <v/>
      </c>
      <c r="U108" s="105"/>
    </row>
    <row r="109" spans="2:21" x14ac:dyDescent="0.2">
      <c r="B109" s="1"/>
      <c r="C109" s="1"/>
      <c r="D109" s="1"/>
      <c r="E109" s="1"/>
      <c r="F109" s="1"/>
      <c r="G109" s="1"/>
      <c r="H109" s="1"/>
      <c r="I109" s="1"/>
      <c r="J109" s="1"/>
      <c r="K109" s="1"/>
      <c r="L109" s="1"/>
      <c r="M109" s="1"/>
      <c r="N109" s="1"/>
      <c r="O109" s="1"/>
      <c r="P109" s="1"/>
      <c r="Q109" s="1"/>
      <c r="R109" s="1"/>
    </row>
  </sheetData>
  <mergeCells count="635">
    <mergeCell ref="B4:C4"/>
    <mergeCell ref="D4:E4"/>
    <mergeCell ref="F4:G4"/>
    <mergeCell ref="H4:I4"/>
    <mergeCell ref="J2:K2"/>
    <mergeCell ref="L2:M2"/>
    <mergeCell ref="N2:O2"/>
    <mergeCell ref="P2:Q2"/>
    <mergeCell ref="B3:C3"/>
    <mergeCell ref="D3:I3"/>
    <mergeCell ref="J3:K3"/>
    <mergeCell ref="L3:Q3"/>
    <mergeCell ref="B2:C2"/>
    <mergeCell ref="D2:E2"/>
    <mergeCell ref="J4:K4"/>
    <mergeCell ref="L4:M4"/>
    <mergeCell ref="N4:O4"/>
    <mergeCell ref="P4:Q4"/>
    <mergeCell ref="J5:K5"/>
    <mergeCell ref="L5:M5"/>
    <mergeCell ref="P5:Q5"/>
    <mergeCell ref="F2:G2"/>
    <mergeCell ref="H2:I2"/>
    <mergeCell ref="R7:U7"/>
    <mergeCell ref="H8:I8"/>
    <mergeCell ref="K8:L8"/>
    <mergeCell ref="P8:Q8"/>
    <mergeCell ref="R8:S8"/>
    <mergeCell ref="T8:U8"/>
    <mergeCell ref="B7:B8"/>
    <mergeCell ref="C7:D8"/>
    <mergeCell ref="E7:I7"/>
    <mergeCell ref="J7:L7"/>
    <mergeCell ref="M7:M8"/>
    <mergeCell ref="N7:Q7"/>
    <mergeCell ref="C10:D10"/>
    <mergeCell ref="H10:I10"/>
    <mergeCell ref="K10:L10"/>
    <mergeCell ref="P10:Q10"/>
    <mergeCell ref="R10:S10"/>
    <mergeCell ref="T10:U10"/>
    <mergeCell ref="C9:D9"/>
    <mergeCell ref="H9:I9"/>
    <mergeCell ref="K9:L9"/>
    <mergeCell ref="P9:Q9"/>
    <mergeCell ref="R9:S9"/>
    <mergeCell ref="T9:U9"/>
    <mergeCell ref="C12:D12"/>
    <mergeCell ref="H12:I12"/>
    <mergeCell ref="K12:L12"/>
    <mergeCell ref="P12:Q12"/>
    <mergeCell ref="R12:S12"/>
    <mergeCell ref="T12:U12"/>
    <mergeCell ref="C11:D11"/>
    <mergeCell ref="H11:I11"/>
    <mergeCell ref="K11:L11"/>
    <mergeCell ref="P11:Q11"/>
    <mergeCell ref="R11:S11"/>
    <mergeCell ref="T11:U11"/>
    <mergeCell ref="C14:D14"/>
    <mergeCell ref="H14:I14"/>
    <mergeCell ref="K14:L14"/>
    <mergeCell ref="P14:Q14"/>
    <mergeCell ref="R14:S14"/>
    <mergeCell ref="T14:U14"/>
    <mergeCell ref="C13:D13"/>
    <mergeCell ref="H13:I13"/>
    <mergeCell ref="K13:L13"/>
    <mergeCell ref="P13:Q13"/>
    <mergeCell ref="R13:S13"/>
    <mergeCell ref="T13:U13"/>
    <mergeCell ref="C16:D16"/>
    <mergeCell ref="H16:I16"/>
    <mergeCell ref="K16:L16"/>
    <mergeCell ref="P16:Q16"/>
    <mergeCell ref="R16:S16"/>
    <mergeCell ref="T16:U16"/>
    <mergeCell ref="C15:D15"/>
    <mergeCell ref="H15:I15"/>
    <mergeCell ref="K15:L15"/>
    <mergeCell ref="P15:Q15"/>
    <mergeCell ref="R15:S15"/>
    <mergeCell ref="T15:U15"/>
    <mergeCell ref="C18:D18"/>
    <mergeCell ref="H18:I18"/>
    <mergeCell ref="K18:L18"/>
    <mergeCell ref="P18:Q18"/>
    <mergeCell ref="R18:S18"/>
    <mergeCell ref="T18:U18"/>
    <mergeCell ref="C17:D17"/>
    <mergeCell ref="H17:I17"/>
    <mergeCell ref="K17:L17"/>
    <mergeCell ref="P17:Q17"/>
    <mergeCell ref="R17:S17"/>
    <mergeCell ref="T17:U17"/>
    <mergeCell ref="C20:D20"/>
    <mergeCell ref="H20:I20"/>
    <mergeCell ref="K20:L20"/>
    <mergeCell ref="P20:Q20"/>
    <mergeCell ref="R20:S20"/>
    <mergeCell ref="T20:U20"/>
    <mergeCell ref="C19:D19"/>
    <mergeCell ref="H19:I19"/>
    <mergeCell ref="K19:L19"/>
    <mergeCell ref="P19:Q19"/>
    <mergeCell ref="R19:S19"/>
    <mergeCell ref="T19:U19"/>
    <mergeCell ref="C22:D22"/>
    <mergeCell ref="H22:I22"/>
    <mergeCell ref="K22:L22"/>
    <mergeCell ref="P22:Q22"/>
    <mergeCell ref="R22:S22"/>
    <mergeCell ref="T22:U22"/>
    <mergeCell ref="C21:D21"/>
    <mergeCell ref="H21:I21"/>
    <mergeCell ref="K21:L21"/>
    <mergeCell ref="P21:Q21"/>
    <mergeCell ref="R21:S21"/>
    <mergeCell ref="T21:U21"/>
    <mergeCell ref="C24:D24"/>
    <mergeCell ref="H24:I24"/>
    <mergeCell ref="K24:L24"/>
    <mergeCell ref="P24:Q24"/>
    <mergeCell ref="R24:S24"/>
    <mergeCell ref="T24:U24"/>
    <mergeCell ref="C23:D23"/>
    <mergeCell ref="H23:I23"/>
    <mergeCell ref="K23:L23"/>
    <mergeCell ref="P23:Q23"/>
    <mergeCell ref="R23:S23"/>
    <mergeCell ref="T23:U23"/>
    <mergeCell ref="C26:D26"/>
    <mergeCell ref="H26:I26"/>
    <mergeCell ref="K26:L26"/>
    <mergeCell ref="P26:Q26"/>
    <mergeCell ref="R26:S26"/>
    <mergeCell ref="T26:U26"/>
    <mergeCell ref="C25:D25"/>
    <mergeCell ref="H25:I25"/>
    <mergeCell ref="K25:L25"/>
    <mergeCell ref="P25:Q25"/>
    <mergeCell ref="R25:S25"/>
    <mergeCell ref="T25:U25"/>
    <mergeCell ref="C28:D28"/>
    <mergeCell ref="H28:I28"/>
    <mergeCell ref="K28:L28"/>
    <mergeCell ref="P28:Q28"/>
    <mergeCell ref="R28:S28"/>
    <mergeCell ref="T28:U28"/>
    <mergeCell ref="C27:D27"/>
    <mergeCell ref="H27:I27"/>
    <mergeCell ref="K27:L27"/>
    <mergeCell ref="P27:Q27"/>
    <mergeCell ref="R27:S27"/>
    <mergeCell ref="T27:U27"/>
    <mergeCell ref="C30:D30"/>
    <mergeCell ref="H30:I30"/>
    <mergeCell ref="K30:L30"/>
    <mergeCell ref="P30:Q30"/>
    <mergeCell ref="R30:S30"/>
    <mergeCell ref="T30:U30"/>
    <mergeCell ref="C29:D29"/>
    <mergeCell ref="H29:I29"/>
    <mergeCell ref="K29:L29"/>
    <mergeCell ref="P29:Q29"/>
    <mergeCell ref="R29:S29"/>
    <mergeCell ref="T29:U29"/>
    <mergeCell ref="C32:D32"/>
    <mergeCell ref="H32:I32"/>
    <mergeCell ref="K32:L32"/>
    <mergeCell ref="P32:Q32"/>
    <mergeCell ref="R32:S32"/>
    <mergeCell ref="T32:U32"/>
    <mergeCell ref="C31:D31"/>
    <mergeCell ref="H31:I31"/>
    <mergeCell ref="K31:L31"/>
    <mergeCell ref="P31:Q31"/>
    <mergeCell ref="R31:S31"/>
    <mergeCell ref="T31:U31"/>
    <mergeCell ref="C34:D34"/>
    <mergeCell ref="H34:I34"/>
    <mergeCell ref="K34:L34"/>
    <mergeCell ref="P34:Q34"/>
    <mergeCell ref="R34:S34"/>
    <mergeCell ref="T34:U34"/>
    <mergeCell ref="C33:D33"/>
    <mergeCell ref="H33:I33"/>
    <mergeCell ref="K33:L33"/>
    <mergeCell ref="P33:Q33"/>
    <mergeCell ref="R33:S33"/>
    <mergeCell ref="T33:U33"/>
    <mergeCell ref="C36:D36"/>
    <mergeCell ref="H36:I36"/>
    <mergeCell ref="K36:L36"/>
    <mergeCell ref="P36:Q36"/>
    <mergeCell ref="R36:S36"/>
    <mergeCell ref="T36:U36"/>
    <mergeCell ref="C35:D35"/>
    <mergeCell ref="H35:I35"/>
    <mergeCell ref="K35:L35"/>
    <mergeCell ref="P35:Q35"/>
    <mergeCell ref="R35:S35"/>
    <mergeCell ref="T35:U35"/>
    <mergeCell ref="C38:D38"/>
    <mergeCell ref="H38:I38"/>
    <mergeCell ref="K38:L38"/>
    <mergeCell ref="P38:Q38"/>
    <mergeCell ref="R38:S38"/>
    <mergeCell ref="T38:U38"/>
    <mergeCell ref="C37:D37"/>
    <mergeCell ref="H37:I37"/>
    <mergeCell ref="K37:L37"/>
    <mergeCell ref="P37:Q37"/>
    <mergeCell ref="R37:S37"/>
    <mergeCell ref="T37:U37"/>
    <mergeCell ref="C40:D40"/>
    <mergeCell ref="H40:I40"/>
    <mergeCell ref="K40:L40"/>
    <mergeCell ref="P40:Q40"/>
    <mergeCell ref="R40:S40"/>
    <mergeCell ref="T40:U40"/>
    <mergeCell ref="C39:D39"/>
    <mergeCell ref="H39:I39"/>
    <mergeCell ref="K39:L39"/>
    <mergeCell ref="P39:Q39"/>
    <mergeCell ref="R39:S39"/>
    <mergeCell ref="T39:U39"/>
    <mergeCell ref="C42:D42"/>
    <mergeCell ref="H42:I42"/>
    <mergeCell ref="K42:L42"/>
    <mergeCell ref="P42:Q42"/>
    <mergeCell ref="R42:S42"/>
    <mergeCell ref="T42:U42"/>
    <mergeCell ref="C41:D41"/>
    <mergeCell ref="H41:I41"/>
    <mergeCell ref="K41:L41"/>
    <mergeCell ref="P41:Q41"/>
    <mergeCell ref="R41:S41"/>
    <mergeCell ref="T41:U41"/>
    <mergeCell ref="C44:D44"/>
    <mergeCell ref="H44:I44"/>
    <mergeCell ref="K44:L44"/>
    <mergeCell ref="P44:Q44"/>
    <mergeCell ref="R44:S44"/>
    <mergeCell ref="T44:U44"/>
    <mergeCell ref="C43:D43"/>
    <mergeCell ref="H43:I43"/>
    <mergeCell ref="K43:L43"/>
    <mergeCell ref="P43:Q43"/>
    <mergeCell ref="R43:S43"/>
    <mergeCell ref="T43:U43"/>
    <mergeCell ref="C46:D46"/>
    <mergeCell ref="H46:I46"/>
    <mergeCell ref="K46:L46"/>
    <mergeCell ref="P46:Q46"/>
    <mergeCell ref="R46:S46"/>
    <mergeCell ref="T46:U46"/>
    <mergeCell ref="C45:D45"/>
    <mergeCell ref="H45:I45"/>
    <mergeCell ref="K45:L45"/>
    <mergeCell ref="P45:Q45"/>
    <mergeCell ref="R45:S45"/>
    <mergeCell ref="T45:U45"/>
    <mergeCell ref="C48:D48"/>
    <mergeCell ref="H48:I48"/>
    <mergeCell ref="K48:L48"/>
    <mergeCell ref="P48:Q48"/>
    <mergeCell ref="R48:S48"/>
    <mergeCell ref="T48:U48"/>
    <mergeCell ref="C47:D47"/>
    <mergeCell ref="H47:I47"/>
    <mergeCell ref="K47:L47"/>
    <mergeCell ref="P47:Q47"/>
    <mergeCell ref="R47:S47"/>
    <mergeCell ref="T47:U47"/>
    <mergeCell ref="C50:D50"/>
    <mergeCell ref="H50:I50"/>
    <mergeCell ref="K50:L50"/>
    <mergeCell ref="P50:Q50"/>
    <mergeCell ref="R50:S50"/>
    <mergeCell ref="T50:U50"/>
    <mergeCell ref="C49:D49"/>
    <mergeCell ref="H49:I49"/>
    <mergeCell ref="K49:L49"/>
    <mergeCell ref="P49:Q49"/>
    <mergeCell ref="R49:S49"/>
    <mergeCell ref="T49:U49"/>
    <mergeCell ref="C52:D52"/>
    <mergeCell ref="H52:I52"/>
    <mergeCell ref="K52:L52"/>
    <mergeCell ref="P52:Q52"/>
    <mergeCell ref="R52:S52"/>
    <mergeCell ref="T52:U52"/>
    <mergeCell ref="C51:D51"/>
    <mergeCell ref="H51:I51"/>
    <mergeCell ref="K51:L51"/>
    <mergeCell ref="P51:Q51"/>
    <mergeCell ref="R51:S51"/>
    <mergeCell ref="T51:U51"/>
    <mergeCell ref="C54:D54"/>
    <mergeCell ref="H54:I54"/>
    <mergeCell ref="K54:L54"/>
    <mergeCell ref="P54:Q54"/>
    <mergeCell ref="R54:S54"/>
    <mergeCell ref="T54:U54"/>
    <mergeCell ref="C53:D53"/>
    <mergeCell ref="H53:I53"/>
    <mergeCell ref="K53:L53"/>
    <mergeCell ref="P53:Q53"/>
    <mergeCell ref="R53:S53"/>
    <mergeCell ref="T53:U53"/>
    <mergeCell ref="C56:D56"/>
    <mergeCell ref="H56:I56"/>
    <mergeCell ref="K56:L56"/>
    <mergeCell ref="P56:Q56"/>
    <mergeCell ref="R56:S56"/>
    <mergeCell ref="T56:U56"/>
    <mergeCell ref="C55:D55"/>
    <mergeCell ref="H55:I55"/>
    <mergeCell ref="K55:L55"/>
    <mergeCell ref="P55:Q55"/>
    <mergeCell ref="R55:S55"/>
    <mergeCell ref="T55:U55"/>
    <mergeCell ref="C58:D58"/>
    <mergeCell ref="H58:I58"/>
    <mergeCell ref="K58:L58"/>
    <mergeCell ref="P58:Q58"/>
    <mergeCell ref="R58:S58"/>
    <mergeCell ref="T58:U58"/>
    <mergeCell ref="C57:D57"/>
    <mergeCell ref="H57:I57"/>
    <mergeCell ref="K57:L57"/>
    <mergeCell ref="P57:Q57"/>
    <mergeCell ref="R57:S57"/>
    <mergeCell ref="T57:U57"/>
    <mergeCell ref="C60:D60"/>
    <mergeCell ref="H60:I60"/>
    <mergeCell ref="K60:L60"/>
    <mergeCell ref="P60:Q60"/>
    <mergeCell ref="R60:S60"/>
    <mergeCell ref="T60:U60"/>
    <mergeCell ref="C59:D59"/>
    <mergeCell ref="H59:I59"/>
    <mergeCell ref="K59:L59"/>
    <mergeCell ref="P59:Q59"/>
    <mergeCell ref="R59:S59"/>
    <mergeCell ref="T59:U59"/>
    <mergeCell ref="C62:D62"/>
    <mergeCell ref="H62:I62"/>
    <mergeCell ref="K62:L62"/>
    <mergeCell ref="P62:Q62"/>
    <mergeCell ref="R62:S62"/>
    <mergeCell ref="T62:U62"/>
    <mergeCell ref="C61:D61"/>
    <mergeCell ref="H61:I61"/>
    <mergeCell ref="K61:L61"/>
    <mergeCell ref="P61:Q61"/>
    <mergeCell ref="R61:S61"/>
    <mergeCell ref="T61:U61"/>
    <mergeCell ref="C64:D64"/>
    <mergeCell ref="H64:I64"/>
    <mergeCell ref="K64:L64"/>
    <mergeCell ref="P64:Q64"/>
    <mergeCell ref="R64:S64"/>
    <mergeCell ref="T64:U64"/>
    <mergeCell ref="C63:D63"/>
    <mergeCell ref="H63:I63"/>
    <mergeCell ref="K63:L63"/>
    <mergeCell ref="P63:Q63"/>
    <mergeCell ref="R63:S63"/>
    <mergeCell ref="T63:U63"/>
    <mergeCell ref="C66:D66"/>
    <mergeCell ref="H66:I66"/>
    <mergeCell ref="K66:L66"/>
    <mergeCell ref="P66:Q66"/>
    <mergeCell ref="R66:S66"/>
    <mergeCell ref="T66:U66"/>
    <mergeCell ref="C65:D65"/>
    <mergeCell ref="H65:I65"/>
    <mergeCell ref="K65:L65"/>
    <mergeCell ref="P65:Q65"/>
    <mergeCell ref="R65:S65"/>
    <mergeCell ref="T65:U65"/>
    <mergeCell ref="C68:D68"/>
    <mergeCell ref="H68:I68"/>
    <mergeCell ref="K68:L68"/>
    <mergeCell ref="P68:Q68"/>
    <mergeCell ref="R68:S68"/>
    <mergeCell ref="T68:U68"/>
    <mergeCell ref="C67:D67"/>
    <mergeCell ref="H67:I67"/>
    <mergeCell ref="K67:L67"/>
    <mergeCell ref="P67:Q67"/>
    <mergeCell ref="R67:S67"/>
    <mergeCell ref="T67:U67"/>
    <mergeCell ref="C70:D70"/>
    <mergeCell ref="H70:I70"/>
    <mergeCell ref="K70:L70"/>
    <mergeCell ref="P70:Q70"/>
    <mergeCell ref="R70:S70"/>
    <mergeCell ref="T70:U70"/>
    <mergeCell ref="C69:D69"/>
    <mergeCell ref="H69:I69"/>
    <mergeCell ref="K69:L69"/>
    <mergeCell ref="P69:Q69"/>
    <mergeCell ref="R69:S69"/>
    <mergeCell ref="T69:U69"/>
    <mergeCell ref="C72:D72"/>
    <mergeCell ref="H72:I72"/>
    <mergeCell ref="K72:L72"/>
    <mergeCell ref="P72:Q72"/>
    <mergeCell ref="R72:S72"/>
    <mergeCell ref="T72:U72"/>
    <mergeCell ref="C71:D71"/>
    <mergeCell ref="H71:I71"/>
    <mergeCell ref="K71:L71"/>
    <mergeCell ref="P71:Q71"/>
    <mergeCell ref="R71:S71"/>
    <mergeCell ref="T71:U71"/>
    <mergeCell ref="C74:D74"/>
    <mergeCell ref="H74:I74"/>
    <mergeCell ref="K74:L74"/>
    <mergeCell ref="P74:Q74"/>
    <mergeCell ref="R74:S74"/>
    <mergeCell ref="T74:U74"/>
    <mergeCell ref="C73:D73"/>
    <mergeCell ref="H73:I73"/>
    <mergeCell ref="K73:L73"/>
    <mergeCell ref="P73:Q73"/>
    <mergeCell ref="R73:S73"/>
    <mergeCell ref="T73:U73"/>
    <mergeCell ref="C76:D76"/>
    <mergeCell ref="H76:I76"/>
    <mergeCell ref="K76:L76"/>
    <mergeCell ref="P76:Q76"/>
    <mergeCell ref="R76:S76"/>
    <mergeCell ref="T76:U76"/>
    <mergeCell ref="C75:D75"/>
    <mergeCell ref="H75:I75"/>
    <mergeCell ref="K75:L75"/>
    <mergeCell ref="P75:Q75"/>
    <mergeCell ref="R75:S75"/>
    <mergeCell ref="T75:U75"/>
    <mergeCell ref="C78:D78"/>
    <mergeCell ref="H78:I78"/>
    <mergeCell ref="K78:L78"/>
    <mergeCell ref="P78:Q78"/>
    <mergeCell ref="R78:S78"/>
    <mergeCell ref="T78:U78"/>
    <mergeCell ref="C77:D77"/>
    <mergeCell ref="H77:I77"/>
    <mergeCell ref="K77:L77"/>
    <mergeCell ref="P77:Q77"/>
    <mergeCell ref="R77:S77"/>
    <mergeCell ref="T77:U77"/>
    <mergeCell ref="C80:D80"/>
    <mergeCell ref="H80:I80"/>
    <mergeCell ref="K80:L80"/>
    <mergeCell ref="P80:Q80"/>
    <mergeCell ref="R80:S80"/>
    <mergeCell ref="T80:U80"/>
    <mergeCell ref="C79:D79"/>
    <mergeCell ref="H79:I79"/>
    <mergeCell ref="K79:L79"/>
    <mergeCell ref="P79:Q79"/>
    <mergeCell ref="R79:S79"/>
    <mergeCell ref="T79:U79"/>
    <mergeCell ref="C82:D82"/>
    <mergeCell ref="H82:I82"/>
    <mergeCell ref="K82:L82"/>
    <mergeCell ref="P82:Q82"/>
    <mergeCell ref="R82:S82"/>
    <mergeCell ref="T82:U82"/>
    <mergeCell ref="C81:D81"/>
    <mergeCell ref="H81:I81"/>
    <mergeCell ref="K81:L81"/>
    <mergeCell ref="P81:Q81"/>
    <mergeCell ref="R81:S81"/>
    <mergeCell ref="T81:U81"/>
    <mergeCell ref="C84:D84"/>
    <mergeCell ref="H84:I84"/>
    <mergeCell ref="K84:L84"/>
    <mergeCell ref="P84:Q84"/>
    <mergeCell ref="R84:S84"/>
    <mergeCell ref="T84:U84"/>
    <mergeCell ref="C83:D83"/>
    <mergeCell ref="H83:I83"/>
    <mergeCell ref="K83:L83"/>
    <mergeCell ref="P83:Q83"/>
    <mergeCell ref="R83:S83"/>
    <mergeCell ref="T83:U83"/>
    <mergeCell ref="C86:D86"/>
    <mergeCell ref="H86:I86"/>
    <mergeCell ref="K86:L86"/>
    <mergeCell ref="P86:Q86"/>
    <mergeCell ref="R86:S86"/>
    <mergeCell ref="T86:U86"/>
    <mergeCell ref="C85:D85"/>
    <mergeCell ref="H85:I85"/>
    <mergeCell ref="K85:L85"/>
    <mergeCell ref="P85:Q85"/>
    <mergeCell ref="R85:S85"/>
    <mergeCell ref="T85:U85"/>
    <mergeCell ref="C88:D88"/>
    <mergeCell ref="H88:I88"/>
    <mergeCell ref="K88:L88"/>
    <mergeCell ref="P88:Q88"/>
    <mergeCell ref="R88:S88"/>
    <mergeCell ref="T88:U88"/>
    <mergeCell ref="C87:D87"/>
    <mergeCell ref="H87:I87"/>
    <mergeCell ref="K87:L87"/>
    <mergeCell ref="P87:Q87"/>
    <mergeCell ref="R87:S87"/>
    <mergeCell ref="T87:U87"/>
    <mergeCell ref="C90:D90"/>
    <mergeCell ref="H90:I90"/>
    <mergeCell ref="K90:L90"/>
    <mergeCell ref="P90:Q90"/>
    <mergeCell ref="R90:S90"/>
    <mergeCell ref="T90:U90"/>
    <mergeCell ref="C89:D89"/>
    <mergeCell ref="H89:I89"/>
    <mergeCell ref="K89:L89"/>
    <mergeCell ref="P89:Q89"/>
    <mergeCell ref="R89:S89"/>
    <mergeCell ref="T89:U89"/>
    <mergeCell ref="C92:D92"/>
    <mergeCell ref="H92:I92"/>
    <mergeCell ref="K92:L92"/>
    <mergeCell ref="P92:Q92"/>
    <mergeCell ref="R92:S92"/>
    <mergeCell ref="T92:U92"/>
    <mergeCell ref="C91:D91"/>
    <mergeCell ref="H91:I91"/>
    <mergeCell ref="K91:L91"/>
    <mergeCell ref="P91:Q91"/>
    <mergeCell ref="R91:S91"/>
    <mergeCell ref="T91:U91"/>
    <mergeCell ref="C94:D94"/>
    <mergeCell ref="H94:I94"/>
    <mergeCell ref="K94:L94"/>
    <mergeCell ref="P94:Q94"/>
    <mergeCell ref="R94:S94"/>
    <mergeCell ref="T94:U94"/>
    <mergeCell ref="C93:D93"/>
    <mergeCell ref="H93:I93"/>
    <mergeCell ref="K93:L93"/>
    <mergeCell ref="P93:Q93"/>
    <mergeCell ref="R93:S93"/>
    <mergeCell ref="T93:U93"/>
    <mergeCell ref="C96:D96"/>
    <mergeCell ref="H96:I96"/>
    <mergeCell ref="K96:L96"/>
    <mergeCell ref="P96:Q96"/>
    <mergeCell ref="R96:S96"/>
    <mergeCell ref="T96:U96"/>
    <mergeCell ref="C95:D95"/>
    <mergeCell ref="H95:I95"/>
    <mergeCell ref="K95:L95"/>
    <mergeCell ref="P95:Q95"/>
    <mergeCell ref="R95:S95"/>
    <mergeCell ref="T95:U95"/>
    <mergeCell ref="C98:D98"/>
    <mergeCell ref="H98:I98"/>
    <mergeCell ref="K98:L98"/>
    <mergeCell ref="P98:Q98"/>
    <mergeCell ref="R98:S98"/>
    <mergeCell ref="T98:U98"/>
    <mergeCell ref="C97:D97"/>
    <mergeCell ref="H97:I97"/>
    <mergeCell ref="K97:L97"/>
    <mergeCell ref="P97:Q97"/>
    <mergeCell ref="R97:S97"/>
    <mergeCell ref="T97:U97"/>
    <mergeCell ref="C100:D100"/>
    <mergeCell ref="H100:I100"/>
    <mergeCell ref="K100:L100"/>
    <mergeCell ref="P100:Q100"/>
    <mergeCell ref="R100:S100"/>
    <mergeCell ref="T100:U100"/>
    <mergeCell ref="C99:D99"/>
    <mergeCell ref="H99:I99"/>
    <mergeCell ref="K99:L99"/>
    <mergeCell ref="P99:Q99"/>
    <mergeCell ref="R99:S99"/>
    <mergeCell ref="T99:U99"/>
    <mergeCell ref="C102:D102"/>
    <mergeCell ref="H102:I102"/>
    <mergeCell ref="K102:L102"/>
    <mergeCell ref="P102:Q102"/>
    <mergeCell ref="R102:S102"/>
    <mergeCell ref="T102:U102"/>
    <mergeCell ref="C101:D101"/>
    <mergeCell ref="H101:I101"/>
    <mergeCell ref="K101:L101"/>
    <mergeCell ref="P101:Q101"/>
    <mergeCell ref="R101:S101"/>
    <mergeCell ref="T101:U101"/>
    <mergeCell ref="C104:D104"/>
    <mergeCell ref="H104:I104"/>
    <mergeCell ref="K104:L104"/>
    <mergeCell ref="P104:Q104"/>
    <mergeCell ref="R104:S104"/>
    <mergeCell ref="T104:U104"/>
    <mergeCell ref="C103:D103"/>
    <mergeCell ref="H103:I103"/>
    <mergeCell ref="K103:L103"/>
    <mergeCell ref="P103:Q103"/>
    <mergeCell ref="R103:S103"/>
    <mergeCell ref="T103:U103"/>
    <mergeCell ref="C106:D106"/>
    <mergeCell ref="H106:I106"/>
    <mergeCell ref="K106:L106"/>
    <mergeCell ref="P106:Q106"/>
    <mergeCell ref="R106:S106"/>
    <mergeCell ref="T106:U106"/>
    <mergeCell ref="C105:D105"/>
    <mergeCell ref="H105:I105"/>
    <mergeCell ref="K105:L105"/>
    <mergeCell ref="P105:Q105"/>
    <mergeCell ref="R105:S105"/>
    <mergeCell ref="T105:U105"/>
    <mergeCell ref="C108:D108"/>
    <mergeCell ref="H108:I108"/>
    <mergeCell ref="K108:L108"/>
    <mergeCell ref="P108:Q108"/>
    <mergeCell ref="R108:S108"/>
    <mergeCell ref="T108:U108"/>
    <mergeCell ref="C107:D107"/>
    <mergeCell ref="H107:I107"/>
    <mergeCell ref="K107:L107"/>
    <mergeCell ref="P107:Q107"/>
    <mergeCell ref="R107:S107"/>
    <mergeCell ref="T107:U107"/>
  </mergeCells>
  <phoneticPr fontId="2"/>
  <conditionalFormatting sqref="G46">
    <cfRule type="cellIs" dxfId="7" priority="1" stopIfTrue="1" operator="equal">
      <formula>"買"</formula>
    </cfRule>
    <cfRule type="cellIs" dxfId="6" priority="2" stopIfTrue="1" operator="equal">
      <formula>"売"</formula>
    </cfRule>
  </conditionalFormatting>
  <conditionalFormatting sqref="G9:G11 G14:G45 G47:G108">
    <cfRule type="cellIs" dxfId="5" priority="7" stopIfTrue="1" operator="equal">
      <formula>"買"</formula>
    </cfRule>
    <cfRule type="cellIs" dxfId="4" priority="8" stopIfTrue="1" operator="equal">
      <formula>"売"</formula>
    </cfRule>
  </conditionalFormatting>
  <conditionalFormatting sqref="G12">
    <cfRule type="cellIs" dxfId="3" priority="5" stopIfTrue="1" operator="equal">
      <formula>"買"</formula>
    </cfRule>
    <cfRule type="cellIs" dxfId="2" priority="6" stopIfTrue="1" operator="equal">
      <formula>"売"</formula>
    </cfRule>
  </conditionalFormatting>
  <conditionalFormatting sqref="G13">
    <cfRule type="cellIs" dxfId="1" priority="3" stopIfTrue="1" operator="equal">
      <formula>"買"</formula>
    </cfRule>
    <cfRule type="cellIs" dxfId="0" priority="4" stopIfTrue="1" operator="equal">
      <formula>"売"</formula>
    </cfRule>
  </conditionalFormatting>
  <dataValidations count="1">
    <dataValidation type="list" allowBlank="1" showInputMessage="1" showErrorMessage="1" sqref="G9:G108" xr:uid="{00000000-0002-0000-0700-000000000000}">
      <formula1>"買,売"</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TotalTime>157255200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8</vt:i4>
      </vt:variant>
    </vt:vector>
  </HeadingPairs>
  <TitlesOfParts>
    <vt:vector size="8" baseType="lpstr">
      <vt:lpstr>定数</vt:lpstr>
      <vt:lpstr>検証シート　FIB1.27</vt:lpstr>
      <vt:lpstr>検証シート　FIB1.5</vt:lpstr>
      <vt:lpstr>検証シート　FIB2.0</vt:lpstr>
      <vt:lpstr>画像</vt:lpstr>
      <vt:lpstr>気づき</vt:lpstr>
      <vt:lpstr>検証終了通貨</vt:lpstr>
      <vt:lpstr>テンプレ</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YUUYA YAMAMURA</dc:creator>
  <cp:lastModifiedBy>深澤 恵子</cp:lastModifiedBy>
  <cp:revision/>
  <cp:lastPrinted>2015-07-15T10:17:15Z</cp:lastPrinted>
  <dcterms:created xsi:type="dcterms:W3CDTF">2013-10-09T23:04:08Z</dcterms:created>
  <dcterms:modified xsi:type="dcterms:W3CDTF">2020-09-23T15:56:38Z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1041-6.6.0.2724</vt:lpwstr>
  </property>
</Properties>
</file>