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40" yWindow="-75" windowWidth="29040" windowHeight="6150" firstSheet="2" activeTab="2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4" r:id="rId4"/>
    <sheet name="画像" sheetId="26" r:id="rId5"/>
    <sheet name="気づき" sheetId="9" r:id="rId6"/>
    <sheet name="検証終了通貨" sheetId="10" r:id="rId7"/>
    <sheet name="テンプレ" sheetId="17" state="hidden" r:id="rId8"/>
    <sheet name="Sheet2" sheetId="35" r:id="rId9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2" i="33" l="1"/>
  <c r="E87" i="33"/>
  <c r="K50" i="33" l="1"/>
  <c r="R46" i="34"/>
  <c r="K38" i="33"/>
  <c r="E9" i="34" l="1"/>
  <c r="R10" i="32" l="1"/>
  <c r="R11" i="32"/>
  <c r="R12" i="32"/>
  <c r="R13" i="32"/>
  <c r="R15" i="32"/>
  <c r="R16" i="32"/>
  <c r="R17" i="32"/>
  <c r="R23" i="32"/>
  <c r="R24" i="32"/>
  <c r="R25" i="32"/>
  <c r="R28" i="32"/>
  <c r="R30" i="32"/>
  <c r="R33" i="32"/>
  <c r="R34" i="32"/>
  <c r="R41" i="32"/>
  <c r="R42" i="32"/>
  <c r="R46" i="32"/>
  <c r="R49" i="32"/>
  <c r="R53" i="32"/>
  <c r="R54" i="32"/>
  <c r="R55" i="32"/>
  <c r="R56" i="32"/>
  <c r="R59" i="32"/>
  <c r="R62" i="32"/>
  <c r="R65" i="32"/>
  <c r="R67" i="32"/>
  <c r="R68" i="32"/>
  <c r="R69" i="32"/>
  <c r="R72" i="32"/>
  <c r="R73" i="32"/>
  <c r="R75" i="32"/>
  <c r="R81" i="32"/>
  <c r="R82" i="32"/>
  <c r="R84" i="32"/>
  <c r="R88" i="32"/>
  <c r="R96" i="32"/>
  <c r="R99" i="32"/>
  <c r="R101" i="32"/>
  <c r="R102" i="32"/>
  <c r="R103" i="32"/>
  <c r="R104" i="32"/>
  <c r="R10" i="34" l="1"/>
  <c r="R11" i="34"/>
  <c r="R12" i="34"/>
  <c r="R13" i="34"/>
  <c r="R15" i="34"/>
  <c r="R16" i="34"/>
  <c r="R17" i="34"/>
  <c r="R18" i="34"/>
  <c r="R19" i="34"/>
  <c r="R28" i="34"/>
  <c r="R30" i="34"/>
  <c r="R33" i="34"/>
  <c r="R34" i="34"/>
  <c r="R35" i="34"/>
  <c r="R37" i="34"/>
  <c r="R41" i="34"/>
  <c r="R42" i="34"/>
  <c r="R49" i="34"/>
  <c r="R53" i="34"/>
  <c r="R54" i="34"/>
  <c r="R55" i="34"/>
  <c r="R56" i="34"/>
  <c r="R59" i="34"/>
  <c r="R62" i="34"/>
  <c r="R65" i="34"/>
  <c r="R67" i="34"/>
  <c r="R68" i="34"/>
  <c r="R69" i="34"/>
  <c r="R72" i="34"/>
  <c r="R73" i="34"/>
  <c r="R75" i="34"/>
  <c r="R81" i="34"/>
  <c r="R82" i="34"/>
  <c r="R84" i="34"/>
  <c r="R88" i="34"/>
  <c r="R90" i="34"/>
  <c r="R93" i="34"/>
  <c r="R96" i="34"/>
  <c r="R99" i="34"/>
  <c r="R101" i="34"/>
  <c r="R102" i="34"/>
  <c r="R103" i="34"/>
  <c r="R104" i="34"/>
  <c r="R10" i="33"/>
  <c r="R11" i="33"/>
  <c r="R12" i="33"/>
  <c r="R13" i="33"/>
  <c r="R14" i="33"/>
  <c r="R15" i="33"/>
  <c r="R16" i="33"/>
  <c r="R17" i="33"/>
  <c r="R23" i="33"/>
  <c r="R24" i="33"/>
  <c r="R30" i="33"/>
  <c r="R33" i="33"/>
  <c r="R34" i="33"/>
  <c r="R35" i="33"/>
  <c r="R41" i="33"/>
  <c r="R42" i="33"/>
  <c r="R46" i="33"/>
  <c r="R49" i="33"/>
  <c r="R52" i="33"/>
  <c r="R53" i="33"/>
  <c r="R54" i="33"/>
  <c r="R55" i="33"/>
  <c r="R56" i="33"/>
  <c r="R59" i="33"/>
  <c r="R60" i="33"/>
  <c r="R62" i="33"/>
  <c r="R65" i="33"/>
  <c r="R67" i="33"/>
  <c r="R68" i="33"/>
  <c r="R69" i="33"/>
  <c r="R72" i="33"/>
  <c r="R73" i="33"/>
  <c r="R75" i="33"/>
  <c r="R77" i="33"/>
  <c r="R78" i="33"/>
  <c r="R81" i="33"/>
  <c r="R82" i="33"/>
  <c r="R84" i="33"/>
  <c r="R96" i="33"/>
  <c r="R99" i="33"/>
  <c r="R101" i="33"/>
  <c r="R102" i="33"/>
  <c r="R103" i="33"/>
  <c r="R104" i="33"/>
  <c r="V9" i="33" l="1"/>
  <c r="X108" i="34" l="1"/>
  <c r="X107" i="34"/>
  <c r="X106" i="34"/>
  <c r="V106" i="34"/>
  <c r="Y106" i="34" s="1"/>
  <c r="X105" i="34"/>
  <c r="V105" i="34"/>
  <c r="Y105" i="34" s="1"/>
  <c r="T105" i="34"/>
  <c r="C106" i="34" s="1"/>
  <c r="E106" i="34" s="1"/>
  <c r="X104" i="34"/>
  <c r="V104" i="34"/>
  <c r="Y104" i="34" s="1"/>
  <c r="X103" i="34"/>
  <c r="V103" i="34"/>
  <c r="Y103" i="34" s="1"/>
  <c r="X102" i="34"/>
  <c r="V102" i="34"/>
  <c r="Y102" i="34" s="1"/>
  <c r="T102" i="34"/>
  <c r="C103" i="34" s="1"/>
  <c r="E103" i="34" s="1"/>
  <c r="X101" i="34"/>
  <c r="V101" i="34"/>
  <c r="Y101" i="34" s="1"/>
  <c r="X100" i="34"/>
  <c r="V100" i="34"/>
  <c r="Y100" i="34" s="1"/>
  <c r="X99" i="34"/>
  <c r="V99" i="34"/>
  <c r="Y99" i="34" s="1"/>
  <c r="X98" i="34"/>
  <c r="V98" i="34"/>
  <c r="Y98" i="34" s="1"/>
  <c r="X97" i="34"/>
  <c r="V97" i="34"/>
  <c r="Y97" i="34" s="1"/>
  <c r="T97" i="34"/>
  <c r="X96" i="34"/>
  <c r="V96" i="34"/>
  <c r="Y96" i="34" s="1"/>
  <c r="X95" i="34"/>
  <c r="V95" i="34"/>
  <c r="Y95" i="34" s="1"/>
  <c r="X94" i="34"/>
  <c r="V94" i="34"/>
  <c r="Y94" i="34" s="1"/>
  <c r="X93" i="34"/>
  <c r="V93" i="34"/>
  <c r="Y93" i="34" s="1"/>
  <c r="X92" i="34"/>
  <c r="V92" i="34"/>
  <c r="Y92" i="34" s="1"/>
  <c r="X91" i="34"/>
  <c r="V91" i="34"/>
  <c r="Y91" i="34" s="1"/>
  <c r="X90" i="34"/>
  <c r="V90" i="34"/>
  <c r="Y90" i="34" s="1"/>
  <c r="X89" i="34"/>
  <c r="V89" i="34"/>
  <c r="Y89" i="34" s="1"/>
  <c r="T89" i="34"/>
  <c r="C90" i="34" s="1"/>
  <c r="E90" i="34" s="1"/>
  <c r="X88" i="34"/>
  <c r="V88" i="34"/>
  <c r="Y88" i="34" s="1"/>
  <c r="X87" i="34"/>
  <c r="X86" i="34"/>
  <c r="V86" i="34"/>
  <c r="Y86" i="34" s="1"/>
  <c r="X85" i="34"/>
  <c r="V85" i="34"/>
  <c r="Y85" i="34" s="1"/>
  <c r="T85" i="34"/>
  <c r="C86" i="34" s="1"/>
  <c r="E86" i="34" s="1"/>
  <c r="X84" i="34"/>
  <c r="V84" i="34"/>
  <c r="Y84" i="34" s="1"/>
  <c r="X83" i="34"/>
  <c r="V83" i="34"/>
  <c r="Y83" i="34" s="1"/>
  <c r="X82" i="34"/>
  <c r="V82" i="34"/>
  <c r="Y82" i="34" s="1"/>
  <c r="X81" i="34"/>
  <c r="V81" i="34"/>
  <c r="Y81" i="34" s="1"/>
  <c r="X80" i="34"/>
  <c r="V80" i="34"/>
  <c r="Y80" i="34" s="1"/>
  <c r="X79" i="34"/>
  <c r="V79" i="34"/>
  <c r="Y79" i="34" s="1"/>
  <c r="X78" i="34"/>
  <c r="X77" i="34"/>
  <c r="X76" i="34"/>
  <c r="V76" i="34"/>
  <c r="Y76" i="34" s="1"/>
  <c r="X75" i="34"/>
  <c r="V75" i="34"/>
  <c r="Y75" i="34" s="1"/>
  <c r="X74" i="34"/>
  <c r="V74" i="34"/>
  <c r="Y74" i="34" s="1"/>
  <c r="X73" i="34"/>
  <c r="V73" i="34"/>
  <c r="Y73" i="34" s="1"/>
  <c r="X72" i="34"/>
  <c r="V72" i="34"/>
  <c r="Y72" i="34" s="1"/>
  <c r="X71" i="34"/>
  <c r="V71" i="34"/>
  <c r="Y71" i="34" s="1"/>
  <c r="X70" i="34"/>
  <c r="V70" i="34"/>
  <c r="Y70" i="34" s="1"/>
  <c r="X69" i="34"/>
  <c r="V69" i="34"/>
  <c r="Y69" i="34" s="1"/>
  <c r="X68" i="34"/>
  <c r="V68" i="34"/>
  <c r="Y68" i="34" s="1"/>
  <c r="X67" i="34"/>
  <c r="V67" i="34"/>
  <c r="Y67" i="34" s="1"/>
  <c r="X66" i="34"/>
  <c r="V66" i="34"/>
  <c r="Y66" i="34" s="1"/>
  <c r="X65" i="34"/>
  <c r="V65" i="34"/>
  <c r="Y65" i="34" s="1"/>
  <c r="X64" i="34"/>
  <c r="V64" i="34"/>
  <c r="Y64" i="34" s="1"/>
  <c r="X63" i="34"/>
  <c r="V63" i="34"/>
  <c r="Y63" i="34" s="1"/>
  <c r="X62" i="34"/>
  <c r="V62" i="34"/>
  <c r="Y62" i="34" s="1"/>
  <c r="X61" i="34"/>
  <c r="V61" i="34"/>
  <c r="Y61" i="34" s="1"/>
  <c r="T61" i="34"/>
  <c r="X60" i="34"/>
  <c r="X59" i="34"/>
  <c r="V59" i="34"/>
  <c r="Y59" i="34" s="1"/>
  <c r="X58" i="34"/>
  <c r="V58" i="34"/>
  <c r="Y58" i="34" s="1"/>
  <c r="X57" i="34"/>
  <c r="V57" i="34"/>
  <c r="Y57" i="34" s="1"/>
  <c r="T57" i="34"/>
  <c r="AC57" i="34" s="1"/>
  <c r="X56" i="34"/>
  <c r="V56" i="34"/>
  <c r="Y56" i="34" s="1"/>
  <c r="X55" i="34"/>
  <c r="V55" i="34"/>
  <c r="Y55" i="34" s="1"/>
  <c r="X54" i="34"/>
  <c r="V54" i="34"/>
  <c r="Y54" i="34" s="1"/>
  <c r="X53" i="34"/>
  <c r="V53" i="34"/>
  <c r="Y53" i="34" s="1"/>
  <c r="X52" i="34"/>
  <c r="X51" i="34"/>
  <c r="X50" i="34"/>
  <c r="V50" i="34"/>
  <c r="Y50" i="34" s="1"/>
  <c r="X49" i="34"/>
  <c r="V49" i="34"/>
  <c r="Y49" i="34" s="1"/>
  <c r="X48" i="34"/>
  <c r="V48" i="34"/>
  <c r="Y48" i="34" s="1"/>
  <c r="T48" i="34"/>
  <c r="C49" i="34" s="1"/>
  <c r="E49" i="34" s="1"/>
  <c r="X47" i="34"/>
  <c r="X46" i="34"/>
  <c r="V46" i="34"/>
  <c r="Y46" i="34" s="1"/>
  <c r="X45" i="34"/>
  <c r="V45" i="34"/>
  <c r="Y45" i="34" s="1"/>
  <c r="T45" i="34"/>
  <c r="C46" i="34" s="1"/>
  <c r="E46" i="34" s="1"/>
  <c r="X44" i="34"/>
  <c r="V44" i="34"/>
  <c r="Y44" i="34" s="1"/>
  <c r="T44" i="34"/>
  <c r="C45" i="34" s="1"/>
  <c r="E45" i="34" s="1"/>
  <c r="X43" i="34"/>
  <c r="V43" i="34"/>
  <c r="Y43" i="34" s="1"/>
  <c r="X42" i="34"/>
  <c r="V42" i="34"/>
  <c r="Y42" i="34" s="1"/>
  <c r="X41" i="34"/>
  <c r="V41" i="34"/>
  <c r="Y41" i="34" s="1"/>
  <c r="X40" i="34"/>
  <c r="V40" i="34"/>
  <c r="Y40" i="34" s="1"/>
  <c r="T40" i="34"/>
  <c r="C41" i="34" s="1"/>
  <c r="E41" i="34" s="1"/>
  <c r="X39" i="34"/>
  <c r="V39" i="34"/>
  <c r="Y39" i="34" s="1"/>
  <c r="X38" i="34"/>
  <c r="V38" i="34"/>
  <c r="Y38" i="34" s="1"/>
  <c r="X37" i="34"/>
  <c r="V37" i="34"/>
  <c r="Y37" i="34" s="1"/>
  <c r="X36" i="34"/>
  <c r="V36" i="34"/>
  <c r="Y36" i="34" s="1"/>
  <c r="X35" i="34"/>
  <c r="V35" i="34"/>
  <c r="Y35" i="34" s="1"/>
  <c r="X34" i="34"/>
  <c r="V34" i="34"/>
  <c r="Y34" i="34" s="1"/>
  <c r="X33" i="34"/>
  <c r="V33" i="34"/>
  <c r="Y33" i="34" s="1"/>
  <c r="X32" i="34"/>
  <c r="V32" i="34"/>
  <c r="Y32" i="34" s="1"/>
  <c r="T32" i="34"/>
  <c r="X31" i="34"/>
  <c r="V31" i="34"/>
  <c r="Y31" i="34" s="1"/>
  <c r="T31" i="34"/>
  <c r="AB31" i="34" s="1"/>
  <c r="X30" i="34"/>
  <c r="V30" i="34"/>
  <c r="Y30" i="34" s="1"/>
  <c r="T30" i="34"/>
  <c r="C31" i="34" s="1"/>
  <c r="E31" i="34" s="1"/>
  <c r="X29" i="34"/>
  <c r="V29" i="34"/>
  <c r="Y29" i="34" s="1"/>
  <c r="X28" i="34"/>
  <c r="V28" i="34"/>
  <c r="Y28" i="34" s="1"/>
  <c r="X27" i="34"/>
  <c r="X26" i="34"/>
  <c r="X25" i="34"/>
  <c r="X24" i="34"/>
  <c r="X23" i="34"/>
  <c r="V20" i="34"/>
  <c r="X20" i="34" s="1"/>
  <c r="V19" i="34"/>
  <c r="Y19" i="34" s="1"/>
  <c r="V18" i="34"/>
  <c r="Y18" i="34" s="1"/>
  <c r="V17" i="34"/>
  <c r="Y17" i="34" s="1"/>
  <c r="V16" i="34"/>
  <c r="X16" i="34" s="1"/>
  <c r="V15" i="34"/>
  <c r="Y15" i="34" s="1"/>
  <c r="V13" i="34"/>
  <c r="Y13" i="34" s="1"/>
  <c r="V12" i="34"/>
  <c r="X12" i="34" s="1"/>
  <c r="V11" i="34"/>
  <c r="Y11" i="34" s="1"/>
  <c r="V10" i="34"/>
  <c r="Y10" i="34" s="1"/>
  <c r="F9" i="34"/>
  <c r="G9" i="34" s="1"/>
  <c r="H9" i="34" s="1"/>
  <c r="C9" i="34"/>
  <c r="H2" i="34"/>
  <c r="D2" i="34"/>
  <c r="K11" i="33"/>
  <c r="K12" i="33"/>
  <c r="K13" i="33"/>
  <c r="K14" i="33"/>
  <c r="K15" i="33"/>
  <c r="K16" i="33"/>
  <c r="K17" i="33"/>
  <c r="K18" i="33"/>
  <c r="K19" i="33"/>
  <c r="K20" i="33"/>
  <c r="K21" i="33"/>
  <c r="K22" i="33"/>
  <c r="K23" i="33"/>
  <c r="K24" i="33"/>
  <c r="K25" i="33"/>
  <c r="K26" i="33"/>
  <c r="K27" i="33"/>
  <c r="K28" i="33"/>
  <c r="K29" i="33"/>
  <c r="K30" i="33"/>
  <c r="K31" i="33"/>
  <c r="K32" i="33"/>
  <c r="K33" i="33"/>
  <c r="K34" i="33"/>
  <c r="K35" i="33"/>
  <c r="K36" i="33"/>
  <c r="K37" i="33"/>
  <c r="K39" i="33"/>
  <c r="K40" i="33"/>
  <c r="K41" i="33"/>
  <c r="K42" i="33"/>
  <c r="K43" i="33"/>
  <c r="K44" i="33"/>
  <c r="K45" i="33"/>
  <c r="K46" i="33"/>
  <c r="K47" i="33"/>
  <c r="K48" i="33"/>
  <c r="K49" i="33"/>
  <c r="K51" i="33"/>
  <c r="K52" i="33"/>
  <c r="K53" i="33"/>
  <c r="K54" i="33"/>
  <c r="K55" i="33"/>
  <c r="K56" i="33"/>
  <c r="K57" i="33"/>
  <c r="K58" i="33"/>
  <c r="K59" i="33"/>
  <c r="K60" i="33"/>
  <c r="K61" i="33"/>
  <c r="K62" i="33"/>
  <c r="K63" i="33"/>
  <c r="K64" i="33"/>
  <c r="K65" i="33"/>
  <c r="K66" i="33"/>
  <c r="K67" i="33"/>
  <c r="K68" i="33"/>
  <c r="K69" i="33"/>
  <c r="K70" i="33"/>
  <c r="K71" i="33"/>
  <c r="K72" i="33"/>
  <c r="K73" i="33"/>
  <c r="K74" i="33"/>
  <c r="K75" i="33"/>
  <c r="K76" i="33"/>
  <c r="K77" i="33"/>
  <c r="K78" i="33"/>
  <c r="K79" i="33"/>
  <c r="K80" i="33"/>
  <c r="K81" i="33"/>
  <c r="K82" i="33"/>
  <c r="K83" i="33"/>
  <c r="K84" i="33"/>
  <c r="K85" i="33"/>
  <c r="K86" i="33"/>
  <c r="K87" i="33"/>
  <c r="K88" i="33"/>
  <c r="K89" i="33"/>
  <c r="K90" i="33"/>
  <c r="K91" i="33"/>
  <c r="K92" i="33"/>
  <c r="K93" i="33"/>
  <c r="K94" i="33"/>
  <c r="K95" i="33"/>
  <c r="K96" i="33"/>
  <c r="K97" i="33"/>
  <c r="K98" i="33"/>
  <c r="K99" i="33"/>
  <c r="K100" i="33"/>
  <c r="K101" i="33"/>
  <c r="K102" i="33"/>
  <c r="K103" i="33"/>
  <c r="K104" i="33"/>
  <c r="K105" i="33"/>
  <c r="K106" i="33"/>
  <c r="K107" i="33"/>
  <c r="K108" i="33"/>
  <c r="K10" i="33"/>
  <c r="K9" i="33"/>
  <c r="T106" i="34" l="1"/>
  <c r="AB106" i="34" s="1"/>
  <c r="T104" i="34"/>
  <c r="AC104" i="34" s="1"/>
  <c r="T103" i="34"/>
  <c r="AB103" i="34" s="1"/>
  <c r="T101" i="34"/>
  <c r="AC101" i="34" s="1"/>
  <c r="T100" i="34"/>
  <c r="AC100" i="34" s="1"/>
  <c r="T99" i="34"/>
  <c r="AB99" i="34" s="1"/>
  <c r="T98" i="34"/>
  <c r="AC98" i="34" s="1"/>
  <c r="T96" i="34"/>
  <c r="AC96" i="34" s="1"/>
  <c r="T95" i="34"/>
  <c r="AB95" i="34" s="1"/>
  <c r="T94" i="34"/>
  <c r="C95" i="34" s="1"/>
  <c r="E95" i="34" s="1"/>
  <c r="T93" i="34"/>
  <c r="C94" i="34" s="1"/>
  <c r="E94" i="34" s="1"/>
  <c r="F94" i="34" s="1"/>
  <c r="G94" i="34" s="1"/>
  <c r="H94" i="34" s="1"/>
  <c r="T92" i="34"/>
  <c r="AC92" i="34" s="1"/>
  <c r="T91" i="34"/>
  <c r="C92" i="34" s="1"/>
  <c r="E92" i="34" s="1"/>
  <c r="T90" i="34"/>
  <c r="C91" i="34" s="1"/>
  <c r="E91" i="34" s="1"/>
  <c r="F91" i="34" s="1"/>
  <c r="G91" i="34" s="1"/>
  <c r="H91" i="34" s="1"/>
  <c r="T88" i="34"/>
  <c r="C89" i="34" s="1"/>
  <c r="E89" i="34" s="1"/>
  <c r="F89" i="34" s="1"/>
  <c r="G89" i="34" s="1"/>
  <c r="H89" i="34" s="1"/>
  <c r="T86" i="34"/>
  <c r="C87" i="34" s="1"/>
  <c r="E87" i="34" s="1"/>
  <c r="F87" i="34" s="1"/>
  <c r="G87" i="34" s="1"/>
  <c r="T84" i="34"/>
  <c r="C85" i="34" s="1"/>
  <c r="E85" i="34" s="1"/>
  <c r="F85" i="34" s="1"/>
  <c r="G85" i="34" s="1"/>
  <c r="H85" i="34" s="1"/>
  <c r="T83" i="34"/>
  <c r="C84" i="34" s="1"/>
  <c r="E84" i="34" s="1"/>
  <c r="T82" i="34"/>
  <c r="C83" i="34" s="1"/>
  <c r="E83" i="34" s="1"/>
  <c r="T81" i="34"/>
  <c r="C82" i="34" s="1"/>
  <c r="E82" i="34" s="1"/>
  <c r="F82" i="34" s="1"/>
  <c r="G82" i="34" s="1"/>
  <c r="H82" i="34" s="1"/>
  <c r="T80" i="34"/>
  <c r="C81" i="34" s="1"/>
  <c r="E81" i="34" s="1"/>
  <c r="T76" i="34"/>
  <c r="C77" i="34" s="1"/>
  <c r="T75" i="34"/>
  <c r="AC75" i="34" s="1"/>
  <c r="T74" i="34"/>
  <c r="C75" i="34" s="1"/>
  <c r="E75" i="34" s="1"/>
  <c r="T73" i="34"/>
  <c r="AC73" i="34" s="1"/>
  <c r="T72" i="34"/>
  <c r="AC72" i="34" s="1"/>
  <c r="T71" i="34"/>
  <c r="T70" i="34"/>
  <c r="C71" i="34" s="1"/>
  <c r="E71" i="34" s="1"/>
  <c r="T69" i="34"/>
  <c r="AC69" i="34" s="1"/>
  <c r="T68" i="34"/>
  <c r="C69" i="34" s="1"/>
  <c r="E69" i="34" s="1"/>
  <c r="F69" i="34" s="1"/>
  <c r="G69" i="34" s="1"/>
  <c r="H69" i="34" s="1"/>
  <c r="T67" i="34"/>
  <c r="AC67" i="34" s="1"/>
  <c r="T66" i="34"/>
  <c r="AB66" i="34" s="1"/>
  <c r="T65" i="34"/>
  <c r="T64" i="34"/>
  <c r="C65" i="34" s="1"/>
  <c r="E65" i="34" s="1"/>
  <c r="T63" i="34"/>
  <c r="C64" i="34" s="1"/>
  <c r="E64" i="34" s="1"/>
  <c r="T62" i="34"/>
  <c r="C63" i="34" s="1"/>
  <c r="E63" i="34" s="1"/>
  <c r="T59" i="34"/>
  <c r="C60" i="34" s="1"/>
  <c r="E60" i="34" s="1"/>
  <c r="T58" i="34"/>
  <c r="C59" i="34" s="1"/>
  <c r="E59" i="34" s="1"/>
  <c r="T56" i="34"/>
  <c r="AC56" i="34" s="1"/>
  <c r="T55" i="34"/>
  <c r="AB55" i="34" s="1"/>
  <c r="T54" i="34"/>
  <c r="C55" i="34" s="1"/>
  <c r="E55" i="34" s="1"/>
  <c r="F55" i="34" s="1"/>
  <c r="G55" i="34" s="1"/>
  <c r="H55" i="34" s="1"/>
  <c r="J55" i="34" s="1"/>
  <c r="K55" i="34" s="1"/>
  <c r="T53" i="34"/>
  <c r="AC53" i="34" s="1"/>
  <c r="T49" i="34"/>
  <c r="C50" i="34" s="1"/>
  <c r="E50" i="34" s="1"/>
  <c r="T46" i="34"/>
  <c r="C47" i="34" s="1"/>
  <c r="E47" i="34" s="1"/>
  <c r="T43" i="34"/>
  <c r="AC43" i="34" s="1"/>
  <c r="T42" i="34"/>
  <c r="C43" i="34" s="1"/>
  <c r="E43" i="34" s="1"/>
  <c r="T41" i="34"/>
  <c r="C42" i="34" s="1"/>
  <c r="E42" i="34" s="1"/>
  <c r="F42" i="34" s="1"/>
  <c r="G42" i="34" s="1"/>
  <c r="H42" i="34" s="1"/>
  <c r="T39" i="34"/>
  <c r="C40" i="34" s="1"/>
  <c r="E40" i="34" s="1"/>
  <c r="T38" i="34"/>
  <c r="T37" i="34"/>
  <c r="AC37" i="34" s="1"/>
  <c r="T36" i="34"/>
  <c r="C37" i="34" s="1"/>
  <c r="E37" i="34" s="1"/>
  <c r="T35" i="34"/>
  <c r="AB35" i="34" s="1"/>
  <c r="T34" i="34"/>
  <c r="C35" i="34" s="1"/>
  <c r="E35" i="34" s="1"/>
  <c r="F35" i="34" s="1"/>
  <c r="G35" i="34" s="1"/>
  <c r="H35" i="34" s="1"/>
  <c r="T33" i="34"/>
  <c r="C34" i="34" s="1"/>
  <c r="E34" i="34" s="1"/>
  <c r="T29" i="34"/>
  <c r="C30" i="34" s="1"/>
  <c r="E30" i="34" s="1"/>
  <c r="T28" i="34"/>
  <c r="AC28" i="34" s="1"/>
  <c r="T20" i="34"/>
  <c r="C21" i="34" s="1"/>
  <c r="E21" i="34" s="1"/>
  <c r="T19" i="34"/>
  <c r="C20" i="34" s="1"/>
  <c r="E20" i="34" s="1"/>
  <c r="T18" i="34"/>
  <c r="C19" i="34" s="1"/>
  <c r="E19" i="34" s="1"/>
  <c r="T17" i="34"/>
  <c r="C18" i="34" s="1"/>
  <c r="E18" i="34" s="1"/>
  <c r="T16" i="34"/>
  <c r="C17" i="34" s="1"/>
  <c r="E17" i="34" s="1"/>
  <c r="F17" i="34" s="1"/>
  <c r="G17" i="34" s="1"/>
  <c r="H17" i="34" s="1"/>
  <c r="T15" i="34"/>
  <c r="C16" i="34" s="1"/>
  <c r="E16" i="34" s="1"/>
  <c r="F16" i="34" s="1"/>
  <c r="G16" i="34" s="1"/>
  <c r="H16" i="34" s="1"/>
  <c r="T13" i="34"/>
  <c r="C14" i="34" s="1"/>
  <c r="E14" i="34" s="1"/>
  <c r="T12" i="34"/>
  <c r="C13" i="34" s="1"/>
  <c r="E13" i="34" s="1"/>
  <c r="T11" i="34"/>
  <c r="C12" i="34" s="1"/>
  <c r="E12" i="34" s="1"/>
  <c r="F12" i="34" s="1"/>
  <c r="G12" i="34" s="1"/>
  <c r="H12" i="34" s="1"/>
  <c r="T10" i="34"/>
  <c r="C11" i="34" s="1"/>
  <c r="E11" i="34" s="1"/>
  <c r="Z30" i="34"/>
  <c r="AA30" i="34" s="1"/>
  <c r="I9" i="34"/>
  <c r="J9" i="34"/>
  <c r="F31" i="34"/>
  <c r="G31" i="34" s="1"/>
  <c r="H31" i="34" s="1"/>
  <c r="J31" i="34" s="1"/>
  <c r="K31" i="34" s="1"/>
  <c r="Z75" i="34"/>
  <c r="AA75" i="34" s="1"/>
  <c r="AB76" i="34"/>
  <c r="X18" i="34"/>
  <c r="AB83" i="34"/>
  <c r="AC30" i="34"/>
  <c r="AC70" i="34"/>
  <c r="X10" i="34"/>
  <c r="AC94" i="34"/>
  <c r="X13" i="34"/>
  <c r="AB29" i="34"/>
  <c r="AB33" i="34"/>
  <c r="AC105" i="34"/>
  <c r="AB46" i="34"/>
  <c r="AB89" i="34"/>
  <c r="F11" i="34"/>
  <c r="G11" i="34" s="1"/>
  <c r="H11" i="34" s="1"/>
  <c r="AC17" i="34"/>
  <c r="AB30" i="34"/>
  <c r="C39" i="34"/>
  <c r="E39" i="34" s="1"/>
  <c r="AC38" i="34"/>
  <c r="AB38" i="34"/>
  <c r="AB42" i="34"/>
  <c r="AC45" i="34"/>
  <c r="AC58" i="34"/>
  <c r="AB58" i="34"/>
  <c r="C62" i="34"/>
  <c r="E62" i="34" s="1"/>
  <c r="AB61" i="34"/>
  <c r="F75" i="34"/>
  <c r="G75" i="34" s="1"/>
  <c r="H75" i="34" s="1"/>
  <c r="AC80" i="34"/>
  <c r="C98" i="34"/>
  <c r="E98" i="34" s="1"/>
  <c r="AB97" i="34"/>
  <c r="C107" i="34"/>
  <c r="AC10" i="34"/>
  <c r="AB62" i="34"/>
  <c r="AC71" i="34"/>
  <c r="C72" i="34"/>
  <c r="E72" i="34" s="1"/>
  <c r="C99" i="34"/>
  <c r="E99" i="34" s="1"/>
  <c r="AB13" i="34"/>
  <c r="X17" i="34"/>
  <c r="Z31" i="34"/>
  <c r="AA31" i="34" s="1"/>
  <c r="AC33" i="34"/>
  <c r="AC35" i="34"/>
  <c r="AC46" i="34"/>
  <c r="Z55" i="34"/>
  <c r="AA55" i="34" s="1"/>
  <c r="C73" i="34"/>
  <c r="E73" i="34" s="1"/>
  <c r="AB17" i="34"/>
  <c r="AB20" i="34"/>
  <c r="C38" i="34"/>
  <c r="E38" i="34" s="1"/>
  <c r="AB37" i="34"/>
  <c r="AB45" i="34"/>
  <c r="AC49" i="34"/>
  <c r="C54" i="34"/>
  <c r="E54" i="34" s="1"/>
  <c r="C58" i="34"/>
  <c r="E58" i="34" s="1"/>
  <c r="AB57" i="34"/>
  <c r="AC61" i="34"/>
  <c r="AC74" i="34"/>
  <c r="AB80" i="34"/>
  <c r="AC86" i="34"/>
  <c r="AC97" i="34"/>
  <c r="AC29" i="34"/>
  <c r="AB34" i="34"/>
  <c r="F71" i="34"/>
  <c r="G71" i="34" s="1"/>
  <c r="H71" i="34" s="1"/>
  <c r="AC76" i="34"/>
  <c r="AB94" i="34"/>
  <c r="AB102" i="34"/>
  <c r="F21" i="34"/>
  <c r="G21" i="34" s="1"/>
  <c r="H21" i="34" s="1"/>
  <c r="Z21" i="34"/>
  <c r="AA21" i="34" s="1"/>
  <c r="Z17" i="34"/>
  <c r="AA17" i="34" s="1"/>
  <c r="F14" i="34"/>
  <c r="G14" i="34" s="1"/>
  <c r="H14" i="34" s="1"/>
  <c r="Z40" i="34"/>
  <c r="AA40" i="34" s="1"/>
  <c r="F40" i="34"/>
  <c r="G40" i="34" s="1"/>
  <c r="H40" i="34" s="1"/>
  <c r="F13" i="34"/>
  <c r="G13" i="34" s="1"/>
  <c r="H13" i="34" s="1"/>
  <c r="Z13" i="34"/>
  <c r="AA13" i="34" s="1"/>
  <c r="F18" i="34"/>
  <c r="G18" i="34" s="1"/>
  <c r="H18" i="34" s="1"/>
  <c r="Z16" i="34"/>
  <c r="AA16" i="34" s="1"/>
  <c r="Z19" i="34"/>
  <c r="AA19" i="34" s="1"/>
  <c r="F19" i="34"/>
  <c r="G19" i="34" s="1"/>
  <c r="H19" i="34" s="1"/>
  <c r="F20" i="34"/>
  <c r="G20" i="34" s="1"/>
  <c r="H20" i="34" s="1"/>
  <c r="Z20" i="34"/>
  <c r="AA20" i="34" s="1"/>
  <c r="X11" i="34"/>
  <c r="AB11" i="34"/>
  <c r="Y12" i="34"/>
  <c r="AC12" i="34"/>
  <c r="X15" i="34"/>
  <c r="Y16" i="34"/>
  <c r="X19" i="34"/>
  <c r="AB19" i="34"/>
  <c r="Y20" i="34"/>
  <c r="AC20" i="34"/>
  <c r="F30" i="34"/>
  <c r="G30" i="34" s="1"/>
  <c r="H30" i="34" s="1"/>
  <c r="C32" i="34"/>
  <c r="E32" i="34" s="1"/>
  <c r="F34" i="34"/>
  <c r="G34" i="34" s="1"/>
  <c r="H34" i="34" s="1"/>
  <c r="Z45" i="34"/>
  <c r="AA45" i="34" s="1"/>
  <c r="F45" i="34"/>
  <c r="G45" i="34" s="1"/>
  <c r="H45" i="34" s="1"/>
  <c r="F47" i="34"/>
  <c r="G47" i="34" s="1"/>
  <c r="Z47" i="34"/>
  <c r="AA47" i="34" s="1"/>
  <c r="AC11" i="34"/>
  <c r="AB18" i="34"/>
  <c r="AC19" i="34"/>
  <c r="Z35" i="34"/>
  <c r="AA35" i="34" s="1"/>
  <c r="F37" i="34"/>
  <c r="G37" i="34" s="1"/>
  <c r="H37" i="34" s="1"/>
  <c r="Z41" i="34"/>
  <c r="AA41" i="34" s="1"/>
  <c r="F41" i="34"/>
  <c r="G41" i="34" s="1"/>
  <c r="H41" i="34" s="1"/>
  <c r="F43" i="34"/>
  <c r="G43" i="34" s="1"/>
  <c r="H43" i="34" s="1"/>
  <c r="Z43" i="34"/>
  <c r="AA43" i="34" s="1"/>
  <c r="F50" i="34"/>
  <c r="G50" i="34" s="1"/>
  <c r="H50" i="34" s="1"/>
  <c r="Z50" i="34"/>
  <c r="AA50" i="34" s="1"/>
  <c r="AC32" i="34"/>
  <c r="AB32" i="34"/>
  <c r="F46" i="34"/>
  <c r="G46" i="34" s="1"/>
  <c r="H46" i="34" s="1"/>
  <c r="Z46" i="34"/>
  <c r="AA46" i="34" s="1"/>
  <c r="AC31" i="34"/>
  <c r="C33" i="34"/>
  <c r="E33" i="34" s="1"/>
  <c r="C36" i="34"/>
  <c r="E36" i="34" s="1"/>
  <c r="AC39" i="34"/>
  <c r="AB39" i="34"/>
  <c r="Z49" i="34"/>
  <c r="AA49" i="34" s="1"/>
  <c r="F49" i="34"/>
  <c r="G49" i="34" s="1"/>
  <c r="H49" i="34" s="1"/>
  <c r="C44" i="34"/>
  <c r="E44" i="34" s="1"/>
  <c r="F65" i="34"/>
  <c r="G65" i="34" s="1"/>
  <c r="H65" i="34" s="1"/>
  <c r="AB36" i="34"/>
  <c r="AB40" i="34"/>
  <c r="AB44" i="34"/>
  <c r="AB48" i="34"/>
  <c r="AC55" i="34"/>
  <c r="AC36" i="34"/>
  <c r="AC40" i="34"/>
  <c r="AB43" i="34"/>
  <c r="AC44" i="34"/>
  <c r="AC48" i="34"/>
  <c r="C56" i="34"/>
  <c r="E56" i="34" s="1"/>
  <c r="AC59" i="34"/>
  <c r="AB59" i="34"/>
  <c r="AC63" i="34"/>
  <c r="AB63" i="34"/>
  <c r="C66" i="34"/>
  <c r="E66" i="34" s="1"/>
  <c r="AC65" i="34"/>
  <c r="AB65" i="34"/>
  <c r="F60" i="34"/>
  <c r="G60" i="34" s="1"/>
  <c r="H60" i="34" s="1"/>
  <c r="Z64" i="34"/>
  <c r="AA64" i="34" s="1"/>
  <c r="F64" i="34"/>
  <c r="G64" i="34" s="1"/>
  <c r="H64" i="34" s="1"/>
  <c r="AB75" i="34"/>
  <c r="Z81" i="34"/>
  <c r="AA81" i="34" s="1"/>
  <c r="F81" i="34"/>
  <c r="G81" i="34" s="1"/>
  <c r="H81" i="34" s="1"/>
  <c r="Z82" i="34"/>
  <c r="AA82" i="34" s="1"/>
  <c r="AB64" i="34"/>
  <c r="AC66" i="34"/>
  <c r="AC64" i="34"/>
  <c r="C67" i="34"/>
  <c r="E67" i="34" s="1"/>
  <c r="F83" i="34"/>
  <c r="G83" i="34" s="1"/>
  <c r="H83" i="34" s="1"/>
  <c r="F84" i="34"/>
  <c r="G84" i="34" s="1"/>
  <c r="H84" i="34" s="1"/>
  <c r="Z84" i="34"/>
  <c r="AA84" i="34" s="1"/>
  <c r="AB71" i="34"/>
  <c r="Z86" i="34"/>
  <c r="AA86" i="34" s="1"/>
  <c r="F86" i="34"/>
  <c r="G86" i="34" s="1"/>
  <c r="H86" i="34" s="1"/>
  <c r="AB70" i="34"/>
  <c r="AB74" i="34"/>
  <c r="AC83" i="34"/>
  <c r="AB85" i="34"/>
  <c r="AC85" i="34"/>
  <c r="Z87" i="34"/>
  <c r="AA87" i="34" s="1"/>
  <c r="Z90" i="34"/>
  <c r="AA90" i="34" s="1"/>
  <c r="F90" i="34"/>
  <c r="G90" i="34" s="1"/>
  <c r="H90" i="34" s="1"/>
  <c r="AB91" i="34"/>
  <c r="AC91" i="34"/>
  <c r="F92" i="34"/>
  <c r="G92" i="34" s="1"/>
  <c r="H92" i="34" s="1"/>
  <c r="Z92" i="34"/>
  <c r="AA92" i="34" s="1"/>
  <c r="F95" i="34"/>
  <c r="G95" i="34" s="1"/>
  <c r="H95" i="34" s="1"/>
  <c r="Z95" i="34"/>
  <c r="AA95" i="34" s="1"/>
  <c r="F103" i="34"/>
  <c r="G103" i="34" s="1"/>
  <c r="H103" i="34" s="1"/>
  <c r="Z103" i="34"/>
  <c r="AA103" i="34" s="1"/>
  <c r="Z106" i="34"/>
  <c r="AA106" i="34" s="1"/>
  <c r="F106" i="34"/>
  <c r="G106" i="34" s="1"/>
  <c r="H106" i="34" s="1"/>
  <c r="C93" i="34"/>
  <c r="E93" i="34" s="1"/>
  <c r="AC95" i="34"/>
  <c r="C97" i="34"/>
  <c r="E97" i="34" s="1"/>
  <c r="AC99" i="34"/>
  <c r="C101" i="34"/>
  <c r="E101" i="34" s="1"/>
  <c r="C96" i="34"/>
  <c r="E96" i="34" s="1"/>
  <c r="C100" i="34"/>
  <c r="E100" i="34" s="1"/>
  <c r="AC102" i="34"/>
  <c r="AB105" i="34"/>
  <c r="AC106" i="34"/>
  <c r="AC89" i="34"/>
  <c r="AB92" i="34"/>
  <c r="AB100" i="34"/>
  <c r="C105" i="34" l="1"/>
  <c r="E105" i="34" s="1"/>
  <c r="F105" i="34" s="1"/>
  <c r="G105" i="34" s="1"/>
  <c r="H105" i="34" s="1"/>
  <c r="AB104" i="34"/>
  <c r="AC103" i="34"/>
  <c r="C104" i="34"/>
  <c r="E104" i="34" s="1"/>
  <c r="C102" i="34"/>
  <c r="E102" i="34" s="1"/>
  <c r="F102" i="34" s="1"/>
  <c r="G102" i="34" s="1"/>
  <c r="H102" i="34" s="1"/>
  <c r="AB101" i="34"/>
  <c r="AB98" i="34"/>
  <c r="AB96" i="34"/>
  <c r="AC93" i="34"/>
  <c r="Z94" i="34"/>
  <c r="AA94" i="34" s="1"/>
  <c r="AB93" i="34"/>
  <c r="Z91" i="34"/>
  <c r="AA91" i="34" s="1"/>
  <c r="AC90" i="34"/>
  <c r="AB90" i="34"/>
  <c r="AB88" i="34"/>
  <c r="AC88" i="34"/>
  <c r="Z89" i="34"/>
  <c r="AA89" i="34" s="1"/>
  <c r="H87" i="34"/>
  <c r="I87" i="34" s="1"/>
  <c r="V87" i="34"/>
  <c r="AB86" i="34"/>
  <c r="AB84" i="34"/>
  <c r="AC84" i="34"/>
  <c r="Z85" i="34"/>
  <c r="AA85" i="34" s="1"/>
  <c r="Z83" i="34"/>
  <c r="AA83" i="34" s="1"/>
  <c r="AC82" i="34"/>
  <c r="AB82" i="34"/>
  <c r="AC81" i="34"/>
  <c r="AB81" i="34"/>
  <c r="Z77" i="34"/>
  <c r="AA77" i="34" s="1"/>
  <c r="C76" i="34"/>
  <c r="E76" i="34" s="1"/>
  <c r="AB73" i="34"/>
  <c r="C74" i="34"/>
  <c r="E74" i="34" s="1"/>
  <c r="F74" i="34" s="1"/>
  <c r="G74" i="34" s="1"/>
  <c r="H74" i="34" s="1"/>
  <c r="AB72" i="34"/>
  <c r="Z71" i="34"/>
  <c r="AA71" i="34" s="1"/>
  <c r="AB69" i="34"/>
  <c r="C70" i="34"/>
  <c r="E70" i="34" s="1"/>
  <c r="F70" i="34" s="1"/>
  <c r="G70" i="34" s="1"/>
  <c r="H70" i="34" s="1"/>
  <c r="I70" i="34" s="1"/>
  <c r="AC68" i="34"/>
  <c r="AB68" i="34"/>
  <c r="Z69" i="34"/>
  <c r="AA69" i="34" s="1"/>
  <c r="C68" i="34"/>
  <c r="E68" i="34" s="1"/>
  <c r="AB67" i="34"/>
  <c r="Z65" i="34"/>
  <c r="AA65" i="34" s="1"/>
  <c r="AC62" i="34"/>
  <c r="Z60" i="34"/>
  <c r="AA60" i="34" s="1"/>
  <c r="C57" i="34"/>
  <c r="E57" i="34" s="1"/>
  <c r="F57" i="34" s="1"/>
  <c r="G57" i="34" s="1"/>
  <c r="H57" i="34" s="1"/>
  <c r="AB56" i="34"/>
  <c r="AC54" i="34"/>
  <c r="AB54" i="34"/>
  <c r="AB53" i="34"/>
  <c r="AB49" i="34"/>
  <c r="H47" i="34"/>
  <c r="V47" i="34"/>
  <c r="AC42" i="34"/>
  <c r="Z42" i="34"/>
  <c r="AA42" i="34" s="1"/>
  <c r="AC41" i="34"/>
  <c r="AB41" i="34"/>
  <c r="Z37" i="34"/>
  <c r="AA37" i="34" s="1"/>
  <c r="AC34" i="34"/>
  <c r="Z34" i="34"/>
  <c r="AA34" i="34" s="1"/>
  <c r="C29" i="34"/>
  <c r="E29" i="34" s="1"/>
  <c r="F29" i="34" s="1"/>
  <c r="G29" i="34" s="1"/>
  <c r="H29" i="34" s="1"/>
  <c r="AB28" i="34"/>
  <c r="AC18" i="34"/>
  <c r="Z18" i="34"/>
  <c r="AA18" i="34" s="1"/>
  <c r="AC16" i="34"/>
  <c r="AB16" i="34"/>
  <c r="AC15" i="34"/>
  <c r="AB15" i="34"/>
  <c r="Z14" i="34"/>
  <c r="AA14" i="34" s="1"/>
  <c r="AC13" i="34"/>
  <c r="AB12" i="34"/>
  <c r="I31" i="34"/>
  <c r="Z12" i="34"/>
  <c r="AA12" i="34" s="1"/>
  <c r="AB10" i="34"/>
  <c r="Z11" i="34"/>
  <c r="AA11" i="34" s="1"/>
  <c r="N31" i="34"/>
  <c r="L31" i="34"/>
  <c r="I55" i="34"/>
  <c r="Z39" i="34"/>
  <c r="AA39" i="34" s="1"/>
  <c r="L55" i="34"/>
  <c r="N55" i="34" s="1"/>
  <c r="J87" i="34"/>
  <c r="K87" i="34" s="1"/>
  <c r="I35" i="34"/>
  <c r="J35" i="34"/>
  <c r="K35" i="34" s="1"/>
  <c r="I91" i="34"/>
  <c r="J91" i="34"/>
  <c r="K91" i="34" s="1"/>
  <c r="Z98" i="34"/>
  <c r="AA98" i="34" s="1"/>
  <c r="F59" i="34"/>
  <c r="G59" i="34" s="1"/>
  <c r="H59" i="34" s="1"/>
  <c r="Z38" i="34"/>
  <c r="AA38" i="34" s="1"/>
  <c r="Z99" i="34"/>
  <c r="AA99" i="34" s="1"/>
  <c r="Z62" i="34"/>
  <c r="AA62" i="34" s="1"/>
  <c r="F62" i="34"/>
  <c r="G62" i="34" s="1"/>
  <c r="H62" i="34" s="1"/>
  <c r="I62" i="34" s="1"/>
  <c r="Z72" i="34"/>
  <c r="AA72" i="34" s="1"/>
  <c r="F72" i="34"/>
  <c r="G72" i="34" s="1"/>
  <c r="H72" i="34" s="1"/>
  <c r="J72" i="34" s="1"/>
  <c r="K72" i="34" s="1"/>
  <c r="F63" i="34"/>
  <c r="G63" i="34" s="1"/>
  <c r="H63" i="34" s="1"/>
  <c r="Z107" i="34"/>
  <c r="AA107" i="34" s="1"/>
  <c r="F39" i="34"/>
  <c r="G39" i="34" s="1"/>
  <c r="H39" i="34" s="1"/>
  <c r="Z58" i="34"/>
  <c r="AA58" i="34" s="1"/>
  <c r="F38" i="34"/>
  <c r="G38" i="34" s="1"/>
  <c r="H38" i="34" s="1"/>
  <c r="I38" i="34" s="1"/>
  <c r="F98" i="34"/>
  <c r="G98" i="34" s="1"/>
  <c r="H98" i="34" s="1"/>
  <c r="I98" i="34" s="1"/>
  <c r="Z63" i="34"/>
  <c r="AA63" i="34" s="1"/>
  <c r="I85" i="34"/>
  <c r="J85" i="34"/>
  <c r="K85" i="34" s="1"/>
  <c r="I106" i="34"/>
  <c r="J106" i="34"/>
  <c r="K106" i="34" s="1"/>
  <c r="I86" i="34"/>
  <c r="J86" i="34"/>
  <c r="K86" i="34" s="1"/>
  <c r="I83" i="34"/>
  <c r="J83" i="34"/>
  <c r="K83" i="34" s="1"/>
  <c r="I43" i="34"/>
  <c r="J43" i="34"/>
  <c r="K43" i="34" s="1"/>
  <c r="I30" i="34"/>
  <c r="J30" i="34"/>
  <c r="K30" i="34" s="1"/>
  <c r="I69" i="34"/>
  <c r="J69" i="34"/>
  <c r="K69" i="34" s="1"/>
  <c r="I82" i="34"/>
  <c r="J82" i="34"/>
  <c r="K82" i="34" s="1"/>
  <c r="I64" i="34"/>
  <c r="J64" i="34"/>
  <c r="K64" i="34" s="1"/>
  <c r="I60" i="34"/>
  <c r="J60" i="34"/>
  <c r="I42" i="34"/>
  <c r="J42" i="34"/>
  <c r="K42" i="34" s="1"/>
  <c r="I46" i="34"/>
  <c r="J46" i="34"/>
  <c r="K46" i="34" s="1"/>
  <c r="I41" i="34"/>
  <c r="J41" i="34"/>
  <c r="K41" i="34" s="1"/>
  <c r="I20" i="34"/>
  <c r="J20" i="34"/>
  <c r="K20" i="34" s="1"/>
  <c r="I16" i="34"/>
  <c r="J16" i="34"/>
  <c r="K16" i="34" s="1"/>
  <c r="I13" i="34"/>
  <c r="J13" i="34"/>
  <c r="K13" i="34" s="1"/>
  <c r="I12" i="34"/>
  <c r="J12" i="34"/>
  <c r="K12" i="34" s="1"/>
  <c r="I21" i="34"/>
  <c r="J21" i="34"/>
  <c r="I75" i="34"/>
  <c r="J75" i="34"/>
  <c r="K75" i="34" s="1"/>
  <c r="I11" i="34"/>
  <c r="J11" i="34"/>
  <c r="K11" i="34" s="1"/>
  <c r="I94" i="34"/>
  <c r="J94" i="34"/>
  <c r="K94" i="34" s="1"/>
  <c r="I65" i="34"/>
  <c r="J65" i="34"/>
  <c r="K65" i="34" s="1"/>
  <c r="I49" i="34"/>
  <c r="J49" i="34"/>
  <c r="K49" i="34" s="1"/>
  <c r="I50" i="34"/>
  <c r="J50" i="34"/>
  <c r="K50" i="34" s="1"/>
  <c r="I47" i="34"/>
  <c r="J47" i="34"/>
  <c r="K47" i="34" s="1"/>
  <c r="I19" i="34"/>
  <c r="J19" i="34"/>
  <c r="K19" i="34" s="1"/>
  <c r="I18" i="34"/>
  <c r="J18" i="34"/>
  <c r="K18" i="34" s="1"/>
  <c r="I40" i="34"/>
  <c r="J40" i="34"/>
  <c r="K40" i="34" s="1"/>
  <c r="I14" i="34"/>
  <c r="J14" i="34"/>
  <c r="I95" i="34"/>
  <c r="J95" i="34"/>
  <c r="K95" i="34" s="1"/>
  <c r="J84" i="34"/>
  <c r="K84" i="34" s="1"/>
  <c r="I103" i="34"/>
  <c r="J103" i="34"/>
  <c r="K103" i="34" s="1"/>
  <c r="I92" i="34"/>
  <c r="J92" i="34"/>
  <c r="K92" i="34" s="1"/>
  <c r="I90" i="34"/>
  <c r="J90" i="34"/>
  <c r="K90" i="34" s="1"/>
  <c r="I89" i="34"/>
  <c r="J89" i="34"/>
  <c r="K89" i="34" s="1"/>
  <c r="I81" i="34"/>
  <c r="J81" i="34"/>
  <c r="K81" i="34" s="1"/>
  <c r="I37" i="34"/>
  <c r="J37" i="34"/>
  <c r="K37" i="34" s="1"/>
  <c r="I45" i="34"/>
  <c r="J45" i="34"/>
  <c r="K45" i="34" s="1"/>
  <c r="I34" i="34"/>
  <c r="J34" i="34"/>
  <c r="K34" i="34" s="1"/>
  <c r="I17" i="34"/>
  <c r="J17" i="34"/>
  <c r="K17" i="34" s="1"/>
  <c r="I71" i="34"/>
  <c r="J71" i="34"/>
  <c r="K71" i="34" s="1"/>
  <c r="K79" i="34"/>
  <c r="Z59" i="34"/>
  <c r="AA59" i="34" s="1"/>
  <c r="F99" i="34"/>
  <c r="G99" i="34" s="1"/>
  <c r="H99" i="34" s="1"/>
  <c r="F58" i="34"/>
  <c r="G58" i="34" s="1"/>
  <c r="H58" i="34" s="1"/>
  <c r="Z73" i="34"/>
  <c r="AA73" i="34" s="1"/>
  <c r="F73" i="34"/>
  <c r="G73" i="34" s="1"/>
  <c r="H73" i="34" s="1"/>
  <c r="Z54" i="34"/>
  <c r="AA54" i="34" s="1"/>
  <c r="F54" i="34"/>
  <c r="G54" i="34" s="1"/>
  <c r="H54" i="34" s="1"/>
  <c r="V9" i="34"/>
  <c r="K9" i="34"/>
  <c r="L9" i="34" s="1"/>
  <c r="N9" i="34" s="1"/>
  <c r="F100" i="34"/>
  <c r="G100" i="34" s="1"/>
  <c r="H100" i="34" s="1"/>
  <c r="Z100" i="34"/>
  <c r="AA100" i="34" s="1"/>
  <c r="F96" i="34"/>
  <c r="G96" i="34" s="1"/>
  <c r="H96" i="34" s="1"/>
  <c r="Z96" i="34"/>
  <c r="AA96" i="34" s="1"/>
  <c r="Z97" i="34"/>
  <c r="AA97" i="34" s="1"/>
  <c r="F66" i="34"/>
  <c r="G66" i="34" s="1"/>
  <c r="H66" i="34" s="1"/>
  <c r="Z66" i="34"/>
  <c r="AA66" i="34" s="1"/>
  <c r="F56" i="34"/>
  <c r="G56" i="34" s="1"/>
  <c r="H56" i="34" s="1"/>
  <c r="Z56" i="34"/>
  <c r="AA56" i="34" s="1"/>
  <c r="F32" i="34"/>
  <c r="G32" i="34" s="1"/>
  <c r="H32" i="34" s="1"/>
  <c r="Z32" i="34"/>
  <c r="AA32" i="34" s="1"/>
  <c r="Z57" i="34"/>
  <c r="AA57" i="34" s="1"/>
  <c r="Z44" i="34"/>
  <c r="AA44" i="34" s="1"/>
  <c r="F44" i="34"/>
  <c r="G44" i="34" s="1"/>
  <c r="H44" i="34" s="1"/>
  <c r="Z29" i="34"/>
  <c r="AA29" i="34" s="1"/>
  <c r="Z101" i="34"/>
  <c r="AA101" i="34" s="1"/>
  <c r="F101" i="34"/>
  <c r="G101" i="34" s="1"/>
  <c r="H101" i="34" s="1"/>
  <c r="F67" i="34"/>
  <c r="G67" i="34" s="1"/>
  <c r="H67" i="34" s="1"/>
  <c r="Z67" i="34"/>
  <c r="AA67" i="34" s="1"/>
  <c r="Z93" i="34"/>
  <c r="AA93" i="34" s="1"/>
  <c r="F93" i="34"/>
  <c r="G93" i="34" s="1"/>
  <c r="H93" i="34" s="1"/>
  <c r="F104" i="34"/>
  <c r="G104" i="34" s="1"/>
  <c r="H104" i="34" s="1"/>
  <c r="Z104" i="34"/>
  <c r="AA104" i="34" s="1"/>
  <c r="F76" i="34"/>
  <c r="G76" i="34" s="1"/>
  <c r="H76" i="34" s="1"/>
  <c r="Z68" i="34"/>
  <c r="AA68" i="34" s="1"/>
  <c r="F68" i="34"/>
  <c r="G68" i="34" s="1"/>
  <c r="H68" i="34" s="1"/>
  <c r="Z36" i="34"/>
  <c r="AA36" i="34" s="1"/>
  <c r="F36" i="34"/>
  <c r="G36" i="34" s="1"/>
  <c r="H36" i="34" s="1"/>
  <c r="Z33" i="34"/>
  <c r="AA33" i="34" s="1"/>
  <c r="F33" i="34"/>
  <c r="G33" i="34" s="1"/>
  <c r="H33" i="34" s="1"/>
  <c r="H2" i="32"/>
  <c r="D2" i="32"/>
  <c r="Z105" i="34" l="1"/>
  <c r="AA105" i="34" s="1"/>
  <c r="Z102" i="34"/>
  <c r="AA102" i="34" s="1"/>
  <c r="Y87" i="34"/>
  <c r="Z76" i="34"/>
  <c r="AA76" i="34" s="1"/>
  <c r="Z74" i="34"/>
  <c r="AA74" i="34" s="1"/>
  <c r="Z70" i="34"/>
  <c r="AA70" i="34" s="1"/>
  <c r="K60" i="34"/>
  <c r="L60" i="34" s="1"/>
  <c r="N60" i="34" s="1"/>
  <c r="R60" i="34"/>
  <c r="Y47" i="34"/>
  <c r="T47" i="34"/>
  <c r="K21" i="34"/>
  <c r="R21" i="34"/>
  <c r="L87" i="34"/>
  <c r="N87" i="34" s="1"/>
  <c r="T87" i="34" s="1"/>
  <c r="K14" i="34"/>
  <c r="R14" i="34"/>
  <c r="L35" i="34"/>
  <c r="N35" i="34" s="1"/>
  <c r="I72" i="34"/>
  <c r="J98" i="34"/>
  <c r="K98" i="34" s="1"/>
  <c r="J62" i="34"/>
  <c r="K62" i="34" s="1"/>
  <c r="L62" i="34" s="1"/>
  <c r="I59" i="34"/>
  <c r="J59" i="34"/>
  <c r="K59" i="34" s="1"/>
  <c r="I63" i="34"/>
  <c r="J63" i="34"/>
  <c r="K63" i="34" s="1"/>
  <c r="I102" i="34"/>
  <c r="J102" i="34"/>
  <c r="K102" i="34" s="1"/>
  <c r="I39" i="34"/>
  <c r="J39" i="34"/>
  <c r="K39" i="34" s="1"/>
  <c r="L39" i="34" s="1"/>
  <c r="L91" i="34"/>
  <c r="N91" i="34"/>
  <c r="J70" i="34"/>
  <c r="K70" i="34" s="1"/>
  <c r="J38" i="34"/>
  <c r="K38" i="34" s="1"/>
  <c r="I67" i="34"/>
  <c r="J67" i="34"/>
  <c r="K67" i="34" s="1"/>
  <c r="I96" i="34"/>
  <c r="J96" i="34"/>
  <c r="K96" i="34" s="1"/>
  <c r="I74" i="34"/>
  <c r="J74" i="34"/>
  <c r="K74" i="34" s="1"/>
  <c r="L71" i="34"/>
  <c r="N71" i="34" s="1"/>
  <c r="L34" i="34"/>
  <c r="N34" i="34"/>
  <c r="L37" i="34"/>
  <c r="N37" i="34"/>
  <c r="L72" i="34"/>
  <c r="N72" i="34"/>
  <c r="L89" i="34"/>
  <c r="N89" i="34" s="1"/>
  <c r="L90" i="34"/>
  <c r="N90" i="34" s="1"/>
  <c r="L103" i="34"/>
  <c r="N103" i="34" s="1"/>
  <c r="L14" i="34"/>
  <c r="N14" i="34" s="1"/>
  <c r="L18" i="34"/>
  <c r="N18" i="34" s="1"/>
  <c r="L19" i="34"/>
  <c r="N19" i="34"/>
  <c r="L47" i="34"/>
  <c r="N47" i="34" s="1"/>
  <c r="L65" i="34"/>
  <c r="N65" i="34" s="1"/>
  <c r="L94" i="34"/>
  <c r="N94" i="34" s="1"/>
  <c r="L75" i="34"/>
  <c r="N75" i="34" s="1"/>
  <c r="L21" i="34"/>
  <c r="N21" i="34" s="1"/>
  <c r="N12" i="34"/>
  <c r="L12" i="34"/>
  <c r="N16" i="34"/>
  <c r="L16" i="34"/>
  <c r="L46" i="34"/>
  <c r="N46" i="34" s="1"/>
  <c r="L82" i="34"/>
  <c r="N82" i="34"/>
  <c r="N43" i="34"/>
  <c r="L43" i="34"/>
  <c r="L83" i="34"/>
  <c r="N83" i="34"/>
  <c r="L106" i="34"/>
  <c r="N106" i="34" s="1"/>
  <c r="I56" i="34"/>
  <c r="J56" i="34"/>
  <c r="K56" i="34" s="1"/>
  <c r="I33" i="34"/>
  <c r="J33" i="34"/>
  <c r="K33" i="34" s="1"/>
  <c r="I93" i="34"/>
  <c r="J93" i="34"/>
  <c r="K93" i="34" s="1"/>
  <c r="I101" i="34"/>
  <c r="J101" i="34"/>
  <c r="K101" i="34" s="1"/>
  <c r="I57" i="34"/>
  <c r="J57" i="34"/>
  <c r="K57" i="34" s="1"/>
  <c r="K97" i="34"/>
  <c r="I54" i="34"/>
  <c r="J54" i="34"/>
  <c r="K54" i="34" s="1"/>
  <c r="I99" i="34"/>
  <c r="J99" i="34"/>
  <c r="K99" i="34" s="1"/>
  <c r="I76" i="34"/>
  <c r="J76" i="34"/>
  <c r="K76" i="34" s="1"/>
  <c r="I100" i="34"/>
  <c r="J100" i="34"/>
  <c r="K100" i="34" s="1"/>
  <c r="L17" i="34"/>
  <c r="N17" i="34" s="1"/>
  <c r="L45" i="34"/>
  <c r="N45" i="34"/>
  <c r="L81" i="34"/>
  <c r="N81" i="34" s="1"/>
  <c r="L92" i="34"/>
  <c r="N92" i="34" s="1"/>
  <c r="L84" i="34"/>
  <c r="N84" i="34" s="1"/>
  <c r="O84" i="34" s="1"/>
  <c r="L95" i="34"/>
  <c r="N95" i="34" s="1"/>
  <c r="L40" i="34"/>
  <c r="N40" i="34" s="1"/>
  <c r="L50" i="34"/>
  <c r="N50" i="34" s="1"/>
  <c r="T50" i="34" s="1"/>
  <c r="L49" i="34"/>
  <c r="N49" i="34" s="1"/>
  <c r="L11" i="34"/>
  <c r="N11" i="34" s="1"/>
  <c r="L13" i="34"/>
  <c r="N13" i="34" s="1"/>
  <c r="N20" i="34"/>
  <c r="L20" i="34"/>
  <c r="L41" i="34"/>
  <c r="N41" i="34" s="1"/>
  <c r="N42" i="34"/>
  <c r="O42" i="34" s="1"/>
  <c r="L42" i="34"/>
  <c r="L64" i="34"/>
  <c r="N64" i="34" s="1"/>
  <c r="L69" i="34"/>
  <c r="N69" i="34" s="1"/>
  <c r="L30" i="34"/>
  <c r="N30" i="34" s="1"/>
  <c r="L86" i="34"/>
  <c r="N86" i="34" s="1"/>
  <c r="N85" i="34"/>
  <c r="L85" i="34"/>
  <c r="I104" i="34"/>
  <c r="J104" i="34"/>
  <c r="K104" i="34" s="1"/>
  <c r="I32" i="34"/>
  <c r="J32" i="34"/>
  <c r="K32" i="34" s="1"/>
  <c r="I66" i="34"/>
  <c r="J66" i="34"/>
  <c r="K66" i="34" s="1"/>
  <c r="I36" i="34"/>
  <c r="J36" i="34"/>
  <c r="K36" i="34" s="1"/>
  <c r="I68" i="34"/>
  <c r="J68" i="34"/>
  <c r="K68" i="34" s="1"/>
  <c r="I29" i="34"/>
  <c r="J29" i="34"/>
  <c r="K29" i="34" s="1"/>
  <c r="I44" i="34"/>
  <c r="J44" i="34"/>
  <c r="K44" i="34" s="1"/>
  <c r="I105" i="34"/>
  <c r="J105" i="34"/>
  <c r="K105" i="34" s="1"/>
  <c r="I73" i="34"/>
  <c r="J73" i="34"/>
  <c r="K73" i="34" s="1"/>
  <c r="I58" i="34"/>
  <c r="J58" i="34"/>
  <c r="K58" i="34" s="1"/>
  <c r="Y9" i="34"/>
  <c r="X9" i="34"/>
  <c r="T9" i="34"/>
  <c r="X108" i="33"/>
  <c r="V108" i="33"/>
  <c r="Y108" i="33" s="1"/>
  <c r="X107" i="33"/>
  <c r="V107" i="33"/>
  <c r="Y107" i="33" s="1"/>
  <c r="X106" i="33"/>
  <c r="V106" i="33"/>
  <c r="Y106" i="33" s="1"/>
  <c r="X105" i="33"/>
  <c r="V105" i="33"/>
  <c r="Y105" i="33" s="1"/>
  <c r="X104" i="33"/>
  <c r="V104" i="33"/>
  <c r="Y104" i="33" s="1"/>
  <c r="X103" i="33"/>
  <c r="V103" i="33"/>
  <c r="Y103" i="33" s="1"/>
  <c r="X102" i="33"/>
  <c r="V102" i="33"/>
  <c r="Y102" i="33" s="1"/>
  <c r="X101" i="33"/>
  <c r="V101" i="33"/>
  <c r="Y101" i="33" s="1"/>
  <c r="X100" i="33"/>
  <c r="V100" i="33"/>
  <c r="Y100" i="33" s="1"/>
  <c r="X99" i="33"/>
  <c r="V99" i="33"/>
  <c r="Y99" i="33" s="1"/>
  <c r="X98" i="33"/>
  <c r="V98" i="33"/>
  <c r="Y98" i="33" s="1"/>
  <c r="X97" i="33"/>
  <c r="V97" i="33"/>
  <c r="Y97" i="33" s="1"/>
  <c r="T97" i="33"/>
  <c r="AC97" i="33" s="1"/>
  <c r="X96" i="33"/>
  <c r="V96" i="33"/>
  <c r="Y96" i="33" s="1"/>
  <c r="X95" i="33"/>
  <c r="V95" i="33"/>
  <c r="Y95" i="33" s="1"/>
  <c r="X94" i="33"/>
  <c r="V94" i="33"/>
  <c r="Y94" i="33" s="1"/>
  <c r="X93" i="33"/>
  <c r="V93" i="33"/>
  <c r="Y93" i="33" s="1"/>
  <c r="X92" i="33"/>
  <c r="V92" i="33"/>
  <c r="Y92" i="33" s="1"/>
  <c r="X91" i="33"/>
  <c r="V91" i="33"/>
  <c r="Y91" i="33" s="1"/>
  <c r="X90" i="33"/>
  <c r="V90" i="33"/>
  <c r="Y90" i="33" s="1"/>
  <c r="X89" i="33"/>
  <c r="V89" i="33"/>
  <c r="Y89" i="33" s="1"/>
  <c r="X88" i="33"/>
  <c r="V88" i="33"/>
  <c r="Y88" i="33" s="1"/>
  <c r="X87" i="33"/>
  <c r="V87" i="33"/>
  <c r="Y87" i="33" s="1"/>
  <c r="X86" i="33"/>
  <c r="V86" i="33"/>
  <c r="Y86" i="33" s="1"/>
  <c r="T86" i="33"/>
  <c r="X85" i="33"/>
  <c r="V85" i="33"/>
  <c r="Y85" i="33" s="1"/>
  <c r="T85" i="33"/>
  <c r="AC85" i="33" s="1"/>
  <c r="X84" i="33"/>
  <c r="V84" i="33"/>
  <c r="Y84" i="33" s="1"/>
  <c r="X83" i="33"/>
  <c r="V83" i="33"/>
  <c r="Y83" i="33" s="1"/>
  <c r="X82" i="33"/>
  <c r="V82" i="33"/>
  <c r="Y82" i="33" s="1"/>
  <c r="X81" i="33"/>
  <c r="V81" i="33"/>
  <c r="Y81" i="33" s="1"/>
  <c r="X80" i="33"/>
  <c r="V80" i="33"/>
  <c r="Y80" i="33" s="1"/>
  <c r="X79" i="33"/>
  <c r="V79" i="33"/>
  <c r="Y79" i="33" s="1"/>
  <c r="X78" i="33"/>
  <c r="V78" i="33"/>
  <c r="X77" i="33"/>
  <c r="V77" i="33"/>
  <c r="X76" i="33"/>
  <c r="V76" i="33"/>
  <c r="Y76" i="33" s="1"/>
  <c r="X75" i="33"/>
  <c r="V75" i="33"/>
  <c r="Y75" i="33" s="1"/>
  <c r="X74" i="33"/>
  <c r="V74" i="33"/>
  <c r="Y74" i="33" s="1"/>
  <c r="T74" i="33"/>
  <c r="X73" i="33"/>
  <c r="V73" i="33"/>
  <c r="Y73" i="33" s="1"/>
  <c r="X72" i="33"/>
  <c r="V72" i="33"/>
  <c r="Y72" i="33" s="1"/>
  <c r="T72" i="33"/>
  <c r="AC72" i="33" s="1"/>
  <c r="X71" i="33"/>
  <c r="V71" i="33"/>
  <c r="Y71" i="33" s="1"/>
  <c r="X70" i="33"/>
  <c r="V70" i="33"/>
  <c r="Y70" i="33" s="1"/>
  <c r="X69" i="33"/>
  <c r="V69" i="33"/>
  <c r="Y69" i="33" s="1"/>
  <c r="X68" i="33"/>
  <c r="V68" i="33"/>
  <c r="Y68" i="33" s="1"/>
  <c r="X67" i="33"/>
  <c r="V67" i="33"/>
  <c r="Y67" i="33" s="1"/>
  <c r="X66" i="33"/>
  <c r="V66" i="33"/>
  <c r="Y66" i="33" s="1"/>
  <c r="X65" i="33"/>
  <c r="V65" i="33"/>
  <c r="Y65" i="33" s="1"/>
  <c r="X64" i="33"/>
  <c r="V64" i="33"/>
  <c r="Y64" i="33" s="1"/>
  <c r="X63" i="33"/>
  <c r="V63" i="33"/>
  <c r="Y63" i="33" s="1"/>
  <c r="T63" i="33"/>
  <c r="AC63" i="33" s="1"/>
  <c r="X62" i="33"/>
  <c r="V62" i="33"/>
  <c r="Y62" i="33" s="1"/>
  <c r="X61" i="33"/>
  <c r="V61" i="33"/>
  <c r="Y61" i="33" s="1"/>
  <c r="T61" i="33"/>
  <c r="AC61" i="33" s="1"/>
  <c r="X60" i="33"/>
  <c r="V60" i="33"/>
  <c r="Y60" i="33" s="1"/>
  <c r="X59" i="33"/>
  <c r="V59" i="33"/>
  <c r="Y59" i="33" s="1"/>
  <c r="X58" i="33"/>
  <c r="V58" i="33"/>
  <c r="Y58" i="33" s="1"/>
  <c r="X57" i="33"/>
  <c r="V57" i="33"/>
  <c r="Y57" i="33" s="1"/>
  <c r="T57" i="33"/>
  <c r="AC57" i="33" s="1"/>
  <c r="X56" i="33"/>
  <c r="V56" i="33"/>
  <c r="Y56" i="33" s="1"/>
  <c r="X55" i="33"/>
  <c r="V55" i="33"/>
  <c r="Y55" i="33" s="1"/>
  <c r="X54" i="33"/>
  <c r="V54" i="33"/>
  <c r="Y54" i="33" s="1"/>
  <c r="X53" i="33"/>
  <c r="V53" i="33"/>
  <c r="Y53" i="33" s="1"/>
  <c r="X52" i="33"/>
  <c r="V52" i="33"/>
  <c r="Y52" i="33" s="1"/>
  <c r="X51" i="33"/>
  <c r="V51" i="33"/>
  <c r="Y51" i="33" s="1"/>
  <c r="X50" i="33"/>
  <c r="V50" i="33"/>
  <c r="Y50" i="33" s="1"/>
  <c r="X49" i="33"/>
  <c r="V49" i="33"/>
  <c r="Y49" i="33" s="1"/>
  <c r="X48" i="33"/>
  <c r="V48" i="33"/>
  <c r="Y48" i="33" s="1"/>
  <c r="X47" i="33"/>
  <c r="V47" i="33"/>
  <c r="Y47" i="33" s="1"/>
  <c r="T47" i="33"/>
  <c r="AC47" i="33" s="1"/>
  <c r="X46" i="33"/>
  <c r="V46" i="33"/>
  <c r="Y46" i="33" s="1"/>
  <c r="X45" i="33"/>
  <c r="V45" i="33"/>
  <c r="Y45" i="33" s="1"/>
  <c r="T45" i="33"/>
  <c r="AC45" i="33" s="1"/>
  <c r="X44" i="33"/>
  <c r="V44" i="33"/>
  <c r="Y44" i="33" s="1"/>
  <c r="X43" i="33"/>
  <c r="V43" i="33"/>
  <c r="Y43" i="33" s="1"/>
  <c r="X42" i="33"/>
  <c r="V42" i="33"/>
  <c r="Y42" i="33" s="1"/>
  <c r="X41" i="33"/>
  <c r="V41" i="33"/>
  <c r="Y41" i="33" s="1"/>
  <c r="X40" i="33"/>
  <c r="V40" i="33"/>
  <c r="Y40" i="33" s="1"/>
  <c r="T40" i="33"/>
  <c r="AC40" i="33" s="1"/>
  <c r="X39" i="33"/>
  <c r="V39" i="33"/>
  <c r="Y39" i="33" s="1"/>
  <c r="X38" i="33"/>
  <c r="V38" i="33"/>
  <c r="Y38" i="33" s="1"/>
  <c r="X37" i="33"/>
  <c r="V37" i="33"/>
  <c r="Y37" i="33" s="1"/>
  <c r="X36" i="33"/>
  <c r="V36" i="33"/>
  <c r="Y36" i="33" s="1"/>
  <c r="X35" i="33"/>
  <c r="V35" i="33"/>
  <c r="Y35" i="33" s="1"/>
  <c r="X34" i="33"/>
  <c r="V34" i="33"/>
  <c r="Y34" i="33" s="1"/>
  <c r="X33" i="33"/>
  <c r="V33" i="33"/>
  <c r="Y33" i="33" s="1"/>
  <c r="X32" i="33"/>
  <c r="V32" i="33"/>
  <c r="Y32" i="33" s="1"/>
  <c r="X31" i="33"/>
  <c r="V31" i="33"/>
  <c r="Y31" i="33" s="1"/>
  <c r="T31" i="33"/>
  <c r="AC31" i="33" s="1"/>
  <c r="X30" i="33"/>
  <c r="V30" i="33"/>
  <c r="Y30" i="33" s="1"/>
  <c r="X29" i="33"/>
  <c r="V29" i="33"/>
  <c r="Y29" i="33" s="1"/>
  <c r="X28" i="33"/>
  <c r="V28" i="33"/>
  <c r="Y28" i="33" s="1"/>
  <c r="X27" i="33"/>
  <c r="V27" i="33"/>
  <c r="Y27" i="33" s="1"/>
  <c r="X26" i="33"/>
  <c r="V26" i="33"/>
  <c r="Y26" i="33" s="1"/>
  <c r="X25" i="33"/>
  <c r="V25" i="33"/>
  <c r="Y25" i="33" s="1"/>
  <c r="X24" i="33"/>
  <c r="V24" i="33"/>
  <c r="Y24" i="33" s="1"/>
  <c r="X23" i="33"/>
  <c r="V23" i="33"/>
  <c r="Y23" i="33" s="1"/>
  <c r="V22" i="33"/>
  <c r="X22" i="33" s="1"/>
  <c r="T22" i="33"/>
  <c r="AC22" i="33" s="1"/>
  <c r="V21" i="33"/>
  <c r="X21" i="33" s="1"/>
  <c r="V20" i="33"/>
  <c r="X20" i="33" s="1"/>
  <c r="V19" i="33"/>
  <c r="Y19" i="33" s="1"/>
  <c r="V18" i="33"/>
  <c r="Y18" i="33" s="1"/>
  <c r="T18" i="33"/>
  <c r="V17" i="33"/>
  <c r="T17" i="33" s="1"/>
  <c r="AC17" i="33" s="1"/>
  <c r="V16" i="33"/>
  <c r="Y16" i="33" s="1"/>
  <c r="T16" i="33"/>
  <c r="AC16" i="33" s="1"/>
  <c r="V15" i="33"/>
  <c r="Y15" i="33" s="1"/>
  <c r="V14" i="33"/>
  <c r="X14" i="33" s="1"/>
  <c r="V13" i="33"/>
  <c r="X13" i="33" s="1"/>
  <c r="T13" i="33"/>
  <c r="V12" i="33"/>
  <c r="X12" i="33" s="1"/>
  <c r="V11" i="33"/>
  <c r="Y11" i="33" s="1"/>
  <c r="V10" i="33"/>
  <c r="C9" i="33"/>
  <c r="L9" i="33" s="1"/>
  <c r="N9" i="33" s="1"/>
  <c r="O9" i="33" s="1"/>
  <c r="P9" i="33" s="1"/>
  <c r="X108" i="32"/>
  <c r="X107" i="32"/>
  <c r="X106" i="32"/>
  <c r="V106" i="32"/>
  <c r="Y106" i="32" s="1"/>
  <c r="X105" i="32"/>
  <c r="V105" i="32"/>
  <c r="Y105" i="32" s="1"/>
  <c r="X104" i="32"/>
  <c r="V104" i="32"/>
  <c r="Y104" i="32" s="1"/>
  <c r="X103" i="32"/>
  <c r="V103" i="32"/>
  <c r="Y103" i="32" s="1"/>
  <c r="X102" i="32"/>
  <c r="V102" i="32"/>
  <c r="Y102" i="32" s="1"/>
  <c r="X101" i="32"/>
  <c r="V101" i="32"/>
  <c r="Y101" i="32" s="1"/>
  <c r="X100" i="32"/>
  <c r="V100" i="32"/>
  <c r="Y100" i="32" s="1"/>
  <c r="X99" i="32"/>
  <c r="V99" i="32"/>
  <c r="Y99" i="32" s="1"/>
  <c r="X98" i="32"/>
  <c r="V98" i="32"/>
  <c r="Y98" i="32" s="1"/>
  <c r="X97" i="32"/>
  <c r="V97" i="32"/>
  <c r="Y97" i="32" s="1"/>
  <c r="X96" i="32"/>
  <c r="V96" i="32"/>
  <c r="Y96" i="32" s="1"/>
  <c r="X95" i="32"/>
  <c r="V95" i="32"/>
  <c r="Y95" i="32" s="1"/>
  <c r="X94" i="32"/>
  <c r="V94" i="32"/>
  <c r="Y94" i="32" s="1"/>
  <c r="X93" i="32"/>
  <c r="V93" i="32"/>
  <c r="Y93" i="32" s="1"/>
  <c r="X92" i="32"/>
  <c r="V92" i="32"/>
  <c r="Y92" i="32" s="1"/>
  <c r="X91" i="32"/>
  <c r="V91" i="32"/>
  <c r="Y91" i="32" s="1"/>
  <c r="X90" i="32"/>
  <c r="V90" i="32"/>
  <c r="Y90" i="32" s="1"/>
  <c r="X89" i="32"/>
  <c r="V89" i="32"/>
  <c r="Y89" i="32" s="1"/>
  <c r="X88" i="32"/>
  <c r="V88" i="32"/>
  <c r="Y88" i="32" s="1"/>
  <c r="X87" i="32"/>
  <c r="X86" i="32"/>
  <c r="V86" i="32"/>
  <c r="Y86" i="32" s="1"/>
  <c r="X85" i="32"/>
  <c r="V85" i="32"/>
  <c r="Y85" i="32" s="1"/>
  <c r="X84" i="32"/>
  <c r="V84" i="32"/>
  <c r="Y84" i="32" s="1"/>
  <c r="X83" i="32"/>
  <c r="V83" i="32"/>
  <c r="Y83" i="32" s="1"/>
  <c r="X82" i="32"/>
  <c r="V82" i="32"/>
  <c r="Y82" i="32" s="1"/>
  <c r="X81" i="32"/>
  <c r="V81" i="32"/>
  <c r="Y81" i="32" s="1"/>
  <c r="X80" i="32"/>
  <c r="V80" i="32"/>
  <c r="Y80" i="32" s="1"/>
  <c r="X79" i="32"/>
  <c r="X78" i="32"/>
  <c r="X77" i="32"/>
  <c r="X76" i="32"/>
  <c r="V76" i="32"/>
  <c r="Y76" i="32" s="1"/>
  <c r="X75" i="32"/>
  <c r="V75" i="32"/>
  <c r="Y75" i="32" s="1"/>
  <c r="X74" i="32"/>
  <c r="V74" i="32"/>
  <c r="Y74" i="32" s="1"/>
  <c r="X73" i="32"/>
  <c r="V73" i="32"/>
  <c r="Y73" i="32" s="1"/>
  <c r="X72" i="32"/>
  <c r="V72" i="32"/>
  <c r="Y72" i="32" s="1"/>
  <c r="X71" i="32"/>
  <c r="V71" i="32"/>
  <c r="Y71" i="32" s="1"/>
  <c r="X70" i="32"/>
  <c r="V70" i="32"/>
  <c r="Y70" i="32" s="1"/>
  <c r="X69" i="32"/>
  <c r="V69" i="32"/>
  <c r="Y69" i="32" s="1"/>
  <c r="X68" i="32"/>
  <c r="V68" i="32"/>
  <c r="Y68" i="32" s="1"/>
  <c r="X67" i="32"/>
  <c r="V67" i="32"/>
  <c r="Y67" i="32" s="1"/>
  <c r="X66" i="32"/>
  <c r="V66" i="32"/>
  <c r="Y66" i="32" s="1"/>
  <c r="X65" i="32"/>
  <c r="V65" i="32"/>
  <c r="Y65" i="32" s="1"/>
  <c r="X64" i="32"/>
  <c r="V64" i="32"/>
  <c r="Y64" i="32" s="1"/>
  <c r="X63" i="32"/>
  <c r="V63" i="32"/>
  <c r="Y63" i="32" s="1"/>
  <c r="X62" i="32"/>
  <c r="V62" i="32"/>
  <c r="Y62" i="32" s="1"/>
  <c r="X61" i="32"/>
  <c r="V61" i="32"/>
  <c r="Y61" i="32" s="1"/>
  <c r="X60" i="32"/>
  <c r="X59" i="32"/>
  <c r="V59" i="32"/>
  <c r="Y59" i="32" s="1"/>
  <c r="X58" i="32"/>
  <c r="V58" i="32"/>
  <c r="Y58" i="32" s="1"/>
  <c r="X57" i="32"/>
  <c r="V57" i="32"/>
  <c r="Y57" i="32" s="1"/>
  <c r="X56" i="32"/>
  <c r="V56" i="32"/>
  <c r="Y56" i="32" s="1"/>
  <c r="X55" i="32"/>
  <c r="V55" i="32"/>
  <c r="Y55" i="32" s="1"/>
  <c r="X54" i="32"/>
  <c r="V54" i="32"/>
  <c r="Y54" i="32" s="1"/>
  <c r="X53" i="32"/>
  <c r="V53" i="32"/>
  <c r="Y53" i="32" s="1"/>
  <c r="X52" i="32"/>
  <c r="X51" i="32"/>
  <c r="X50" i="32"/>
  <c r="V50" i="32"/>
  <c r="Y50" i="32" s="1"/>
  <c r="X49" i="32"/>
  <c r="V49" i="32"/>
  <c r="Y49" i="32" s="1"/>
  <c r="X48" i="32"/>
  <c r="V48" i="32"/>
  <c r="Y48" i="32" s="1"/>
  <c r="X47" i="32"/>
  <c r="V47" i="32"/>
  <c r="Y47" i="32" s="1"/>
  <c r="X46" i="32"/>
  <c r="V46" i="32"/>
  <c r="Y46" i="32" s="1"/>
  <c r="X45" i="32"/>
  <c r="V45" i="32"/>
  <c r="Y45" i="32" s="1"/>
  <c r="X44" i="32"/>
  <c r="V44" i="32"/>
  <c r="Y44" i="32" s="1"/>
  <c r="X43" i="32"/>
  <c r="V43" i="32"/>
  <c r="Y43" i="32" s="1"/>
  <c r="X42" i="32"/>
  <c r="V42" i="32"/>
  <c r="Y42" i="32" s="1"/>
  <c r="X41" i="32"/>
  <c r="V41" i="32"/>
  <c r="Y41" i="32" s="1"/>
  <c r="X40" i="32"/>
  <c r="V40" i="32"/>
  <c r="Y40" i="32" s="1"/>
  <c r="X39" i="32"/>
  <c r="V39" i="32"/>
  <c r="Y39" i="32" s="1"/>
  <c r="X38" i="32"/>
  <c r="V38" i="32"/>
  <c r="Y38" i="32" s="1"/>
  <c r="X37" i="32"/>
  <c r="V37" i="32"/>
  <c r="Y37" i="32" s="1"/>
  <c r="X36" i="32"/>
  <c r="V36" i="32"/>
  <c r="Y36" i="32" s="1"/>
  <c r="X35" i="32"/>
  <c r="X34" i="32"/>
  <c r="V34" i="32"/>
  <c r="Y34" i="32" s="1"/>
  <c r="X33" i="32"/>
  <c r="V33" i="32"/>
  <c r="Y33" i="32" s="1"/>
  <c r="X32" i="32"/>
  <c r="V32" i="32"/>
  <c r="Y32" i="32" s="1"/>
  <c r="X31" i="32"/>
  <c r="V31" i="32"/>
  <c r="Y31" i="32" s="1"/>
  <c r="X30" i="32"/>
  <c r="V30" i="32"/>
  <c r="Y30" i="32" s="1"/>
  <c r="X29" i="32"/>
  <c r="V29" i="32"/>
  <c r="Y29" i="32" s="1"/>
  <c r="X28" i="32"/>
  <c r="V28" i="32"/>
  <c r="Y28" i="32" s="1"/>
  <c r="X27" i="32"/>
  <c r="V27" i="32"/>
  <c r="Y27" i="32" s="1"/>
  <c r="X26" i="32"/>
  <c r="V26" i="32"/>
  <c r="Y26" i="32" s="1"/>
  <c r="X25" i="32"/>
  <c r="V25" i="32"/>
  <c r="Y25" i="32" s="1"/>
  <c r="X24" i="32"/>
  <c r="V24" i="32"/>
  <c r="Y24" i="32" s="1"/>
  <c r="X23" i="32"/>
  <c r="V23" i="32"/>
  <c r="Y23" i="32" s="1"/>
  <c r="V22" i="32"/>
  <c r="Y22" i="32" s="1"/>
  <c r="V21" i="32"/>
  <c r="Y21" i="32" s="1"/>
  <c r="V20" i="32"/>
  <c r="X20" i="32" s="1"/>
  <c r="V19" i="32"/>
  <c r="X19" i="32" s="1"/>
  <c r="V18" i="32"/>
  <c r="Y18" i="32" s="1"/>
  <c r="V17" i="32"/>
  <c r="Y17" i="32" s="1"/>
  <c r="V16" i="32"/>
  <c r="X16" i="32" s="1"/>
  <c r="V15" i="32"/>
  <c r="X15" i="32" s="1"/>
  <c r="V13" i="32"/>
  <c r="Y13" i="32" s="1"/>
  <c r="V12" i="32"/>
  <c r="Y12" i="32" s="1"/>
  <c r="V11" i="32"/>
  <c r="Y11" i="32" s="1"/>
  <c r="V10" i="32"/>
  <c r="Y10" i="32" s="1"/>
  <c r="C9" i="32"/>
  <c r="E9" i="32" s="1"/>
  <c r="F9" i="32" s="1"/>
  <c r="G9" i="32" s="1"/>
  <c r="H9" i="32" s="1"/>
  <c r="R10" i="17"/>
  <c r="T10" i="17"/>
  <c r="R11" i="17"/>
  <c r="C12" i="17"/>
  <c r="T11" i="17"/>
  <c r="R12" i="17"/>
  <c r="C13" i="17" s="1"/>
  <c r="T12" i="17"/>
  <c r="R13" i="17"/>
  <c r="T13" i="17"/>
  <c r="R14" i="17"/>
  <c r="T14" i="17"/>
  <c r="R15" i="17"/>
  <c r="C16" i="17" s="1"/>
  <c r="T15" i="17"/>
  <c r="R16" i="17"/>
  <c r="C17" i="17" s="1"/>
  <c r="T16" i="17"/>
  <c r="R17" i="17"/>
  <c r="C18" i="17"/>
  <c r="T17" i="17"/>
  <c r="R18" i="17"/>
  <c r="T18" i="17"/>
  <c r="R19" i="17"/>
  <c r="C20" i="17" s="1"/>
  <c r="T19" i="17"/>
  <c r="R20" i="17"/>
  <c r="C21" i="17"/>
  <c r="T20" i="17"/>
  <c r="R21" i="17"/>
  <c r="T21" i="17"/>
  <c r="R22" i="17"/>
  <c r="T22" i="17"/>
  <c r="R23" i="17"/>
  <c r="T23" i="17"/>
  <c r="R24" i="17"/>
  <c r="C25" i="17" s="1"/>
  <c r="T24" i="17"/>
  <c r="R25" i="17"/>
  <c r="T25" i="17"/>
  <c r="R26" i="17"/>
  <c r="C27" i="17" s="1"/>
  <c r="T26" i="17"/>
  <c r="R27" i="17"/>
  <c r="C28" i="17" s="1"/>
  <c r="T27" i="17"/>
  <c r="R28" i="17"/>
  <c r="C29" i="17"/>
  <c r="T28" i="17"/>
  <c r="R29" i="17"/>
  <c r="C30" i="17" s="1"/>
  <c r="T29" i="17"/>
  <c r="R30" i="17"/>
  <c r="T30" i="17"/>
  <c r="R31" i="17"/>
  <c r="T31" i="17"/>
  <c r="R32" i="17"/>
  <c r="C33" i="17" s="1"/>
  <c r="T32" i="17"/>
  <c r="R33" i="17"/>
  <c r="C34" i="17" s="1"/>
  <c r="T33" i="17"/>
  <c r="R34" i="17"/>
  <c r="T34" i="17"/>
  <c r="R35" i="17"/>
  <c r="C36" i="17" s="1"/>
  <c r="T35" i="17"/>
  <c r="R36" i="17"/>
  <c r="C37" i="17" s="1"/>
  <c r="T36" i="17"/>
  <c r="R37" i="17"/>
  <c r="T37" i="17"/>
  <c r="R38" i="17"/>
  <c r="T38" i="17"/>
  <c r="R39" i="17"/>
  <c r="T39" i="17"/>
  <c r="R40" i="17"/>
  <c r="C41" i="17" s="1"/>
  <c r="T40" i="17"/>
  <c r="R41" i="17"/>
  <c r="C42" i="17" s="1"/>
  <c r="T41" i="17"/>
  <c r="R42" i="17"/>
  <c r="C43" i="17"/>
  <c r="T42" i="17"/>
  <c r="R43" i="17"/>
  <c r="T43" i="17"/>
  <c r="R44" i="17"/>
  <c r="C45" i="17" s="1"/>
  <c r="T44" i="17"/>
  <c r="R45" i="17"/>
  <c r="T45" i="17"/>
  <c r="R46" i="17"/>
  <c r="T46" i="17"/>
  <c r="R47" i="17"/>
  <c r="C48" i="17"/>
  <c r="T47" i="17"/>
  <c r="R48" i="17"/>
  <c r="C49" i="17"/>
  <c r="T48" i="17"/>
  <c r="R49" i="17"/>
  <c r="C50" i="17" s="1"/>
  <c r="T49" i="17"/>
  <c r="R50" i="17"/>
  <c r="T50" i="17"/>
  <c r="R51" i="17"/>
  <c r="C52" i="17"/>
  <c r="T51" i="17"/>
  <c r="R52" i="17"/>
  <c r="C53" i="17" s="1"/>
  <c r="T52" i="17"/>
  <c r="R53" i="17"/>
  <c r="T53" i="17"/>
  <c r="R54" i="17"/>
  <c r="T54" i="17"/>
  <c r="R55" i="17"/>
  <c r="T55" i="17"/>
  <c r="R56" i="17"/>
  <c r="C57" i="17"/>
  <c r="T56" i="17"/>
  <c r="R57" i="17"/>
  <c r="T57" i="17"/>
  <c r="R58" i="17"/>
  <c r="C59" i="17"/>
  <c r="T58" i="17"/>
  <c r="R59" i="17"/>
  <c r="C60" i="17"/>
  <c r="T59" i="17"/>
  <c r="R60" i="17"/>
  <c r="C61" i="17" s="1"/>
  <c r="T60" i="17"/>
  <c r="R61" i="17"/>
  <c r="C62" i="17" s="1"/>
  <c r="T61" i="17"/>
  <c r="R62" i="17"/>
  <c r="T62" i="17"/>
  <c r="R63" i="17"/>
  <c r="T63" i="17"/>
  <c r="R64" i="17"/>
  <c r="C65" i="17"/>
  <c r="T64" i="17"/>
  <c r="R65" i="17"/>
  <c r="C66" i="17"/>
  <c r="T65" i="17"/>
  <c r="R66" i="17"/>
  <c r="T66" i="17"/>
  <c r="R67" i="17"/>
  <c r="C68" i="17"/>
  <c r="T67" i="17"/>
  <c r="R68" i="17"/>
  <c r="C69" i="17"/>
  <c r="T68" i="17"/>
  <c r="R69" i="17"/>
  <c r="T69" i="17"/>
  <c r="R70" i="17"/>
  <c r="T70" i="17"/>
  <c r="R71" i="17"/>
  <c r="T71" i="17"/>
  <c r="R72" i="17"/>
  <c r="C73" i="17"/>
  <c r="T72" i="17"/>
  <c r="R73" i="17"/>
  <c r="C74" i="17"/>
  <c r="T73" i="17"/>
  <c r="R74" i="17"/>
  <c r="C75" i="17" s="1"/>
  <c r="T74" i="17"/>
  <c r="R75" i="17"/>
  <c r="C76" i="17" s="1"/>
  <c r="T75" i="17"/>
  <c r="R76" i="17"/>
  <c r="C77" i="17"/>
  <c r="T76" i="17"/>
  <c r="R77" i="17"/>
  <c r="C78" i="17"/>
  <c r="T77" i="17"/>
  <c r="R78" i="17"/>
  <c r="T78" i="17"/>
  <c r="R79" i="17"/>
  <c r="C80" i="17"/>
  <c r="T79" i="17"/>
  <c r="R80" i="17"/>
  <c r="C81" i="17"/>
  <c r="T80" i="17"/>
  <c r="R81" i="17"/>
  <c r="T81" i="17"/>
  <c r="R82" i="17"/>
  <c r="C83" i="17"/>
  <c r="T82" i="17"/>
  <c r="R83" i="17"/>
  <c r="C84" i="17"/>
  <c r="T83" i="17"/>
  <c r="R84" i="17"/>
  <c r="C85" i="17" s="1"/>
  <c r="T84" i="17"/>
  <c r="R85" i="17"/>
  <c r="C86" i="17" s="1"/>
  <c r="T85" i="17"/>
  <c r="R86" i="17"/>
  <c r="T86" i="17"/>
  <c r="R87" i="17"/>
  <c r="C88" i="17" s="1"/>
  <c r="T87" i="17"/>
  <c r="R88" i="17"/>
  <c r="C89" i="17" s="1"/>
  <c r="T88" i="17"/>
  <c r="R89" i="17"/>
  <c r="C90" i="17"/>
  <c r="T89" i="17"/>
  <c r="R90" i="17"/>
  <c r="C91" i="17"/>
  <c r="T90" i="17"/>
  <c r="R91" i="17"/>
  <c r="C92" i="17" s="1"/>
  <c r="T91" i="17"/>
  <c r="R92" i="17"/>
  <c r="C93" i="17" s="1"/>
  <c r="T92" i="17"/>
  <c r="R93" i="17"/>
  <c r="C94" i="17"/>
  <c r="T93" i="17"/>
  <c r="R94" i="17"/>
  <c r="T94" i="17"/>
  <c r="R95" i="17"/>
  <c r="C96" i="17" s="1"/>
  <c r="T95" i="17"/>
  <c r="R96" i="17"/>
  <c r="C97" i="17"/>
  <c r="T96" i="17"/>
  <c r="R97" i="17"/>
  <c r="T97" i="17"/>
  <c r="R98" i="17"/>
  <c r="C99" i="17" s="1"/>
  <c r="T98" i="17"/>
  <c r="R99" i="17"/>
  <c r="C100" i="17"/>
  <c r="T99" i="17"/>
  <c r="R100" i="17"/>
  <c r="C101" i="17"/>
  <c r="T100" i="17"/>
  <c r="R101" i="17"/>
  <c r="C102" i="17" s="1"/>
  <c r="T101" i="17"/>
  <c r="R102" i="17"/>
  <c r="C103" i="17" s="1"/>
  <c r="T102" i="17"/>
  <c r="R103" i="17"/>
  <c r="C104" i="17"/>
  <c r="T103" i="17"/>
  <c r="R104" i="17"/>
  <c r="C105" i="17" s="1"/>
  <c r="T104" i="17"/>
  <c r="R105" i="17"/>
  <c r="C106" i="17" s="1"/>
  <c r="T105" i="17"/>
  <c r="R106" i="17"/>
  <c r="C107" i="17"/>
  <c r="T106" i="17"/>
  <c r="R107" i="17"/>
  <c r="C108" i="17"/>
  <c r="P2" i="17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K106" i="17"/>
  <c r="K105" i="17"/>
  <c r="K104" i="17"/>
  <c r="K103" i="17"/>
  <c r="K102" i="17"/>
  <c r="K101" i="17"/>
  <c r="K100" i="17"/>
  <c r="K99" i="17"/>
  <c r="K98" i="17"/>
  <c r="C98" i="17"/>
  <c r="K97" i="17"/>
  <c r="K96" i="17"/>
  <c r="K95" i="17"/>
  <c r="C95" i="17"/>
  <c r="K94" i="17"/>
  <c r="K93" i="17"/>
  <c r="K92" i="17"/>
  <c r="K91" i="17"/>
  <c r="K90" i="17"/>
  <c r="K89" i="17"/>
  <c r="K88" i="17"/>
  <c r="K87" i="17"/>
  <c r="C87" i="17"/>
  <c r="K86" i="17"/>
  <c r="K85" i="17"/>
  <c r="K84" i="17"/>
  <c r="K83" i="17"/>
  <c r="K82" i="17"/>
  <c r="C82" i="17"/>
  <c r="K81" i="17"/>
  <c r="K80" i="17"/>
  <c r="K79" i="17"/>
  <c r="C79" i="17"/>
  <c r="K78" i="17"/>
  <c r="K77" i="17"/>
  <c r="K76" i="17"/>
  <c r="K75" i="17"/>
  <c r="K74" i="17"/>
  <c r="K73" i="17"/>
  <c r="K72" i="17"/>
  <c r="C72" i="17"/>
  <c r="K71" i="17"/>
  <c r="C71" i="17"/>
  <c r="K70" i="17"/>
  <c r="C70" i="17"/>
  <c r="K69" i="17"/>
  <c r="K68" i="17"/>
  <c r="K67" i="17"/>
  <c r="C67" i="17"/>
  <c r="K66" i="17"/>
  <c r="K65" i="17"/>
  <c r="K64" i="17"/>
  <c r="C64" i="17"/>
  <c r="K63" i="17"/>
  <c r="C63" i="17"/>
  <c r="K62" i="17"/>
  <c r="K61" i="17"/>
  <c r="K60" i="17"/>
  <c r="K59" i="17"/>
  <c r="K58" i="17"/>
  <c r="C58" i="17"/>
  <c r="K57" i="17"/>
  <c r="K56" i="17"/>
  <c r="C56" i="17"/>
  <c r="K55" i="17"/>
  <c r="C55" i="17"/>
  <c r="K54" i="17"/>
  <c r="C54" i="17"/>
  <c r="K53" i="17"/>
  <c r="K52" i="17"/>
  <c r="K51" i="17"/>
  <c r="C51" i="17"/>
  <c r="K50" i="17"/>
  <c r="K49" i="17"/>
  <c r="K48" i="17"/>
  <c r="K47" i="17"/>
  <c r="C47" i="17"/>
  <c r="K46" i="17"/>
  <c r="C46" i="17"/>
  <c r="K45" i="17"/>
  <c r="K44" i="17"/>
  <c r="C44" i="17"/>
  <c r="K43" i="17"/>
  <c r="K42" i="17"/>
  <c r="K41" i="17"/>
  <c r="K40" i="17"/>
  <c r="C40" i="17"/>
  <c r="K39" i="17"/>
  <c r="C39" i="17"/>
  <c r="K38" i="17"/>
  <c r="C38" i="17"/>
  <c r="K37" i="17"/>
  <c r="K36" i="17"/>
  <c r="K35" i="17"/>
  <c r="C35" i="17"/>
  <c r="K34" i="17"/>
  <c r="K33" i="17"/>
  <c r="K32" i="17"/>
  <c r="C32" i="17"/>
  <c r="K31" i="17"/>
  <c r="C31" i="17"/>
  <c r="K30" i="17"/>
  <c r="K29" i="17"/>
  <c r="K28" i="17"/>
  <c r="K27" i="17"/>
  <c r="K26" i="17"/>
  <c r="C26" i="17"/>
  <c r="K25" i="17"/>
  <c r="K24" i="17"/>
  <c r="C24" i="17"/>
  <c r="K23" i="17"/>
  <c r="C23" i="17"/>
  <c r="K22" i="17"/>
  <c r="C22" i="17"/>
  <c r="K21" i="17"/>
  <c r="K20" i="17"/>
  <c r="K19" i="17"/>
  <c r="C19" i="17"/>
  <c r="K18" i="17"/>
  <c r="K17" i="17"/>
  <c r="K16" i="17"/>
  <c r="K15" i="17"/>
  <c r="C15" i="17"/>
  <c r="K14" i="17"/>
  <c r="C14" i="17"/>
  <c r="K13" i="17"/>
  <c r="K12" i="17"/>
  <c r="K11" i="17"/>
  <c r="C11" i="17"/>
  <c r="K10" i="17"/>
  <c r="K9" i="17"/>
  <c r="M9" i="17" s="1"/>
  <c r="R9" i="17" s="1"/>
  <c r="L2" i="17"/>
  <c r="Y17" i="33"/>
  <c r="X17" i="33"/>
  <c r="Y22" i="33"/>
  <c r="Y20" i="33"/>
  <c r="Y9" i="33"/>
  <c r="T106" i="33" l="1"/>
  <c r="T105" i="33"/>
  <c r="AC105" i="33" s="1"/>
  <c r="T104" i="33"/>
  <c r="AC104" i="33" s="1"/>
  <c r="T103" i="33"/>
  <c r="AC103" i="33" s="1"/>
  <c r="T102" i="33"/>
  <c r="AB102" i="33" s="1"/>
  <c r="T101" i="33"/>
  <c r="AC101" i="33" s="1"/>
  <c r="T100" i="33"/>
  <c r="AC100" i="33" s="1"/>
  <c r="T99" i="33"/>
  <c r="AC99" i="33" s="1"/>
  <c r="T98" i="33"/>
  <c r="T96" i="33"/>
  <c r="AC96" i="33" s="1"/>
  <c r="T95" i="33"/>
  <c r="AC95" i="33" s="1"/>
  <c r="T94" i="33"/>
  <c r="AB94" i="33" s="1"/>
  <c r="T93" i="33"/>
  <c r="AC93" i="33" s="1"/>
  <c r="T92" i="33"/>
  <c r="AC92" i="33" s="1"/>
  <c r="T91" i="33"/>
  <c r="AC91" i="33" s="1"/>
  <c r="T90" i="33"/>
  <c r="T89" i="33"/>
  <c r="AC89" i="33" s="1"/>
  <c r="T88" i="33"/>
  <c r="AC88" i="33" s="1"/>
  <c r="AB87" i="34"/>
  <c r="AC87" i="34"/>
  <c r="C88" i="34"/>
  <c r="T87" i="33"/>
  <c r="AC87" i="33" s="1"/>
  <c r="T84" i="33"/>
  <c r="AC84" i="33" s="1"/>
  <c r="T83" i="33"/>
  <c r="AC83" i="33" s="1"/>
  <c r="T82" i="33"/>
  <c r="T81" i="33"/>
  <c r="AC81" i="33" s="1"/>
  <c r="T80" i="33"/>
  <c r="AC80" i="33" s="1"/>
  <c r="Y77" i="33"/>
  <c r="Y78" i="33" s="1"/>
  <c r="T76" i="33"/>
  <c r="AC76" i="33" s="1"/>
  <c r="T75" i="33"/>
  <c r="AC75" i="33" s="1"/>
  <c r="T73" i="33"/>
  <c r="AC73" i="33" s="1"/>
  <c r="T71" i="33"/>
  <c r="AC71" i="33" s="1"/>
  <c r="T70" i="33"/>
  <c r="T69" i="33"/>
  <c r="AC69" i="33" s="1"/>
  <c r="T68" i="33"/>
  <c r="AC68" i="33" s="1"/>
  <c r="T67" i="33"/>
  <c r="AC67" i="33" s="1"/>
  <c r="T66" i="33"/>
  <c r="T65" i="33"/>
  <c r="AC65" i="33" s="1"/>
  <c r="T64" i="33"/>
  <c r="AC64" i="33" s="1"/>
  <c r="T62" i="33"/>
  <c r="C63" i="33" s="1"/>
  <c r="E63" i="33" s="1"/>
  <c r="V60" i="34"/>
  <c r="Y60" i="34" s="1"/>
  <c r="T60" i="33"/>
  <c r="AC60" i="33" s="1"/>
  <c r="T59" i="33"/>
  <c r="AC59" i="33" s="1"/>
  <c r="N59" i="34"/>
  <c r="T58" i="33"/>
  <c r="T56" i="33"/>
  <c r="AC56" i="33" s="1"/>
  <c r="T55" i="33"/>
  <c r="AC55" i="33" s="1"/>
  <c r="T54" i="33"/>
  <c r="AB54" i="33" s="1"/>
  <c r="T53" i="33"/>
  <c r="AC53" i="33" s="1"/>
  <c r="C51" i="34"/>
  <c r="AB50" i="34"/>
  <c r="AC50" i="34"/>
  <c r="T49" i="33"/>
  <c r="AC49" i="33" s="1"/>
  <c r="T48" i="33"/>
  <c r="AC48" i="33" s="1"/>
  <c r="AC47" i="34"/>
  <c r="C48" i="34"/>
  <c r="AB47" i="34"/>
  <c r="T46" i="33"/>
  <c r="T44" i="33"/>
  <c r="AC44" i="33" s="1"/>
  <c r="T43" i="33"/>
  <c r="AC43" i="33" s="1"/>
  <c r="T42" i="33"/>
  <c r="AC42" i="33" s="1"/>
  <c r="T41" i="33"/>
  <c r="AC41" i="33" s="1"/>
  <c r="T39" i="33"/>
  <c r="AC39" i="33" s="1"/>
  <c r="T38" i="33"/>
  <c r="T37" i="33"/>
  <c r="AC37" i="33" s="1"/>
  <c r="T36" i="33"/>
  <c r="AC36" i="33" s="1"/>
  <c r="T34" i="33"/>
  <c r="T33" i="33"/>
  <c r="AC33" i="33" s="1"/>
  <c r="T32" i="33"/>
  <c r="AC32" i="33" s="1"/>
  <c r="T30" i="33"/>
  <c r="T29" i="33"/>
  <c r="AC29" i="33" s="1"/>
  <c r="T28" i="33"/>
  <c r="AC28" i="33" s="1"/>
  <c r="V21" i="34"/>
  <c r="T21" i="34" s="1"/>
  <c r="T27" i="33"/>
  <c r="AC27" i="33" s="1"/>
  <c r="T26" i="33"/>
  <c r="T24" i="33"/>
  <c r="AC24" i="33" s="1"/>
  <c r="T23" i="33"/>
  <c r="AC23" i="33" s="1"/>
  <c r="T21" i="33"/>
  <c r="T20" i="33"/>
  <c r="T19" i="33"/>
  <c r="X19" i="33"/>
  <c r="T15" i="33"/>
  <c r="AC15" i="33" s="1"/>
  <c r="V14" i="34"/>
  <c r="T14" i="34" s="1"/>
  <c r="T14" i="33"/>
  <c r="AC14" i="33" s="1"/>
  <c r="T12" i="33"/>
  <c r="T11" i="33"/>
  <c r="L70" i="34"/>
  <c r="N70" i="34" s="1"/>
  <c r="L98" i="34"/>
  <c r="N98" i="34" s="1"/>
  <c r="N39" i="34"/>
  <c r="Y10" i="33"/>
  <c r="T10" i="33"/>
  <c r="N62" i="34"/>
  <c r="L59" i="34"/>
  <c r="L63" i="34"/>
  <c r="N63" i="34" s="1"/>
  <c r="L102" i="34"/>
  <c r="N102" i="34" s="1"/>
  <c r="O9" i="34"/>
  <c r="P9" i="34" s="1"/>
  <c r="I9" i="32"/>
  <c r="J9" i="32"/>
  <c r="V9" i="32" s="1"/>
  <c r="L38" i="34"/>
  <c r="N38" i="34" s="1"/>
  <c r="Y12" i="33"/>
  <c r="X10" i="33"/>
  <c r="N73" i="34"/>
  <c r="L73" i="34"/>
  <c r="L105" i="34"/>
  <c r="N105" i="34"/>
  <c r="L29" i="34"/>
  <c r="N29" i="34" s="1"/>
  <c r="L68" i="34"/>
  <c r="N68" i="34"/>
  <c r="L66" i="34"/>
  <c r="N66" i="34" s="1"/>
  <c r="N104" i="34"/>
  <c r="L104" i="34"/>
  <c r="N100" i="34"/>
  <c r="L100" i="34"/>
  <c r="L99" i="34"/>
  <c r="N99" i="34" s="1"/>
  <c r="L54" i="34"/>
  <c r="N54" i="34" s="1"/>
  <c r="L57" i="34"/>
  <c r="N57" i="34"/>
  <c r="L93" i="34"/>
  <c r="N93" i="34"/>
  <c r="L33" i="34"/>
  <c r="N33" i="34" s="1"/>
  <c r="L74" i="34"/>
  <c r="N74" i="34"/>
  <c r="N58" i="34"/>
  <c r="L58" i="34"/>
  <c r="N44" i="34"/>
  <c r="L44" i="34"/>
  <c r="L36" i="34"/>
  <c r="N36" i="34" s="1"/>
  <c r="N32" i="34"/>
  <c r="L32" i="34"/>
  <c r="L76" i="34"/>
  <c r="N76" i="34" s="1"/>
  <c r="L97" i="34"/>
  <c r="N97" i="34" s="1"/>
  <c r="L101" i="34"/>
  <c r="N101" i="34" s="1"/>
  <c r="L56" i="34"/>
  <c r="N56" i="34"/>
  <c r="L96" i="34"/>
  <c r="N96" i="34" s="1"/>
  <c r="N67" i="34"/>
  <c r="L67" i="34"/>
  <c r="X18" i="33"/>
  <c r="X15" i="33"/>
  <c r="Y13" i="33"/>
  <c r="Y14" i="33"/>
  <c r="X16" i="33"/>
  <c r="X11" i="33"/>
  <c r="AB9" i="34"/>
  <c r="C10" i="34"/>
  <c r="AC9" i="34"/>
  <c r="Y19" i="32"/>
  <c r="H4" i="33"/>
  <c r="Y21" i="33"/>
  <c r="C60" i="33"/>
  <c r="E60" i="33" s="1"/>
  <c r="X13" i="32"/>
  <c r="Y16" i="32"/>
  <c r="X17" i="32"/>
  <c r="Y20" i="32"/>
  <c r="X12" i="32"/>
  <c r="X10" i="32"/>
  <c r="X18" i="32"/>
  <c r="X22" i="32"/>
  <c r="X11" i="32"/>
  <c r="Y15" i="32"/>
  <c r="X21" i="32"/>
  <c r="C65" i="33"/>
  <c r="E65" i="33" s="1"/>
  <c r="C44" i="33"/>
  <c r="E44" i="33" s="1"/>
  <c r="C15" i="33"/>
  <c r="E15" i="33" s="1"/>
  <c r="C37" i="33"/>
  <c r="E37" i="33" s="1"/>
  <c r="C64" i="33"/>
  <c r="E64" i="33" s="1"/>
  <c r="C24" i="33"/>
  <c r="E24" i="33" s="1"/>
  <c r="C81" i="33"/>
  <c r="E81" i="33" s="1"/>
  <c r="C28" i="33"/>
  <c r="E28" i="33" s="1"/>
  <c r="C17" i="33"/>
  <c r="E17" i="33" s="1"/>
  <c r="C84" i="33"/>
  <c r="E84" i="33" s="1"/>
  <c r="C41" i="33"/>
  <c r="E41" i="33" s="1"/>
  <c r="C48" i="33"/>
  <c r="E48" i="33" s="1"/>
  <c r="C56" i="33"/>
  <c r="E56" i="33" s="1"/>
  <c r="C57" i="33"/>
  <c r="E57" i="33" s="1"/>
  <c r="C69" i="33"/>
  <c r="E69" i="33" s="1"/>
  <c r="C73" i="33"/>
  <c r="E73" i="33" s="1"/>
  <c r="C88" i="33"/>
  <c r="E88" i="33" s="1"/>
  <c r="C89" i="33"/>
  <c r="E89" i="33" s="1"/>
  <c r="C100" i="33"/>
  <c r="E100" i="33" s="1"/>
  <c r="C104" i="33"/>
  <c r="E104" i="33" s="1"/>
  <c r="AB88" i="33"/>
  <c r="X9" i="33"/>
  <c r="T9" i="33"/>
  <c r="AC9" i="33" s="1"/>
  <c r="C18" i="33"/>
  <c r="E18" i="33" s="1"/>
  <c r="C29" i="33"/>
  <c r="E29" i="33" s="1"/>
  <c r="C40" i="33"/>
  <c r="E40" i="33" s="1"/>
  <c r="C45" i="33"/>
  <c r="E45" i="33" s="1"/>
  <c r="C49" i="33"/>
  <c r="E49" i="33" s="1"/>
  <c r="C61" i="33"/>
  <c r="E61" i="33" s="1"/>
  <c r="C68" i="33"/>
  <c r="E68" i="33" s="1"/>
  <c r="C72" i="33"/>
  <c r="E72" i="33" s="1"/>
  <c r="C93" i="33"/>
  <c r="E93" i="33" s="1"/>
  <c r="C76" i="33"/>
  <c r="E76" i="33" s="1"/>
  <c r="C85" i="33"/>
  <c r="E85" i="33" s="1"/>
  <c r="C92" i="33"/>
  <c r="E92" i="33" s="1"/>
  <c r="C16" i="33"/>
  <c r="E16" i="33" s="1"/>
  <c r="C23" i="33"/>
  <c r="E23" i="33" s="1"/>
  <c r="C32" i="33"/>
  <c r="E32" i="33" s="1"/>
  <c r="C33" i="33"/>
  <c r="E33" i="33" s="1"/>
  <c r="AB92" i="33"/>
  <c r="C10" i="17"/>
  <c r="G5" i="17"/>
  <c r="E5" i="17"/>
  <c r="C5" i="17"/>
  <c r="D4" i="17"/>
  <c r="T9" i="17"/>
  <c r="H4" i="17" s="1"/>
  <c r="AC10" i="33"/>
  <c r="C11" i="33"/>
  <c r="E11" i="33" s="1"/>
  <c r="AB10" i="33"/>
  <c r="AC21" i="33"/>
  <c r="AB21" i="33"/>
  <c r="C22" i="33"/>
  <c r="E22" i="33" s="1"/>
  <c r="AC26" i="33"/>
  <c r="C27" i="33"/>
  <c r="E27" i="33" s="1"/>
  <c r="AB26" i="33"/>
  <c r="AB42" i="33"/>
  <c r="AC58" i="33"/>
  <c r="C59" i="33"/>
  <c r="E59" i="33" s="1"/>
  <c r="AB58" i="33"/>
  <c r="AC74" i="33"/>
  <c r="C75" i="33"/>
  <c r="E75" i="33" s="1"/>
  <c r="AB74" i="33"/>
  <c r="AC90" i="33"/>
  <c r="C91" i="33"/>
  <c r="E91" i="33" s="1"/>
  <c r="AB90" i="33"/>
  <c r="AC98" i="33"/>
  <c r="C99" i="33"/>
  <c r="E99" i="33" s="1"/>
  <c r="AB98" i="33"/>
  <c r="AC11" i="33"/>
  <c r="C12" i="33"/>
  <c r="E12" i="33" s="1"/>
  <c r="AB11" i="33"/>
  <c r="AC18" i="33"/>
  <c r="C19" i="33"/>
  <c r="E19" i="33" s="1"/>
  <c r="AB18" i="33"/>
  <c r="AC34" i="33"/>
  <c r="C35" i="33"/>
  <c r="E35" i="33" s="1"/>
  <c r="AB34" i="33"/>
  <c r="AC46" i="33"/>
  <c r="C47" i="33"/>
  <c r="E47" i="33" s="1"/>
  <c r="AB46" i="33"/>
  <c r="C55" i="33"/>
  <c r="E55" i="33" s="1"/>
  <c r="AC66" i="33"/>
  <c r="C67" i="33"/>
  <c r="E67" i="33" s="1"/>
  <c r="AB66" i="33"/>
  <c r="AC86" i="33"/>
  <c r="C87" i="33"/>
  <c r="AB86" i="33"/>
  <c r="C103" i="33"/>
  <c r="E103" i="33" s="1"/>
  <c r="AC12" i="33"/>
  <c r="AB12" i="33"/>
  <c r="C13" i="33"/>
  <c r="E13" i="33" s="1"/>
  <c r="AC19" i="33"/>
  <c r="C20" i="33"/>
  <c r="E20" i="33" s="1"/>
  <c r="AB19" i="33"/>
  <c r="AC30" i="33"/>
  <c r="C31" i="33"/>
  <c r="E31" i="33" s="1"/>
  <c r="AB30" i="33"/>
  <c r="AC38" i="33"/>
  <c r="C39" i="33"/>
  <c r="E39" i="33" s="1"/>
  <c r="AB38" i="33"/>
  <c r="AC62" i="33"/>
  <c r="AC70" i="33"/>
  <c r="C71" i="33"/>
  <c r="E71" i="33" s="1"/>
  <c r="AB70" i="33"/>
  <c r="AC94" i="33"/>
  <c r="C95" i="33"/>
  <c r="E95" i="33" s="1"/>
  <c r="AC13" i="33"/>
  <c r="AB13" i="33"/>
  <c r="C14" i="33"/>
  <c r="E14" i="33" s="1"/>
  <c r="AC20" i="33"/>
  <c r="AB20" i="33"/>
  <c r="C21" i="33"/>
  <c r="E21" i="33" s="1"/>
  <c r="AC82" i="33"/>
  <c r="C83" i="33"/>
  <c r="E83" i="33" s="1"/>
  <c r="AB82" i="33"/>
  <c r="AC106" i="33"/>
  <c r="C107" i="33"/>
  <c r="E107" i="33" s="1"/>
  <c r="E107" i="34" s="1"/>
  <c r="F107" i="34" s="1"/>
  <c r="G107" i="34" s="1"/>
  <c r="AB106" i="33"/>
  <c r="AB99" i="33"/>
  <c r="AB95" i="33"/>
  <c r="AB91" i="33"/>
  <c r="AB87" i="33"/>
  <c r="AB83" i="33"/>
  <c r="AB75" i="33"/>
  <c r="AB71" i="33"/>
  <c r="AB67" i="33"/>
  <c r="AB63" i="33"/>
  <c r="AB59" i="33"/>
  <c r="AB47" i="33"/>
  <c r="AB43" i="33"/>
  <c r="AB39" i="33"/>
  <c r="AB31" i="33"/>
  <c r="AB27" i="33"/>
  <c r="AB23" i="33"/>
  <c r="AB15" i="33"/>
  <c r="C30" i="33"/>
  <c r="E30" i="33" s="1"/>
  <c r="C34" i="33"/>
  <c r="E34" i="33" s="1"/>
  <c r="C38" i="33"/>
  <c r="E38" i="33" s="1"/>
  <c r="C42" i="33"/>
  <c r="E42" i="33" s="1"/>
  <c r="C46" i="33"/>
  <c r="E46" i="33" s="1"/>
  <c r="C50" i="33"/>
  <c r="E50" i="33" s="1"/>
  <c r="C58" i="33"/>
  <c r="E58" i="33" s="1"/>
  <c r="C62" i="33"/>
  <c r="E62" i="33" s="1"/>
  <c r="C66" i="33"/>
  <c r="E66" i="33" s="1"/>
  <c r="C70" i="33"/>
  <c r="E70" i="33" s="1"/>
  <c r="C74" i="33"/>
  <c r="E74" i="33" s="1"/>
  <c r="C82" i="33"/>
  <c r="E82" i="33" s="1"/>
  <c r="C86" i="33"/>
  <c r="E86" i="33" s="1"/>
  <c r="C98" i="33"/>
  <c r="E98" i="33" s="1"/>
  <c r="C102" i="33"/>
  <c r="C106" i="33"/>
  <c r="E106" i="33" s="1"/>
  <c r="AB22" i="33"/>
  <c r="AB14" i="33"/>
  <c r="AB105" i="33"/>
  <c r="AB101" i="33"/>
  <c r="AB97" i="33"/>
  <c r="AB93" i="33"/>
  <c r="AB89" i="33"/>
  <c r="AB85" i="33"/>
  <c r="AB81" i="33"/>
  <c r="AB73" i="33"/>
  <c r="AB69" i="33"/>
  <c r="AB65" i="33"/>
  <c r="AB61" i="33"/>
  <c r="AB57" i="33"/>
  <c r="AB49" i="33"/>
  <c r="AB45" i="33"/>
  <c r="AB41" i="33"/>
  <c r="AB33" i="33"/>
  <c r="AB29" i="33"/>
  <c r="AB17" i="33"/>
  <c r="AB80" i="33"/>
  <c r="AB72" i="33"/>
  <c r="AB68" i="33"/>
  <c r="AB64" i="33"/>
  <c r="AB60" i="33"/>
  <c r="AB56" i="33"/>
  <c r="AB48" i="33"/>
  <c r="AB44" i="33"/>
  <c r="AB40" i="33"/>
  <c r="AB36" i="33"/>
  <c r="AB32" i="33"/>
  <c r="AB28" i="33"/>
  <c r="AB24" i="33"/>
  <c r="AB16" i="33"/>
  <c r="H107" i="34" l="1"/>
  <c r="V107" i="34"/>
  <c r="AB104" i="33"/>
  <c r="C105" i="33"/>
  <c r="E105" i="33" s="1"/>
  <c r="AB103" i="33"/>
  <c r="AC102" i="33"/>
  <c r="AB100" i="33"/>
  <c r="C101" i="33"/>
  <c r="E101" i="33" s="1"/>
  <c r="AB96" i="33"/>
  <c r="C97" i="33"/>
  <c r="E97" i="33" s="1"/>
  <c r="C96" i="33"/>
  <c r="E96" i="33" s="1"/>
  <c r="C94" i="33"/>
  <c r="E94" i="33" s="1"/>
  <c r="C90" i="33"/>
  <c r="E90" i="33" s="1"/>
  <c r="E88" i="34"/>
  <c r="F88" i="34" s="1"/>
  <c r="G88" i="34" s="1"/>
  <c r="H88" i="34" s="1"/>
  <c r="Z88" i="34"/>
  <c r="AA88" i="34" s="1"/>
  <c r="AB84" i="33"/>
  <c r="C77" i="33"/>
  <c r="E77" i="33" s="1"/>
  <c r="E77" i="34" s="1"/>
  <c r="F77" i="34" s="1"/>
  <c r="G77" i="34" s="1"/>
  <c r="H77" i="34" s="1"/>
  <c r="AB76" i="33"/>
  <c r="AB62" i="33"/>
  <c r="T60" i="34"/>
  <c r="AB55" i="33"/>
  <c r="AC54" i="33"/>
  <c r="AB53" i="33"/>
  <c r="C54" i="33"/>
  <c r="E54" i="33" s="1"/>
  <c r="Z51" i="34"/>
  <c r="AA51" i="34" s="1"/>
  <c r="E48" i="34"/>
  <c r="F48" i="34" s="1"/>
  <c r="G48" i="34" s="1"/>
  <c r="H48" i="34" s="1"/>
  <c r="Z48" i="34"/>
  <c r="AA48" i="34" s="1"/>
  <c r="C43" i="33"/>
  <c r="E43" i="33" s="1"/>
  <c r="AB37" i="33"/>
  <c r="C22" i="34"/>
  <c r="AB21" i="34"/>
  <c r="AC21" i="34"/>
  <c r="Y21" i="34"/>
  <c r="X21" i="34"/>
  <c r="C25" i="33"/>
  <c r="E25" i="33" s="1"/>
  <c r="C15" i="34"/>
  <c r="AC14" i="34"/>
  <c r="AB14" i="34"/>
  <c r="Y14" i="34"/>
  <c r="X14" i="34"/>
  <c r="X9" i="32"/>
  <c r="Y9" i="32"/>
  <c r="K9" i="32"/>
  <c r="L9" i="32" s="1"/>
  <c r="N9" i="32" s="1"/>
  <c r="O9" i="32" s="1"/>
  <c r="P9" i="32" s="1"/>
  <c r="P5" i="33"/>
  <c r="L5" i="33"/>
  <c r="Z10" i="34"/>
  <c r="T11" i="32"/>
  <c r="C12" i="32" s="1"/>
  <c r="Z106" i="33"/>
  <c r="AA106" i="33" s="1"/>
  <c r="L106" i="33"/>
  <c r="N106" i="33" s="1"/>
  <c r="O106" i="33" s="1"/>
  <c r="Z90" i="33"/>
  <c r="AA90" i="33" s="1"/>
  <c r="L90" i="33"/>
  <c r="N90" i="33" s="1"/>
  <c r="O90" i="33" s="1"/>
  <c r="Z58" i="33"/>
  <c r="AA58" i="33" s="1"/>
  <c r="L58" i="33"/>
  <c r="N58" i="33" s="1"/>
  <c r="O58" i="33" s="1"/>
  <c r="P58" i="33" s="1"/>
  <c r="L26" i="33"/>
  <c r="N26" i="33" s="1"/>
  <c r="O26" i="33" s="1"/>
  <c r="P26" i="33" s="1"/>
  <c r="Z95" i="33"/>
  <c r="AA95" i="33" s="1"/>
  <c r="L95" i="33"/>
  <c r="N95" i="33" s="1"/>
  <c r="O95" i="33" s="1"/>
  <c r="Z31" i="33"/>
  <c r="AA31" i="33" s="1"/>
  <c r="L31" i="33"/>
  <c r="N31" i="33" s="1"/>
  <c r="O31" i="33" s="1"/>
  <c r="Z67" i="33"/>
  <c r="AA67" i="33" s="1"/>
  <c r="L67" i="33"/>
  <c r="N67" i="33" s="1"/>
  <c r="O67" i="33" s="1"/>
  <c r="P67" i="33" s="1"/>
  <c r="Z19" i="33"/>
  <c r="AA19" i="33" s="1"/>
  <c r="L19" i="33"/>
  <c r="N19" i="33" s="1"/>
  <c r="O19" i="33" s="1"/>
  <c r="Z59" i="33"/>
  <c r="AA59" i="33" s="1"/>
  <c r="L59" i="33"/>
  <c r="N59" i="33" s="1"/>
  <c r="O59" i="33" s="1"/>
  <c r="P59" i="33" s="1"/>
  <c r="Z11" i="33"/>
  <c r="AA11" i="33" s="1"/>
  <c r="L11" i="33"/>
  <c r="N11" i="33" s="1"/>
  <c r="O11" i="33" s="1"/>
  <c r="Z32" i="33"/>
  <c r="AA32" i="33" s="1"/>
  <c r="L32" i="33"/>
  <c r="N32" i="33" s="1"/>
  <c r="O32" i="33" s="1"/>
  <c r="P32" i="33" s="1"/>
  <c r="Z76" i="33"/>
  <c r="AA76" i="33" s="1"/>
  <c r="L76" i="33"/>
  <c r="N76" i="33" s="1"/>
  <c r="O76" i="33" s="1"/>
  <c r="P76" i="33" s="1"/>
  <c r="Z93" i="33"/>
  <c r="AA93" i="33" s="1"/>
  <c r="L93" i="33"/>
  <c r="N93" i="33" s="1"/>
  <c r="O93" i="33" s="1"/>
  <c r="P93" i="33" s="1"/>
  <c r="Z49" i="33"/>
  <c r="AA49" i="33" s="1"/>
  <c r="L49" i="33"/>
  <c r="N49" i="33" s="1"/>
  <c r="O49" i="33" s="1"/>
  <c r="Z29" i="33"/>
  <c r="AA29" i="33" s="1"/>
  <c r="L29" i="33"/>
  <c r="N29" i="33" s="1"/>
  <c r="O29" i="33" s="1"/>
  <c r="P29" i="33" s="1"/>
  <c r="Z89" i="33"/>
  <c r="AA89" i="33" s="1"/>
  <c r="L89" i="33"/>
  <c r="N89" i="33" s="1"/>
  <c r="O89" i="33" s="1"/>
  <c r="Z57" i="33"/>
  <c r="AA57" i="33" s="1"/>
  <c r="L57" i="33"/>
  <c r="N57" i="33" s="1"/>
  <c r="O57" i="33" s="1"/>
  <c r="P57" i="33" s="1"/>
  <c r="Z77" i="33"/>
  <c r="AA77" i="33" s="1"/>
  <c r="L77" i="33"/>
  <c r="N77" i="33" s="1"/>
  <c r="Z81" i="33"/>
  <c r="AA81" i="33" s="1"/>
  <c r="L81" i="33"/>
  <c r="N81" i="33" s="1"/>
  <c r="O81" i="33" s="1"/>
  <c r="Z102" i="33"/>
  <c r="AA102" i="33" s="1"/>
  <c r="L102" i="33"/>
  <c r="N102" i="33" s="1"/>
  <c r="O102" i="33" s="1"/>
  <c r="P102" i="33" s="1"/>
  <c r="Z86" i="33"/>
  <c r="AA86" i="33" s="1"/>
  <c r="L86" i="33"/>
  <c r="N86" i="33" s="1"/>
  <c r="O86" i="33" s="1"/>
  <c r="Z70" i="33"/>
  <c r="AA70" i="33" s="1"/>
  <c r="L70" i="33"/>
  <c r="N70" i="33" s="1"/>
  <c r="O70" i="33" s="1"/>
  <c r="P70" i="33" s="1"/>
  <c r="Z54" i="33"/>
  <c r="AA54" i="33" s="1"/>
  <c r="L54" i="33"/>
  <c r="N54" i="33" s="1"/>
  <c r="O54" i="33" s="1"/>
  <c r="P54" i="33" s="1"/>
  <c r="Z38" i="33"/>
  <c r="AA38" i="33" s="1"/>
  <c r="L38" i="33"/>
  <c r="N38" i="33" s="1"/>
  <c r="O38" i="33" s="1"/>
  <c r="P38" i="33" s="1"/>
  <c r="Z107" i="33"/>
  <c r="AA107" i="33" s="1"/>
  <c r="L107" i="33"/>
  <c r="N107" i="33" s="1"/>
  <c r="Z21" i="33"/>
  <c r="AA21" i="33" s="1"/>
  <c r="L21" i="33"/>
  <c r="N21" i="33" s="1"/>
  <c r="O21" i="33" s="1"/>
  <c r="Z39" i="33"/>
  <c r="AA39" i="33" s="1"/>
  <c r="L39" i="33"/>
  <c r="N39" i="33" s="1"/>
  <c r="O39" i="33" s="1"/>
  <c r="P39" i="33" s="1"/>
  <c r="Z13" i="33"/>
  <c r="AA13" i="33" s="1"/>
  <c r="L13" i="33"/>
  <c r="N13" i="33" s="1"/>
  <c r="O13" i="33" s="1"/>
  <c r="Z35" i="33"/>
  <c r="AA35" i="33" s="1"/>
  <c r="L35" i="33"/>
  <c r="N35" i="33" s="1"/>
  <c r="Z75" i="33"/>
  <c r="AA75" i="33" s="1"/>
  <c r="L75" i="33"/>
  <c r="N75" i="33" s="1"/>
  <c r="O75" i="33" s="1"/>
  <c r="Z23" i="33"/>
  <c r="AA23" i="33" s="1"/>
  <c r="L23" i="33"/>
  <c r="N23" i="33" s="1"/>
  <c r="O23" i="33" s="1"/>
  <c r="Z92" i="33"/>
  <c r="AA92" i="33" s="1"/>
  <c r="L92" i="33"/>
  <c r="N92" i="33" s="1"/>
  <c r="O92" i="33" s="1"/>
  <c r="Z72" i="33"/>
  <c r="AA72" i="33" s="1"/>
  <c r="L72" i="33"/>
  <c r="N72" i="33" s="1"/>
  <c r="O72" i="33" s="1"/>
  <c r="Z45" i="33"/>
  <c r="AA45" i="33" s="1"/>
  <c r="L45" i="33"/>
  <c r="N45" i="33" s="1"/>
  <c r="O45" i="33" s="1"/>
  <c r="Z18" i="33"/>
  <c r="AA18" i="33" s="1"/>
  <c r="L18" i="33"/>
  <c r="N18" i="33" s="1"/>
  <c r="O18" i="33" s="1"/>
  <c r="Z88" i="33"/>
  <c r="AA88" i="33" s="1"/>
  <c r="L88" i="33"/>
  <c r="N88" i="33" s="1"/>
  <c r="O88" i="33" s="1"/>
  <c r="P88" i="33" s="1"/>
  <c r="Z56" i="33"/>
  <c r="AA56" i="33" s="1"/>
  <c r="L56" i="33"/>
  <c r="N56" i="33" s="1"/>
  <c r="O56" i="33" s="1"/>
  <c r="P56" i="33" s="1"/>
  <c r="Z101" i="33"/>
  <c r="AA101" i="33" s="1"/>
  <c r="L101" i="33"/>
  <c r="N101" i="33" s="1"/>
  <c r="O101" i="33" s="1"/>
  <c r="P101" i="33" s="1"/>
  <c r="Z24" i="33"/>
  <c r="AA24" i="33" s="1"/>
  <c r="L24" i="33"/>
  <c r="N24" i="33" s="1"/>
  <c r="O24" i="33" s="1"/>
  <c r="Z15" i="33"/>
  <c r="AA15" i="33" s="1"/>
  <c r="L15" i="33"/>
  <c r="N15" i="33" s="1"/>
  <c r="O15" i="33" s="1"/>
  <c r="P15" i="33" s="1"/>
  <c r="Z82" i="33"/>
  <c r="AA82" i="33" s="1"/>
  <c r="L82" i="33"/>
  <c r="N82" i="33" s="1"/>
  <c r="O82" i="33" s="1"/>
  <c r="Z50" i="33"/>
  <c r="AA50" i="33" s="1"/>
  <c r="L50" i="33"/>
  <c r="N50" i="33" s="1"/>
  <c r="Z91" i="33"/>
  <c r="AA91" i="33" s="1"/>
  <c r="L91" i="33"/>
  <c r="N91" i="33" s="1"/>
  <c r="O91" i="33" s="1"/>
  <c r="Z60" i="33"/>
  <c r="AA60" i="33" s="1"/>
  <c r="L60" i="33"/>
  <c r="N60" i="33" s="1"/>
  <c r="O60" i="33" s="1"/>
  <c r="Z98" i="33"/>
  <c r="AA98" i="33" s="1"/>
  <c r="L98" i="33"/>
  <c r="N98" i="33" s="1"/>
  <c r="O98" i="33" s="1"/>
  <c r="P98" i="33" s="1"/>
  <c r="Z66" i="33"/>
  <c r="AA66" i="33" s="1"/>
  <c r="L66" i="33"/>
  <c r="N66" i="33" s="1"/>
  <c r="O66" i="33" s="1"/>
  <c r="P66" i="33" s="1"/>
  <c r="Z34" i="33"/>
  <c r="AA34" i="33" s="1"/>
  <c r="L34" i="33"/>
  <c r="N34" i="33" s="1"/>
  <c r="O34" i="33" s="1"/>
  <c r="Z63" i="33"/>
  <c r="AA63" i="33" s="1"/>
  <c r="L63" i="33"/>
  <c r="N63" i="33" s="1"/>
  <c r="O63" i="33" s="1"/>
  <c r="P63" i="33" s="1"/>
  <c r="Z87" i="33"/>
  <c r="AA87" i="33" s="1"/>
  <c r="L87" i="33"/>
  <c r="N87" i="33" s="1"/>
  <c r="O87" i="33" s="1"/>
  <c r="Z47" i="33"/>
  <c r="AA47" i="33" s="1"/>
  <c r="L47" i="33"/>
  <c r="N47" i="33" s="1"/>
  <c r="O47" i="33" s="1"/>
  <c r="Z27" i="33"/>
  <c r="AA27" i="33" s="1"/>
  <c r="L27" i="33"/>
  <c r="N27" i="33" s="1"/>
  <c r="O27" i="33" s="1"/>
  <c r="P27" i="33" s="1"/>
  <c r="Z16" i="33"/>
  <c r="AA16" i="33" s="1"/>
  <c r="L16" i="33"/>
  <c r="N16" i="33" s="1"/>
  <c r="O16" i="33" s="1"/>
  <c r="Z85" i="33"/>
  <c r="AA85" i="33" s="1"/>
  <c r="L85" i="33"/>
  <c r="N85" i="33" s="1"/>
  <c r="O85" i="33" s="1"/>
  <c r="Z68" i="33"/>
  <c r="AA68" i="33" s="1"/>
  <c r="L68" i="33"/>
  <c r="N68" i="33" s="1"/>
  <c r="O68" i="33" s="1"/>
  <c r="P68" i="33" s="1"/>
  <c r="Z40" i="33"/>
  <c r="AA40" i="33" s="1"/>
  <c r="L40" i="33"/>
  <c r="N40" i="33" s="1"/>
  <c r="O40" i="33" s="1"/>
  <c r="Z104" i="33"/>
  <c r="AA104" i="33" s="1"/>
  <c r="L104" i="33"/>
  <c r="N104" i="33" s="1"/>
  <c r="O104" i="33" s="1"/>
  <c r="P104" i="33" s="1"/>
  <c r="Z73" i="33"/>
  <c r="AA73" i="33" s="1"/>
  <c r="L73" i="33"/>
  <c r="N73" i="33" s="1"/>
  <c r="O73" i="33" s="1"/>
  <c r="P73" i="33" s="1"/>
  <c r="Z48" i="33"/>
  <c r="AA48" i="33" s="1"/>
  <c r="L48" i="33"/>
  <c r="N48" i="33" s="1"/>
  <c r="O48" i="33" s="1"/>
  <c r="P48" i="33" s="1"/>
  <c r="Z96" i="33"/>
  <c r="AA96" i="33" s="1"/>
  <c r="L96" i="33"/>
  <c r="N96" i="33" s="1"/>
  <c r="O96" i="33" s="1"/>
  <c r="P96" i="33" s="1"/>
  <c r="Z17" i="33"/>
  <c r="AA17" i="33" s="1"/>
  <c r="L17" i="33"/>
  <c r="N17" i="33" s="1"/>
  <c r="O17" i="33" s="1"/>
  <c r="Z64" i="33"/>
  <c r="AA64" i="33" s="1"/>
  <c r="L64" i="33"/>
  <c r="N64" i="33" s="1"/>
  <c r="O64" i="33" s="1"/>
  <c r="Z44" i="33"/>
  <c r="AA44" i="33" s="1"/>
  <c r="L44" i="33"/>
  <c r="N44" i="33" s="1"/>
  <c r="O44" i="33" s="1"/>
  <c r="P44" i="33" s="1"/>
  <c r="Z94" i="33"/>
  <c r="AA94" i="33" s="1"/>
  <c r="L94" i="33"/>
  <c r="N94" i="33" s="1"/>
  <c r="O94" i="33" s="1"/>
  <c r="Z62" i="33"/>
  <c r="AA62" i="33" s="1"/>
  <c r="L62" i="33"/>
  <c r="N62" i="33" s="1"/>
  <c r="O62" i="33" s="1"/>
  <c r="P62" i="33" s="1"/>
  <c r="Z46" i="33"/>
  <c r="AA46" i="33" s="1"/>
  <c r="L46" i="33"/>
  <c r="N46" i="33" s="1"/>
  <c r="O46" i="33" s="1"/>
  <c r="Z30" i="33"/>
  <c r="AA30" i="33" s="1"/>
  <c r="L30" i="33"/>
  <c r="N30" i="33" s="1"/>
  <c r="O30" i="33" s="1"/>
  <c r="Z71" i="33"/>
  <c r="AA71" i="33" s="1"/>
  <c r="L71" i="33"/>
  <c r="N71" i="33" s="1"/>
  <c r="O71" i="33" s="1"/>
  <c r="Z20" i="33"/>
  <c r="AA20" i="33" s="1"/>
  <c r="L20" i="33"/>
  <c r="N20" i="33" s="1"/>
  <c r="O20" i="33" s="1"/>
  <c r="Z103" i="33"/>
  <c r="AA103" i="33" s="1"/>
  <c r="L103" i="33"/>
  <c r="N103" i="33" s="1"/>
  <c r="O103" i="33" s="1"/>
  <c r="Z55" i="33"/>
  <c r="AA55" i="33" s="1"/>
  <c r="L55" i="33"/>
  <c r="N55" i="33" s="1"/>
  <c r="O55" i="33" s="1"/>
  <c r="Z12" i="33"/>
  <c r="AA12" i="33" s="1"/>
  <c r="L12" i="33"/>
  <c r="N12" i="33" s="1"/>
  <c r="O12" i="33" s="1"/>
  <c r="Z99" i="33"/>
  <c r="AA99" i="33" s="1"/>
  <c r="L99" i="33"/>
  <c r="N99" i="33" s="1"/>
  <c r="O99" i="33" s="1"/>
  <c r="P99" i="33" s="1"/>
  <c r="Z43" i="33"/>
  <c r="AA43" i="33" s="1"/>
  <c r="L43" i="33"/>
  <c r="N43" i="33" s="1"/>
  <c r="O43" i="33" s="1"/>
  <c r="Z33" i="33"/>
  <c r="AA33" i="33" s="1"/>
  <c r="L33" i="33"/>
  <c r="N33" i="33" s="1"/>
  <c r="O33" i="33" s="1"/>
  <c r="P33" i="33" s="1"/>
  <c r="L80" i="33"/>
  <c r="N80" i="33" s="1"/>
  <c r="O80" i="33" s="1"/>
  <c r="P80" i="33" s="1"/>
  <c r="Z61" i="33"/>
  <c r="AA61" i="33" s="1"/>
  <c r="L61" i="33"/>
  <c r="N61" i="33" s="1"/>
  <c r="O61" i="33" s="1"/>
  <c r="P61" i="33" s="1"/>
  <c r="L36" i="33"/>
  <c r="N36" i="33" s="1"/>
  <c r="O36" i="33" s="1"/>
  <c r="P36" i="33" s="1"/>
  <c r="Z100" i="33"/>
  <c r="AA100" i="33" s="1"/>
  <c r="L100" i="33"/>
  <c r="N100" i="33" s="1"/>
  <c r="O100" i="33" s="1"/>
  <c r="P100" i="33" s="1"/>
  <c r="Z69" i="33"/>
  <c r="AA69" i="33" s="1"/>
  <c r="L69" i="33"/>
  <c r="N69" i="33" s="1"/>
  <c r="O69" i="33" s="1"/>
  <c r="Z41" i="33"/>
  <c r="AA41" i="33" s="1"/>
  <c r="L41" i="33"/>
  <c r="N41" i="33" s="1"/>
  <c r="O41" i="33" s="1"/>
  <c r="Z84" i="33"/>
  <c r="AA84" i="33" s="1"/>
  <c r="L84" i="33"/>
  <c r="N84" i="33" s="1"/>
  <c r="O84" i="33" s="1"/>
  <c r="P84" i="33" s="1"/>
  <c r="P84" i="34" s="1"/>
  <c r="Z28" i="33"/>
  <c r="AA28" i="33" s="1"/>
  <c r="L28" i="33"/>
  <c r="N28" i="33" s="1"/>
  <c r="O28" i="33" s="1"/>
  <c r="P28" i="33" s="1"/>
  <c r="L53" i="33"/>
  <c r="N53" i="33" s="1"/>
  <c r="O53" i="33" s="1"/>
  <c r="P53" i="33" s="1"/>
  <c r="Z65" i="33"/>
  <c r="AA65" i="33" s="1"/>
  <c r="L65" i="33"/>
  <c r="N65" i="33" s="1"/>
  <c r="O65" i="33" s="1"/>
  <c r="L105" i="33"/>
  <c r="N105" i="33" s="1"/>
  <c r="O105" i="33" s="1"/>
  <c r="P105" i="33" s="1"/>
  <c r="Z74" i="33"/>
  <c r="AA74" i="33" s="1"/>
  <c r="L74" i="33"/>
  <c r="N74" i="33" s="1"/>
  <c r="O74" i="33" s="1"/>
  <c r="P74" i="33" s="1"/>
  <c r="Z42" i="33"/>
  <c r="AA42" i="33" s="1"/>
  <c r="L42" i="33"/>
  <c r="N42" i="33" s="1"/>
  <c r="O42" i="33" s="1"/>
  <c r="P42" i="33" s="1"/>
  <c r="P42" i="34" s="1"/>
  <c r="Z83" i="33"/>
  <c r="AA83" i="33" s="1"/>
  <c r="L83" i="33"/>
  <c r="N83" i="33" s="1"/>
  <c r="O83" i="33" s="1"/>
  <c r="Z14" i="33"/>
  <c r="AA14" i="33" s="1"/>
  <c r="L14" i="33"/>
  <c r="N14" i="33" s="1"/>
  <c r="O14" i="33" s="1"/>
  <c r="Z22" i="33"/>
  <c r="AA22" i="33" s="1"/>
  <c r="L22" i="33"/>
  <c r="N22" i="33" s="1"/>
  <c r="O22" i="33" s="1"/>
  <c r="Z97" i="33"/>
  <c r="AA97" i="33" s="1"/>
  <c r="L97" i="33"/>
  <c r="N97" i="33" s="1"/>
  <c r="O97" i="33" s="1"/>
  <c r="P97" i="33" s="1"/>
  <c r="Z25" i="33"/>
  <c r="AA25" i="33" s="1"/>
  <c r="L25" i="33"/>
  <c r="N25" i="33" s="1"/>
  <c r="Z37" i="33"/>
  <c r="AA37" i="33" s="1"/>
  <c r="L37" i="33"/>
  <c r="N37" i="33" s="1"/>
  <c r="O37" i="33" s="1"/>
  <c r="AB9" i="33"/>
  <c r="C10" i="33"/>
  <c r="E10" i="33" s="1"/>
  <c r="E10" i="34" s="1"/>
  <c r="F10" i="34" s="1"/>
  <c r="G10" i="34" s="1"/>
  <c r="H10" i="34" s="1"/>
  <c r="I5" i="17"/>
  <c r="P4" i="17"/>
  <c r="L4" i="17"/>
  <c r="Y107" i="34" l="1"/>
  <c r="O107" i="33"/>
  <c r="P107" i="33" s="1"/>
  <c r="T107" i="33"/>
  <c r="I107" i="34"/>
  <c r="J107" i="34"/>
  <c r="K107" i="34" s="1"/>
  <c r="P106" i="33"/>
  <c r="O106" i="34"/>
  <c r="O105" i="34"/>
  <c r="P105" i="34" s="1"/>
  <c r="Z105" i="33"/>
  <c r="AA105" i="33" s="1"/>
  <c r="O104" i="34"/>
  <c r="P104" i="34" s="1"/>
  <c r="P103" i="33"/>
  <c r="O103" i="34"/>
  <c r="P103" i="34" s="1"/>
  <c r="O102" i="34"/>
  <c r="P102" i="34" s="1"/>
  <c r="O101" i="34"/>
  <c r="P101" i="34" s="1"/>
  <c r="O100" i="34"/>
  <c r="P100" i="34" s="1"/>
  <c r="O99" i="34"/>
  <c r="P99" i="34" s="1"/>
  <c r="O98" i="34"/>
  <c r="P98" i="34" s="1"/>
  <c r="O97" i="34"/>
  <c r="P97" i="34" s="1"/>
  <c r="O96" i="34"/>
  <c r="P96" i="34" s="1"/>
  <c r="P95" i="33"/>
  <c r="O95" i="34"/>
  <c r="P94" i="33"/>
  <c r="O94" i="34"/>
  <c r="P94" i="34" s="1"/>
  <c r="O93" i="34"/>
  <c r="P93" i="34" s="1"/>
  <c r="P92" i="33"/>
  <c r="O92" i="34"/>
  <c r="P91" i="33"/>
  <c r="O91" i="34"/>
  <c r="P91" i="34" s="1"/>
  <c r="P90" i="33"/>
  <c r="O90" i="34"/>
  <c r="P90" i="34" s="1"/>
  <c r="P89" i="33"/>
  <c r="O89" i="34"/>
  <c r="P89" i="34" s="1"/>
  <c r="I88" i="34"/>
  <c r="J88" i="34"/>
  <c r="K88" i="34" s="1"/>
  <c r="P87" i="33"/>
  <c r="O87" i="34"/>
  <c r="P86" i="33"/>
  <c r="O86" i="34"/>
  <c r="P85" i="33"/>
  <c r="O85" i="34"/>
  <c r="P85" i="34" s="1"/>
  <c r="P83" i="33"/>
  <c r="O83" i="34"/>
  <c r="P83" i="34" s="1"/>
  <c r="P82" i="33"/>
  <c r="O82" i="34"/>
  <c r="P82" i="34" s="1"/>
  <c r="P81" i="33"/>
  <c r="O81" i="34"/>
  <c r="O77" i="33"/>
  <c r="P77" i="33" s="1"/>
  <c r="T77" i="33"/>
  <c r="I77" i="34"/>
  <c r="J77" i="34"/>
  <c r="O76" i="34"/>
  <c r="P76" i="34" s="1"/>
  <c r="P75" i="33"/>
  <c r="O75" i="34"/>
  <c r="O74" i="34"/>
  <c r="P74" i="34" s="1"/>
  <c r="O73" i="34"/>
  <c r="P73" i="34" s="1"/>
  <c r="P72" i="33"/>
  <c r="O72" i="34"/>
  <c r="P72" i="34" s="1"/>
  <c r="P71" i="33"/>
  <c r="O71" i="34"/>
  <c r="P71" i="34" s="1"/>
  <c r="O70" i="34"/>
  <c r="P70" i="34" s="1"/>
  <c r="P69" i="33"/>
  <c r="O69" i="34"/>
  <c r="P69" i="34" s="1"/>
  <c r="O68" i="34"/>
  <c r="P68" i="34" s="1"/>
  <c r="O67" i="34"/>
  <c r="P67" i="34" s="1"/>
  <c r="O66" i="34"/>
  <c r="P66" i="34" s="1"/>
  <c r="P65" i="33"/>
  <c r="O65" i="34"/>
  <c r="P65" i="34" s="1"/>
  <c r="P64" i="33"/>
  <c r="O64" i="34"/>
  <c r="P64" i="34" s="1"/>
  <c r="O63" i="34"/>
  <c r="P63" i="34" s="1"/>
  <c r="O62" i="34"/>
  <c r="P62" i="34" s="1"/>
  <c r="C61" i="34"/>
  <c r="AC60" i="34"/>
  <c r="AB60" i="34"/>
  <c r="P60" i="33"/>
  <c r="O60" i="34"/>
  <c r="O59" i="34"/>
  <c r="P59" i="34" s="1"/>
  <c r="O58" i="34"/>
  <c r="P58" i="34" s="1"/>
  <c r="O57" i="34"/>
  <c r="P57" i="34" s="1"/>
  <c r="O56" i="34"/>
  <c r="P56" i="34" s="1"/>
  <c r="P55" i="33"/>
  <c r="O55" i="34"/>
  <c r="P55" i="34" s="1"/>
  <c r="O54" i="34"/>
  <c r="P54" i="34" s="1"/>
  <c r="O50" i="33"/>
  <c r="P50" i="33" s="1"/>
  <c r="T50" i="33"/>
  <c r="P49" i="33"/>
  <c r="O49" i="34"/>
  <c r="P49" i="34" s="1"/>
  <c r="I48" i="34"/>
  <c r="J48" i="34"/>
  <c r="K48" i="34" s="1"/>
  <c r="P47" i="33"/>
  <c r="O47" i="34"/>
  <c r="P47" i="34" s="1"/>
  <c r="P46" i="33"/>
  <c r="O46" i="34"/>
  <c r="P46" i="34" s="1"/>
  <c r="P45" i="33"/>
  <c r="O45" i="34"/>
  <c r="P45" i="34" s="1"/>
  <c r="O44" i="34"/>
  <c r="P44" i="34" s="1"/>
  <c r="P43" i="33"/>
  <c r="O43" i="34"/>
  <c r="P43" i="34" s="1"/>
  <c r="P41" i="33"/>
  <c r="O41" i="34"/>
  <c r="P41" i="34" s="1"/>
  <c r="P40" i="33"/>
  <c r="O40" i="34"/>
  <c r="P40" i="34" s="1"/>
  <c r="O39" i="34"/>
  <c r="P39" i="34" s="1"/>
  <c r="O38" i="34"/>
  <c r="P38" i="34" s="1"/>
  <c r="P37" i="33"/>
  <c r="O37" i="34"/>
  <c r="P37" i="34" s="1"/>
  <c r="O36" i="34"/>
  <c r="P36" i="34" s="1"/>
  <c r="O35" i="33"/>
  <c r="T35" i="33"/>
  <c r="P34" i="33"/>
  <c r="O34" i="34"/>
  <c r="O33" i="34"/>
  <c r="P33" i="34" s="1"/>
  <c r="O32" i="34"/>
  <c r="P32" i="34" s="1"/>
  <c r="P31" i="33"/>
  <c r="O31" i="34"/>
  <c r="P31" i="34" s="1"/>
  <c r="P30" i="33"/>
  <c r="O30" i="34"/>
  <c r="P30" i="34" s="1"/>
  <c r="O29" i="34"/>
  <c r="P29" i="34" s="1"/>
  <c r="E22" i="34"/>
  <c r="F22" i="34" s="1"/>
  <c r="G22" i="34" s="1"/>
  <c r="Z22" i="34"/>
  <c r="AA22" i="34" s="1"/>
  <c r="O25" i="33"/>
  <c r="T25" i="33"/>
  <c r="P24" i="33"/>
  <c r="P23" i="33"/>
  <c r="P22" i="33"/>
  <c r="P21" i="33"/>
  <c r="O21" i="34"/>
  <c r="P21" i="34" s="1"/>
  <c r="P20" i="33"/>
  <c r="O20" i="34"/>
  <c r="P20" i="34" s="1"/>
  <c r="P19" i="33"/>
  <c r="O19" i="34"/>
  <c r="P18" i="33"/>
  <c r="O18" i="34"/>
  <c r="P18" i="34" s="1"/>
  <c r="P17" i="33"/>
  <c r="O17" i="34"/>
  <c r="P17" i="34" s="1"/>
  <c r="P16" i="33"/>
  <c r="O16" i="34"/>
  <c r="P16" i="34" s="1"/>
  <c r="E15" i="34"/>
  <c r="F15" i="34" s="1"/>
  <c r="G15" i="34" s="1"/>
  <c r="H15" i="34" s="1"/>
  <c r="Z15" i="34"/>
  <c r="AA15" i="34" s="1"/>
  <c r="P14" i="33"/>
  <c r="O14" i="34"/>
  <c r="P14" i="34" s="1"/>
  <c r="O13" i="34"/>
  <c r="P13" i="34" s="1"/>
  <c r="P12" i="33"/>
  <c r="O12" i="34"/>
  <c r="P11" i="33"/>
  <c r="O11" i="34"/>
  <c r="P11" i="34" s="1"/>
  <c r="T9" i="32"/>
  <c r="C10" i="32" s="1"/>
  <c r="E10" i="32" s="1"/>
  <c r="I10" i="34"/>
  <c r="J10" i="34"/>
  <c r="K10" i="34" s="1"/>
  <c r="E12" i="32"/>
  <c r="F12" i="32" s="1"/>
  <c r="G12" i="32" s="1"/>
  <c r="H12" i="32" s="1"/>
  <c r="AC11" i="32"/>
  <c r="AB11" i="32"/>
  <c r="Z10" i="33"/>
  <c r="L10" i="33"/>
  <c r="N10" i="33" s="1"/>
  <c r="O10" i="33" s="1"/>
  <c r="P10" i="33" s="1"/>
  <c r="Z12" i="32"/>
  <c r="AA12" i="32" s="1"/>
  <c r="AC107" i="33" l="1"/>
  <c r="AB107" i="33"/>
  <c r="C108" i="33"/>
  <c r="L107" i="34"/>
  <c r="N107" i="34" s="1"/>
  <c r="P106" i="34"/>
  <c r="P95" i="34"/>
  <c r="P92" i="34"/>
  <c r="L88" i="34"/>
  <c r="N88" i="34" s="1"/>
  <c r="O88" i="34" s="1"/>
  <c r="P88" i="34" s="1"/>
  <c r="P87" i="34"/>
  <c r="P86" i="34"/>
  <c r="P81" i="34"/>
  <c r="K77" i="34"/>
  <c r="L77" i="34" s="1"/>
  <c r="N77" i="34" s="1"/>
  <c r="O77" i="34" s="1"/>
  <c r="P77" i="34" s="1"/>
  <c r="R77" i="34"/>
  <c r="AC77" i="33"/>
  <c r="AB77" i="33"/>
  <c r="C78" i="33"/>
  <c r="P75" i="34"/>
  <c r="P60" i="34"/>
  <c r="E61" i="34"/>
  <c r="F61" i="34" s="1"/>
  <c r="G61" i="34" s="1"/>
  <c r="H61" i="34" s="1"/>
  <c r="Z61" i="34"/>
  <c r="AA61" i="34" s="1"/>
  <c r="O50" i="34"/>
  <c r="P50" i="34" s="1"/>
  <c r="C51" i="33"/>
  <c r="AB50" i="33"/>
  <c r="AC50" i="33"/>
  <c r="L48" i="34"/>
  <c r="N48" i="34" s="1"/>
  <c r="O48" i="34" s="1"/>
  <c r="P48" i="34" s="1"/>
  <c r="AC35" i="33"/>
  <c r="AB35" i="33"/>
  <c r="C36" i="33"/>
  <c r="P35" i="33"/>
  <c r="O35" i="34"/>
  <c r="P34" i="34"/>
  <c r="H22" i="34"/>
  <c r="V22" i="34" s="1"/>
  <c r="P25" i="33"/>
  <c r="AC25" i="33"/>
  <c r="AB25" i="33"/>
  <c r="C26" i="33"/>
  <c r="I15" i="34"/>
  <c r="J15" i="34"/>
  <c r="K15" i="34" s="1"/>
  <c r="P12" i="34"/>
  <c r="AC9" i="32"/>
  <c r="Z10" i="32"/>
  <c r="AB9" i="32"/>
  <c r="N10" i="34"/>
  <c r="O10" i="34" s="1"/>
  <c r="P10" i="34" s="1"/>
  <c r="L10" i="34"/>
  <c r="I12" i="32"/>
  <c r="J12" i="32"/>
  <c r="K12" i="32" s="1"/>
  <c r="L12" i="32" s="1"/>
  <c r="N12" i="32" s="1"/>
  <c r="O12" i="32" s="1"/>
  <c r="P12" i="32" s="1"/>
  <c r="F10" i="32"/>
  <c r="G10" i="32" s="1"/>
  <c r="H10" i="32" s="1"/>
  <c r="T10" i="32"/>
  <c r="C11" i="32" s="1"/>
  <c r="T12" i="32"/>
  <c r="C13" i="32" s="1"/>
  <c r="T107" i="34" l="1"/>
  <c r="O107" i="34"/>
  <c r="P107" i="34" s="1"/>
  <c r="E108" i="33"/>
  <c r="L108" i="33"/>
  <c r="N108" i="33" s="1"/>
  <c r="Z108" i="33"/>
  <c r="AA108" i="33" s="1"/>
  <c r="V77" i="34"/>
  <c r="Y77" i="34" s="1"/>
  <c r="T77" i="34"/>
  <c r="E78" i="33"/>
  <c r="L78" i="33"/>
  <c r="N78" i="33" s="1"/>
  <c r="Z78" i="33"/>
  <c r="AA78" i="33" s="1"/>
  <c r="I61" i="34"/>
  <c r="J61" i="34"/>
  <c r="K61" i="34" s="1"/>
  <c r="E51" i="33"/>
  <c r="E51" i="34" s="1"/>
  <c r="F51" i="34" s="1"/>
  <c r="G51" i="34" s="1"/>
  <c r="Z51" i="33"/>
  <c r="AA51" i="33" s="1"/>
  <c r="L51" i="33"/>
  <c r="N51" i="33" s="1"/>
  <c r="E36" i="33"/>
  <c r="Z36" i="33"/>
  <c r="AA36" i="33" s="1"/>
  <c r="P35" i="34"/>
  <c r="Y22" i="34"/>
  <c r="X22" i="34"/>
  <c r="L5" i="34" s="1"/>
  <c r="J22" i="34"/>
  <c r="K22" i="34" s="1"/>
  <c r="I22" i="34"/>
  <c r="E26" i="33"/>
  <c r="Z26" i="33"/>
  <c r="AA26" i="33" s="1"/>
  <c r="L15" i="34"/>
  <c r="N15" i="34" s="1"/>
  <c r="O15" i="34" s="1"/>
  <c r="P15" i="34" s="1"/>
  <c r="I10" i="32"/>
  <c r="J10" i="32"/>
  <c r="K10" i="32" s="1"/>
  <c r="L10" i="32" s="1"/>
  <c r="N10" i="32" s="1"/>
  <c r="O10" i="32" s="1"/>
  <c r="P10" i="32" s="1"/>
  <c r="AC12" i="32"/>
  <c r="E13" i="32"/>
  <c r="F13" i="32" s="1"/>
  <c r="G13" i="32" s="1"/>
  <c r="H13" i="32" s="1"/>
  <c r="AB10" i="32"/>
  <c r="AC10" i="32"/>
  <c r="AB12" i="32"/>
  <c r="Z11" i="32"/>
  <c r="AA11" i="32" s="1"/>
  <c r="E11" i="32"/>
  <c r="Z13" i="32"/>
  <c r="AA13" i="32" s="1"/>
  <c r="O108" i="33" l="1"/>
  <c r="P108" i="33" s="1"/>
  <c r="T108" i="33"/>
  <c r="AB107" i="34"/>
  <c r="C108" i="34"/>
  <c r="AC107" i="34"/>
  <c r="AC77" i="34"/>
  <c r="AB77" i="34"/>
  <c r="C78" i="34"/>
  <c r="O78" i="33"/>
  <c r="T78" i="33"/>
  <c r="L61" i="34"/>
  <c r="N61" i="34" s="1"/>
  <c r="O61" i="34" s="1"/>
  <c r="P61" i="34" s="1"/>
  <c r="H51" i="34"/>
  <c r="V51" i="34"/>
  <c r="Y51" i="34" s="1"/>
  <c r="O51" i="33"/>
  <c r="P51" i="33" s="1"/>
  <c r="T51" i="33"/>
  <c r="L22" i="34"/>
  <c r="N22" i="34" s="1"/>
  <c r="I13" i="32"/>
  <c r="J13" i="32"/>
  <c r="K13" i="32" s="1"/>
  <c r="L13" i="32" s="1"/>
  <c r="N13" i="32" s="1"/>
  <c r="O13" i="32" s="1"/>
  <c r="P13" i="32" s="1"/>
  <c r="F11" i="32"/>
  <c r="T13" i="32"/>
  <c r="AB13" i="32" s="1"/>
  <c r="E108" i="34" l="1"/>
  <c r="F108" i="34" s="1"/>
  <c r="G108" i="34" s="1"/>
  <c r="H108" i="34" s="1"/>
  <c r="Z108" i="34"/>
  <c r="AA108" i="34" s="1"/>
  <c r="AC108" i="33"/>
  <c r="AB108" i="33"/>
  <c r="C79" i="33"/>
  <c r="AC78" i="33"/>
  <c r="AB78" i="33"/>
  <c r="E78" i="34"/>
  <c r="F78" i="34" s="1"/>
  <c r="G78" i="34" s="1"/>
  <c r="H78" i="34" s="1"/>
  <c r="Z78" i="34"/>
  <c r="AA78" i="34" s="1"/>
  <c r="AB51" i="33"/>
  <c r="AC51" i="33"/>
  <c r="C52" i="33"/>
  <c r="I51" i="34"/>
  <c r="J51" i="34"/>
  <c r="K51" i="34" s="1"/>
  <c r="L51" i="34" s="1"/>
  <c r="N51" i="34" s="1"/>
  <c r="O22" i="34"/>
  <c r="P22" i="34" s="1"/>
  <c r="T22" i="34"/>
  <c r="G11" i="32"/>
  <c r="H11" i="32" s="1"/>
  <c r="AC13" i="32"/>
  <c r="C14" i="32"/>
  <c r="Z14" i="32" s="1"/>
  <c r="AA14" i="32" s="1"/>
  <c r="I108" i="34" l="1"/>
  <c r="J108" i="34"/>
  <c r="J78" i="34"/>
  <c r="I78" i="34"/>
  <c r="E79" i="33"/>
  <c r="Z79" i="33"/>
  <c r="AA79" i="33" s="1"/>
  <c r="L79" i="33"/>
  <c r="N79" i="33" s="1"/>
  <c r="T51" i="34"/>
  <c r="O51" i="34"/>
  <c r="P51" i="34" s="1"/>
  <c r="L52" i="33"/>
  <c r="N52" i="33" s="1"/>
  <c r="E52" i="33"/>
  <c r="Z52" i="33"/>
  <c r="AA52" i="33" s="1"/>
  <c r="C23" i="34"/>
  <c r="AC22" i="34"/>
  <c r="AB22" i="34"/>
  <c r="I11" i="32"/>
  <c r="J11" i="32"/>
  <c r="K11" i="32" s="1"/>
  <c r="L11" i="32" s="1"/>
  <c r="N11" i="32" s="1"/>
  <c r="O11" i="32" s="1"/>
  <c r="P11" i="32" s="1"/>
  <c r="E14" i="32"/>
  <c r="F14" i="32" s="1"/>
  <c r="G14" i="32" s="1"/>
  <c r="H14" i="32" s="1"/>
  <c r="K108" i="34" l="1"/>
  <c r="L108" i="34" s="1"/>
  <c r="N108" i="34" s="1"/>
  <c r="O108" i="34" s="1"/>
  <c r="P108" i="34" s="1"/>
  <c r="R108" i="34"/>
  <c r="O79" i="33"/>
  <c r="P79" i="33" s="1"/>
  <c r="T79" i="33"/>
  <c r="K78" i="34"/>
  <c r="L78" i="34" s="1"/>
  <c r="N78" i="34" s="1"/>
  <c r="O78" i="34" s="1"/>
  <c r="P78" i="34" s="1"/>
  <c r="R78" i="34"/>
  <c r="O52" i="33"/>
  <c r="P52" i="33" s="1"/>
  <c r="T52" i="33"/>
  <c r="AC51" i="34"/>
  <c r="C52" i="34"/>
  <c r="AB51" i="34"/>
  <c r="E23" i="34"/>
  <c r="F23" i="34" s="1"/>
  <c r="G23" i="34" s="1"/>
  <c r="H23" i="34" s="1"/>
  <c r="Z23" i="34"/>
  <c r="AA23" i="34" s="1"/>
  <c r="I14" i="32"/>
  <c r="J14" i="32"/>
  <c r="V108" i="34" l="1"/>
  <c r="Y108" i="34" s="1"/>
  <c r="AC79" i="33"/>
  <c r="AB79" i="33"/>
  <c r="C80" i="33"/>
  <c r="V78" i="34"/>
  <c r="Y78" i="34" s="1"/>
  <c r="T78" i="34"/>
  <c r="Z52" i="34"/>
  <c r="AA52" i="34" s="1"/>
  <c r="E52" i="34"/>
  <c r="F52" i="34" s="1"/>
  <c r="G52" i="34" s="1"/>
  <c r="H52" i="34" s="1"/>
  <c r="AC52" i="33"/>
  <c r="C53" i="33"/>
  <c r="AB52" i="33"/>
  <c r="AB8" i="33" s="1"/>
  <c r="G5" i="33"/>
  <c r="E5" i="33"/>
  <c r="D4" i="33"/>
  <c r="P2" i="33" s="1"/>
  <c r="C5" i="33"/>
  <c r="I23" i="34"/>
  <c r="J23" i="34"/>
  <c r="K14" i="32"/>
  <c r="L14" i="32" s="1"/>
  <c r="N14" i="32" s="1"/>
  <c r="O14" i="32" s="1"/>
  <c r="P14" i="32" s="1"/>
  <c r="R14" i="32"/>
  <c r="T15" i="32"/>
  <c r="C16" i="32" s="1"/>
  <c r="T108" i="34" l="1"/>
  <c r="AC8" i="33"/>
  <c r="L4" i="33" s="1"/>
  <c r="E80" i="33"/>
  <c r="Z80" i="33"/>
  <c r="AA80" i="33" s="1"/>
  <c r="C79" i="34"/>
  <c r="AB78" i="34"/>
  <c r="AC78" i="34"/>
  <c r="E53" i="33"/>
  <c r="Z53" i="33"/>
  <c r="AA53" i="33" s="1"/>
  <c r="P4" i="33" s="1"/>
  <c r="I52" i="34"/>
  <c r="J52" i="34"/>
  <c r="I5" i="33"/>
  <c r="K23" i="34"/>
  <c r="L23" i="34" s="1"/>
  <c r="N23" i="34" s="1"/>
  <c r="O23" i="34" s="1"/>
  <c r="P23" i="34" s="1"/>
  <c r="R23" i="34"/>
  <c r="V14" i="32"/>
  <c r="T14" i="32" s="1"/>
  <c r="E16" i="32"/>
  <c r="F16" i="32" s="1"/>
  <c r="G16" i="32" s="1"/>
  <c r="H16" i="32" s="1"/>
  <c r="AB15" i="32"/>
  <c r="AC15" i="32"/>
  <c r="Z16" i="32"/>
  <c r="AA16" i="32" s="1"/>
  <c r="AC108" i="34" l="1"/>
  <c r="AB108" i="34"/>
  <c r="E79" i="34"/>
  <c r="Z79" i="34"/>
  <c r="AA79" i="34" s="1"/>
  <c r="L79" i="34"/>
  <c r="N79" i="34" s="1"/>
  <c r="R52" i="34"/>
  <c r="K52" i="34"/>
  <c r="L52" i="34" s="1"/>
  <c r="N52" i="34" s="1"/>
  <c r="O52" i="34" s="1"/>
  <c r="P52" i="34" s="1"/>
  <c r="V23" i="34"/>
  <c r="AB14" i="32"/>
  <c r="C15" i="32"/>
  <c r="AC14" i="32"/>
  <c r="X14" i="32"/>
  <c r="L5" i="32" s="1"/>
  <c r="Y14" i="32"/>
  <c r="I16" i="32"/>
  <c r="J16" i="32"/>
  <c r="K16" i="32" s="1"/>
  <c r="L16" i="32" s="1"/>
  <c r="N16" i="32" s="1"/>
  <c r="O16" i="32" s="1"/>
  <c r="P16" i="32" s="1"/>
  <c r="T16" i="32"/>
  <c r="C17" i="32" s="1"/>
  <c r="T79" i="34" l="1"/>
  <c r="O79" i="34"/>
  <c r="P79" i="34" s="1"/>
  <c r="V52" i="34"/>
  <c r="Y52" i="34" s="1"/>
  <c r="Y23" i="34"/>
  <c r="T23" i="34"/>
  <c r="E15" i="32"/>
  <c r="F15" i="32" s="1"/>
  <c r="G15" i="32" s="1"/>
  <c r="H15" i="32" s="1"/>
  <c r="Z15" i="32"/>
  <c r="AA15" i="32" s="1"/>
  <c r="E17" i="32"/>
  <c r="F17" i="32" s="1"/>
  <c r="G17" i="32" s="1"/>
  <c r="H17" i="32" s="1"/>
  <c r="AC16" i="32"/>
  <c r="AB16" i="32"/>
  <c r="Z17" i="32"/>
  <c r="AA17" i="32" s="1"/>
  <c r="C80" i="34" l="1"/>
  <c r="AC79" i="34"/>
  <c r="AB79" i="34"/>
  <c r="T52" i="34"/>
  <c r="C24" i="34"/>
  <c r="AC23" i="34"/>
  <c r="AB23" i="34"/>
  <c r="I15" i="32"/>
  <c r="J15" i="32"/>
  <c r="K15" i="32" s="1"/>
  <c r="L15" i="32" s="1"/>
  <c r="N15" i="32" s="1"/>
  <c r="O15" i="32" s="1"/>
  <c r="P15" i="32" s="1"/>
  <c r="I17" i="32"/>
  <c r="J17" i="32"/>
  <c r="K17" i="32" s="1"/>
  <c r="L17" i="32" s="1"/>
  <c r="N17" i="32" s="1"/>
  <c r="O17" i="32" s="1"/>
  <c r="P17" i="32" s="1"/>
  <c r="T17" i="32"/>
  <c r="AC17" i="32" s="1"/>
  <c r="E80" i="34" l="1"/>
  <c r="F80" i="34" s="1"/>
  <c r="G80" i="34" s="1"/>
  <c r="H80" i="34" s="1"/>
  <c r="Z80" i="34"/>
  <c r="AA80" i="34" s="1"/>
  <c r="C53" i="34"/>
  <c r="AC52" i="34"/>
  <c r="AB52" i="34"/>
  <c r="E24" i="34"/>
  <c r="F24" i="34" s="1"/>
  <c r="G24" i="34" s="1"/>
  <c r="H24" i="34" s="1"/>
  <c r="Z24" i="34"/>
  <c r="AA24" i="34" s="1"/>
  <c r="C18" i="32"/>
  <c r="Z18" i="32" s="1"/>
  <c r="AA18" i="32" s="1"/>
  <c r="AB17" i="32"/>
  <c r="J80" i="34" l="1"/>
  <c r="K80" i="34" s="1"/>
  <c r="I80" i="34"/>
  <c r="E53" i="34"/>
  <c r="F53" i="34" s="1"/>
  <c r="G53" i="34" s="1"/>
  <c r="H53" i="34" s="1"/>
  <c r="Z53" i="34"/>
  <c r="AA53" i="34" s="1"/>
  <c r="I24" i="34"/>
  <c r="J24" i="34"/>
  <c r="E18" i="32"/>
  <c r="F18" i="32" s="1"/>
  <c r="G18" i="32" s="1"/>
  <c r="H18" i="32" s="1"/>
  <c r="T18" i="32"/>
  <c r="AC18" i="32" s="1"/>
  <c r="L80" i="34" l="1"/>
  <c r="N80" i="34" s="1"/>
  <c r="O80" i="34" s="1"/>
  <c r="P80" i="34" s="1"/>
  <c r="I53" i="34"/>
  <c r="J53" i="34"/>
  <c r="K53" i="34" s="1"/>
  <c r="K24" i="34"/>
  <c r="R24" i="34"/>
  <c r="I18" i="32"/>
  <c r="J18" i="32"/>
  <c r="K18" i="32" s="1"/>
  <c r="L18" i="32" s="1"/>
  <c r="N18" i="32" s="1"/>
  <c r="O18" i="32" s="1"/>
  <c r="P18" i="32" s="1"/>
  <c r="AB18" i="32"/>
  <c r="C19" i="32"/>
  <c r="L53" i="34" l="1"/>
  <c r="N53" i="34" s="1"/>
  <c r="O53" i="34" s="1"/>
  <c r="P53" i="34" s="1"/>
  <c r="L24" i="34"/>
  <c r="N24" i="34" s="1"/>
  <c r="O24" i="34" s="1"/>
  <c r="P24" i="34" s="1"/>
  <c r="V24" i="34"/>
  <c r="E19" i="32"/>
  <c r="F19" i="32" s="1"/>
  <c r="G19" i="32" s="1"/>
  <c r="H19" i="32" s="1"/>
  <c r="Z19" i="32"/>
  <c r="AA19" i="32" s="1"/>
  <c r="T19" i="32"/>
  <c r="C20" i="32" s="1"/>
  <c r="T24" i="34" l="1"/>
  <c r="C25" i="34" s="1"/>
  <c r="Y24" i="34"/>
  <c r="I19" i="32"/>
  <c r="J19" i="32"/>
  <c r="K19" i="32" s="1"/>
  <c r="L19" i="32" s="1"/>
  <c r="N19" i="32" s="1"/>
  <c r="O19" i="32" s="1"/>
  <c r="P19" i="32" s="1"/>
  <c r="E20" i="32"/>
  <c r="F20" i="32" s="1"/>
  <c r="G20" i="32" s="1"/>
  <c r="H20" i="32" s="1"/>
  <c r="AB19" i="32"/>
  <c r="AC19" i="32"/>
  <c r="Z20" i="32"/>
  <c r="AA20" i="32" s="1"/>
  <c r="AB24" i="34" l="1"/>
  <c r="AC24" i="34"/>
  <c r="E25" i="34"/>
  <c r="F25" i="34" s="1"/>
  <c r="G25" i="34" s="1"/>
  <c r="H25" i="34" s="1"/>
  <c r="Z25" i="34"/>
  <c r="AA25" i="34" s="1"/>
  <c r="I20" i="32"/>
  <c r="J20" i="32"/>
  <c r="K20" i="32" s="1"/>
  <c r="L20" i="32" s="1"/>
  <c r="N20" i="32" s="1"/>
  <c r="O20" i="32" s="1"/>
  <c r="P20" i="32" s="1"/>
  <c r="T20" i="32"/>
  <c r="C21" i="32" s="1"/>
  <c r="I25" i="34" l="1"/>
  <c r="J25" i="34"/>
  <c r="E21" i="32"/>
  <c r="F21" i="32" s="1"/>
  <c r="G21" i="32" s="1"/>
  <c r="H21" i="32" s="1"/>
  <c r="AB20" i="32"/>
  <c r="AC20" i="32"/>
  <c r="Z21" i="32"/>
  <c r="AA21" i="32" s="1"/>
  <c r="K25" i="34" l="1"/>
  <c r="L25" i="34" s="1"/>
  <c r="N25" i="34" s="1"/>
  <c r="O25" i="34" s="1"/>
  <c r="P25" i="34" s="1"/>
  <c r="R25" i="34"/>
  <c r="I21" i="32"/>
  <c r="J21" i="32"/>
  <c r="K21" i="32" s="1"/>
  <c r="L21" i="32" s="1"/>
  <c r="N21" i="32" s="1"/>
  <c r="O21" i="32" s="1"/>
  <c r="P21" i="32" s="1"/>
  <c r="T21" i="32"/>
  <c r="AB21" i="32" s="1"/>
  <c r="V25" i="34" l="1"/>
  <c r="T25" i="34" s="1"/>
  <c r="C22" i="32"/>
  <c r="Z22" i="32" s="1"/>
  <c r="AA22" i="32" s="1"/>
  <c r="AC21" i="32"/>
  <c r="AC25" i="34" l="1"/>
  <c r="AB25" i="34"/>
  <c r="C26" i="34"/>
  <c r="Y25" i="34"/>
  <c r="E22" i="32"/>
  <c r="F22" i="32" s="1"/>
  <c r="G22" i="32" s="1"/>
  <c r="H22" i="32" s="1"/>
  <c r="T22" i="32"/>
  <c r="C23" i="32" s="1"/>
  <c r="E26" i="34" l="1"/>
  <c r="F26" i="34" s="1"/>
  <c r="G26" i="34" s="1"/>
  <c r="H26" i="34" s="1"/>
  <c r="Z26" i="34"/>
  <c r="AA26" i="34" s="1"/>
  <c r="I22" i="32"/>
  <c r="J22" i="32"/>
  <c r="K22" i="32" s="1"/>
  <c r="L22" i="32" s="1"/>
  <c r="N22" i="32" s="1"/>
  <c r="O22" i="32" s="1"/>
  <c r="P22" i="32" s="1"/>
  <c r="E23" i="32"/>
  <c r="F23" i="32" s="1"/>
  <c r="G23" i="32" s="1"/>
  <c r="H23" i="32" s="1"/>
  <c r="AB22" i="32"/>
  <c r="AC22" i="32"/>
  <c r="Z23" i="32"/>
  <c r="AA23" i="32" s="1"/>
  <c r="I26" i="34" l="1"/>
  <c r="J26" i="34"/>
  <c r="I23" i="32"/>
  <c r="J23" i="32"/>
  <c r="K23" i="32" s="1"/>
  <c r="L23" i="32" s="1"/>
  <c r="N23" i="32" s="1"/>
  <c r="O23" i="32" s="1"/>
  <c r="P23" i="32" s="1"/>
  <c r="T23" i="32"/>
  <c r="AB23" i="32" s="1"/>
  <c r="K26" i="34" l="1"/>
  <c r="L26" i="34" s="1"/>
  <c r="N26" i="34" s="1"/>
  <c r="O26" i="34" s="1"/>
  <c r="P26" i="34" s="1"/>
  <c r="R26" i="34"/>
  <c r="C24" i="32"/>
  <c r="Z24" i="32" s="1"/>
  <c r="AA24" i="32" s="1"/>
  <c r="AC23" i="32"/>
  <c r="V26" i="34" l="1"/>
  <c r="T26" i="34" s="1"/>
  <c r="E24" i="32"/>
  <c r="F24" i="32" s="1"/>
  <c r="G24" i="32" s="1"/>
  <c r="H24" i="32" s="1"/>
  <c r="T24" i="32"/>
  <c r="C25" i="32" s="1"/>
  <c r="AC26" i="34" l="1"/>
  <c r="AB26" i="34"/>
  <c r="C27" i="34"/>
  <c r="Y26" i="34"/>
  <c r="I24" i="32"/>
  <c r="J24" i="32"/>
  <c r="K24" i="32" s="1"/>
  <c r="L24" i="32" s="1"/>
  <c r="N24" i="32" s="1"/>
  <c r="O24" i="32" s="1"/>
  <c r="P24" i="32" s="1"/>
  <c r="E25" i="32"/>
  <c r="F25" i="32" s="1"/>
  <c r="G25" i="32" s="1"/>
  <c r="H25" i="32" s="1"/>
  <c r="AB24" i="32"/>
  <c r="AC24" i="32"/>
  <c r="Z25" i="32"/>
  <c r="AA25" i="32" s="1"/>
  <c r="E27" i="34" l="1"/>
  <c r="F27" i="34" s="1"/>
  <c r="G27" i="34" s="1"/>
  <c r="Z27" i="34"/>
  <c r="AA27" i="34" s="1"/>
  <c r="I25" i="32"/>
  <c r="J25" i="32"/>
  <c r="K25" i="32" s="1"/>
  <c r="L25" i="32" s="1"/>
  <c r="N25" i="32" s="1"/>
  <c r="O25" i="32" s="1"/>
  <c r="P25" i="32" s="1"/>
  <c r="T25" i="32"/>
  <c r="AC25" i="32" s="1"/>
  <c r="H27" i="34" l="1"/>
  <c r="V27" i="34" s="1"/>
  <c r="C26" i="32"/>
  <c r="Z26" i="32" s="1"/>
  <c r="AA26" i="32" s="1"/>
  <c r="AB25" i="32"/>
  <c r="Y27" i="34" l="1"/>
  <c r="P5" i="34" s="1"/>
  <c r="H4" i="34"/>
  <c r="I27" i="34"/>
  <c r="J27" i="34"/>
  <c r="K27" i="34" s="1"/>
  <c r="E26" i="32"/>
  <c r="F26" i="32" s="1"/>
  <c r="G26" i="32" s="1"/>
  <c r="H26" i="32" s="1"/>
  <c r="T26" i="32"/>
  <c r="AC26" i="32" s="1"/>
  <c r="L27" i="34" l="1"/>
  <c r="N27" i="34" s="1"/>
  <c r="I26" i="32"/>
  <c r="J26" i="32"/>
  <c r="K26" i="32" s="1"/>
  <c r="L26" i="32" s="1"/>
  <c r="N26" i="32" s="1"/>
  <c r="O26" i="32" s="1"/>
  <c r="P26" i="32" s="1"/>
  <c r="AB26" i="32"/>
  <c r="C27" i="32"/>
  <c r="O27" i="34" l="1"/>
  <c r="P27" i="34" s="1"/>
  <c r="T27" i="34"/>
  <c r="E27" i="32"/>
  <c r="F27" i="32" s="1"/>
  <c r="G27" i="32" s="1"/>
  <c r="H27" i="32" s="1"/>
  <c r="Z27" i="32"/>
  <c r="AA27" i="32" s="1"/>
  <c r="T27" i="32"/>
  <c r="AC27" i="32" s="1"/>
  <c r="AB27" i="34" l="1"/>
  <c r="AB8" i="34" s="1"/>
  <c r="AC27" i="34"/>
  <c r="AC8" i="34" s="1"/>
  <c r="C28" i="34"/>
  <c r="E5" i="34"/>
  <c r="G5" i="34"/>
  <c r="C5" i="34"/>
  <c r="D4" i="34"/>
  <c r="P2" i="34" s="1"/>
  <c r="I27" i="32"/>
  <c r="J27" i="32"/>
  <c r="K27" i="32" s="1"/>
  <c r="L27" i="32" s="1"/>
  <c r="N27" i="32" s="1"/>
  <c r="O27" i="32" s="1"/>
  <c r="P27" i="32" s="1"/>
  <c r="C28" i="32"/>
  <c r="Z28" i="32" s="1"/>
  <c r="AA28" i="32" s="1"/>
  <c r="AB27" i="32"/>
  <c r="I5" i="34" l="1"/>
  <c r="L4" i="34"/>
  <c r="E28" i="34"/>
  <c r="F28" i="34" s="1"/>
  <c r="G28" i="34" s="1"/>
  <c r="H28" i="34" s="1"/>
  <c r="Z28" i="34"/>
  <c r="AA28" i="34" s="1"/>
  <c r="P4" i="34" s="1"/>
  <c r="E28" i="32"/>
  <c r="F28" i="32" s="1"/>
  <c r="G28" i="32" s="1"/>
  <c r="H28" i="32" s="1"/>
  <c r="T28" i="32"/>
  <c r="C29" i="32" s="1"/>
  <c r="J28" i="34" l="1"/>
  <c r="K28" i="34" s="1"/>
  <c r="I28" i="34"/>
  <c r="I28" i="32"/>
  <c r="J28" i="32"/>
  <c r="K28" i="32" s="1"/>
  <c r="L28" i="32" s="1"/>
  <c r="N28" i="32" s="1"/>
  <c r="O28" i="32" s="1"/>
  <c r="P28" i="32" s="1"/>
  <c r="E29" i="32"/>
  <c r="F29" i="32" s="1"/>
  <c r="G29" i="32" s="1"/>
  <c r="H29" i="32" s="1"/>
  <c r="AC28" i="32"/>
  <c r="AB28" i="32"/>
  <c r="Z29" i="32"/>
  <c r="AA29" i="32" s="1"/>
  <c r="L28" i="34" l="1"/>
  <c r="N28" i="34" s="1"/>
  <c r="O28" i="34" s="1"/>
  <c r="P28" i="34" s="1"/>
  <c r="I29" i="32"/>
  <c r="J29" i="32"/>
  <c r="K29" i="32" s="1"/>
  <c r="L29" i="32" s="1"/>
  <c r="N29" i="32" s="1"/>
  <c r="O29" i="32" s="1"/>
  <c r="P29" i="32" s="1"/>
  <c r="T29" i="32"/>
  <c r="AB29" i="32" s="1"/>
  <c r="AC29" i="32" l="1"/>
  <c r="C30" i="32"/>
  <c r="E30" i="32" l="1"/>
  <c r="F30" i="32" s="1"/>
  <c r="G30" i="32" s="1"/>
  <c r="H30" i="32" s="1"/>
  <c r="Z30" i="32"/>
  <c r="AA30" i="32" s="1"/>
  <c r="T30" i="32"/>
  <c r="C31" i="32" s="1"/>
  <c r="I30" i="32" l="1"/>
  <c r="J30" i="32"/>
  <c r="K30" i="32" s="1"/>
  <c r="L30" i="32" s="1"/>
  <c r="N30" i="32" s="1"/>
  <c r="O30" i="32" s="1"/>
  <c r="P30" i="32" s="1"/>
  <c r="E31" i="32"/>
  <c r="F31" i="32" s="1"/>
  <c r="G31" i="32" s="1"/>
  <c r="H31" i="32" s="1"/>
  <c r="AC30" i="32"/>
  <c r="AB30" i="32"/>
  <c r="Z31" i="32"/>
  <c r="AA31" i="32" s="1"/>
  <c r="I31" i="32" l="1"/>
  <c r="J31" i="32"/>
  <c r="K31" i="32" s="1"/>
  <c r="L31" i="32" s="1"/>
  <c r="N31" i="32" s="1"/>
  <c r="O31" i="32" s="1"/>
  <c r="P31" i="32" s="1"/>
  <c r="T31" i="32"/>
  <c r="AC31" i="32" s="1"/>
  <c r="C32" i="32" l="1"/>
  <c r="E32" i="32" s="1"/>
  <c r="F32" i="32" s="1"/>
  <c r="G32" i="32" s="1"/>
  <c r="H32" i="32" s="1"/>
  <c r="AB31" i="32"/>
  <c r="I32" i="32" l="1"/>
  <c r="J32" i="32"/>
  <c r="K32" i="32" s="1"/>
  <c r="L32" i="32" s="1"/>
  <c r="N32" i="32" s="1"/>
  <c r="O32" i="32" s="1"/>
  <c r="P32" i="32" s="1"/>
  <c r="Z32" i="32"/>
  <c r="AA32" i="32" s="1"/>
  <c r="T32" i="32"/>
  <c r="C33" i="32" s="1"/>
  <c r="E33" i="32" l="1"/>
  <c r="F33" i="32" s="1"/>
  <c r="G33" i="32" s="1"/>
  <c r="H33" i="32" s="1"/>
  <c r="AB32" i="32"/>
  <c r="AC32" i="32"/>
  <c r="Z33" i="32"/>
  <c r="AA33" i="32" s="1"/>
  <c r="I33" i="32" l="1"/>
  <c r="J33" i="32"/>
  <c r="K33" i="32" s="1"/>
  <c r="L33" i="32" s="1"/>
  <c r="N33" i="32" s="1"/>
  <c r="O33" i="32" s="1"/>
  <c r="P33" i="32" s="1"/>
  <c r="T33" i="32"/>
  <c r="AC33" i="32" s="1"/>
  <c r="C34" i="32" l="1"/>
  <c r="Z34" i="32" s="1"/>
  <c r="AA34" i="32" s="1"/>
  <c r="AB33" i="32"/>
  <c r="E34" i="32" l="1"/>
  <c r="F34" i="32" s="1"/>
  <c r="G34" i="32" s="1"/>
  <c r="H34" i="32" s="1"/>
  <c r="T34" i="32"/>
  <c r="C35" i="32" s="1"/>
  <c r="I34" i="32" l="1"/>
  <c r="J34" i="32"/>
  <c r="K34" i="32" s="1"/>
  <c r="L34" i="32" s="1"/>
  <c r="N34" i="32" s="1"/>
  <c r="O34" i="32" s="1"/>
  <c r="P34" i="32" s="1"/>
  <c r="E35" i="32"/>
  <c r="F35" i="32" s="1"/>
  <c r="G35" i="32" s="1"/>
  <c r="H35" i="32" s="1"/>
  <c r="AC34" i="32"/>
  <c r="AB34" i="32"/>
  <c r="Z35" i="32"/>
  <c r="AA35" i="32" s="1"/>
  <c r="I35" i="32" l="1"/>
  <c r="J35" i="32"/>
  <c r="K35" i="32" l="1"/>
  <c r="L35" i="32" s="1"/>
  <c r="N35" i="32" s="1"/>
  <c r="O35" i="32" s="1"/>
  <c r="P35" i="32" s="1"/>
  <c r="R35" i="32"/>
  <c r="V35" i="32" l="1"/>
  <c r="T35" i="32" s="1"/>
  <c r="T36" i="32"/>
  <c r="C37" i="32" s="1"/>
  <c r="AC35" i="32" l="1"/>
  <c r="AB35" i="32"/>
  <c r="C36" i="32"/>
  <c r="Y35" i="32"/>
  <c r="AB36" i="32"/>
  <c r="E37" i="32"/>
  <c r="F37" i="32" s="1"/>
  <c r="G37" i="32" s="1"/>
  <c r="H37" i="32" s="1"/>
  <c r="AC36" i="32"/>
  <c r="Z37" i="32"/>
  <c r="AA37" i="32" s="1"/>
  <c r="Z36" i="32" l="1"/>
  <c r="AA36" i="32" s="1"/>
  <c r="E36" i="32"/>
  <c r="F36" i="32" s="1"/>
  <c r="G36" i="32" s="1"/>
  <c r="H36" i="32" s="1"/>
  <c r="I37" i="32"/>
  <c r="J37" i="32"/>
  <c r="K37" i="32" s="1"/>
  <c r="L37" i="32" s="1"/>
  <c r="N37" i="32" s="1"/>
  <c r="O37" i="32" s="1"/>
  <c r="P37" i="32" s="1"/>
  <c r="T37" i="32"/>
  <c r="AC37" i="32" s="1"/>
  <c r="I36" i="32" l="1"/>
  <c r="J36" i="32"/>
  <c r="K36" i="32" s="1"/>
  <c r="L36" i="32" s="1"/>
  <c r="N36" i="32" s="1"/>
  <c r="O36" i="32" s="1"/>
  <c r="P36" i="32" s="1"/>
  <c r="AB37" i="32"/>
  <c r="C38" i="32"/>
  <c r="Z38" i="32" s="1"/>
  <c r="AA38" i="32" s="1"/>
  <c r="E38" i="32" l="1"/>
  <c r="F38" i="32" s="1"/>
  <c r="T38" i="32"/>
  <c r="C39" i="32" s="1"/>
  <c r="G38" i="32" l="1"/>
  <c r="H38" i="32" s="1"/>
  <c r="AC38" i="32"/>
  <c r="E39" i="32"/>
  <c r="F39" i="32" s="1"/>
  <c r="G39" i="32" s="1"/>
  <c r="H39" i="32" s="1"/>
  <c r="AB38" i="32"/>
  <c r="Z39" i="32"/>
  <c r="AA39" i="32" s="1"/>
  <c r="I39" i="32" l="1"/>
  <c r="J39" i="32"/>
  <c r="K39" i="32" s="1"/>
  <c r="L39" i="32" s="1"/>
  <c r="N39" i="32" s="1"/>
  <c r="O39" i="32" s="1"/>
  <c r="P39" i="32" s="1"/>
  <c r="I38" i="32"/>
  <c r="J38" i="32"/>
  <c r="K38" i="32" s="1"/>
  <c r="L38" i="32" s="1"/>
  <c r="N38" i="32" s="1"/>
  <c r="O38" i="32" s="1"/>
  <c r="P38" i="32" s="1"/>
  <c r="T39" i="32"/>
  <c r="AB39" i="32" s="1"/>
  <c r="C40" i="32" l="1"/>
  <c r="Z40" i="32" s="1"/>
  <c r="AA40" i="32" s="1"/>
  <c r="AC39" i="32"/>
  <c r="E40" i="32" l="1"/>
  <c r="F40" i="32" s="1"/>
  <c r="G40" i="32" s="1"/>
  <c r="H40" i="32" s="1"/>
  <c r="T40" i="32"/>
  <c r="C41" i="32" s="1"/>
  <c r="I40" i="32" l="1"/>
  <c r="J40" i="32"/>
  <c r="K40" i="32" s="1"/>
  <c r="L40" i="32" s="1"/>
  <c r="N40" i="32" s="1"/>
  <c r="O40" i="32" s="1"/>
  <c r="P40" i="32" s="1"/>
  <c r="E41" i="32"/>
  <c r="F41" i="32" s="1"/>
  <c r="G41" i="32" s="1"/>
  <c r="H41" i="32" s="1"/>
  <c r="AB40" i="32"/>
  <c r="AC40" i="32"/>
  <c r="Z41" i="32"/>
  <c r="AA41" i="32" s="1"/>
  <c r="I41" i="32" l="1"/>
  <c r="J41" i="32"/>
  <c r="K41" i="32" s="1"/>
  <c r="L41" i="32" s="1"/>
  <c r="N41" i="32" s="1"/>
  <c r="O41" i="32" s="1"/>
  <c r="P41" i="32" s="1"/>
  <c r="T41" i="32"/>
  <c r="C42" i="32" s="1"/>
  <c r="AB41" i="32" l="1"/>
  <c r="AC41" i="32"/>
  <c r="E42" i="32"/>
  <c r="F42" i="32" s="1"/>
  <c r="G42" i="32" s="1"/>
  <c r="H42" i="32" s="1"/>
  <c r="Z42" i="32"/>
  <c r="AA42" i="32" s="1"/>
  <c r="I42" i="32" l="1"/>
  <c r="J42" i="32"/>
  <c r="K42" i="32" s="1"/>
  <c r="L42" i="32" s="1"/>
  <c r="N42" i="32" s="1"/>
  <c r="O42" i="32" s="1"/>
  <c r="P42" i="32" s="1"/>
  <c r="T42" i="32"/>
  <c r="AB42" i="32" s="1"/>
  <c r="C43" i="32" l="1"/>
  <c r="E43" i="32" s="1"/>
  <c r="F43" i="32" s="1"/>
  <c r="G43" i="32" s="1"/>
  <c r="H43" i="32" s="1"/>
  <c r="AC42" i="32"/>
  <c r="I43" i="32" l="1"/>
  <c r="J43" i="32"/>
  <c r="K43" i="32" s="1"/>
  <c r="L43" i="32" s="1"/>
  <c r="N43" i="32" s="1"/>
  <c r="O43" i="32" s="1"/>
  <c r="P43" i="32" s="1"/>
  <c r="Z43" i="32"/>
  <c r="AA43" i="32" s="1"/>
  <c r="T43" i="32"/>
  <c r="AC43" i="32" s="1"/>
  <c r="AB43" i="32" l="1"/>
  <c r="C44" i="32"/>
  <c r="E44" i="32" s="1"/>
  <c r="F44" i="32" s="1"/>
  <c r="G44" i="32" s="1"/>
  <c r="H44" i="32" s="1"/>
  <c r="I44" i="32" l="1"/>
  <c r="J44" i="32"/>
  <c r="K44" i="32" s="1"/>
  <c r="L44" i="32" s="1"/>
  <c r="N44" i="32" s="1"/>
  <c r="O44" i="32" s="1"/>
  <c r="P44" i="32" s="1"/>
  <c r="Z44" i="32"/>
  <c r="AA44" i="32" s="1"/>
  <c r="T44" i="32"/>
  <c r="C45" i="32" s="1"/>
  <c r="E45" i="32" l="1"/>
  <c r="F45" i="32" s="1"/>
  <c r="G45" i="32" s="1"/>
  <c r="H45" i="32" s="1"/>
  <c r="AB44" i="32"/>
  <c r="AC44" i="32"/>
  <c r="Z45" i="32"/>
  <c r="AA45" i="32" s="1"/>
  <c r="I45" i="32" l="1"/>
  <c r="J45" i="32"/>
  <c r="K45" i="32" s="1"/>
  <c r="L45" i="32" s="1"/>
  <c r="N45" i="32" s="1"/>
  <c r="O45" i="32" s="1"/>
  <c r="P45" i="32" s="1"/>
  <c r="T45" i="32"/>
  <c r="AB45" i="32" s="1"/>
  <c r="AC45" i="32" l="1"/>
  <c r="C46" i="32"/>
  <c r="E46" i="32" l="1"/>
  <c r="F46" i="32" s="1"/>
  <c r="G46" i="32" s="1"/>
  <c r="H46" i="32" s="1"/>
  <c r="T46" i="32"/>
  <c r="C47" i="32" s="1"/>
  <c r="Z46" i="32"/>
  <c r="AA46" i="32" s="1"/>
  <c r="I46" i="32" l="1"/>
  <c r="J46" i="32"/>
  <c r="K46" i="32" s="1"/>
  <c r="L46" i="32" s="1"/>
  <c r="N46" i="32" s="1"/>
  <c r="O46" i="32" s="1"/>
  <c r="P46" i="32" s="1"/>
  <c r="AC46" i="32"/>
  <c r="AB46" i="32"/>
  <c r="E47" i="32"/>
  <c r="F47" i="32" s="1"/>
  <c r="G47" i="32" s="1"/>
  <c r="H47" i="32" s="1"/>
  <c r="Z47" i="32"/>
  <c r="AA47" i="32" s="1"/>
  <c r="I47" i="32" l="1"/>
  <c r="J47" i="32"/>
  <c r="K47" i="32" s="1"/>
  <c r="L47" i="32" s="1"/>
  <c r="N47" i="32" s="1"/>
  <c r="O47" i="32" s="1"/>
  <c r="P47" i="32" s="1"/>
  <c r="T47" i="32"/>
  <c r="AC47" i="32" s="1"/>
  <c r="C48" i="32" l="1"/>
  <c r="AB47" i="32"/>
  <c r="E48" i="32" l="1"/>
  <c r="F48" i="32" s="1"/>
  <c r="Z48" i="32"/>
  <c r="AA48" i="32" s="1"/>
  <c r="T48" i="32"/>
  <c r="C49" i="32" s="1"/>
  <c r="G48" i="32" l="1"/>
  <c r="H48" i="32" s="1"/>
  <c r="E49" i="32"/>
  <c r="F49" i="32" s="1"/>
  <c r="G49" i="32" s="1"/>
  <c r="H49" i="32" s="1"/>
  <c r="AB48" i="32"/>
  <c r="AC48" i="32"/>
  <c r="Z49" i="32"/>
  <c r="AA49" i="32" s="1"/>
  <c r="I49" i="32" l="1"/>
  <c r="J49" i="32"/>
  <c r="K49" i="32" s="1"/>
  <c r="L49" i="32" s="1"/>
  <c r="N49" i="32" s="1"/>
  <c r="O49" i="32" s="1"/>
  <c r="P49" i="32" s="1"/>
  <c r="I48" i="32"/>
  <c r="J48" i="32"/>
  <c r="K48" i="32" s="1"/>
  <c r="L48" i="32" s="1"/>
  <c r="N48" i="32" s="1"/>
  <c r="O48" i="32" s="1"/>
  <c r="P48" i="32" s="1"/>
  <c r="T49" i="32"/>
  <c r="AC49" i="32" s="1"/>
  <c r="C50" i="32" l="1"/>
  <c r="Z50" i="32" s="1"/>
  <c r="AA50" i="32" s="1"/>
  <c r="AB49" i="32"/>
  <c r="E50" i="32" l="1"/>
  <c r="F50" i="32" s="1"/>
  <c r="G50" i="32" s="1"/>
  <c r="H50" i="32" s="1"/>
  <c r="I50" i="32" l="1"/>
  <c r="J50" i="32"/>
  <c r="K50" i="32" s="1"/>
  <c r="L50" i="32" s="1"/>
  <c r="N50" i="32" s="1"/>
  <c r="O50" i="32" l="1"/>
  <c r="P50" i="32" s="1"/>
  <c r="T50" i="32"/>
  <c r="AC50" i="32" l="1"/>
  <c r="AB50" i="32"/>
  <c r="C51" i="32"/>
  <c r="Z51" i="32" l="1"/>
  <c r="AA51" i="32" s="1"/>
  <c r="E51" i="32"/>
  <c r="F51" i="32" s="1"/>
  <c r="G51" i="32" s="1"/>
  <c r="H51" i="32" s="1"/>
  <c r="V51" i="32" s="1"/>
  <c r="Y51" i="32" s="1"/>
  <c r="I51" i="32" l="1"/>
  <c r="J51" i="32"/>
  <c r="K51" i="32" s="1"/>
  <c r="L51" i="32" s="1"/>
  <c r="N51" i="32" s="1"/>
  <c r="O51" i="32" s="1"/>
  <c r="P51" i="32" s="1"/>
  <c r="T51" i="32" l="1"/>
  <c r="AB51" i="32" s="1"/>
  <c r="T53" i="32"/>
  <c r="C54" i="32" s="1"/>
  <c r="C52" i="32" l="1"/>
  <c r="AC51" i="32"/>
  <c r="Z52" i="32"/>
  <c r="AA52" i="32" s="1"/>
  <c r="E52" i="32"/>
  <c r="F52" i="32" s="1"/>
  <c r="G52" i="32" s="1"/>
  <c r="H52" i="32" s="1"/>
  <c r="AB53" i="32"/>
  <c r="E54" i="32"/>
  <c r="F54" i="32" s="1"/>
  <c r="G54" i="32" s="1"/>
  <c r="H54" i="32" s="1"/>
  <c r="AC53" i="32"/>
  <c r="Z54" i="32"/>
  <c r="AA54" i="32" s="1"/>
  <c r="I52" i="32" l="1"/>
  <c r="J52" i="32"/>
  <c r="I54" i="32"/>
  <c r="J54" i="32"/>
  <c r="K54" i="32" s="1"/>
  <c r="L54" i="32" s="1"/>
  <c r="N54" i="32" s="1"/>
  <c r="O54" i="32" s="1"/>
  <c r="P54" i="32" s="1"/>
  <c r="T54" i="32"/>
  <c r="AC54" i="32" s="1"/>
  <c r="K52" i="32" l="1"/>
  <c r="L52" i="32" s="1"/>
  <c r="N52" i="32" s="1"/>
  <c r="O52" i="32" s="1"/>
  <c r="P52" i="32" s="1"/>
  <c r="R52" i="32"/>
  <c r="AB54" i="32"/>
  <c r="C55" i="32"/>
  <c r="E55" i="32" s="1"/>
  <c r="F55" i="32" s="1"/>
  <c r="G55" i="32" s="1"/>
  <c r="H55" i="32" s="1"/>
  <c r="V52" i="32" l="1"/>
  <c r="T52" i="32" s="1"/>
  <c r="I55" i="32"/>
  <c r="J55" i="32"/>
  <c r="K55" i="32" s="1"/>
  <c r="L55" i="32" s="1"/>
  <c r="N55" i="32" s="1"/>
  <c r="O55" i="32" s="1"/>
  <c r="P55" i="32" s="1"/>
  <c r="Z55" i="32"/>
  <c r="AA55" i="32" s="1"/>
  <c r="T55" i="32"/>
  <c r="AC55" i="32" s="1"/>
  <c r="AB52" i="32" l="1"/>
  <c r="C53" i="32"/>
  <c r="AC52" i="32"/>
  <c r="Y52" i="32"/>
  <c r="C56" i="32"/>
  <c r="E56" i="32" s="1"/>
  <c r="F56" i="32" s="1"/>
  <c r="G56" i="32" s="1"/>
  <c r="H56" i="32" s="1"/>
  <c r="AB55" i="32"/>
  <c r="E53" i="32" l="1"/>
  <c r="F53" i="32" s="1"/>
  <c r="G53" i="32" s="1"/>
  <c r="H53" i="32" s="1"/>
  <c r="Z53" i="32"/>
  <c r="AA53" i="32" s="1"/>
  <c r="I56" i="32"/>
  <c r="J56" i="32"/>
  <c r="K56" i="32" s="1"/>
  <c r="L56" i="32" s="1"/>
  <c r="N56" i="32" s="1"/>
  <c r="O56" i="32" s="1"/>
  <c r="P56" i="32" s="1"/>
  <c r="Z56" i="32"/>
  <c r="AA56" i="32" s="1"/>
  <c r="T56" i="32"/>
  <c r="AC56" i="32" s="1"/>
  <c r="J53" i="32" l="1"/>
  <c r="K53" i="32" s="1"/>
  <c r="L53" i="32" s="1"/>
  <c r="N53" i="32" s="1"/>
  <c r="O53" i="32" s="1"/>
  <c r="P53" i="32" s="1"/>
  <c r="I53" i="32"/>
  <c r="AB56" i="32"/>
  <c r="C57" i="32"/>
  <c r="Z57" i="32" s="1"/>
  <c r="AA57" i="32" s="1"/>
  <c r="E57" i="32" l="1"/>
  <c r="F57" i="32" s="1"/>
  <c r="T57" i="32"/>
  <c r="C58" i="32" s="1"/>
  <c r="G57" i="32" l="1"/>
  <c r="H57" i="32" s="1"/>
  <c r="E58" i="32"/>
  <c r="F58" i="32" s="1"/>
  <c r="G58" i="32" s="1"/>
  <c r="H58" i="32" s="1"/>
  <c r="AB57" i="32"/>
  <c r="AC57" i="32"/>
  <c r="Z58" i="32"/>
  <c r="AA58" i="32" s="1"/>
  <c r="I58" i="32" l="1"/>
  <c r="J58" i="32"/>
  <c r="K58" i="32" s="1"/>
  <c r="L58" i="32" s="1"/>
  <c r="N58" i="32" s="1"/>
  <c r="O58" i="32" s="1"/>
  <c r="P58" i="32" s="1"/>
  <c r="I57" i="32"/>
  <c r="J57" i="32"/>
  <c r="K57" i="32" s="1"/>
  <c r="L57" i="32" s="1"/>
  <c r="N57" i="32" s="1"/>
  <c r="O57" i="32" s="1"/>
  <c r="P57" i="32" s="1"/>
  <c r="T58" i="32"/>
  <c r="AC58" i="32" s="1"/>
  <c r="C59" i="32" l="1"/>
  <c r="Z59" i="32" s="1"/>
  <c r="AA59" i="32" s="1"/>
  <c r="AB58" i="32"/>
  <c r="E59" i="32" l="1"/>
  <c r="F59" i="32" s="1"/>
  <c r="G59" i="32" s="1"/>
  <c r="H59" i="32" s="1"/>
  <c r="T59" i="32"/>
  <c r="AC59" i="32" s="1"/>
  <c r="I59" i="32" l="1"/>
  <c r="J59" i="32"/>
  <c r="K59" i="32" s="1"/>
  <c r="L59" i="32" s="1"/>
  <c r="N59" i="32" s="1"/>
  <c r="O59" i="32" s="1"/>
  <c r="P59" i="32" s="1"/>
  <c r="C60" i="32"/>
  <c r="AB59" i="32"/>
  <c r="E60" i="32" l="1"/>
  <c r="F60" i="32" s="1"/>
  <c r="G60" i="32" s="1"/>
  <c r="H60" i="32" s="1"/>
  <c r="Z60" i="32"/>
  <c r="AA60" i="32" s="1"/>
  <c r="I60" i="32" l="1"/>
  <c r="J60" i="32"/>
  <c r="K60" i="32" l="1"/>
  <c r="L60" i="32" s="1"/>
  <c r="N60" i="32" s="1"/>
  <c r="O60" i="32" s="1"/>
  <c r="P60" i="32" s="1"/>
  <c r="R60" i="32"/>
  <c r="T61" i="32"/>
  <c r="C62" i="32" s="1"/>
  <c r="V60" i="32" l="1"/>
  <c r="T60" i="32" s="1"/>
  <c r="AB61" i="32"/>
  <c r="E62" i="32"/>
  <c r="F62" i="32" s="1"/>
  <c r="G62" i="32" s="1"/>
  <c r="H62" i="32" s="1"/>
  <c r="AC61" i="32"/>
  <c r="Z62" i="32"/>
  <c r="AA62" i="32" s="1"/>
  <c r="C61" i="32" l="1"/>
  <c r="AC60" i="32"/>
  <c r="AB60" i="32"/>
  <c r="Y60" i="32"/>
  <c r="I62" i="32"/>
  <c r="J62" i="32"/>
  <c r="K62" i="32" s="1"/>
  <c r="L62" i="32" s="1"/>
  <c r="N62" i="32" s="1"/>
  <c r="O62" i="32" s="1"/>
  <c r="P62" i="32" s="1"/>
  <c r="T62" i="32"/>
  <c r="C63" i="32" s="1"/>
  <c r="Z61" i="32" l="1"/>
  <c r="AA61" i="32" s="1"/>
  <c r="E61" i="32"/>
  <c r="F61" i="32" s="1"/>
  <c r="G61" i="32" s="1"/>
  <c r="H61" i="32" s="1"/>
  <c r="E63" i="32"/>
  <c r="F63" i="32" s="1"/>
  <c r="G63" i="32" s="1"/>
  <c r="H63" i="32" s="1"/>
  <c r="AC62" i="32"/>
  <c r="AB62" i="32"/>
  <c r="Z63" i="32"/>
  <c r="AA63" i="32" s="1"/>
  <c r="I61" i="32" l="1"/>
  <c r="J61" i="32"/>
  <c r="K61" i="32" s="1"/>
  <c r="L61" i="32" s="1"/>
  <c r="N61" i="32" s="1"/>
  <c r="O61" i="32" s="1"/>
  <c r="P61" i="32" s="1"/>
  <c r="I63" i="32"/>
  <c r="J63" i="32"/>
  <c r="K63" i="32" s="1"/>
  <c r="L63" i="32" s="1"/>
  <c r="N63" i="32" s="1"/>
  <c r="O63" i="32" s="1"/>
  <c r="P63" i="32" s="1"/>
  <c r="T63" i="32"/>
  <c r="AB63" i="32" s="1"/>
  <c r="C64" i="32" l="1"/>
  <c r="AC63" i="32"/>
  <c r="E64" i="32" l="1"/>
  <c r="F64" i="32" s="1"/>
  <c r="G64" i="32" s="1"/>
  <c r="H64" i="32" s="1"/>
  <c r="Z64" i="32"/>
  <c r="AA64" i="32" s="1"/>
  <c r="T64" i="32"/>
  <c r="AB64" i="32" s="1"/>
  <c r="I64" i="32" l="1"/>
  <c r="J64" i="32"/>
  <c r="K64" i="32" s="1"/>
  <c r="L64" i="32" s="1"/>
  <c r="N64" i="32" s="1"/>
  <c r="O64" i="32" s="1"/>
  <c r="P64" i="32" s="1"/>
  <c r="C65" i="32"/>
  <c r="Z65" i="32" s="1"/>
  <c r="AA65" i="32" s="1"/>
  <c r="AC64" i="32"/>
  <c r="E65" i="32" l="1"/>
  <c r="F65" i="32" s="1"/>
  <c r="G65" i="32" s="1"/>
  <c r="H65" i="32" s="1"/>
  <c r="T65" i="32"/>
  <c r="AB65" i="32" s="1"/>
  <c r="I65" i="32" l="1"/>
  <c r="J65" i="32"/>
  <c r="K65" i="32" s="1"/>
  <c r="L65" i="32" s="1"/>
  <c r="N65" i="32" s="1"/>
  <c r="O65" i="32" s="1"/>
  <c r="P65" i="32" s="1"/>
  <c r="AC65" i="32"/>
  <c r="C66" i="32"/>
  <c r="E66" i="32" s="1"/>
  <c r="F66" i="32" s="1"/>
  <c r="G66" i="32" s="1"/>
  <c r="H66" i="32" s="1"/>
  <c r="I66" i="32" l="1"/>
  <c r="J66" i="32"/>
  <c r="K66" i="32" s="1"/>
  <c r="L66" i="32" s="1"/>
  <c r="N66" i="32" s="1"/>
  <c r="O66" i="32" s="1"/>
  <c r="P66" i="32" s="1"/>
  <c r="Z66" i="32"/>
  <c r="AA66" i="32" s="1"/>
  <c r="T66" i="32"/>
  <c r="C67" i="32" s="1"/>
  <c r="E67" i="32" l="1"/>
  <c r="F67" i="32" s="1"/>
  <c r="G67" i="32" s="1"/>
  <c r="H67" i="32" s="1"/>
  <c r="AB66" i="32"/>
  <c r="AC66" i="32"/>
  <c r="Z67" i="32"/>
  <c r="AA67" i="32" s="1"/>
  <c r="I67" i="32" l="1"/>
  <c r="J67" i="32"/>
  <c r="K67" i="32" s="1"/>
  <c r="L67" i="32" s="1"/>
  <c r="N67" i="32" s="1"/>
  <c r="O67" i="32" s="1"/>
  <c r="P67" i="32" s="1"/>
  <c r="T67" i="32"/>
  <c r="AC67" i="32" s="1"/>
  <c r="C68" i="32" l="1"/>
  <c r="Z68" i="32" s="1"/>
  <c r="AA68" i="32" s="1"/>
  <c r="AB67" i="32"/>
  <c r="E68" i="32" l="1"/>
  <c r="F68" i="32" s="1"/>
  <c r="G68" i="32" s="1"/>
  <c r="H68" i="32" s="1"/>
  <c r="T68" i="32"/>
  <c r="AC68" i="32" s="1"/>
  <c r="I68" i="32" l="1"/>
  <c r="J68" i="32"/>
  <c r="K68" i="32" s="1"/>
  <c r="L68" i="32" s="1"/>
  <c r="N68" i="32" s="1"/>
  <c r="O68" i="32" s="1"/>
  <c r="P68" i="32" s="1"/>
  <c r="C69" i="32"/>
  <c r="Z69" i="32" s="1"/>
  <c r="AA69" i="32" s="1"/>
  <c r="AB68" i="32"/>
  <c r="E69" i="32" l="1"/>
  <c r="F69" i="32" s="1"/>
  <c r="G69" i="32" s="1"/>
  <c r="H69" i="32" s="1"/>
  <c r="T69" i="32"/>
  <c r="C70" i="32" s="1"/>
  <c r="I69" i="32" l="1"/>
  <c r="J69" i="32"/>
  <c r="K69" i="32" s="1"/>
  <c r="L69" i="32" s="1"/>
  <c r="N69" i="32" s="1"/>
  <c r="O69" i="32" s="1"/>
  <c r="P69" i="32" s="1"/>
  <c r="AC69" i="32"/>
  <c r="AB69" i="32"/>
  <c r="E70" i="32"/>
  <c r="F70" i="32" s="1"/>
  <c r="G70" i="32" s="1"/>
  <c r="H70" i="32" s="1"/>
  <c r="Z70" i="32"/>
  <c r="AA70" i="32" s="1"/>
  <c r="I70" i="32" l="1"/>
  <c r="J70" i="32"/>
  <c r="K70" i="32" s="1"/>
  <c r="L70" i="32" s="1"/>
  <c r="N70" i="32" s="1"/>
  <c r="O70" i="32" s="1"/>
  <c r="P70" i="32" s="1"/>
  <c r="T70" i="32"/>
  <c r="C71" i="32" s="1"/>
  <c r="AC70" i="32" l="1"/>
  <c r="E71" i="32"/>
  <c r="F71" i="32" s="1"/>
  <c r="G71" i="32" s="1"/>
  <c r="H71" i="32" s="1"/>
  <c r="AB70" i="32"/>
  <c r="Z71" i="32"/>
  <c r="AA71" i="32" s="1"/>
  <c r="I71" i="32" l="1"/>
  <c r="J71" i="32"/>
  <c r="K71" i="32" s="1"/>
  <c r="L71" i="32" s="1"/>
  <c r="N71" i="32" s="1"/>
  <c r="O71" i="32" s="1"/>
  <c r="P71" i="32" s="1"/>
  <c r="T71" i="32"/>
  <c r="C72" i="32" s="1"/>
  <c r="AB71" i="32" l="1"/>
  <c r="AC71" i="32"/>
  <c r="E72" i="32"/>
  <c r="F72" i="32" s="1"/>
  <c r="G72" i="32" s="1"/>
  <c r="H72" i="32" s="1"/>
  <c r="Z72" i="32"/>
  <c r="AA72" i="32" s="1"/>
  <c r="I72" i="32" l="1"/>
  <c r="J72" i="32"/>
  <c r="K72" i="32" s="1"/>
  <c r="L72" i="32" s="1"/>
  <c r="N72" i="32" s="1"/>
  <c r="O72" i="32" s="1"/>
  <c r="P72" i="32" s="1"/>
  <c r="T72" i="32"/>
  <c r="AC72" i="32" s="1"/>
  <c r="C73" i="32" l="1"/>
  <c r="AB72" i="32"/>
  <c r="E73" i="32" l="1"/>
  <c r="F73" i="32" s="1"/>
  <c r="G73" i="32" s="1"/>
  <c r="H73" i="32" s="1"/>
  <c r="Z73" i="32"/>
  <c r="AA73" i="32" s="1"/>
  <c r="T73" i="32"/>
  <c r="C74" i="32" s="1"/>
  <c r="I73" i="32" l="1"/>
  <c r="J73" i="32"/>
  <c r="K73" i="32" s="1"/>
  <c r="L73" i="32" s="1"/>
  <c r="N73" i="32" s="1"/>
  <c r="O73" i="32" s="1"/>
  <c r="P73" i="32" s="1"/>
  <c r="E74" i="32"/>
  <c r="F74" i="32" s="1"/>
  <c r="G74" i="32" s="1"/>
  <c r="H74" i="32" s="1"/>
  <c r="AC73" i="32"/>
  <c r="AB73" i="32"/>
  <c r="Z74" i="32"/>
  <c r="AA74" i="32" s="1"/>
  <c r="I74" i="32" l="1"/>
  <c r="J74" i="32"/>
  <c r="K74" i="32" s="1"/>
  <c r="L74" i="32" s="1"/>
  <c r="N74" i="32" s="1"/>
  <c r="O74" i="32" s="1"/>
  <c r="P74" i="32" s="1"/>
  <c r="T74" i="32"/>
  <c r="AC74" i="32" s="1"/>
  <c r="C75" i="32" l="1"/>
  <c r="E75" i="32" s="1"/>
  <c r="F75" i="32" s="1"/>
  <c r="G75" i="32" s="1"/>
  <c r="H75" i="32" s="1"/>
  <c r="AB74" i="32"/>
  <c r="I75" i="32" l="1"/>
  <c r="J75" i="32"/>
  <c r="K75" i="32" s="1"/>
  <c r="L75" i="32" s="1"/>
  <c r="N75" i="32" s="1"/>
  <c r="O75" i="32" s="1"/>
  <c r="P75" i="32" s="1"/>
  <c r="Z75" i="32"/>
  <c r="AA75" i="32" s="1"/>
  <c r="T75" i="32"/>
  <c r="AC75" i="32" s="1"/>
  <c r="C76" i="32" l="1"/>
  <c r="E76" i="32" s="1"/>
  <c r="F76" i="32" s="1"/>
  <c r="G76" i="32" s="1"/>
  <c r="H76" i="32" s="1"/>
  <c r="AB75" i="32"/>
  <c r="I76" i="32" l="1"/>
  <c r="J76" i="32"/>
  <c r="K76" i="32" s="1"/>
  <c r="L76" i="32" s="1"/>
  <c r="N76" i="32" s="1"/>
  <c r="O76" i="32" s="1"/>
  <c r="P76" i="32" s="1"/>
  <c r="Z76" i="32"/>
  <c r="AA76" i="32" s="1"/>
  <c r="T76" i="32"/>
  <c r="AC76" i="32" s="1"/>
  <c r="C77" i="32" l="1"/>
  <c r="E77" i="32" s="1"/>
  <c r="F77" i="32" s="1"/>
  <c r="G77" i="32" s="1"/>
  <c r="H77" i="32" s="1"/>
  <c r="AB76" i="32"/>
  <c r="I77" i="32" l="1"/>
  <c r="J77" i="32"/>
  <c r="Z77" i="32"/>
  <c r="AA77" i="32" s="1"/>
  <c r="K77" i="32" l="1"/>
  <c r="L77" i="32" s="1"/>
  <c r="N77" i="32" s="1"/>
  <c r="O77" i="32" s="1"/>
  <c r="P77" i="32" s="1"/>
  <c r="R77" i="32"/>
  <c r="V77" i="32" l="1"/>
  <c r="T77" i="32" s="1"/>
  <c r="AB77" i="32" l="1"/>
  <c r="AC77" i="32"/>
  <c r="C78" i="32"/>
  <c r="Y77" i="32"/>
  <c r="E78" i="32" l="1"/>
  <c r="F78" i="32" s="1"/>
  <c r="G78" i="32" s="1"/>
  <c r="H78" i="32" s="1"/>
  <c r="Z78" i="32"/>
  <c r="AA78" i="32" s="1"/>
  <c r="J78" i="32" l="1"/>
  <c r="I78" i="32"/>
  <c r="K78" i="32" l="1"/>
  <c r="L78" i="32" s="1"/>
  <c r="N78" i="32" s="1"/>
  <c r="O78" i="32" s="1"/>
  <c r="P78" i="32" s="1"/>
  <c r="R78" i="32"/>
  <c r="T80" i="32"/>
  <c r="AB80" i="32" s="1"/>
  <c r="V78" i="32" l="1"/>
  <c r="T78" i="32" s="1"/>
  <c r="C81" i="32"/>
  <c r="AC80" i="32"/>
  <c r="C79" i="32" l="1"/>
  <c r="AC78" i="32"/>
  <c r="AB78" i="32"/>
  <c r="Y78" i="32"/>
  <c r="E81" i="32"/>
  <c r="F81" i="32" s="1"/>
  <c r="G81" i="32" s="1"/>
  <c r="H81" i="32" s="1"/>
  <c r="Z81" i="32"/>
  <c r="AA81" i="32" s="1"/>
  <c r="T81" i="32"/>
  <c r="AC81" i="32" s="1"/>
  <c r="E79" i="32" l="1"/>
  <c r="F79" i="32" s="1"/>
  <c r="G79" i="32" s="1"/>
  <c r="Z79" i="32"/>
  <c r="AA79" i="32" s="1"/>
  <c r="I81" i="32"/>
  <c r="J81" i="32"/>
  <c r="K81" i="32" s="1"/>
  <c r="L81" i="32" s="1"/>
  <c r="N81" i="32" s="1"/>
  <c r="O81" i="32" s="1"/>
  <c r="P81" i="32" s="1"/>
  <c r="AB81" i="32"/>
  <c r="C82" i="32"/>
  <c r="H79" i="32" l="1"/>
  <c r="J79" i="32" s="1"/>
  <c r="K79" i="32" s="1"/>
  <c r="L79" i="32" s="1"/>
  <c r="N79" i="32" s="1"/>
  <c r="O79" i="32" s="1"/>
  <c r="P79" i="32" s="1"/>
  <c r="V79" i="32"/>
  <c r="E82" i="32"/>
  <c r="F82" i="32" s="1"/>
  <c r="G82" i="32" s="1"/>
  <c r="H82" i="32" s="1"/>
  <c r="Z82" i="32"/>
  <c r="AA82" i="32" s="1"/>
  <c r="T82" i="32"/>
  <c r="AC82" i="32" s="1"/>
  <c r="Y79" i="32" l="1"/>
  <c r="T79" i="32"/>
  <c r="I82" i="32"/>
  <c r="J82" i="32"/>
  <c r="K82" i="32" s="1"/>
  <c r="L82" i="32" s="1"/>
  <c r="N82" i="32" s="1"/>
  <c r="O82" i="32" s="1"/>
  <c r="P82" i="32" s="1"/>
  <c r="C83" i="32"/>
  <c r="E83" i="32" s="1"/>
  <c r="F83" i="32" s="1"/>
  <c r="G83" i="32" s="1"/>
  <c r="H83" i="32" s="1"/>
  <c r="AB82" i="32"/>
  <c r="AB79" i="32" l="1"/>
  <c r="C80" i="32"/>
  <c r="AC79" i="32"/>
  <c r="I83" i="32"/>
  <c r="J83" i="32"/>
  <c r="K83" i="32" s="1"/>
  <c r="L83" i="32" s="1"/>
  <c r="N83" i="32" s="1"/>
  <c r="O83" i="32" s="1"/>
  <c r="P83" i="32" s="1"/>
  <c r="Z83" i="32"/>
  <c r="AA83" i="32" s="1"/>
  <c r="T83" i="32"/>
  <c r="AC83" i="32" s="1"/>
  <c r="E80" i="32" l="1"/>
  <c r="F80" i="32" s="1"/>
  <c r="G80" i="32" s="1"/>
  <c r="H80" i="32" s="1"/>
  <c r="Z80" i="32"/>
  <c r="AA80" i="32" s="1"/>
  <c r="C84" i="32"/>
  <c r="Z84" i="32" s="1"/>
  <c r="AA84" i="32" s="1"/>
  <c r="AB83" i="32"/>
  <c r="I80" i="32" l="1"/>
  <c r="J80" i="32"/>
  <c r="K80" i="32" s="1"/>
  <c r="L80" i="32" s="1"/>
  <c r="N80" i="32" s="1"/>
  <c r="O80" i="32" s="1"/>
  <c r="P80" i="32" s="1"/>
  <c r="E84" i="32"/>
  <c r="T84" i="32"/>
  <c r="AC84" i="32" s="1"/>
  <c r="K84" i="32" l="1"/>
  <c r="L84" i="32" s="1"/>
  <c r="N84" i="32" s="1"/>
  <c r="O84" i="32" s="1"/>
  <c r="P84" i="32" s="1"/>
  <c r="C85" i="32"/>
  <c r="E85" i="32" s="1"/>
  <c r="F85" i="32" s="1"/>
  <c r="G85" i="32" s="1"/>
  <c r="H85" i="32" s="1"/>
  <c r="AB84" i="32"/>
  <c r="I85" i="32" l="1"/>
  <c r="J85" i="32"/>
  <c r="K85" i="32" s="1"/>
  <c r="L85" i="32" s="1"/>
  <c r="N85" i="32" s="1"/>
  <c r="O85" i="32" s="1"/>
  <c r="P85" i="32" s="1"/>
  <c r="Z85" i="32"/>
  <c r="AA85" i="32" s="1"/>
  <c r="T85" i="32"/>
  <c r="C86" i="32" s="1"/>
  <c r="AB85" i="32" l="1"/>
  <c r="AC85" i="32"/>
  <c r="E86" i="32"/>
  <c r="F86" i="32" s="1"/>
  <c r="G86" i="32" s="1"/>
  <c r="H86" i="32" s="1"/>
  <c r="Z86" i="32"/>
  <c r="AA86" i="32" s="1"/>
  <c r="I86" i="32" l="1"/>
  <c r="J86" i="32"/>
  <c r="K86" i="32" s="1"/>
  <c r="L86" i="32" s="1"/>
  <c r="N86" i="32" s="1"/>
  <c r="O86" i="32" s="1"/>
  <c r="P86" i="32" s="1"/>
  <c r="T86" i="32"/>
  <c r="AB86" i="32" s="1"/>
  <c r="C87" i="32" l="1"/>
  <c r="Z87" i="32" s="1"/>
  <c r="AA87" i="32" s="1"/>
  <c r="AC86" i="32"/>
  <c r="E87" i="32" l="1"/>
  <c r="F87" i="32" s="1"/>
  <c r="G87" i="32" s="1"/>
  <c r="H87" i="32" l="1"/>
  <c r="I87" i="32" s="1"/>
  <c r="V87" i="32"/>
  <c r="J87" i="32" l="1"/>
  <c r="K87" i="32" s="1"/>
  <c r="L87" i="32" s="1"/>
  <c r="N87" i="32" s="1"/>
  <c r="O87" i="32" s="1"/>
  <c r="P87" i="32" s="1"/>
  <c r="Y87" i="32"/>
  <c r="T88" i="32"/>
  <c r="AB88" i="32" s="1"/>
  <c r="T87" i="32" l="1"/>
  <c r="AC87" i="32" s="1"/>
  <c r="C89" i="32"/>
  <c r="E89" i="32" s="1"/>
  <c r="F89" i="32" s="1"/>
  <c r="G89" i="32" s="1"/>
  <c r="H89" i="32" s="1"/>
  <c r="AC88" i="32"/>
  <c r="C88" i="32" l="1"/>
  <c r="AB87" i="32"/>
  <c r="E88" i="32"/>
  <c r="F88" i="32" s="1"/>
  <c r="G88" i="32" s="1"/>
  <c r="H88" i="32" s="1"/>
  <c r="Z88" i="32"/>
  <c r="AA88" i="32" s="1"/>
  <c r="I89" i="32"/>
  <c r="J89" i="32"/>
  <c r="K89" i="32" s="1"/>
  <c r="L89" i="32" s="1"/>
  <c r="N89" i="32" s="1"/>
  <c r="O89" i="32" s="1"/>
  <c r="P89" i="32" s="1"/>
  <c r="Z89" i="32"/>
  <c r="AA89" i="32" s="1"/>
  <c r="T89" i="32"/>
  <c r="AC89" i="32" s="1"/>
  <c r="J88" i="32" l="1"/>
  <c r="K88" i="32" s="1"/>
  <c r="L88" i="32" s="1"/>
  <c r="N88" i="32" s="1"/>
  <c r="O88" i="32" s="1"/>
  <c r="P88" i="32" s="1"/>
  <c r="I88" i="32"/>
  <c r="C90" i="32"/>
  <c r="Z90" i="32" s="1"/>
  <c r="AA90" i="32" s="1"/>
  <c r="AB89" i="32"/>
  <c r="E90" i="32" l="1"/>
  <c r="F90" i="32" s="1"/>
  <c r="G90" i="32" s="1"/>
  <c r="H90" i="32" s="1"/>
  <c r="T90" i="32"/>
  <c r="C91" i="32" s="1"/>
  <c r="I90" i="32" l="1"/>
  <c r="J90" i="32"/>
  <c r="K90" i="32" s="1"/>
  <c r="L90" i="32" s="1"/>
  <c r="N90" i="32" s="1"/>
  <c r="O90" i="32" s="1"/>
  <c r="P90" i="32" s="1"/>
  <c r="E91" i="32"/>
  <c r="F91" i="32" s="1"/>
  <c r="G91" i="32" s="1"/>
  <c r="H91" i="32" s="1"/>
  <c r="AB90" i="32"/>
  <c r="AC90" i="32"/>
  <c r="Z91" i="32"/>
  <c r="AA91" i="32" s="1"/>
  <c r="I91" i="32" l="1"/>
  <c r="J91" i="32"/>
  <c r="K91" i="32" s="1"/>
  <c r="L91" i="32" s="1"/>
  <c r="N91" i="32" s="1"/>
  <c r="O91" i="32" s="1"/>
  <c r="P91" i="32" s="1"/>
  <c r="T91" i="32"/>
  <c r="AC91" i="32" s="1"/>
  <c r="C92" i="32" l="1"/>
  <c r="E92" i="32" s="1"/>
  <c r="F92" i="32" s="1"/>
  <c r="G92" i="32" s="1"/>
  <c r="H92" i="32" s="1"/>
  <c r="AB91" i="32"/>
  <c r="I92" i="32" l="1"/>
  <c r="J92" i="32"/>
  <c r="K92" i="32" s="1"/>
  <c r="L92" i="32" s="1"/>
  <c r="N92" i="32" s="1"/>
  <c r="O92" i="32" s="1"/>
  <c r="P92" i="32" s="1"/>
  <c r="Z92" i="32"/>
  <c r="AA92" i="32" s="1"/>
  <c r="T92" i="32"/>
  <c r="AC92" i="32" s="1"/>
  <c r="AB92" i="32" l="1"/>
  <c r="C93" i="32"/>
  <c r="E93" i="32" s="1"/>
  <c r="F93" i="32" s="1"/>
  <c r="G93" i="32" s="1"/>
  <c r="H93" i="32" s="1"/>
  <c r="I93" i="32" l="1"/>
  <c r="J93" i="32"/>
  <c r="K93" i="32" s="1"/>
  <c r="L93" i="32" s="1"/>
  <c r="N93" i="32" s="1"/>
  <c r="O93" i="32" s="1"/>
  <c r="P93" i="32" s="1"/>
  <c r="Z93" i="32"/>
  <c r="AA93" i="32" s="1"/>
  <c r="T93" i="32"/>
  <c r="C94" i="32" s="1"/>
  <c r="AB93" i="32" l="1"/>
  <c r="E94" i="32"/>
  <c r="F94" i="32" s="1"/>
  <c r="G94" i="32" s="1"/>
  <c r="H94" i="32" s="1"/>
  <c r="AC93" i="32"/>
  <c r="Z94" i="32"/>
  <c r="AA94" i="32" s="1"/>
  <c r="I94" i="32" l="1"/>
  <c r="J94" i="32"/>
  <c r="K94" i="32" s="1"/>
  <c r="L94" i="32" s="1"/>
  <c r="N94" i="32" s="1"/>
  <c r="O94" i="32" s="1"/>
  <c r="P94" i="32" s="1"/>
  <c r="T94" i="32"/>
  <c r="C95" i="32" s="1"/>
  <c r="E95" i="32" l="1"/>
  <c r="F95" i="32" s="1"/>
  <c r="G95" i="32" s="1"/>
  <c r="H95" i="32" s="1"/>
  <c r="AC94" i="32"/>
  <c r="AB94" i="32"/>
  <c r="Z95" i="32"/>
  <c r="AA95" i="32" s="1"/>
  <c r="I95" i="32" l="1"/>
  <c r="J95" i="32"/>
  <c r="K95" i="32" s="1"/>
  <c r="L95" i="32" s="1"/>
  <c r="N95" i="32" s="1"/>
  <c r="O95" i="32" s="1"/>
  <c r="P95" i="32" s="1"/>
  <c r="T95" i="32"/>
  <c r="C96" i="32" s="1"/>
  <c r="AB95" i="32" l="1"/>
  <c r="AC95" i="32"/>
  <c r="E96" i="32"/>
  <c r="F96" i="32" s="1"/>
  <c r="G96" i="32" s="1"/>
  <c r="H96" i="32" s="1"/>
  <c r="Z96" i="32"/>
  <c r="AA96" i="32" s="1"/>
  <c r="I96" i="32" l="1"/>
  <c r="J96" i="32"/>
  <c r="K96" i="32" s="1"/>
  <c r="L96" i="32" s="1"/>
  <c r="N96" i="32" s="1"/>
  <c r="O96" i="32" s="1"/>
  <c r="P96" i="32" s="1"/>
  <c r="T96" i="32"/>
  <c r="AB96" i="32" s="1"/>
  <c r="AC96" i="32" l="1"/>
  <c r="C97" i="32"/>
  <c r="E97" i="32" s="1"/>
  <c r="F97" i="32" s="1"/>
  <c r="G97" i="32" s="1"/>
  <c r="H97" i="32" s="1"/>
  <c r="J97" i="32" l="1"/>
  <c r="K97" i="32" s="1"/>
  <c r="L97" i="32" s="1"/>
  <c r="N97" i="32" s="1"/>
  <c r="O97" i="32" s="1"/>
  <c r="P97" i="32" s="1"/>
  <c r="Z97" i="32"/>
  <c r="AA97" i="32" s="1"/>
  <c r="T97" i="32"/>
  <c r="C98" i="32" s="1"/>
  <c r="AB97" i="32" l="1"/>
  <c r="E98" i="32"/>
  <c r="F98" i="32" s="1"/>
  <c r="G98" i="32" s="1"/>
  <c r="H98" i="32" s="1"/>
  <c r="AC97" i="32"/>
  <c r="Z98" i="32"/>
  <c r="AA98" i="32" s="1"/>
  <c r="I98" i="32" l="1"/>
  <c r="J98" i="32"/>
  <c r="K98" i="32" s="1"/>
  <c r="L98" i="32" s="1"/>
  <c r="N98" i="32" s="1"/>
  <c r="O98" i="32" s="1"/>
  <c r="P98" i="32" s="1"/>
  <c r="T98" i="32"/>
  <c r="C99" i="32" s="1"/>
  <c r="AB98" i="32" l="1"/>
  <c r="E99" i="32"/>
  <c r="F99" i="32" s="1"/>
  <c r="G99" i="32" s="1"/>
  <c r="H99" i="32" s="1"/>
  <c r="AC98" i="32"/>
  <c r="Z99" i="32"/>
  <c r="AA99" i="32" s="1"/>
  <c r="I99" i="32" l="1"/>
  <c r="J99" i="32"/>
  <c r="K99" i="32" s="1"/>
  <c r="L99" i="32" s="1"/>
  <c r="N99" i="32" s="1"/>
  <c r="O99" i="32" s="1"/>
  <c r="P99" i="32" s="1"/>
  <c r="T99" i="32"/>
  <c r="AB99" i="32" s="1"/>
  <c r="C100" i="32" l="1"/>
  <c r="Z100" i="32" s="1"/>
  <c r="AA100" i="32" s="1"/>
  <c r="AC99" i="32"/>
  <c r="E100" i="32" l="1"/>
  <c r="F100" i="32" s="1"/>
  <c r="G100" i="32" s="1"/>
  <c r="H100" i="32" s="1"/>
  <c r="T100" i="32"/>
  <c r="AC100" i="32" s="1"/>
  <c r="I100" i="32" l="1"/>
  <c r="J100" i="32"/>
  <c r="K100" i="32" s="1"/>
  <c r="L100" i="32" s="1"/>
  <c r="N100" i="32" s="1"/>
  <c r="O100" i="32" s="1"/>
  <c r="P100" i="32" s="1"/>
  <c r="C101" i="32"/>
  <c r="AB100" i="32"/>
  <c r="E101" i="32" l="1"/>
  <c r="F101" i="32" s="1"/>
  <c r="G101" i="32" s="1"/>
  <c r="H101" i="32" s="1"/>
  <c r="Z101" i="32"/>
  <c r="AA101" i="32" s="1"/>
  <c r="T101" i="32"/>
  <c r="AC101" i="32" s="1"/>
  <c r="I101" i="32" l="1"/>
  <c r="J101" i="32"/>
  <c r="K101" i="32" s="1"/>
  <c r="L101" i="32" s="1"/>
  <c r="N101" i="32" s="1"/>
  <c r="O101" i="32" s="1"/>
  <c r="P101" i="32" s="1"/>
  <c r="C102" i="32"/>
  <c r="Z102" i="32" s="1"/>
  <c r="AA102" i="32" s="1"/>
  <c r="AB101" i="32"/>
  <c r="E102" i="32" l="1"/>
  <c r="F102" i="32" s="1"/>
  <c r="G102" i="32" s="1"/>
  <c r="H102" i="32" s="1"/>
  <c r="T102" i="32"/>
  <c r="C103" i="32" s="1"/>
  <c r="I102" i="32" l="1"/>
  <c r="J102" i="32"/>
  <c r="K102" i="32" s="1"/>
  <c r="L102" i="32" s="1"/>
  <c r="N102" i="32" s="1"/>
  <c r="O102" i="32" s="1"/>
  <c r="P102" i="32" s="1"/>
  <c r="AB102" i="32"/>
  <c r="AC102" i="32"/>
  <c r="E103" i="32"/>
  <c r="F103" i="32" s="1"/>
  <c r="G103" i="32" s="1"/>
  <c r="H103" i="32" s="1"/>
  <c r="Z103" i="32"/>
  <c r="AA103" i="32" s="1"/>
  <c r="I103" i="32" l="1"/>
  <c r="J103" i="32"/>
  <c r="K103" i="32" s="1"/>
  <c r="L103" i="32" s="1"/>
  <c r="N103" i="32" s="1"/>
  <c r="O103" i="32" s="1"/>
  <c r="P103" i="32" s="1"/>
  <c r="T103" i="32"/>
  <c r="AC103" i="32" s="1"/>
  <c r="AB103" i="32" l="1"/>
  <c r="C104" i="32"/>
  <c r="Z104" i="32" s="1"/>
  <c r="AA104" i="32" s="1"/>
  <c r="E104" i="32" l="1"/>
  <c r="F104" i="32" s="1"/>
  <c r="G104" i="32" s="1"/>
  <c r="H104" i="32" s="1"/>
  <c r="T104" i="32"/>
  <c r="C105" i="32" s="1"/>
  <c r="I104" i="32" l="1"/>
  <c r="J104" i="32"/>
  <c r="K104" i="32" s="1"/>
  <c r="L104" i="32" s="1"/>
  <c r="N104" i="32" s="1"/>
  <c r="O104" i="32" s="1"/>
  <c r="P104" i="32" s="1"/>
  <c r="AC104" i="32"/>
  <c r="AB104" i="32"/>
  <c r="E105" i="32"/>
  <c r="F105" i="32" s="1"/>
  <c r="G105" i="32" s="1"/>
  <c r="H105" i="32" s="1"/>
  <c r="Z105" i="32"/>
  <c r="AA105" i="32" s="1"/>
  <c r="I105" i="32" l="1"/>
  <c r="J105" i="32"/>
  <c r="K105" i="32" s="1"/>
  <c r="L105" i="32" s="1"/>
  <c r="N105" i="32" s="1"/>
  <c r="O105" i="32" s="1"/>
  <c r="P105" i="32" s="1"/>
  <c r="T105" i="32"/>
  <c r="C106" i="32" s="1"/>
  <c r="AC105" i="32" l="1"/>
  <c r="AB105" i="32"/>
  <c r="E106" i="32"/>
  <c r="F106" i="32" s="1"/>
  <c r="G106" i="32" s="1"/>
  <c r="H106" i="32" s="1"/>
  <c r="Z106" i="32"/>
  <c r="AA106" i="32" s="1"/>
  <c r="I106" i="32" l="1"/>
  <c r="J106" i="32"/>
  <c r="K106" i="32" s="1"/>
  <c r="L106" i="32" s="1"/>
  <c r="N106" i="32" s="1"/>
  <c r="O106" i="32" s="1"/>
  <c r="P106" i="32" s="1"/>
  <c r="T106" i="32"/>
  <c r="C107" i="32" s="1"/>
  <c r="E107" i="32" l="1"/>
  <c r="F107" i="32" s="1"/>
  <c r="G107" i="32" s="1"/>
  <c r="AB106" i="32"/>
  <c r="AC106" i="32"/>
  <c r="Z107" i="32"/>
  <c r="AA107" i="32" s="1"/>
  <c r="H107" i="32" l="1"/>
  <c r="V107" i="32"/>
  <c r="I107" i="32"/>
  <c r="J107" i="32"/>
  <c r="K107" i="32" s="1"/>
  <c r="L107" i="32" s="1"/>
  <c r="N107" i="32" s="1"/>
  <c r="O107" i="32" s="1"/>
  <c r="P107" i="32" s="1"/>
  <c r="Y107" i="32" l="1"/>
  <c r="T107" i="32"/>
  <c r="AC107" i="32" s="1"/>
  <c r="AB107" i="32" l="1"/>
  <c r="C108" i="32"/>
  <c r="Z108" i="32" s="1"/>
  <c r="AA108" i="32" s="1"/>
  <c r="P4" i="32" s="1"/>
  <c r="E108" i="32"/>
  <c r="F108" i="32" s="1"/>
  <c r="G108" i="32" s="1"/>
  <c r="H108" i="32" l="1"/>
  <c r="V108" i="32"/>
  <c r="I108" i="32"/>
  <c r="J108" i="32"/>
  <c r="K108" i="32" s="1"/>
  <c r="L108" i="32" s="1"/>
  <c r="N108" i="32" s="1"/>
  <c r="O108" i="32" s="1"/>
  <c r="P108" i="32" s="1"/>
  <c r="Y108" i="32" l="1"/>
  <c r="P5" i="32" s="1"/>
  <c r="H4" i="32"/>
  <c r="T108" i="32"/>
  <c r="D4" i="32" l="1"/>
  <c r="P2" i="32" s="1"/>
  <c r="E5" i="32"/>
  <c r="C5" i="32"/>
  <c r="I5" i="32" s="1"/>
  <c r="G5" i="32"/>
  <c r="AB108" i="32"/>
  <c r="AB8" i="32" s="1"/>
  <c r="AC108" i="32"/>
  <c r="AC8" i="32" s="1"/>
  <c r="L4" i="32" l="1"/>
  <c r="I97" i="32"/>
  <c r="I97" i="34"/>
  <c r="I97" i="33"/>
  <c r="I79" i="34"/>
  <c r="I79" i="33"/>
  <c r="I79" i="32"/>
  <c r="I84" i="34"/>
  <c r="I84" i="33"/>
  <c r="I84" i="32"/>
</calcChain>
</file>

<file path=xl/sharedStrings.xml><?xml version="1.0" encoding="utf-8"?>
<sst xmlns="http://schemas.openxmlformats.org/spreadsheetml/2006/main" count="699" uniqueCount="80">
  <si>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</si>
  <si>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</si>
  <si>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</si>
  <si>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</si>
  <si>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</si>
  <si>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</si>
  <si>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</si>
  <si>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</si>
  <si>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</si>
  <si>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</si>
  <si>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</si>
  <si>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</si>
  <si>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</si>
  <si>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</si>
  <si>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</si>
  <si>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</si>
  <si>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</si>
  <si>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</si>
  <si>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</si>
  <si>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</si>
  <si>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</si>
  <si>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</si>
  <si>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</si>
  <si>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</si>
  <si>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</si>
  <si>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</si>
  <si>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</si>
  <si>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</si>
  <si>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</si>
  <si>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</si>
  <si>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</si>
  <si>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</si>
  <si>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</si>
  <si>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</si>
  <si>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</si>
  <si>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</si>
  <si>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</si>
  <si>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</si>
  <si>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</si>
  <si>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</si>
  <si>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</si>
  <si>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</si>
  <si>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</si>
  <si>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</si>
  <si>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</si>
  <si>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</si>
  <si>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</si>
  <si>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</si>
  <si>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</si>
  <si>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</si>
  <si>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</si>
  <si>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</si>
  <si>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</si>
  <si>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</si>
  <si>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</si>
  <si>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</si>
  <si>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</si>
  <si>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・フィボナッチターゲット1.27で決済</t>
    <rPh sb="17" eb="19">
      <t>ケッサイ</t>
    </rPh>
    <phoneticPr fontId="3"/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</si>
  <si>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</si>
  <si>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</si>
  <si>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PF</t>
    <phoneticPr fontId="2"/>
  </si>
  <si>
    <t>PF</t>
    <phoneticPr fontId="3"/>
  </si>
  <si>
    <t>ストップ</t>
    <phoneticPr fontId="2"/>
  </si>
  <si>
    <t>レート</t>
    <phoneticPr fontId="2"/>
  </si>
  <si>
    <t>USDJPY</t>
  </si>
  <si>
    <t>負</t>
  </si>
  <si>
    <t>勝負</t>
    <rPh sb="0" eb="2">
      <t>ショウブ</t>
    </rPh>
    <phoneticPr fontId="2"/>
  </si>
  <si>
    <t>ドローダウン％</t>
    <phoneticPr fontId="2"/>
  </si>
  <si>
    <t>３０分足</t>
    <rPh sb="2" eb="3">
      <t>フン</t>
    </rPh>
    <rPh sb="3" eb="4">
      <t>アシ</t>
    </rPh>
    <phoneticPr fontId="3"/>
  </si>
  <si>
    <t>勝</t>
  </si>
  <si>
    <t>勝</t>
    <phoneticPr fontId="2"/>
  </si>
  <si>
    <t>負</t>
    <phoneticPr fontId="2"/>
  </si>
  <si>
    <t>勝</t>
    <phoneticPr fontId="2"/>
  </si>
  <si>
    <t>1時間足に比し、４時間足の成績が芳しくなかったので、対比として３０分足を検証した。
思いのほかよい成績ではなく、なんとか利益を上げたというところ。
特に前半はPFが０．７まで下がるなどこれまでの検証ではなかった展開となった。
気づきの２行目を考慮し、７１回め以降は、レンジでのエントリーを避けて検証した。
さらに４時間足を検証してEB検証に進みたい。</t>
    <rPh sb="1" eb="3">
      <t>ジカン</t>
    </rPh>
    <rPh sb="3" eb="4">
      <t>アシ</t>
    </rPh>
    <rPh sb="5" eb="6">
      <t>ヒ</t>
    </rPh>
    <rPh sb="9" eb="11">
      <t>ジカン</t>
    </rPh>
    <rPh sb="11" eb="12">
      <t>アシ</t>
    </rPh>
    <rPh sb="13" eb="15">
      <t>セイセキ</t>
    </rPh>
    <rPh sb="16" eb="17">
      <t>カンバ</t>
    </rPh>
    <rPh sb="26" eb="28">
      <t>タイヒ</t>
    </rPh>
    <rPh sb="33" eb="34">
      <t>フン</t>
    </rPh>
    <rPh sb="34" eb="35">
      <t>アシ</t>
    </rPh>
    <rPh sb="36" eb="38">
      <t>ケンショウ</t>
    </rPh>
    <rPh sb="42" eb="43">
      <t>オモ</t>
    </rPh>
    <rPh sb="49" eb="51">
      <t>セイセキ</t>
    </rPh>
    <rPh sb="60" eb="62">
      <t>リエキ</t>
    </rPh>
    <rPh sb="63" eb="64">
      <t>ア</t>
    </rPh>
    <rPh sb="74" eb="75">
      <t>トク</t>
    </rPh>
    <rPh sb="76" eb="78">
      <t>ゼンハン</t>
    </rPh>
    <rPh sb="87" eb="88">
      <t>サ</t>
    </rPh>
    <rPh sb="97" eb="99">
      <t>ケンショウ</t>
    </rPh>
    <rPh sb="105" eb="107">
      <t>テンカイ</t>
    </rPh>
    <rPh sb="113" eb="114">
      <t>キ</t>
    </rPh>
    <rPh sb="118" eb="120">
      <t>ギョウメ</t>
    </rPh>
    <rPh sb="121" eb="123">
      <t>コウリョ</t>
    </rPh>
    <rPh sb="127" eb="128">
      <t>カイ</t>
    </rPh>
    <rPh sb="129" eb="131">
      <t>イコウ</t>
    </rPh>
    <rPh sb="144" eb="145">
      <t>サ</t>
    </rPh>
    <rPh sb="147" eb="149">
      <t>ケンショウ</t>
    </rPh>
    <rPh sb="157" eb="159">
      <t>ジカン</t>
    </rPh>
    <rPh sb="159" eb="160">
      <t>アシ</t>
    </rPh>
    <rPh sb="161" eb="163">
      <t>ケンショウ</t>
    </rPh>
    <rPh sb="167" eb="169">
      <t>ケンショウ</t>
    </rPh>
    <rPh sb="170" eb="171">
      <t>スス</t>
    </rPh>
    <phoneticPr fontId="2"/>
  </si>
  <si>
    <t>この手法は、押し目買い、戻り売りをシステム化しているように感じた。
MAの間隔が狭いところ及びMAが平行に近いところ（レンジ相場）では明らかに優位性が低いようであった。
具体的には掴んでいないが、長いピンバーでのエントリーは、損切りを余儀なくされることが多いようである。
実体が中央付近にあるものより、両端に偏っているものの方が優位性が高いようである。</t>
    <rPh sb="2" eb="4">
      <t>シュホウ</t>
    </rPh>
    <rPh sb="6" eb="7">
      <t>オ</t>
    </rPh>
    <rPh sb="8" eb="9">
      <t>メ</t>
    </rPh>
    <rPh sb="9" eb="10">
      <t>ガ</t>
    </rPh>
    <rPh sb="12" eb="13">
      <t>モド</t>
    </rPh>
    <rPh sb="14" eb="15">
      <t>ウ</t>
    </rPh>
    <rPh sb="21" eb="22">
      <t>カ</t>
    </rPh>
    <rPh sb="29" eb="30">
      <t>カン</t>
    </rPh>
    <rPh sb="37" eb="39">
      <t>カンカク</t>
    </rPh>
    <rPh sb="40" eb="41">
      <t>セマ</t>
    </rPh>
    <rPh sb="45" eb="46">
      <t>オヨ</t>
    </rPh>
    <rPh sb="50" eb="52">
      <t>ヘイコウ</t>
    </rPh>
    <rPh sb="53" eb="54">
      <t>チカ</t>
    </rPh>
    <rPh sb="62" eb="64">
      <t>ソウバ</t>
    </rPh>
    <rPh sb="67" eb="68">
      <t>アキ</t>
    </rPh>
    <rPh sb="71" eb="74">
      <t>ユウイセイ</t>
    </rPh>
    <rPh sb="75" eb="76">
      <t>ヒク</t>
    </rPh>
    <rPh sb="85" eb="88">
      <t>グタイテキ</t>
    </rPh>
    <rPh sb="90" eb="91">
      <t>ツカ</t>
    </rPh>
    <rPh sb="98" eb="99">
      <t>ナガ</t>
    </rPh>
    <rPh sb="113" eb="115">
      <t>ソンギ</t>
    </rPh>
    <rPh sb="117" eb="119">
      <t>ヨギ</t>
    </rPh>
    <rPh sb="127" eb="128">
      <t>オオ</t>
    </rPh>
    <rPh sb="136" eb="138">
      <t>ジッタイ</t>
    </rPh>
    <rPh sb="139" eb="141">
      <t>チュウオウ</t>
    </rPh>
    <rPh sb="141" eb="143">
      <t>フキン</t>
    </rPh>
    <rPh sb="151" eb="153">
      <t>リョウタン</t>
    </rPh>
    <rPh sb="154" eb="155">
      <t>カタヨ</t>
    </rPh>
    <rPh sb="162" eb="163">
      <t>ホウ</t>
    </rPh>
    <rPh sb="164" eb="167">
      <t>ユウイセイ</t>
    </rPh>
    <rPh sb="168" eb="169">
      <t>タカ</t>
    </rPh>
    <phoneticPr fontId="2"/>
  </si>
  <si>
    <t>さらに日足を検証してEB検証に進みたい。</t>
    <rPh sb="3" eb="4">
      <t>ヒ</t>
    </rPh>
    <phoneticPr fontId="2"/>
  </si>
  <si>
    <t>ルール</t>
    <phoneticPr fontId="2"/>
  </si>
  <si>
    <t>PB</t>
    <phoneticPr fontId="2"/>
  </si>
  <si>
    <t>USD／JPY</t>
    <phoneticPr fontId="2"/>
  </si>
  <si>
    <t>３０M足</t>
    <rPh sb="3" eb="4">
      <t>アシ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</si>
</sst>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  <numFmt numFmtId="182" formatCode="0.00_ ;[Red]\-0.00\ "/>
    <numFmt numFmtId="183" formatCode="#,##0.0_ "/>
  </numFmts>
  <fonts count="15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1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center" vertical="center" shrinkToFit="1"/>
    </xf>
    <xf numFmtId="0" fontId="8" fillId="12" borderId="2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80" fontId="0" fillId="0" borderId="7" xfId="0" applyNumberFormat="1" applyBorder="1" applyAlignment="1">
      <alignment horizontal="center" vertical="center"/>
    </xf>
    <xf numFmtId="180" fontId="0" fillId="0" borderId="2" xfId="0" applyNumberFormat="1" applyBorder="1" applyAlignment="1">
      <alignment horizontal="center" vertical="center"/>
    </xf>
    <xf numFmtId="179" fontId="0" fillId="0" borderId="7" xfId="1" applyNumberFormat="1" applyFont="1" applyBorder="1" applyAlignment="1">
      <alignment horizontal="center" vertical="center"/>
    </xf>
    <xf numFmtId="179" fontId="0" fillId="0" borderId="2" xfId="1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/>
    </xf>
    <xf numFmtId="180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183" fontId="0" fillId="0" borderId="1" xfId="0" applyNumberForma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11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180" fontId="9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82" fontId="9" fillId="0" borderId="1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9" fillId="0" borderId="1" xfId="0" applyFon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2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594594</xdr:colOff>
      <xdr:row>47</xdr:row>
      <xdr:rowOff>79670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005294" cy="85854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14</xdr:col>
      <xdr:colOff>537421</xdr:colOff>
      <xdr:row>97</xdr:row>
      <xdr:rowOff>79670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048750"/>
          <a:ext cx="9948121" cy="85854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14</xdr:col>
      <xdr:colOff>537421</xdr:colOff>
      <xdr:row>147</xdr:row>
      <xdr:rowOff>79670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097500"/>
          <a:ext cx="9948121" cy="85854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14</xdr:col>
      <xdr:colOff>537421</xdr:colOff>
      <xdr:row>197</xdr:row>
      <xdr:rowOff>79670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7146250"/>
          <a:ext cx="9948121" cy="85854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14</xdr:col>
      <xdr:colOff>537421</xdr:colOff>
      <xdr:row>247</xdr:row>
      <xdr:rowOff>79670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36195000"/>
          <a:ext cx="9948121" cy="85854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250</xdr:row>
      <xdr:rowOff>0</xdr:rowOff>
    </xdr:from>
    <xdr:to>
      <xdr:col>14</xdr:col>
      <xdr:colOff>537421</xdr:colOff>
      <xdr:row>298</xdr:row>
      <xdr:rowOff>108330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45243750"/>
          <a:ext cx="9948121" cy="87951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301</xdr:row>
      <xdr:rowOff>0</xdr:rowOff>
    </xdr:from>
    <xdr:to>
      <xdr:col>14</xdr:col>
      <xdr:colOff>537421</xdr:colOff>
      <xdr:row>349</xdr:row>
      <xdr:rowOff>108330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54473475"/>
          <a:ext cx="9948121" cy="87951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352</xdr:row>
      <xdr:rowOff>0</xdr:rowOff>
    </xdr:from>
    <xdr:to>
      <xdr:col>14</xdr:col>
      <xdr:colOff>537421</xdr:colOff>
      <xdr:row>400</xdr:row>
      <xdr:rowOff>108330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63703200"/>
          <a:ext cx="9948121" cy="87951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403</xdr:row>
      <xdr:rowOff>0</xdr:rowOff>
    </xdr:from>
    <xdr:to>
      <xdr:col>14</xdr:col>
      <xdr:colOff>537421</xdr:colOff>
      <xdr:row>451</xdr:row>
      <xdr:rowOff>108330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72932925"/>
          <a:ext cx="9948121" cy="87951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454</xdr:row>
      <xdr:rowOff>0</xdr:rowOff>
    </xdr:from>
    <xdr:to>
      <xdr:col>14</xdr:col>
      <xdr:colOff>537421</xdr:colOff>
      <xdr:row>502</xdr:row>
      <xdr:rowOff>108330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82162650"/>
          <a:ext cx="9948121" cy="879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45</v>
      </c>
    </row>
    <row r="3" spans="1:2" x14ac:dyDescent="0.15">
      <c r="A3">
        <v>100000</v>
      </c>
    </row>
    <row r="5" spans="1:2" x14ac:dyDescent="0.15">
      <c r="A5" t="s">
        <v>46</v>
      </c>
    </row>
    <row r="6" spans="1:2" x14ac:dyDescent="0.15">
      <c r="A6" t="s">
        <v>53</v>
      </c>
      <c r="B6">
        <v>90</v>
      </c>
    </row>
    <row r="7" spans="1:2" x14ac:dyDescent="0.15">
      <c r="A7" t="s">
        <v>52</v>
      </c>
      <c r="B7">
        <v>90</v>
      </c>
    </row>
    <row r="8" spans="1:2" x14ac:dyDescent="0.15">
      <c r="A8" t="s">
        <v>50</v>
      </c>
      <c r="B8">
        <v>110</v>
      </c>
    </row>
    <row r="9" spans="1:2" x14ac:dyDescent="0.15">
      <c r="A9" t="s">
        <v>48</v>
      </c>
      <c r="B9">
        <v>120</v>
      </c>
    </row>
    <row r="10" spans="1:2" x14ac:dyDescent="0.15">
      <c r="A10" t="s">
        <v>49</v>
      </c>
      <c r="B10">
        <v>150</v>
      </c>
    </row>
    <row r="11" spans="1:2" x14ac:dyDescent="0.15">
      <c r="A11" t="s">
        <v>54</v>
      </c>
      <c r="B11">
        <v>100</v>
      </c>
    </row>
    <row r="12" spans="1:2" x14ac:dyDescent="0.15">
      <c r="A12" t="s">
        <v>51</v>
      </c>
      <c r="B12">
        <v>80</v>
      </c>
    </row>
    <row r="13" spans="1:2" x14ac:dyDescent="0.15">
      <c r="A13" t="s">
        <v>47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10"/>
  <sheetViews>
    <sheetView zoomScale="115" zoomScaleNormal="115" workbookViewId="0">
      <pane ySplit="8" topLeftCell="A9" activePane="bottomLeft" state="frozen"/>
      <selection pane="bottomLeft" activeCell="T106" sqref="T106:U106"/>
    </sheetView>
  </sheetViews>
  <sheetFormatPr defaultRowHeight="13.5" x14ac:dyDescent="0.15"/>
  <cols>
    <col min="1" max="1" width="2.875" customWidth="1"/>
    <col min="2" max="9" width="6.625" customWidth="1"/>
    <col min="10" max="10" width="10.75" customWidth="1"/>
    <col min="11" max="20" width="6.625" customWidth="1"/>
    <col min="24" max="24" width="10.875" style="22" hidden="1" customWidth="1"/>
    <col min="25" max="25" width="0" hidden="1" customWidth="1"/>
  </cols>
  <sheetData>
    <row r="1" spans="2:29" x14ac:dyDescent="0.15">
      <c r="W1" s="22"/>
      <c r="X1"/>
    </row>
    <row r="2" spans="2:29" x14ac:dyDescent="0.15">
      <c r="B2" s="72" t="s">
        <v>5</v>
      </c>
      <c r="C2" s="72"/>
      <c r="D2" s="74" t="s">
        <v>64</v>
      </c>
      <c r="E2" s="74"/>
      <c r="F2" s="72" t="s">
        <v>6</v>
      </c>
      <c r="G2" s="72"/>
      <c r="H2" s="76" t="s">
        <v>68</v>
      </c>
      <c r="I2" s="76"/>
      <c r="J2" s="72" t="s">
        <v>7</v>
      </c>
      <c r="K2" s="72"/>
      <c r="L2" s="73">
        <v>100000</v>
      </c>
      <c r="M2" s="74"/>
      <c r="N2" s="72" t="s">
        <v>8</v>
      </c>
      <c r="O2" s="72"/>
      <c r="P2" s="63">
        <f>SUM(L2,D4)</f>
        <v>146534.53549936152</v>
      </c>
      <c r="Q2" s="64"/>
      <c r="R2" s="1"/>
      <c r="S2" s="1"/>
      <c r="T2" s="1"/>
      <c r="V2" s="22"/>
      <c r="X2"/>
    </row>
    <row r="3" spans="2:29" ht="57" customHeight="1" x14ac:dyDescent="0.15">
      <c r="B3" s="72" t="s">
        <v>9</v>
      </c>
      <c r="C3" s="72"/>
      <c r="D3" s="75" t="s">
        <v>38</v>
      </c>
      <c r="E3" s="75"/>
      <c r="F3" s="75"/>
      <c r="G3" s="75"/>
      <c r="H3" s="75"/>
      <c r="I3" s="75"/>
      <c r="J3" s="72" t="s">
        <v>10</v>
      </c>
      <c r="K3" s="72"/>
      <c r="L3" s="69" t="s">
        <v>57</v>
      </c>
      <c r="M3" s="70"/>
      <c r="N3" s="70"/>
      <c r="O3" s="70"/>
      <c r="P3" s="70"/>
      <c r="Q3" s="71"/>
      <c r="R3" s="1"/>
      <c r="S3" s="1"/>
      <c r="V3" s="22"/>
      <c r="X3"/>
    </row>
    <row r="4" spans="2:29" x14ac:dyDescent="0.15">
      <c r="B4" s="72" t="s">
        <v>11</v>
      </c>
      <c r="C4" s="72"/>
      <c r="D4" s="77">
        <f>SUM($T$9:$U$991)</f>
        <v>46534.535499361504</v>
      </c>
      <c r="E4" s="77"/>
      <c r="F4" s="72" t="s">
        <v>12</v>
      </c>
      <c r="G4" s="72"/>
      <c r="H4" s="78">
        <f>SUM($V$9:$W$108)</f>
        <v>60.000000000005116</v>
      </c>
      <c r="I4" s="76"/>
      <c r="J4" s="79" t="s">
        <v>60</v>
      </c>
      <c r="K4" s="79"/>
      <c r="L4" s="80">
        <f>ABS(AB8/AC8)</f>
        <v>1.3146097737239506</v>
      </c>
      <c r="M4" s="80"/>
      <c r="N4" s="79" t="s">
        <v>56</v>
      </c>
      <c r="O4" s="79"/>
      <c r="P4" s="65">
        <f>MAX(AA:AA)</f>
        <v>0.22093153478780236</v>
      </c>
      <c r="Q4" s="66"/>
      <c r="R4" s="1"/>
      <c r="S4" s="1"/>
      <c r="T4" s="1"/>
      <c r="V4" s="22"/>
      <c r="X4"/>
    </row>
    <row r="5" spans="2:29" x14ac:dyDescent="0.15">
      <c r="B5" s="36" t="s">
        <v>15</v>
      </c>
      <c r="C5" s="2">
        <f>COUNTIF($T$9:$T$988,"&gt;0")</f>
        <v>56</v>
      </c>
      <c r="D5" s="35" t="s">
        <v>16</v>
      </c>
      <c r="E5" s="15">
        <f>COUNTIF($T$9:$T$988,"&lt;0")</f>
        <v>44</v>
      </c>
      <c r="F5" s="35" t="s">
        <v>17</v>
      </c>
      <c r="G5" s="2">
        <f>COUNTIF($T$9:$T$988,"=0")</f>
        <v>0</v>
      </c>
      <c r="H5" s="35" t="s">
        <v>18</v>
      </c>
      <c r="I5" s="3">
        <f>C5/SUM(C5,E5,G5)</f>
        <v>0.56000000000000005</v>
      </c>
      <c r="J5" s="81" t="s">
        <v>19</v>
      </c>
      <c r="K5" s="72"/>
      <c r="L5" s="67">
        <f>MAX(X9:X991)</f>
        <v>5</v>
      </c>
      <c r="M5" s="68"/>
      <c r="N5" s="17" t="s">
        <v>20</v>
      </c>
      <c r="O5" s="9"/>
      <c r="P5" s="67">
        <f>MAX(Y9:Y991)</f>
        <v>8</v>
      </c>
      <c r="Q5" s="68"/>
      <c r="R5" s="1"/>
      <c r="S5" s="1"/>
      <c r="T5" s="1"/>
      <c r="V5" s="22"/>
      <c r="X5"/>
    </row>
    <row r="6" spans="2:29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0" t="s">
        <v>58</v>
      </c>
      <c r="N6" s="12"/>
      <c r="O6" s="12"/>
      <c r="P6" s="10"/>
      <c r="Q6" s="10"/>
      <c r="R6" s="1"/>
      <c r="S6" s="1"/>
      <c r="T6" s="1"/>
      <c r="V6" s="22"/>
      <c r="X6"/>
    </row>
    <row r="7" spans="2:29" x14ac:dyDescent="0.15">
      <c r="B7" s="82" t="s">
        <v>21</v>
      </c>
      <c r="C7" s="84" t="s">
        <v>22</v>
      </c>
      <c r="D7" s="85"/>
      <c r="E7" s="88" t="s">
        <v>23</v>
      </c>
      <c r="F7" s="89"/>
      <c r="G7" s="89"/>
      <c r="H7" s="89"/>
      <c r="I7" s="90"/>
      <c r="J7" s="48" t="s">
        <v>62</v>
      </c>
      <c r="K7" s="91" t="s">
        <v>24</v>
      </c>
      <c r="L7" s="92"/>
      <c r="M7" s="93"/>
      <c r="N7" s="94" t="s">
        <v>25</v>
      </c>
      <c r="O7" s="95" t="s">
        <v>26</v>
      </c>
      <c r="P7" s="96"/>
      <c r="Q7" s="96"/>
      <c r="R7" s="96"/>
      <c r="S7" s="97"/>
      <c r="T7" s="98" t="s">
        <v>27</v>
      </c>
      <c r="U7" s="98"/>
      <c r="V7" s="98"/>
      <c r="W7" s="98"/>
    </row>
    <row r="8" spans="2:29" x14ac:dyDescent="0.15">
      <c r="B8" s="83"/>
      <c r="C8" s="86"/>
      <c r="D8" s="87"/>
      <c r="E8" s="18" t="s">
        <v>28</v>
      </c>
      <c r="F8" s="18" t="s">
        <v>29</v>
      </c>
      <c r="G8" s="18" t="s">
        <v>30</v>
      </c>
      <c r="H8" s="99" t="s">
        <v>31</v>
      </c>
      <c r="I8" s="90"/>
      <c r="J8" s="49" t="s">
        <v>63</v>
      </c>
      <c r="K8" s="4" t="s">
        <v>32</v>
      </c>
      <c r="L8" s="100" t="s">
        <v>33</v>
      </c>
      <c r="M8" s="93"/>
      <c r="N8" s="94"/>
      <c r="O8" s="5" t="s">
        <v>28</v>
      </c>
      <c r="P8" s="5" t="s">
        <v>29</v>
      </c>
      <c r="Q8" s="5" t="s">
        <v>66</v>
      </c>
      <c r="R8" s="101" t="s">
        <v>31</v>
      </c>
      <c r="S8" s="97"/>
      <c r="T8" s="98" t="s">
        <v>34</v>
      </c>
      <c r="U8" s="98"/>
      <c r="V8" s="98" t="s">
        <v>32</v>
      </c>
      <c r="W8" s="98"/>
      <c r="Z8" s="62" t="s">
        <v>55</v>
      </c>
      <c r="AA8" s="62"/>
      <c r="AB8">
        <f>SUM(AB9:AB108)</f>
        <v>194446.45491796339</v>
      </c>
      <c r="AC8">
        <f>SUM(AC9:AC108)</f>
        <v>-147911.91941860184</v>
      </c>
    </row>
    <row r="9" spans="2:29" x14ac:dyDescent="0.15">
      <c r="B9" s="37">
        <v>1</v>
      </c>
      <c r="C9" s="102">
        <f>L2</f>
        <v>100000</v>
      </c>
      <c r="D9" s="102"/>
      <c r="E9" s="54">
        <v>2019</v>
      </c>
      <c r="F9" s="8">
        <v>43837</v>
      </c>
      <c r="G9" s="37" t="s">
        <v>4</v>
      </c>
      <c r="H9" s="103">
        <v>108.32</v>
      </c>
      <c r="I9" s="103"/>
      <c r="J9" s="6">
        <v>108.19</v>
      </c>
      <c r="K9" s="41">
        <f>IF(J9="","",IF(G9="買",(H9-J9),(J9-H9))*IF(RIGHT($D$2,3)="JPY",100,10000))</f>
        <v>12.999999999999545</v>
      </c>
      <c r="L9" s="102">
        <f>IF(K9="","",C9*0.03)</f>
        <v>3000</v>
      </c>
      <c r="M9" s="102"/>
      <c r="N9" s="6">
        <f>IF(K9="","",(L9/K9)/LOOKUP(RIGHT($D$2,3),定数!$A$6:$A$13,定数!$B$6:$B$13))</f>
        <v>2.3076923076923883</v>
      </c>
      <c r="O9" s="55">
        <f>IF(N9="","",E9)</f>
        <v>2019</v>
      </c>
      <c r="P9" s="8">
        <f>IF(O9="","",F9)</f>
        <v>43837</v>
      </c>
      <c r="Q9" s="8" t="s">
        <v>69</v>
      </c>
      <c r="R9" s="104">
        <v>108.48</v>
      </c>
      <c r="S9" s="104"/>
      <c r="T9" s="105">
        <f>IF(R9="","",V9*N9*LOOKUP(RIGHT($D$2,3),定数!$A$6:$A$13,定数!$B$6:$B$13))</f>
        <v>3692.3076923080707</v>
      </c>
      <c r="U9" s="105"/>
      <c r="V9" s="106">
        <f>IF(R9="","",IF(G9="買",(R9-H9),(H9-R9))*IF(RIGHT($D$2,3)="JPY",100,10000))</f>
        <v>16.00000000000108</v>
      </c>
      <c r="W9" s="106"/>
      <c r="X9" s="1">
        <f>IF(V9&lt;&gt;"",IF(V9&gt;0,1+X8,0),"")</f>
        <v>1</v>
      </c>
      <c r="Y9">
        <f>IF(V9&lt;&gt;"",IF(V9&lt;0,1+Y8,0),"")</f>
        <v>0</v>
      </c>
      <c r="AB9">
        <f>IF(T9&gt;0,T9,"")</f>
        <v>3692.3076923080707</v>
      </c>
      <c r="AC9" t="str">
        <f>IF(T9&lt;0,T9,"")</f>
        <v/>
      </c>
    </row>
    <row r="10" spans="2:29" x14ac:dyDescent="0.15">
      <c r="B10" s="37">
        <v>2</v>
      </c>
      <c r="C10" s="102">
        <f t="shared" ref="C10:C73" si="0">IF(T9="","",C9+T9)</f>
        <v>103692.30769230807</v>
      </c>
      <c r="D10" s="102"/>
      <c r="E10" s="54">
        <f>IF(C10="","",E9)</f>
        <v>2019</v>
      </c>
      <c r="F10" s="8">
        <v>43839</v>
      </c>
      <c r="G10" s="37" t="s">
        <v>4</v>
      </c>
      <c r="H10" s="103">
        <v>108.81</v>
      </c>
      <c r="I10" s="103"/>
      <c r="J10" s="6">
        <v>108.67</v>
      </c>
      <c r="K10" s="43">
        <f>IF(J10="","",IF(G10="買",(H10-J10),(J10-H10))*IF(RIGHT($D$2,3)="JPY",100,10000))</f>
        <v>14.000000000000057</v>
      </c>
      <c r="L10" s="107">
        <f>IF(K10="","",C10*0.03)</f>
        <v>3110.7692307692419</v>
      </c>
      <c r="M10" s="108"/>
      <c r="N10" s="6">
        <f>IF(K10="","",(L10/K10)/LOOKUP(RIGHT($D$2,3),定数!$A$6:$A$13,定数!$B$6:$B$13))</f>
        <v>2.2219780219780207</v>
      </c>
      <c r="O10" s="55">
        <f t="shared" ref="O10:O73" si="1">IF(N10="","",E10)</f>
        <v>2019</v>
      </c>
      <c r="P10" s="8">
        <f t="shared" ref="P10:P73" si="2">IF(O10="","",F10)</f>
        <v>43839</v>
      </c>
      <c r="Q10" s="8" t="s">
        <v>65</v>
      </c>
      <c r="R10" s="104">
        <f t="shared" ref="R10:R73" si="3">IF(Q10="","",IF(Q10="負",J10,""))</f>
        <v>108.67</v>
      </c>
      <c r="S10" s="104"/>
      <c r="T10" s="105">
        <f>IF(R10="","",V10*N10*LOOKUP(RIGHT($D$2,3),定数!$A$6:$A$13,定数!$B$6:$B$13))</f>
        <v>-3110.7692307692419</v>
      </c>
      <c r="U10" s="105"/>
      <c r="V10" s="106">
        <f>IF(R10="","",IF(G10="買",(R10-H10),(H10-R10))*IF(RIGHT($D$2,3)="JPY",100,10000))</f>
        <v>-14.000000000000057</v>
      </c>
      <c r="W10" s="106"/>
      <c r="X10" s="22">
        <f t="shared" ref="X10:X22" si="4">IF(V10&lt;&gt;"",IF(V10&gt;0,1+X9,0),"")</f>
        <v>0</v>
      </c>
      <c r="Y10">
        <f t="shared" ref="Y10:Y73" si="5">IF(V10&lt;&gt;"",IF(V10&lt;0,1+Y9,0),"")</f>
        <v>1</v>
      </c>
      <c r="Z10" s="38">
        <f>IF(C10&lt;&gt;"",MAX(C10,C9),"")</f>
        <v>103692.30769230807</v>
      </c>
      <c r="AB10" t="str">
        <f t="shared" ref="AB10:AB73" si="6">IF(T10&gt;0,T10,"")</f>
        <v/>
      </c>
      <c r="AC10">
        <f t="shared" ref="AC10:AC73" si="7">IF(T10&lt;0,T10,"")</f>
        <v>-3110.7692307692419</v>
      </c>
    </row>
    <row r="11" spans="2:29" x14ac:dyDescent="0.15">
      <c r="B11" s="37">
        <v>3</v>
      </c>
      <c r="C11" s="102">
        <f t="shared" si="0"/>
        <v>100581.53846153882</v>
      </c>
      <c r="D11" s="102"/>
      <c r="E11" s="54">
        <f t="shared" ref="E11:E74" si="8">IF(C11="","",E10)</f>
        <v>2019</v>
      </c>
      <c r="F11" s="8">
        <v>43839</v>
      </c>
      <c r="G11" s="37" t="s">
        <v>4</v>
      </c>
      <c r="H11" s="103">
        <v>108.91</v>
      </c>
      <c r="I11" s="103"/>
      <c r="J11" s="6">
        <v>108.82</v>
      </c>
      <c r="K11" s="43">
        <f t="shared" ref="K11:K74" si="9">IF(J11="","",IF(G11="買",(H11-J11),(J11-H11))*IF(RIGHT($D$2,3)="JPY",100,10000))</f>
        <v>9.0000000000003411</v>
      </c>
      <c r="L11" s="107">
        <f t="shared" ref="L11:L74" si="10">IF(K11="","",C11*0.03)</f>
        <v>3017.4461538461646</v>
      </c>
      <c r="M11" s="108"/>
      <c r="N11" s="6">
        <f>IF(K11="","",(L11/K11)/LOOKUP(RIGHT($D$2,3),定数!$A$6:$A$13,定数!$B$6:$B$13))</f>
        <v>3.3527179487178334</v>
      </c>
      <c r="O11" s="55">
        <f t="shared" si="1"/>
        <v>2019</v>
      </c>
      <c r="P11" s="8">
        <f t="shared" si="2"/>
        <v>43839</v>
      </c>
      <c r="Q11" s="8" t="s">
        <v>65</v>
      </c>
      <c r="R11" s="104">
        <f t="shared" si="3"/>
        <v>108.82</v>
      </c>
      <c r="S11" s="104"/>
      <c r="T11" s="105">
        <f>IF(R11="","",V11*N11*LOOKUP(RIGHT($D$2,3),定数!$A$6:$A$13,定数!$B$6:$B$13))</f>
        <v>-3017.4461538461642</v>
      </c>
      <c r="U11" s="105"/>
      <c r="V11" s="106">
        <f>IF(R11="","",IF(G11="買",(R11-H11),(H11-R11))*IF(RIGHT($D$2,3)="JPY",100,10000))</f>
        <v>-9.0000000000003411</v>
      </c>
      <c r="W11" s="106"/>
      <c r="X11" s="22">
        <f t="shared" si="4"/>
        <v>0</v>
      </c>
      <c r="Y11">
        <f t="shared" si="5"/>
        <v>2</v>
      </c>
      <c r="Z11" s="38">
        <f>IF(C11&lt;&gt;"",MAX(Z10,C11),"")</f>
        <v>103692.30769230807</v>
      </c>
      <c r="AA11" s="39">
        <f>IF(Z11&lt;&gt;"",1-(C11/Z11),"")</f>
        <v>3.0000000000000027E-2</v>
      </c>
      <c r="AB11" t="str">
        <f t="shared" si="6"/>
        <v/>
      </c>
      <c r="AC11">
        <f t="shared" si="7"/>
        <v>-3017.4461538461642</v>
      </c>
    </row>
    <row r="12" spans="2:29" x14ac:dyDescent="0.15">
      <c r="B12" s="37">
        <v>4</v>
      </c>
      <c r="C12" s="102">
        <f t="shared" si="0"/>
        <v>97564.092307692656</v>
      </c>
      <c r="D12" s="102"/>
      <c r="E12" s="54">
        <f t="shared" si="8"/>
        <v>2019</v>
      </c>
      <c r="F12" s="8">
        <v>43840</v>
      </c>
      <c r="G12" s="37" t="s">
        <v>3</v>
      </c>
      <c r="H12" s="103">
        <v>107.86</v>
      </c>
      <c r="I12" s="103"/>
      <c r="J12" s="6">
        <v>107.97</v>
      </c>
      <c r="K12" s="43">
        <f t="shared" si="9"/>
        <v>10.999999999999943</v>
      </c>
      <c r="L12" s="107">
        <f t="shared" si="10"/>
        <v>2926.9227692307795</v>
      </c>
      <c r="M12" s="108"/>
      <c r="N12" s="6">
        <f>IF(K12="","",(L12/K12)/LOOKUP(RIGHT($D$2,3),定数!$A$6:$A$13,定数!$B$6:$B$13))</f>
        <v>2.6608388811189041</v>
      </c>
      <c r="O12" s="55">
        <f t="shared" si="1"/>
        <v>2019</v>
      </c>
      <c r="P12" s="8">
        <f t="shared" si="2"/>
        <v>43840</v>
      </c>
      <c r="Q12" s="8" t="s">
        <v>65</v>
      </c>
      <c r="R12" s="104">
        <f t="shared" si="3"/>
        <v>107.97</v>
      </c>
      <c r="S12" s="104"/>
      <c r="T12" s="105">
        <f>IF(R12="","",V12*N12*LOOKUP(RIGHT($D$2,3),定数!$A$6:$A$13,定数!$B$6:$B$13))</f>
        <v>-2926.9227692307795</v>
      </c>
      <c r="U12" s="105"/>
      <c r="V12" s="106">
        <f t="shared" ref="V12:V75" si="11">IF(R12="","",IF(G12="買",(R12-H12),(H12-R12))*IF(RIGHT($D$2,3)="JPY",100,10000))</f>
        <v>-10.999999999999943</v>
      </c>
      <c r="W12" s="106"/>
      <c r="X12" s="22">
        <f t="shared" si="4"/>
        <v>0</v>
      </c>
      <c r="Y12">
        <f t="shared" si="5"/>
        <v>3</v>
      </c>
      <c r="Z12" s="38">
        <f t="shared" ref="Z12:Z75" si="12">IF(C12&lt;&gt;"",MAX(Z11,C12),"")</f>
        <v>103692.30769230807</v>
      </c>
      <c r="AA12" s="39">
        <f t="shared" ref="AA12:AA75" si="13">IF(Z12&lt;&gt;"",1-(C12/Z12),"")</f>
        <v>5.9100000000000041E-2</v>
      </c>
      <c r="AB12" t="str">
        <f t="shared" si="6"/>
        <v/>
      </c>
      <c r="AC12">
        <f t="shared" si="7"/>
        <v>-2926.9227692307795</v>
      </c>
    </row>
    <row r="13" spans="2:29" x14ac:dyDescent="0.15">
      <c r="B13" s="37">
        <v>5</v>
      </c>
      <c r="C13" s="102">
        <f t="shared" si="0"/>
        <v>94637.16953846188</v>
      </c>
      <c r="D13" s="102"/>
      <c r="E13" s="54">
        <f t="shared" si="8"/>
        <v>2019</v>
      </c>
      <c r="F13" s="8">
        <v>43840</v>
      </c>
      <c r="G13" s="37" t="s">
        <v>4</v>
      </c>
      <c r="H13" s="103">
        <v>108.43</v>
      </c>
      <c r="I13" s="103"/>
      <c r="J13" s="6">
        <v>108.18</v>
      </c>
      <c r="K13" s="43">
        <f t="shared" si="9"/>
        <v>25</v>
      </c>
      <c r="L13" s="107">
        <f t="shared" si="10"/>
        <v>2839.1150861538563</v>
      </c>
      <c r="M13" s="108"/>
      <c r="N13" s="6">
        <f>IF(K13="","",(L13/K13)/LOOKUP(RIGHT($D$2,3),定数!$A$6:$A$13,定数!$B$6:$B$13))</f>
        <v>1.1356460344615424</v>
      </c>
      <c r="O13" s="55">
        <f t="shared" si="1"/>
        <v>2019</v>
      </c>
      <c r="P13" s="8">
        <v>43841</v>
      </c>
      <c r="Q13" s="8" t="s">
        <v>65</v>
      </c>
      <c r="R13" s="104">
        <f t="shared" si="3"/>
        <v>108.18</v>
      </c>
      <c r="S13" s="104"/>
      <c r="T13" s="105">
        <f>IF(R13="","",V13*N13*LOOKUP(RIGHT($D$2,3),定数!$A$6:$A$13,定数!$B$6:$B$13))</f>
        <v>-2839.1150861538563</v>
      </c>
      <c r="U13" s="105"/>
      <c r="V13" s="106">
        <f t="shared" si="11"/>
        <v>-25</v>
      </c>
      <c r="W13" s="106"/>
      <c r="X13" s="22">
        <f t="shared" si="4"/>
        <v>0</v>
      </c>
      <c r="Y13">
        <f t="shared" si="5"/>
        <v>4</v>
      </c>
      <c r="Z13" s="38">
        <f t="shared" si="12"/>
        <v>103692.30769230807</v>
      </c>
      <c r="AA13" s="39">
        <f t="shared" si="13"/>
        <v>8.7327000000000043E-2</v>
      </c>
      <c r="AB13" t="str">
        <f t="shared" si="6"/>
        <v/>
      </c>
      <c r="AC13">
        <f t="shared" si="7"/>
        <v>-2839.1150861538563</v>
      </c>
    </row>
    <row r="14" spans="2:29" x14ac:dyDescent="0.15">
      <c r="B14" s="37">
        <v>6</v>
      </c>
      <c r="C14" s="102">
        <f t="shared" si="0"/>
        <v>91798.054452308017</v>
      </c>
      <c r="D14" s="102"/>
      <c r="E14" s="54">
        <f t="shared" si="8"/>
        <v>2019</v>
      </c>
      <c r="F14" s="8">
        <v>43841</v>
      </c>
      <c r="G14" s="37" t="s">
        <v>4</v>
      </c>
      <c r="H14" s="103">
        <v>108.37</v>
      </c>
      <c r="I14" s="103"/>
      <c r="J14" s="6">
        <v>108.23</v>
      </c>
      <c r="K14" s="43">
        <f t="shared" si="9"/>
        <v>14.000000000000057</v>
      </c>
      <c r="L14" s="107">
        <f t="shared" si="10"/>
        <v>2753.9416335692404</v>
      </c>
      <c r="M14" s="108"/>
      <c r="N14" s="6">
        <f>IF(K14="","",(L14/K14)/LOOKUP(RIGHT($D$2,3),定数!$A$6:$A$13,定数!$B$6:$B$13))</f>
        <v>1.9671011668351637</v>
      </c>
      <c r="O14" s="55">
        <f t="shared" si="1"/>
        <v>2019</v>
      </c>
      <c r="P14" s="8">
        <f t="shared" si="2"/>
        <v>43841</v>
      </c>
      <c r="Q14" s="8" t="s">
        <v>65</v>
      </c>
      <c r="R14" s="104">
        <f t="shared" si="3"/>
        <v>108.23</v>
      </c>
      <c r="S14" s="104"/>
      <c r="T14" s="105">
        <f>IF(R14="","",V14*N14*LOOKUP(RIGHT($D$2,3),定数!$A$6:$A$13,定数!$B$6:$B$13))</f>
        <v>-2753.9416335692404</v>
      </c>
      <c r="U14" s="105"/>
      <c r="V14" s="106">
        <f t="shared" si="11"/>
        <v>-14.000000000000057</v>
      </c>
      <c r="W14" s="106"/>
      <c r="X14" s="22">
        <f t="shared" si="4"/>
        <v>0</v>
      </c>
      <c r="Y14">
        <f t="shared" si="5"/>
        <v>5</v>
      </c>
      <c r="Z14" s="38">
        <f t="shared" si="12"/>
        <v>103692.30769230807</v>
      </c>
      <c r="AA14" s="39">
        <f t="shared" si="13"/>
        <v>0.11470719000000007</v>
      </c>
      <c r="AB14" t="str">
        <f t="shared" si="6"/>
        <v/>
      </c>
      <c r="AC14">
        <f t="shared" si="7"/>
        <v>-2753.9416335692404</v>
      </c>
    </row>
    <row r="15" spans="2:29" x14ac:dyDescent="0.15">
      <c r="B15" s="37">
        <v>7</v>
      </c>
      <c r="C15" s="102">
        <f t="shared" si="0"/>
        <v>89044.11281873878</v>
      </c>
      <c r="D15" s="102"/>
      <c r="E15" s="54">
        <f t="shared" si="8"/>
        <v>2019</v>
      </c>
      <c r="F15" s="8">
        <v>43841</v>
      </c>
      <c r="G15" s="37" t="s">
        <v>3</v>
      </c>
      <c r="H15" s="103">
        <v>108.28</v>
      </c>
      <c r="I15" s="103"/>
      <c r="J15" s="6">
        <v>108.35</v>
      </c>
      <c r="K15" s="43">
        <f t="shared" si="9"/>
        <v>6.9999999999993179</v>
      </c>
      <c r="L15" s="107">
        <f t="shared" si="10"/>
        <v>2671.3233845621635</v>
      </c>
      <c r="M15" s="108"/>
      <c r="N15" s="6">
        <f>IF(K15="","",(L15/K15)/LOOKUP(RIGHT($D$2,3),定数!$A$6:$A$13,定数!$B$6:$B$13))</f>
        <v>3.8161762636606058</v>
      </c>
      <c r="O15" s="55">
        <f t="shared" si="1"/>
        <v>2019</v>
      </c>
      <c r="P15" s="8">
        <f t="shared" si="2"/>
        <v>43841</v>
      </c>
      <c r="Q15" s="8" t="s">
        <v>65</v>
      </c>
      <c r="R15" s="104">
        <f t="shared" si="3"/>
        <v>108.35</v>
      </c>
      <c r="S15" s="104"/>
      <c r="T15" s="105">
        <f>IF(R15="","",V15*N15*LOOKUP(RIGHT($D$2,3),定数!$A$6:$A$13,定数!$B$6:$B$13))</f>
        <v>-2671.3233845621639</v>
      </c>
      <c r="U15" s="105"/>
      <c r="V15" s="106">
        <f t="shared" si="11"/>
        <v>-6.9999999999993179</v>
      </c>
      <c r="W15" s="106"/>
      <c r="X15" s="22">
        <f t="shared" si="4"/>
        <v>0</v>
      </c>
      <c r="Y15">
        <f t="shared" si="5"/>
        <v>6</v>
      </c>
      <c r="Z15" s="38">
        <f t="shared" si="12"/>
        <v>103692.30769230807</v>
      </c>
      <c r="AA15" s="39">
        <f t="shared" si="13"/>
        <v>0.14126597429999999</v>
      </c>
      <c r="AB15" t="str">
        <f t="shared" si="6"/>
        <v/>
      </c>
      <c r="AC15">
        <f t="shared" si="7"/>
        <v>-2671.3233845621639</v>
      </c>
    </row>
    <row r="16" spans="2:29" x14ac:dyDescent="0.15">
      <c r="B16" s="37">
        <v>8</v>
      </c>
      <c r="C16" s="102">
        <f t="shared" si="0"/>
        <v>86372.789434176622</v>
      </c>
      <c r="D16" s="102"/>
      <c r="E16" s="54">
        <f t="shared" si="8"/>
        <v>2019</v>
      </c>
      <c r="F16" s="8">
        <v>43845</v>
      </c>
      <c r="G16" s="37" t="s">
        <v>4</v>
      </c>
      <c r="H16" s="103">
        <v>108.59</v>
      </c>
      <c r="I16" s="103"/>
      <c r="J16" s="6">
        <v>108.46</v>
      </c>
      <c r="K16" s="43">
        <f t="shared" si="9"/>
        <v>13.000000000000966</v>
      </c>
      <c r="L16" s="107">
        <f t="shared" si="10"/>
        <v>2591.1836830252987</v>
      </c>
      <c r="M16" s="108"/>
      <c r="N16" s="6">
        <f>IF(K16="","",(L16/K16)/LOOKUP(RIGHT($D$2,3),定数!$A$6:$A$13,定数!$B$6:$B$13))</f>
        <v>1.99321821771162</v>
      </c>
      <c r="O16" s="55">
        <f t="shared" si="1"/>
        <v>2019</v>
      </c>
      <c r="P16" s="8">
        <f t="shared" si="2"/>
        <v>43845</v>
      </c>
      <c r="Q16" s="8" t="s">
        <v>65</v>
      </c>
      <c r="R16" s="104">
        <f t="shared" si="3"/>
        <v>108.46</v>
      </c>
      <c r="S16" s="104"/>
      <c r="T16" s="105">
        <f>IF(R16="","",V16*N16*LOOKUP(RIGHT($D$2,3),定数!$A$6:$A$13,定数!$B$6:$B$13))</f>
        <v>-2591.1836830252987</v>
      </c>
      <c r="U16" s="105"/>
      <c r="V16" s="106">
        <f t="shared" si="11"/>
        <v>-13.000000000000966</v>
      </c>
      <c r="W16" s="106"/>
      <c r="X16" s="22">
        <f t="shared" si="4"/>
        <v>0</v>
      </c>
      <c r="Y16">
        <f t="shared" si="5"/>
        <v>7</v>
      </c>
      <c r="Z16" s="38">
        <f t="shared" si="12"/>
        <v>103692.30769230807</v>
      </c>
      <c r="AA16" s="39">
        <f t="shared" si="13"/>
        <v>0.16702799507099997</v>
      </c>
      <c r="AB16" t="str">
        <f t="shared" si="6"/>
        <v/>
      </c>
      <c r="AC16">
        <f t="shared" si="7"/>
        <v>-2591.1836830252987</v>
      </c>
    </row>
    <row r="17" spans="2:29" x14ac:dyDescent="0.15">
      <c r="B17" s="37">
        <v>9</v>
      </c>
      <c r="C17" s="102">
        <f t="shared" si="0"/>
        <v>83781.605751151321</v>
      </c>
      <c r="D17" s="102"/>
      <c r="E17" s="54">
        <f t="shared" si="8"/>
        <v>2019</v>
      </c>
      <c r="F17" s="8">
        <v>43846</v>
      </c>
      <c r="G17" s="37" t="s">
        <v>3</v>
      </c>
      <c r="H17" s="103">
        <v>108.47</v>
      </c>
      <c r="I17" s="103"/>
      <c r="J17" s="6">
        <v>108.55</v>
      </c>
      <c r="K17" s="43">
        <f t="shared" si="9"/>
        <v>7.9999999999998295</v>
      </c>
      <c r="L17" s="107">
        <f t="shared" si="10"/>
        <v>2513.4481725345395</v>
      </c>
      <c r="M17" s="108"/>
      <c r="N17" s="6">
        <f>IF(K17="","",(L17/K17)/LOOKUP(RIGHT($D$2,3),定数!$A$6:$A$13,定数!$B$6:$B$13))</f>
        <v>3.1418102156682415</v>
      </c>
      <c r="O17" s="55">
        <f t="shared" si="1"/>
        <v>2019</v>
      </c>
      <c r="P17" s="8">
        <f t="shared" si="2"/>
        <v>43846</v>
      </c>
      <c r="Q17" s="8" t="s">
        <v>65</v>
      </c>
      <c r="R17" s="104">
        <f t="shared" si="3"/>
        <v>108.55</v>
      </c>
      <c r="S17" s="104"/>
      <c r="T17" s="105">
        <f>IF(R17="","",V17*N17*LOOKUP(RIGHT($D$2,3),定数!$A$6:$A$13,定数!$B$6:$B$13))</f>
        <v>-2513.4481725345395</v>
      </c>
      <c r="U17" s="105"/>
      <c r="V17" s="106">
        <f t="shared" si="11"/>
        <v>-7.9999999999998295</v>
      </c>
      <c r="W17" s="106"/>
      <c r="X17" s="22">
        <f t="shared" si="4"/>
        <v>0</v>
      </c>
      <c r="Y17">
        <f t="shared" si="5"/>
        <v>8</v>
      </c>
      <c r="Z17" s="38">
        <f t="shared" si="12"/>
        <v>103692.30769230807</v>
      </c>
      <c r="AA17" s="39">
        <f t="shared" si="13"/>
        <v>0.19201715521886997</v>
      </c>
      <c r="AB17" t="str">
        <f t="shared" si="6"/>
        <v/>
      </c>
      <c r="AC17">
        <f t="shared" si="7"/>
        <v>-2513.4481725345395</v>
      </c>
    </row>
    <row r="18" spans="2:29" x14ac:dyDescent="0.15">
      <c r="B18" s="37">
        <v>10</v>
      </c>
      <c r="C18" s="102">
        <f t="shared" si="0"/>
        <v>81268.157578616781</v>
      </c>
      <c r="D18" s="102"/>
      <c r="E18" s="54">
        <f t="shared" si="8"/>
        <v>2019</v>
      </c>
      <c r="F18" s="8">
        <v>43846</v>
      </c>
      <c r="G18" s="37" t="s">
        <v>3</v>
      </c>
      <c r="H18" s="103">
        <v>108.48</v>
      </c>
      <c r="I18" s="103"/>
      <c r="J18" s="6">
        <v>108.54</v>
      </c>
      <c r="K18" s="43">
        <f t="shared" si="9"/>
        <v>6.0000000000002274</v>
      </c>
      <c r="L18" s="107">
        <f t="shared" si="10"/>
        <v>2438.0447273585032</v>
      </c>
      <c r="M18" s="108"/>
      <c r="N18" s="6">
        <f>IF(K18="","",(L18/K18)/LOOKUP(RIGHT($D$2,3),定数!$A$6:$A$13,定数!$B$6:$B$13))</f>
        <v>4.0634078789306844</v>
      </c>
      <c r="O18" s="55">
        <f t="shared" si="1"/>
        <v>2019</v>
      </c>
      <c r="P18" s="8">
        <f t="shared" si="2"/>
        <v>43846</v>
      </c>
      <c r="Q18" s="8" t="s">
        <v>69</v>
      </c>
      <c r="R18" s="104">
        <v>108.43</v>
      </c>
      <c r="S18" s="104"/>
      <c r="T18" s="105">
        <f>IF(R18="","",V18*N18*LOOKUP(RIGHT($D$2,3),定数!$A$6:$A$13,定数!$B$6:$B$13))</f>
        <v>2031.7039394652265</v>
      </c>
      <c r="U18" s="105"/>
      <c r="V18" s="106">
        <f t="shared" si="11"/>
        <v>4.9999999999997158</v>
      </c>
      <c r="W18" s="106"/>
      <c r="X18" s="22">
        <f t="shared" si="4"/>
        <v>1</v>
      </c>
      <c r="Y18">
        <f t="shared" si="5"/>
        <v>0</v>
      </c>
      <c r="Z18" s="38">
        <f t="shared" si="12"/>
        <v>103692.30769230807</v>
      </c>
      <c r="AA18" s="39">
        <f t="shared" si="13"/>
        <v>0.21625664056230387</v>
      </c>
      <c r="AB18">
        <f t="shared" si="6"/>
        <v>2031.7039394652265</v>
      </c>
      <c r="AC18" t="str">
        <f t="shared" si="7"/>
        <v/>
      </c>
    </row>
    <row r="19" spans="2:29" x14ac:dyDescent="0.15">
      <c r="B19" s="37">
        <v>11</v>
      </c>
      <c r="C19" s="102">
        <f t="shared" si="0"/>
        <v>83299.861518082005</v>
      </c>
      <c r="D19" s="102"/>
      <c r="E19" s="54">
        <f t="shared" si="8"/>
        <v>2019</v>
      </c>
      <c r="F19" s="8">
        <v>43846</v>
      </c>
      <c r="G19" s="37" t="s">
        <v>4</v>
      </c>
      <c r="H19" s="103">
        <v>108.85</v>
      </c>
      <c r="I19" s="103"/>
      <c r="J19" s="6">
        <v>108.65</v>
      </c>
      <c r="K19" s="43">
        <f t="shared" si="9"/>
        <v>19.999999999998863</v>
      </c>
      <c r="L19" s="107">
        <f t="shared" si="10"/>
        <v>2498.9958455424598</v>
      </c>
      <c r="M19" s="108"/>
      <c r="N19" s="6">
        <f>IF(K19="","",(L19/K19)/LOOKUP(RIGHT($D$2,3),定数!$A$6:$A$13,定数!$B$6:$B$13))</f>
        <v>1.249497922771301</v>
      </c>
      <c r="O19" s="55">
        <f t="shared" si="1"/>
        <v>2019</v>
      </c>
      <c r="P19" s="8">
        <f t="shared" si="2"/>
        <v>43846</v>
      </c>
      <c r="Q19" s="8" t="s">
        <v>69</v>
      </c>
      <c r="R19" s="104">
        <v>109.1</v>
      </c>
      <c r="S19" s="104"/>
      <c r="T19" s="105">
        <f>IF(R19="","",V19*N19*LOOKUP(RIGHT($D$2,3),定数!$A$6:$A$13,定数!$B$6:$B$13))</f>
        <v>3123.7448069282527</v>
      </c>
      <c r="U19" s="105"/>
      <c r="V19" s="106">
        <f t="shared" si="11"/>
        <v>25</v>
      </c>
      <c r="W19" s="106"/>
      <c r="X19" s="22">
        <f t="shared" si="4"/>
        <v>2</v>
      </c>
      <c r="Y19">
        <f t="shared" si="5"/>
        <v>0</v>
      </c>
      <c r="Z19" s="38">
        <f t="shared" si="12"/>
        <v>103692.30769230807</v>
      </c>
      <c r="AA19" s="39">
        <f t="shared" si="13"/>
        <v>0.1966630565763634</v>
      </c>
      <c r="AB19">
        <f t="shared" si="6"/>
        <v>3123.7448069282527</v>
      </c>
      <c r="AC19" t="str">
        <f t="shared" si="7"/>
        <v/>
      </c>
    </row>
    <row r="20" spans="2:29" x14ac:dyDescent="0.15">
      <c r="B20" s="37">
        <v>12</v>
      </c>
      <c r="C20" s="102">
        <f t="shared" si="0"/>
        <v>86423.60632501026</v>
      </c>
      <c r="D20" s="102"/>
      <c r="E20" s="54">
        <f t="shared" si="8"/>
        <v>2019</v>
      </c>
      <c r="F20" s="8">
        <v>43846</v>
      </c>
      <c r="G20" s="37" t="s">
        <v>4</v>
      </c>
      <c r="H20" s="103">
        <v>108.85</v>
      </c>
      <c r="I20" s="103"/>
      <c r="J20" s="6">
        <v>108.76</v>
      </c>
      <c r="K20" s="43">
        <f t="shared" si="9"/>
        <v>8.99999999999892</v>
      </c>
      <c r="L20" s="107">
        <f t="shared" si="10"/>
        <v>2592.7081897503076</v>
      </c>
      <c r="M20" s="108"/>
      <c r="N20" s="6">
        <f>IF(K20="","",(L20/K20)/LOOKUP(RIGHT($D$2,3),定数!$A$6:$A$13,定数!$B$6:$B$13))</f>
        <v>2.8807868775006877</v>
      </c>
      <c r="O20" s="55">
        <f t="shared" si="1"/>
        <v>2019</v>
      </c>
      <c r="P20" s="8">
        <f t="shared" si="2"/>
        <v>43846</v>
      </c>
      <c r="Q20" s="8" t="s">
        <v>69</v>
      </c>
      <c r="R20" s="104">
        <v>108.96</v>
      </c>
      <c r="S20" s="104"/>
      <c r="T20" s="105">
        <f>IF(R20="","",V20*N20*LOOKUP(RIGHT($D$2,3),定数!$A$6:$A$13,定数!$B$6:$B$13))</f>
        <v>3168.86556525074</v>
      </c>
      <c r="U20" s="105"/>
      <c r="V20" s="106">
        <f t="shared" si="11"/>
        <v>10.999999999999943</v>
      </c>
      <c r="W20" s="106"/>
      <c r="X20" s="22">
        <f t="shared" si="4"/>
        <v>3</v>
      </c>
      <c r="Y20">
        <f t="shared" si="5"/>
        <v>0</v>
      </c>
      <c r="Z20" s="38">
        <f t="shared" si="12"/>
        <v>103692.30769230807</v>
      </c>
      <c r="AA20" s="39">
        <f t="shared" si="13"/>
        <v>0.16653792119797528</v>
      </c>
      <c r="AB20">
        <f t="shared" si="6"/>
        <v>3168.86556525074</v>
      </c>
      <c r="AC20" t="str">
        <f t="shared" si="7"/>
        <v/>
      </c>
    </row>
    <row r="21" spans="2:29" x14ac:dyDescent="0.15">
      <c r="B21" s="37">
        <v>13</v>
      </c>
      <c r="C21" s="102">
        <f t="shared" si="0"/>
        <v>89592.471890261004</v>
      </c>
      <c r="D21" s="102"/>
      <c r="E21" s="54">
        <f t="shared" si="8"/>
        <v>2019</v>
      </c>
      <c r="F21" s="8">
        <v>43846</v>
      </c>
      <c r="G21" s="37" t="s">
        <v>4</v>
      </c>
      <c r="H21" s="103">
        <v>108.96</v>
      </c>
      <c r="I21" s="103"/>
      <c r="J21" s="6">
        <v>108.82</v>
      </c>
      <c r="K21" s="43">
        <f t="shared" si="9"/>
        <v>14.000000000000057</v>
      </c>
      <c r="L21" s="107">
        <f t="shared" si="10"/>
        <v>2687.7741567078301</v>
      </c>
      <c r="M21" s="108"/>
      <c r="N21" s="6">
        <f>IF(K21="","",(L21/K21)/LOOKUP(RIGHT($D$2,3),定数!$A$6:$A$13,定数!$B$6:$B$13))</f>
        <v>1.9198386833627279</v>
      </c>
      <c r="O21" s="55">
        <f t="shared" si="1"/>
        <v>2019</v>
      </c>
      <c r="P21" s="8">
        <f t="shared" si="2"/>
        <v>43846</v>
      </c>
      <c r="Q21" s="8" t="s">
        <v>69</v>
      </c>
      <c r="R21" s="104">
        <v>109.12</v>
      </c>
      <c r="S21" s="104"/>
      <c r="T21" s="105">
        <f>IF(R21="","",V21*N21*LOOKUP(RIGHT($D$2,3),定数!$A$6:$A$13,定数!$B$6:$B$13))</f>
        <v>3071.741893380572</v>
      </c>
      <c r="U21" s="105"/>
      <c r="V21" s="106">
        <f t="shared" si="11"/>
        <v>16.00000000000108</v>
      </c>
      <c r="W21" s="106"/>
      <c r="X21" s="22">
        <f t="shared" si="4"/>
        <v>4</v>
      </c>
      <c r="Y21">
        <f t="shared" si="5"/>
        <v>0</v>
      </c>
      <c r="Z21" s="38">
        <f t="shared" si="12"/>
        <v>103692.30769230807</v>
      </c>
      <c r="AA21" s="39">
        <f t="shared" si="13"/>
        <v>0.13597764497523079</v>
      </c>
      <c r="AB21">
        <f t="shared" si="6"/>
        <v>3071.741893380572</v>
      </c>
      <c r="AC21" t="str">
        <f t="shared" si="7"/>
        <v/>
      </c>
    </row>
    <row r="22" spans="2:29" x14ac:dyDescent="0.15">
      <c r="B22" s="37">
        <v>14</v>
      </c>
      <c r="C22" s="102">
        <f t="shared" si="0"/>
        <v>92664.213783641579</v>
      </c>
      <c r="D22" s="102"/>
      <c r="E22" s="54">
        <f t="shared" si="8"/>
        <v>2019</v>
      </c>
      <c r="F22" s="8">
        <v>43848</v>
      </c>
      <c r="G22" s="37" t="s">
        <v>4</v>
      </c>
      <c r="H22" s="103">
        <v>109.36</v>
      </c>
      <c r="I22" s="103"/>
      <c r="J22" s="6">
        <v>109.24</v>
      </c>
      <c r="K22" s="43">
        <f t="shared" si="9"/>
        <v>12.000000000000455</v>
      </c>
      <c r="L22" s="107">
        <f t="shared" si="10"/>
        <v>2779.9264135092471</v>
      </c>
      <c r="M22" s="108"/>
      <c r="N22" s="6">
        <f>IF(K22="","",(L22/K22)/LOOKUP(RIGHT($D$2,3),定数!$A$6:$A$13,定数!$B$6:$B$13))</f>
        <v>2.3166053445909514</v>
      </c>
      <c r="O22" s="55">
        <f t="shared" si="1"/>
        <v>2019</v>
      </c>
      <c r="P22" s="8">
        <f t="shared" si="2"/>
        <v>43848</v>
      </c>
      <c r="Q22" s="8" t="s">
        <v>69</v>
      </c>
      <c r="R22" s="104">
        <v>109.49</v>
      </c>
      <c r="S22" s="104"/>
      <c r="T22" s="105">
        <f>IF(R22="","",V22*N22*LOOKUP(RIGHT($D$2,3),定数!$A$6:$A$13,定数!$B$6:$B$13))</f>
        <v>3011.5869479681314</v>
      </c>
      <c r="U22" s="105"/>
      <c r="V22" s="106">
        <f t="shared" si="11"/>
        <v>12.999999999999545</v>
      </c>
      <c r="W22" s="106"/>
      <c r="X22" s="22">
        <f t="shared" si="4"/>
        <v>5</v>
      </c>
      <c r="Y22">
        <f t="shared" si="5"/>
        <v>0</v>
      </c>
      <c r="Z22" s="38">
        <f t="shared" si="12"/>
        <v>103692.30769230807</v>
      </c>
      <c r="AA22" s="39">
        <f t="shared" si="13"/>
        <v>0.10635402137437966</v>
      </c>
      <c r="AB22">
        <f t="shared" si="6"/>
        <v>3011.5869479681314</v>
      </c>
      <c r="AC22" t="str">
        <f t="shared" si="7"/>
        <v/>
      </c>
    </row>
    <row r="23" spans="2:29" x14ac:dyDescent="0.15">
      <c r="B23" s="37">
        <v>15</v>
      </c>
      <c r="C23" s="102">
        <f t="shared" si="0"/>
        <v>95675.800731609706</v>
      </c>
      <c r="D23" s="102"/>
      <c r="E23" s="54">
        <f t="shared" si="8"/>
        <v>2019</v>
      </c>
      <c r="F23" s="8">
        <v>43851</v>
      </c>
      <c r="G23" s="37" t="s">
        <v>4</v>
      </c>
      <c r="H23" s="103">
        <v>109.64</v>
      </c>
      <c r="I23" s="103"/>
      <c r="J23" s="6">
        <v>109.6</v>
      </c>
      <c r="K23" s="43">
        <f t="shared" si="9"/>
        <v>4.0000000000006253</v>
      </c>
      <c r="L23" s="107">
        <f t="shared" si="10"/>
        <v>2870.2740219482912</v>
      </c>
      <c r="M23" s="108"/>
      <c r="N23" s="6">
        <f>IF(K23="","",(L23/K23)/LOOKUP(RIGHT($D$2,3),定数!$A$6:$A$13,定数!$B$6:$B$13))</f>
        <v>7.1756850548696063</v>
      </c>
      <c r="O23" s="55">
        <f t="shared" si="1"/>
        <v>2019</v>
      </c>
      <c r="P23" s="8">
        <f t="shared" si="2"/>
        <v>43851</v>
      </c>
      <c r="Q23" s="8" t="s">
        <v>65</v>
      </c>
      <c r="R23" s="104">
        <f t="shared" si="3"/>
        <v>109.6</v>
      </c>
      <c r="S23" s="104"/>
      <c r="T23" s="105">
        <f>IF(R23="","",V23*N23*LOOKUP(RIGHT($D$2,3),定数!$A$6:$A$13,定数!$B$6:$B$13))</f>
        <v>-2870.2740219482912</v>
      </c>
      <c r="U23" s="105"/>
      <c r="V23" s="106">
        <f t="shared" si="11"/>
        <v>-4.0000000000006253</v>
      </c>
      <c r="W23" s="106"/>
      <c r="X23" t="str">
        <f t="shared" ref="X23:Y74" si="14">IF(U23&lt;&gt;"",IF(U23&lt;0,1+X22,0),"")</f>
        <v/>
      </c>
      <c r="Y23">
        <f t="shared" si="5"/>
        <v>1</v>
      </c>
      <c r="Z23" s="38">
        <f t="shared" si="12"/>
        <v>103692.30769230807</v>
      </c>
      <c r="AA23" s="39">
        <f t="shared" si="13"/>
        <v>7.7310527069049173E-2</v>
      </c>
      <c r="AB23" t="str">
        <f t="shared" si="6"/>
        <v/>
      </c>
      <c r="AC23">
        <f t="shared" si="7"/>
        <v>-2870.2740219482912</v>
      </c>
    </row>
    <row r="24" spans="2:29" x14ac:dyDescent="0.15">
      <c r="B24" s="37">
        <v>16</v>
      </c>
      <c r="C24" s="102">
        <f t="shared" si="0"/>
        <v>92805.526709661412</v>
      </c>
      <c r="D24" s="102"/>
      <c r="E24" s="54">
        <f t="shared" si="8"/>
        <v>2019</v>
      </c>
      <c r="F24" s="8">
        <v>43851</v>
      </c>
      <c r="G24" s="37" t="s">
        <v>4</v>
      </c>
      <c r="H24" s="103">
        <v>109.65</v>
      </c>
      <c r="I24" s="103"/>
      <c r="J24" s="6">
        <v>109.6</v>
      </c>
      <c r="K24" s="43">
        <f t="shared" si="9"/>
        <v>5.0000000000011369</v>
      </c>
      <c r="L24" s="107">
        <f t="shared" si="10"/>
        <v>2784.1658012898424</v>
      </c>
      <c r="M24" s="108"/>
      <c r="N24" s="6">
        <f>IF(K24="","",(L24/K24)/LOOKUP(RIGHT($D$2,3),定数!$A$6:$A$13,定数!$B$6:$B$13))</f>
        <v>5.5683316025784189</v>
      </c>
      <c r="O24" s="55">
        <f t="shared" si="1"/>
        <v>2019</v>
      </c>
      <c r="P24" s="8">
        <f t="shared" si="2"/>
        <v>43851</v>
      </c>
      <c r="Q24" s="8" t="s">
        <v>65</v>
      </c>
      <c r="R24" s="104">
        <f t="shared" si="3"/>
        <v>109.6</v>
      </c>
      <c r="S24" s="104"/>
      <c r="T24" s="105">
        <f>IF(R24="","",V24*N24*LOOKUP(RIGHT($D$2,3),定数!$A$6:$A$13,定数!$B$6:$B$13))</f>
        <v>-2784.1658012898424</v>
      </c>
      <c r="U24" s="105"/>
      <c r="V24" s="106">
        <f t="shared" si="11"/>
        <v>-5.0000000000011369</v>
      </c>
      <c r="W24" s="106"/>
      <c r="X24" t="str">
        <f t="shared" si="14"/>
        <v/>
      </c>
      <c r="Y24">
        <f t="shared" si="5"/>
        <v>2</v>
      </c>
      <c r="Z24" s="38">
        <f t="shared" si="12"/>
        <v>103692.30769230807</v>
      </c>
      <c r="AA24" s="39">
        <f t="shared" si="13"/>
        <v>0.10499121125697775</v>
      </c>
      <c r="AB24" t="str">
        <f t="shared" si="6"/>
        <v/>
      </c>
      <c r="AC24">
        <f t="shared" si="7"/>
        <v>-2784.1658012898424</v>
      </c>
    </row>
    <row r="25" spans="2:29" x14ac:dyDescent="0.15">
      <c r="B25" s="37">
        <v>17</v>
      </c>
      <c r="C25" s="102">
        <f t="shared" si="0"/>
        <v>90021.360908371571</v>
      </c>
      <c r="D25" s="102"/>
      <c r="E25" s="54">
        <f t="shared" si="8"/>
        <v>2019</v>
      </c>
      <c r="F25" s="8">
        <v>43853</v>
      </c>
      <c r="G25" s="37" t="s">
        <v>4</v>
      </c>
      <c r="H25" s="103">
        <v>109.63</v>
      </c>
      <c r="I25" s="103"/>
      <c r="J25" s="6">
        <v>109.57</v>
      </c>
      <c r="K25" s="43">
        <f t="shared" si="9"/>
        <v>6.0000000000002274</v>
      </c>
      <c r="L25" s="107">
        <f t="shared" si="10"/>
        <v>2700.6408272511471</v>
      </c>
      <c r="M25" s="108"/>
      <c r="N25" s="6">
        <f>IF(K25="","",(L25/K25)/LOOKUP(RIGHT($D$2,3),定数!$A$6:$A$13,定数!$B$6:$B$13))</f>
        <v>4.5010680454184078</v>
      </c>
      <c r="O25" s="55">
        <f t="shared" si="1"/>
        <v>2019</v>
      </c>
      <c r="P25" s="8">
        <f t="shared" si="2"/>
        <v>43853</v>
      </c>
      <c r="Q25" s="8" t="s">
        <v>69</v>
      </c>
      <c r="R25" s="104">
        <v>109.7</v>
      </c>
      <c r="S25" s="104"/>
      <c r="T25" s="105">
        <f>IF(R25="","",V25*N25*LOOKUP(RIGHT($D$2,3),定数!$A$6:$A$13,定数!$B$6:$B$13))</f>
        <v>3150.7476317932183</v>
      </c>
      <c r="U25" s="105"/>
      <c r="V25" s="106">
        <f t="shared" si="11"/>
        <v>7.000000000000739</v>
      </c>
      <c r="W25" s="106"/>
      <c r="X25" t="str">
        <f t="shared" si="14"/>
        <v/>
      </c>
      <c r="Y25">
        <f t="shared" si="5"/>
        <v>0</v>
      </c>
      <c r="Z25" s="38">
        <f t="shared" si="12"/>
        <v>103692.30769230807</v>
      </c>
      <c r="AA25" s="39">
        <f t="shared" si="13"/>
        <v>0.13184147491926834</v>
      </c>
      <c r="AB25">
        <f t="shared" si="6"/>
        <v>3150.7476317932183</v>
      </c>
      <c r="AC25" t="str">
        <f t="shared" si="7"/>
        <v/>
      </c>
    </row>
    <row r="26" spans="2:29" x14ac:dyDescent="0.15">
      <c r="B26" s="37">
        <v>18</v>
      </c>
      <c r="C26" s="102">
        <f t="shared" si="0"/>
        <v>93172.108540164787</v>
      </c>
      <c r="D26" s="102"/>
      <c r="E26" s="54">
        <f t="shared" si="8"/>
        <v>2019</v>
      </c>
      <c r="F26" s="8">
        <v>43854</v>
      </c>
      <c r="G26" s="37" t="s">
        <v>4</v>
      </c>
      <c r="H26" s="103">
        <v>109.65</v>
      </c>
      <c r="I26" s="103"/>
      <c r="J26" s="6">
        <v>109.57</v>
      </c>
      <c r="K26" s="43">
        <f t="shared" si="9"/>
        <v>8.0000000000012506</v>
      </c>
      <c r="L26" s="107">
        <f t="shared" si="10"/>
        <v>2795.1632562049435</v>
      </c>
      <c r="M26" s="108"/>
      <c r="N26" s="6">
        <f>IF(K26="","",(L26/K26)/LOOKUP(RIGHT($D$2,3),定数!$A$6:$A$13,定数!$B$6:$B$13))</f>
        <v>3.4939540702556333</v>
      </c>
      <c r="O26" s="55">
        <f t="shared" si="1"/>
        <v>2019</v>
      </c>
      <c r="P26" s="8">
        <f t="shared" si="2"/>
        <v>43854</v>
      </c>
      <c r="Q26" s="8" t="s">
        <v>69</v>
      </c>
      <c r="R26" s="104">
        <v>109.74</v>
      </c>
      <c r="S26" s="104"/>
      <c r="T26" s="105">
        <f>IF(R26="","",V26*N26*LOOKUP(RIGHT($D$2,3),定数!$A$6:$A$13,定数!$B$6:$B$13))</f>
        <v>3144.5586632296927</v>
      </c>
      <c r="U26" s="105"/>
      <c r="V26" s="106">
        <f t="shared" si="11"/>
        <v>8.99999999999892</v>
      </c>
      <c r="W26" s="106"/>
      <c r="X26" t="str">
        <f t="shared" si="14"/>
        <v/>
      </c>
      <c r="Y26">
        <f t="shared" si="5"/>
        <v>0</v>
      </c>
      <c r="Z26" s="38">
        <f t="shared" si="12"/>
        <v>103692.30769230807</v>
      </c>
      <c r="AA26" s="39">
        <f t="shared" si="13"/>
        <v>0.10145592654144076</v>
      </c>
      <c r="AB26">
        <f t="shared" si="6"/>
        <v>3144.5586632296927</v>
      </c>
      <c r="AC26" t="str">
        <f t="shared" si="7"/>
        <v/>
      </c>
    </row>
    <row r="27" spans="2:29" x14ac:dyDescent="0.15">
      <c r="B27" s="37">
        <v>19</v>
      </c>
      <c r="C27" s="102">
        <f t="shared" si="0"/>
        <v>96316.667203394478</v>
      </c>
      <c r="D27" s="102"/>
      <c r="E27" s="54">
        <f t="shared" si="8"/>
        <v>2019</v>
      </c>
      <c r="F27" s="8">
        <v>43858</v>
      </c>
      <c r="G27" s="37" t="s">
        <v>3</v>
      </c>
      <c r="H27" s="103">
        <v>109.52</v>
      </c>
      <c r="I27" s="103"/>
      <c r="J27" s="6">
        <v>109.59</v>
      </c>
      <c r="K27" s="43">
        <f t="shared" si="9"/>
        <v>7.000000000000739</v>
      </c>
      <c r="L27" s="107">
        <f t="shared" si="10"/>
        <v>2889.5000161018343</v>
      </c>
      <c r="M27" s="108"/>
      <c r="N27" s="6">
        <f>IF(K27="","",(L27/K27)/LOOKUP(RIGHT($D$2,3),定数!$A$6:$A$13,定数!$B$6:$B$13))</f>
        <v>4.1278571658593277</v>
      </c>
      <c r="O27" s="55">
        <f t="shared" si="1"/>
        <v>2019</v>
      </c>
      <c r="P27" s="8">
        <f t="shared" si="2"/>
        <v>43858</v>
      </c>
      <c r="Q27" s="8" t="s">
        <v>69</v>
      </c>
      <c r="R27" s="104">
        <v>109.46</v>
      </c>
      <c r="S27" s="104"/>
      <c r="T27" s="105">
        <f>IF(R27="","",V27*N27*LOOKUP(RIGHT($D$2,3),定数!$A$6:$A$13,定数!$B$6:$B$13))</f>
        <v>2476.7142995156905</v>
      </c>
      <c r="U27" s="105"/>
      <c r="V27" s="106">
        <f t="shared" si="11"/>
        <v>6.0000000000002274</v>
      </c>
      <c r="W27" s="106"/>
      <c r="X27" t="str">
        <f t="shared" si="14"/>
        <v/>
      </c>
      <c r="Y27">
        <f t="shared" si="5"/>
        <v>0</v>
      </c>
      <c r="Z27" s="38">
        <f t="shared" si="12"/>
        <v>103692.30769230807</v>
      </c>
      <c r="AA27" s="39">
        <f t="shared" si="13"/>
        <v>7.1130064062222775E-2</v>
      </c>
      <c r="AB27">
        <f t="shared" si="6"/>
        <v>2476.7142995156905</v>
      </c>
      <c r="AC27" t="str">
        <f t="shared" si="7"/>
        <v/>
      </c>
    </row>
    <row r="28" spans="2:29" x14ac:dyDescent="0.15">
      <c r="B28" s="37">
        <v>20</v>
      </c>
      <c r="C28" s="102">
        <f t="shared" si="0"/>
        <v>98793.381502910168</v>
      </c>
      <c r="D28" s="102"/>
      <c r="E28" s="54">
        <f t="shared" si="8"/>
        <v>2019</v>
      </c>
      <c r="F28" s="8">
        <v>43859</v>
      </c>
      <c r="G28" s="37" t="s">
        <v>3</v>
      </c>
      <c r="H28" s="103">
        <v>109.23</v>
      </c>
      <c r="I28" s="103"/>
      <c r="J28" s="6">
        <v>109.33</v>
      </c>
      <c r="K28" s="43">
        <f t="shared" si="9"/>
        <v>9.9999999999994316</v>
      </c>
      <c r="L28" s="107">
        <f t="shared" si="10"/>
        <v>2963.8014450873047</v>
      </c>
      <c r="M28" s="108"/>
      <c r="N28" s="6">
        <f>IF(K28="","",(L28/K28)/LOOKUP(RIGHT($D$2,3),定数!$A$6:$A$13,定数!$B$6:$B$13))</f>
        <v>2.9638014450874732</v>
      </c>
      <c r="O28" s="55">
        <f t="shared" si="1"/>
        <v>2019</v>
      </c>
      <c r="P28" s="8">
        <f t="shared" si="2"/>
        <v>43859</v>
      </c>
      <c r="Q28" s="8" t="s">
        <v>69</v>
      </c>
      <c r="R28" s="104">
        <v>109.12</v>
      </c>
      <c r="S28" s="104"/>
      <c r="T28" s="105">
        <f>IF(R28="","",V28*N28*LOOKUP(RIGHT($D$2,3),定数!$A$6:$A$13,定数!$B$6:$B$13))</f>
        <v>3260.1815895962036</v>
      </c>
      <c r="U28" s="105"/>
      <c r="V28" s="106">
        <f t="shared" si="11"/>
        <v>10.999999999999943</v>
      </c>
      <c r="W28" s="106"/>
      <c r="X28" t="str">
        <f t="shared" si="14"/>
        <v/>
      </c>
      <c r="Y28">
        <f t="shared" si="5"/>
        <v>0</v>
      </c>
      <c r="Z28" s="38">
        <f t="shared" si="12"/>
        <v>103692.30769230807</v>
      </c>
      <c r="AA28" s="39">
        <f t="shared" si="13"/>
        <v>4.7244837138110118E-2</v>
      </c>
      <c r="AB28">
        <f t="shared" si="6"/>
        <v>3260.1815895962036</v>
      </c>
      <c r="AC28" t="str">
        <f t="shared" si="7"/>
        <v/>
      </c>
    </row>
    <row r="29" spans="2:29" x14ac:dyDescent="0.15">
      <c r="B29" s="37">
        <v>21</v>
      </c>
      <c r="C29" s="102">
        <f t="shared" si="0"/>
        <v>102053.56309250637</v>
      </c>
      <c r="D29" s="102"/>
      <c r="E29" s="54">
        <f t="shared" si="8"/>
        <v>2019</v>
      </c>
      <c r="F29" s="8">
        <v>43860</v>
      </c>
      <c r="G29" s="37" t="s">
        <v>4</v>
      </c>
      <c r="H29" s="103">
        <v>109.4</v>
      </c>
      <c r="I29" s="103"/>
      <c r="J29" s="6">
        <v>109.34</v>
      </c>
      <c r="K29" s="43">
        <f t="shared" si="9"/>
        <v>6.0000000000002274</v>
      </c>
      <c r="L29" s="107">
        <f t="shared" si="10"/>
        <v>3061.6068927751912</v>
      </c>
      <c r="M29" s="108"/>
      <c r="N29" s="6">
        <f>IF(K29="","",(L29/K29)/LOOKUP(RIGHT($D$2,3),定数!$A$6:$A$13,定数!$B$6:$B$13))</f>
        <v>5.1026781546251252</v>
      </c>
      <c r="O29" s="55">
        <f t="shared" si="1"/>
        <v>2019</v>
      </c>
      <c r="P29" s="8">
        <f t="shared" si="2"/>
        <v>43860</v>
      </c>
      <c r="Q29" s="8" t="s">
        <v>69</v>
      </c>
      <c r="R29" s="104">
        <v>109.45</v>
      </c>
      <c r="S29" s="104"/>
      <c r="T29" s="105">
        <f>IF(R29="","",V29*N29*LOOKUP(RIGHT($D$2,3),定数!$A$6:$A$13,定数!$B$6:$B$13))</f>
        <v>2551.3390773124174</v>
      </c>
      <c r="U29" s="105"/>
      <c r="V29" s="106">
        <f t="shared" si="11"/>
        <v>4.9999999999997158</v>
      </c>
      <c r="W29" s="106"/>
      <c r="X29" t="str">
        <f t="shared" si="14"/>
        <v/>
      </c>
      <c r="Y29">
        <f t="shared" si="5"/>
        <v>0</v>
      </c>
      <c r="Z29" s="38">
        <f t="shared" si="12"/>
        <v>103692.30769230807</v>
      </c>
      <c r="AA29" s="39">
        <f t="shared" si="13"/>
        <v>1.5803916763666104E-2</v>
      </c>
      <c r="AB29">
        <f t="shared" si="6"/>
        <v>2551.3390773124174</v>
      </c>
      <c r="AC29" t="str">
        <f t="shared" si="7"/>
        <v/>
      </c>
    </row>
    <row r="30" spans="2:29" x14ac:dyDescent="0.15">
      <c r="B30" s="37">
        <v>22</v>
      </c>
      <c r="C30" s="102">
        <f t="shared" si="0"/>
        <v>104604.90216981879</v>
      </c>
      <c r="D30" s="102"/>
      <c r="E30" s="54">
        <f t="shared" si="8"/>
        <v>2019</v>
      </c>
      <c r="F30" s="8">
        <v>43862</v>
      </c>
      <c r="G30" s="37" t="s">
        <v>4</v>
      </c>
      <c r="H30" s="103">
        <v>108.91</v>
      </c>
      <c r="I30" s="103"/>
      <c r="J30" s="6">
        <v>108.85</v>
      </c>
      <c r="K30" s="43">
        <f t="shared" si="9"/>
        <v>6.0000000000002274</v>
      </c>
      <c r="L30" s="107">
        <f t="shared" si="10"/>
        <v>3138.1470650945635</v>
      </c>
      <c r="M30" s="108"/>
      <c r="N30" s="6">
        <f>IF(K30="","",(L30/K30)/LOOKUP(RIGHT($D$2,3),定数!$A$6:$A$13,定数!$B$6:$B$13))</f>
        <v>5.2302451084907409</v>
      </c>
      <c r="O30" s="55">
        <f t="shared" si="1"/>
        <v>2019</v>
      </c>
      <c r="P30" s="8">
        <f t="shared" si="2"/>
        <v>43862</v>
      </c>
      <c r="Q30" s="8" t="s">
        <v>65</v>
      </c>
      <c r="R30" s="104">
        <f t="shared" si="3"/>
        <v>108.85</v>
      </c>
      <c r="S30" s="104"/>
      <c r="T30" s="105">
        <f>IF(R30="","",V30*N30*LOOKUP(RIGHT($D$2,3),定数!$A$6:$A$13,定数!$B$6:$B$13))</f>
        <v>-3138.1470650945635</v>
      </c>
      <c r="U30" s="105"/>
      <c r="V30" s="106">
        <f t="shared" si="11"/>
        <v>-6.0000000000002274</v>
      </c>
      <c r="W30" s="106"/>
      <c r="X30" t="str">
        <f t="shared" si="14"/>
        <v/>
      </c>
      <c r="Y30">
        <f t="shared" si="5"/>
        <v>1</v>
      </c>
      <c r="Z30" s="38">
        <f t="shared" si="12"/>
        <v>104604.90216981879</v>
      </c>
      <c r="AA30" s="39">
        <f t="shared" si="13"/>
        <v>0</v>
      </c>
      <c r="AB30" t="str">
        <f t="shared" si="6"/>
        <v/>
      </c>
      <c r="AC30">
        <f t="shared" si="7"/>
        <v>-3138.1470650945635</v>
      </c>
    </row>
    <row r="31" spans="2:29" x14ac:dyDescent="0.15">
      <c r="B31" s="37">
        <v>23</v>
      </c>
      <c r="C31" s="102">
        <f t="shared" si="0"/>
        <v>101466.75510472422</v>
      </c>
      <c r="D31" s="102"/>
      <c r="E31" s="54">
        <f t="shared" si="8"/>
        <v>2019</v>
      </c>
      <c r="F31" s="8">
        <v>43865</v>
      </c>
      <c r="G31" s="37" t="s">
        <v>4</v>
      </c>
      <c r="H31" s="103">
        <v>109.55</v>
      </c>
      <c r="I31" s="103"/>
      <c r="J31" s="6">
        <v>109.45</v>
      </c>
      <c r="K31" s="43">
        <f t="shared" si="9"/>
        <v>9.9999999999994316</v>
      </c>
      <c r="L31" s="107">
        <f t="shared" si="10"/>
        <v>3044.0026531417266</v>
      </c>
      <c r="M31" s="108"/>
      <c r="N31" s="6">
        <f>IF(K31="","",(L31/K31)/LOOKUP(RIGHT($D$2,3),定数!$A$6:$A$13,定数!$B$6:$B$13))</f>
        <v>3.0440026531418996</v>
      </c>
      <c r="O31" s="55">
        <f t="shared" si="1"/>
        <v>2019</v>
      </c>
      <c r="P31" s="8">
        <f t="shared" si="2"/>
        <v>43865</v>
      </c>
      <c r="Q31" s="8" t="s">
        <v>69</v>
      </c>
      <c r="R31" s="104">
        <v>109.67</v>
      </c>
      <c r="S31" s="104"/>
      <c r="T31" s="105">
        <f>IF(R31="","",V31*N31*LOOKUP(RIGHT($D$2,3),定数!$A$6:$A$13,定数!$B$6:$B$13))</f>
        <v>3652.8031837704175</v>
      </c>
      <c r="U31" s="105"/>
      <c r="V31" s="106">
        <f t="shared" si="11"/>
        <v>12.000000000000455</v>
      </c>
      <c r="W31" s="106"/>
      <c r="X31" t="str">
        <f t="shared" si="14"/>
        <v/>
      </c>
      <c r="Y31">
        <f t="shared" si="5"/>
        <v>0</v>
      </c>
      <c r="Z31" s="38">
        <f t="shared" si="12"/>
        <v>104604.90216981879</v>
      </c>
      <c r="AA31" s="39">
        <f t="shared" si="13"/>
        <v>3.0000000000000027E-2</v>
      </c>
      <c r="AB31">
        <f t="shared" si="6"/>
        <v>3652.8031837704175</v>
      </c>
      <c r="AC31" t="str">
        <f t="shared" si="7"/>
        <v/>
      </c>
    </row>
    <row r="32" spans="2:29" x14ac:dyDescent="0.15">
      <c r="B32" s="37">
        <v>24</v>
      </c>
      <c r="C32" s="102">
        <f t="shared" si="0"/>
        <v>105119.55828849463</v>
      </c>
      <c r="D32" s="102"/>
      <c r="E32" s="54">
        <f t="shared" si="8"/>
        <v>2019</v>
      </c>
      <c r="F32" s="8">
        <v>43865</v>
      </c>
      <c r="G32" s="37" t="s">
        <v>4</v>
      </c>
      <c r="H32" s="103">
        <v>109.86</v>
      </c>
      <c r="I32" s="103"/>
      <c r="J32" s="6">
        <v>109.82</v>
      </c>
      <c r="K32" s="43">
        <f t="shared" si="9"/>
        <v>4.0000000000006253</v>
      </c>
      <c r="L32" s="107">
        <f t="shared" si="10"/>
        <v>3153.5867486548391</v>
      </c>
      <c r="M32" s="108"/>
      <c r="N32" s="6">
        <f>IF(K32="","",(L32/K32)/LOOKUP(RIGHT($D$2,3),定数!$A$6:$A$13,定数!$B$6:$B$13))</f>
        <v>7.8839668716358657</v>
      </c>
      <c r="O32" s="55">
        <f t="shared" si="1"/>
        <v>2019</v>
      </c>
      <c r="P32" s="8">
        <f t="shared" si="2"/>
        <v>43865</v>
      </c>
      <c r="Q32" s="8" t="s">
        <v>69</v>
      </c>
      <c r="R32" s="104">
        <v>109.91</v>
      </c>
      <c r="S32" s="104"/>
      <c r="T32" s="105">
        <f>IF(R32="","",V32*N32*LOOKUP(RIGHT($D$2,3),定数!$A$6:$A$13,定数!$B$6:$B$13))</f>
        <v>3941.9834358177091</v>
      </c>
      <c r="U32" s="105"/>
      <c r="V32" s="106">
        <f t="shared" si="11"/>
        <v>4.9999999999997158</v>
      </c>
      <c r="W32" s="106"/>
      <c r="X32" t="str">
        <f t="shared" si="14"/>
        <v/>
      </c>
      <c r="Y32">
        <f t="shared" si="5"/>
        <v>0</v>
      </c>
      <c r="Z32" s="38">
        <f t="shared" si="12"/>
        <v>105119.55828849463</v>
      </c>
      <c r="AA32" s="39">
        <f t="shared" si="13"/>
        <v>0</v>
      </c>
      <c r="AB32">
        <f t="shared" si="6"/>
        <v>3941.9834358177091</v>
      </c>
      <c r="AC32" t="str">
        <f t="shared" si="7"/>
        <v/>
      </c>
    </row>
    <row r="33" spans="2:29" x14ac:dyDescent="0.15">
      <c r="B33" s="37">
        <v>25</v>
      </c>
      <c r="C33" s="102">
        <f t="shared" si="0"/>
        <v>109061.54172431234</v>
      </c>
      <c r="D33" s="102"/>
      <c r="E33" s="54">
        <f t="shared" si="8"/>
        <v>2019</v>
      </c>
      <c r="F33" s="8">
        <v>43865</v>
      </c>
      <c r="G33" s="37" t="s">
        <v>4</v>
      </c>
      <c r="H33" s="103">
        <v>110.04</v>
      </c>
      <c r="I33" s="103"/>
      <c r="J33" s="6">
        <v>109.93</v>
      </c>
      <c r="K33" s="43">
        <f t="shared" si="9"/>
        <v>10.999999999999943</v>
      </c>
      <c r="L33" s="107">
        <f t="shared" si="10"/>
        <v>3271.8462517293701</v>
      </c>
      <c r="M33" s="108"/>
      <c r="N33" s="6">
        <f>IF(K33="","",(L33/K33)/LOOKUP(RIGHT($D$2,3),定数!$A$6:$A$13,定数!$B$6:$B$13))</f>
        <v>2.9744056833903518</v>
      </c>
      <c r="O33" s="55">
        <f t="shared" si="1"/>
        <v>2019</v>
      </c>
      <c r="P33" s="8">
        <f t="shared" si="2"/>
        <v>43865</v>
      </c>
      <c r="Q33" s="8" t="s">
        <v>65</v>
      </c>
      <c r="R33" s="104">
        <f t="shared" si="3"/>
        <v>109.93</v>
      </c>
      <c r="S33" s="104"/>
      <c r="T33" s="105">
        <f>IF(R33="","",V33*N33*LOOKUP(RIGHT($D$2,3),定数!$A$6:$A$13,定数!$B$6:$B$13))</f>
        <v>-3271.8462517293701</v>
      </c>
      <c r="U33" s="105"/>
      <c r="V33" s="106">
        <f t="shared" si="11"/>
        <v>-10.999999999999943</v>
      </c>
      <c r="W33" s="106"/>
      <c r="X33" t="str">
        <f t="shared" si="14"/>
        <v/>
      </c>
      <c r="Y33">
        <f t="shared" si="5"/>
        <v>1</v>
      </c>
      <c r="Z33" s="38">
        <f t="shared" si="12"/>
        <v>109061.54172431234</v>
      </c>
      <c r="AA33" s="39">
        <f t="shared" si="13"/>
        <v>0</v>
      </c>
      <c r="AB33" t="str">
        <f t="shared" si="6"/>
        <v/>
      </c>
      <c r="AC33">
        <f t="shared" si="7"/>
        <v>-3271.8462517293701</v>
      </c>
    </row>
    <row r="34" spans="2:29" x14ac:dyDescent="0.15">
      <c r="B34" s="37">
        <v>26</v>
      </c>
      <c r="C34" s="102">
        <f t="shared" si="0"/>
        <v>105789.69547258297</v>
      </c>
      <c r="D34" s="102"/>
      <c r="E34" s="54">
        <f t="shared" si="8"/>
        <v>2019</v>
      </c>
      <c r="F34" s="8">
        <v>43866</v>
      </c>
      <c r="G34" s="37" t="s">
        <v>4</v>
      </c>
      <c r="H34" s="103">
        <v>110.01</v>
      </c>
      <c r="I34" s="103"/>
      <c r="J34" s="6">
        <v>109.91</v>
      </c>
      <c r="K34" s="43">
        <f t="shared" si="9"/>
        <v>10.000000000000853</v>
      </c>
      <c r="L34" s="107">
        <f t="shared" si="10"/>
        <v>3173.6908641774889</v>
      </c>
      <c r="M34" s="108"/>
      <c r="N34" s="6">
        <f>IF(K34="","",(L34/K34)/LOOKUP(RIGHT($D$2,3),定数!$A$6:$A$13,定数!$B$6:$B$13))</f>
        <v>3.1736908641772188</v>
      </c>
      <c r="O34" s="55">
        <f t="shared" si="1"/>
        <v>2019</v>
      </c>
      <c r="P34" s="8">
        <f t="shared" si="2"/>
        <v>43866</v>
      </c>
      <c r="Q34" s="8" t="s">
        <v>65</v>
      </c>
      <c r="R34" s="104">
        <f t="shared" si="3"/>
        <v>109.91</v>
      </c>
      <c r="S34" s="104"/>
      <c r="T34" s="105">
        <f>IF(R34="","",V34*N34*LOOKUP(RIGHT($D$2,3),定数!$A$6:$A$13,定数!$B$6:$B$13))</f>
        <v>-3173.6908641774894</v>
      </c>
      <c r="U34" s="105"/>
      <c r="V34" s="106">
        <f t="shared" si="11"/>
        <v>-10.000000000000853</v>
      </c>
      <c r="W34" s="106"/>
      <c r="X34" t="str">
        <f t="shared" si="14"/>
        <v/>
      </c>
      <c r="Y34">
        <f t="shared" si="5"/>
        <v>2</v>
      </c>
      <c r="Z34" s="38">
        <f t="shared" si="12"/>
        <v>109061.54172431234</v>
      </c>
      <c r="AA34" s="39">
        <f t="shared" si="13"/>
        <v>2.9999999999999916E-2</v>
      </c>
      <c r="AB34" t="str">
        <f t="shared" si="6"/>
        <v/>
      </c>
      <c r="AC34">
        <f t="shared" si="7"/>
        <v>-3173.6908641774894</v>
      </c>
    </row>
    <row r="35" spans="2:29" x14ac:dyDescent="0.15">
      <c r="B35" s="37">
        <v>27</v>
      </c>
      <c r="C35" s="102">
        <f t="shared" si="0"/>
        <v>102616.00460840548</v>
      </c>
      <c r="D35" s="102"/>
      <c r="E35" s="54">
        <f t="shared" si="8"/>
        <v>2019</v>
      </c>
      <c r="F35" s="8">
        <v>43867</v>
      </c>
      <c r="G35" s="37" t="s">
        <v>3</v>
      </c>
      <c r="H35" s="103">
        <v>109.69</v>
      </c>
      <c r="I35" s="103"/>
      <c r="J35" s="6">
        <v>109.78</v>
      </c>
      <c r="K35" s="43">
        <f t="shared" si="9"/>
        <v>9.0000000000003411</v>
      </c>
      <c r="L35" s="107">
        <f t="shared" si="10"/>
        <v>3078.4801382521641</v>
      </c>
      <c r="M35" s="108"/>
      <c r="N35" s="6">
        <f>IF(K35="","",(L35/K35)/LOOKUP(RIGHT($D$2,3),定数!$A$6:$A$13,定数!$B$6:$B$13))</f>
        <v>3.4205334869467197</v>
      </c>
      <c r="O35" s="55">
        <f t="shared" si="1"/>
        <v>2019</v>
      </c>
      <c r="P35" s="8">
        <f t="shared" si="2"/>
        <v>43867</v>
      </c>
      <c r="Q35" s="8" t="s">
        <v>65</v>
      </c>
      <c r="R35" s="104">
        <f t="shared" si="3"/>
        <v>109.78</v>
      </c>
      <c r="S35" s="104"/>
      <c r="T35" s="105">
        <f>IF(R35="","",V35*N35*LOOKUP(RIGHT($D$2,3),定数!$A$6:$A$13,定数!$B$6:$B$13))</f>
        <v>-3078.4801382521641</v>
      </c>
      <c r="U35" s="105"/>
      <c r="V35" s="106">
        <f t="shared" si="11"/>
        <v>-9.0000000000003411</v>
      </c>
      <c r="W35" s="106"/>
      <c r="X35" t="str">
        <f t="shared" si="14"/>
        <v/>
      </c>
      <c r="Y35">
        <f t="shared" si="5"/>
        <v>3</v>
      </c>
      <c r="Z35" s="38">
        <f t="shared" si="12"/>
        <v>109061.54172431234</v>
      </c>
      <c r="AA35" s="39">
        <f t="shared" si="13"/>
        <v>5.9100000000000041E-2</v>
      </c>
      <c r="AB35" t="str">
        <f t="shared" si="6"/>
        <v/>
      </c>
      <c r="AC35">
        <f t="shared" si="7"/>
        <v>-3078.4801382521641</v>
      </c>
    </row>
    <row r="36" spans="2:29" x14ac:dyDescent="0.15">
      <c r="B36" s="37">
        <v>28</v>
      </c>
      <c r="C36" s="102">
        <f t="shared" si="0"/>
        <v>99537.524470153308</v>
      </c>
      <c r="D36" s="102"/>
      <c r="E36" s="54">
        <f t="shared" si="8"/>
        <v>2019</v>
      </c>
      <c r="F36" s="8">
        <v>43868</v>
      </c>
      <c r="G36" s="37" t="s">
        <v>4</v>
      </c>
      <c r="H36" s="103">
        <v>109.89</v>
      </c>
      <c r="I36" s="103"/>
      <c r="J36" s="6">
        <v>109.85</v>
      </c>
      <c r="K36" s="43">
        <f t="shared" si="9"/>
        <v>4.0000000000006253</v>
      </c>
      <c r="L36" s="107">
        <f t="shared" si="10"/>
        <v>2986.1257341045994</v>
      </c>
      <c r="M36" s="108"/>
      <c r="N36" s="6">
        <f>IF(K36="","",(L36/K36)/LOOKUP(RIGHT($D$2,3),定数!$A$6:$A$13,定数!$B$6:$B$13))</f>
        <v>7.4653143352603317</v>
      </c>
      <c r="O36" s="55">
        <f t="shared" si="1"/>
        <v>2019</v>
      </c>
      <c r="P36" s="8">
        <f t="shared" si="2"/>
        <v>43868</v>
      </c>
      <c r="Q36" s="8" t="s">
        <v>69</v>
      </c>
      <c r="R36" s="104">
        <v>109.93</v>
      </c>
      <c r="S36" s="104"/>
      <c r="T36" s="105">
        <f>IF(R36="","",V36*N36*LOOKUP(RIGHT($D$2,3),定数!$A$6:$A$13,定数!$B$6:$B$13))</f>
        <v>2986.1257341045994</v>
      </c>
      <c r="U36" s="105"/>
      <c r="V36" s="106">
        <f t="shared" si="11"/>
        <v>4.0000000000006253</v>
      </c>
      <c r="W36" s="106"/>
      <c r="X36" t="str">
        <f t="shared" si="14"/>
        <v/>
      </c>
      <c r="Y36">
        <f t="shared" si="5"/>
        <v>0</v>
      </c>
      <c r="Z36" s="38">
        <f t="shared" si="12"/>
        <v>109061.54172431234</v>
      </c>
      <c r="AA36" s="39">
        <f t="shared" si="13"/>
        <v>8.7327000000000043E-2</v>
      </c>
      <c r="AB36">
        <f t="shared" si="6"/>
        <v>2986.1257341045994</v>
      </c>
      <c r="AC36" t="str">
        <f t="shared" si="7"/>
        <v/>
      </c>
    </row>
    <row r="37" spans="2:29" x14ac:dyDescent="0.15">
      <c r="B37" s="37">
        <v>29</v>
      </c>
      <c r="C37" s="102">
        <f t="shared" si="0"/>
        <v>102523.65020425791</v>
      </c>
      <c r="D37" s="102"/>
      <c r="E37" s="54">
        <f t="shared" si="8"/>
        <v>2019</v>
      </c>
      <c r="F37" s="8">
        <v>43869</v>
      </c>
      <c r="G37" s="37" t="s">
        <v>3</v>
      </c>
      <c r="H37" s="103">
        <v>109.72</v>
      </c>
      <c r="I37" s="103"/>
      <c r="J37" s="6">
        <v>109.77</v>
      </c>
      <c r="K37" s="43">
        <f t="shared" si="9"/>
        <v>4.9999999999997158</v>
      </c>
      <c r="L37" s="107">
        <f t="shared" si="10"/>
        <v>3075.7095061277373</v>
      </c>
      <c r="M37" s="108"/>
      <c r="N37" s="6">
        <f>IF(K37="","",(L37/K37)/LOOKUP(RIGHT($D$2,3),定数!$A$6:$A$13,定数!$B$6:$B$13))</f>
        <v>6.1514190122558237</v>
      </c>
      <c r="O37" s="55">
        <f t="shared" si="1"/>
        <v>2019</v>
      </c>
      <c r="P37" s="8">
        <f t="shared" si="2"/>
        <v>43869</v>
      </c>
      <c r="Q37" s="8" t="s">
        <v>69</v>
      </c>
      <c r="R37" s="104">
        <v>109.66</v>
      </c>
      <c r="S37" s="104"/>
      <c r="T37" s="105">
        <f>IF(R37="","",V37*N37*LOOKUP(RIGHT($D$2,3),定数!$A$6:$A$13,定数!$B$6:$B$13))</f>
        <v>3690.8514073536339</v>
      </c>
      <c r="U37" s="105"/>
      <c r="V37" s="106">
        <f t="shared" si="11"/>
        <v>6.0000000000002274</v>
      </c>
      <c r="W37" s="106"/>
      <c r="X37" t="str">
        <f t="shared" si="14"/>
        <v/>
      </c>
      <c r="Y37">
        <f t="shared" si="5"/>
        <v>0</v>
      </c>
      <c r="Z37" s="38">
        <f t="shared" si="12"/>
        <v>109061.54172431234</v>
      </c>
      <c r="AA37" s="39">
        <f t="shared" si="13"/>
        <v>5.9946810000000017E-2</v>
      </c>
      <c r="AB37">
        <f t="shared" si="6"/>
        <v>3690.8514073536339</v>
      </c>
      <c r="AC37" t="str">
        <f t="shared" si="7"/>
        <v/>
      </c>
    </row>
    <row r="38" spans="2:29" x14ac:dyDescent="0.15">
      <c r="B38" s="37">
        <v>30</v>
      </c>
      <c r="C38" s="102">
        <f t="shared" si="0"/>
        <v>106214.50161161154</v>
      </c>
      <c r="D38" s="102"/>
      <c r="E38" s="54">
        <f t="shared" si="8"/>
        <v>2019</v>
      </c>
      <c r="F38" s="8">
        <v>43872</v>
      </c>
      <c r="G38" s="37" t="s">
        <v>4</v>
      </c>
      <c r="H38" s="103">
        <v>110.41</v>
      </c>
      <c r="I38" s="103"/>
      <c r="J38" s="6">
        <v>110.32</v>
      </c>
      <c r="K38" s="57">
        <f t="shared" si="9"/>
        <v>9.0000000000003411</v>
      </c>
      <c r="L38" s="107">
        <f t="shared" si="10"/>
        <v>3186.4350483483463</v>
      </c>
      <c r="M38" s="108"/>
      <c r="N38" s="6">
        <f>IF(K38="","",(L38/K38)/LOOKUP(RIGHT($D$2,3),定数!$A$6:$A$13,定数!$B$6:$B$13))</f>
        <v>3.5404833870535839</v>
      </c>
      <c r="O38" s="55">
        <f t="shared" si="1"/>
        <v>2019</v>
      </c>
      <c r="P38" s="8">
        <f t="shared" si="2"/>
        <v>43872</v>
      </c>
      <c r="Q38" s="8" t="s">
        <v>69</v>
      </c>
      <c r="R38" s="104">
        <v>110.54</v>
      </c>
      <c r="S38" s="104"/>
      <c r="T38" s="105">
        <f>IF(R38="","",V38*N38*LOOKUP(RIGHT($D$2,3),定数!$A$6:$A$13,定数!$B$6:$B$13))</f>
        <v>4602.6284031700015</v>
      </c>
      <c r="U38" s="105"/>
      <c r="V38" s="106">
        <f t="shared" si="11"/>
        <v>13.000000000000966</v>
      </c>
      <c r="W38" s="106"/>
      <c r="X38" t="str">
        <f t="shared" si="14"/>
        <v/>
      </c>
      <c r="Y38">
        <f t="shared" si="5"/>
        <v>0</v>
      </c>
      <c r="Z38" s="38">
        <f t="shared" si="12"/>
        <v>109061.54172431234</v>
      </c>
      <c r="AA38" s="39">
        <f t="shared" si="13"/>
        <v>2.610489515999681E-2</v>
      </c>
      <c r="AB38">
        <f t="shared" si="6"/>
        <v>4602.6284031700015</v>
      </c>
      <c r="AC38" t="str">
        <f t="shared" si="7"/>
        <v/>
      </c>
    </row>
    <row r="39" spans="2:29" x14ac:dyDescent="0.15">
      <c r="B39" s="37">
        <v>31</v>
      </c>
      <c r="C39" s="102">
        <f t="shared" si="0"/>
        <v>110817.13001478155</v>
      </c>
      <c r="D39" s="102"/>
      <c r="E39" s="54">
        <f t="shared" si="8"/>
        <v>2019</v>
      </c>
      <c r="F39" s="8">
        <v>43873</v>
      </c>
      <c r="G39" s="37" t="s">
        <v>4</v>
      </c>
      <c r="H39" s="103">
        <v>110.46</v>
      </c>
      <c r="I39" s="103"/>
      <c r="J39" s="6">
        <v>110.38</v>
      </c>
      <c r="K39" s="43">
        <f t="shared" si="9"/>
        <v>7.9999999999998295</v>
      </c>
      <c r="L39" s="107">
        <f t="shared" si="10"/>
        <v>3324.5139004434463</v>
      </c>
      <c r="M39" s="108"/>
      <c r="N39" s="6">
        <f>IF(K39="","",(L39/K39)/LOOKUP(RIGHT($D$2,3),定数!$A$6:$A$13,定数!$B$6:$B$13))</f>
        <v>4.1556423755543968</v>
      </c>
      <c r="O39" s="55">
        <f t="shared" si="1"/>
        <v>2019</v>
      </c>
      <c r="P39" s="8">
        <f t="shared" si="2"/>
        <v>43873</v>
      </c>
      <c r="Q39" s="8" t="s">
        <v>69</v>
      </c>
      <c r="R39" s="104">
        <v>110.54</v>
      </c>
      <c r="S39" s="104"/>
      <c r="T39" s="105">
        <f>IF(R39="","",V39*N39*LOOKUP(RIGHT($D$2,3),定数!$A$6:$A$13,定数!$B$6:$B$13))</f>
        <v>3324.5139004440366</v>
      </c>
      <c r="U39" s="105"/>
      <c r="V39" s="106">
        <f t="shared" si="11"/>
        <v>8.0000000000012506</v>
      </c>
      <c r="W39" s="106"/>
      <c r="X39" t="str">
        <f t="shared" si="14"/>
        <v/>
      </c>
      <c r="Y39">
        <f t="shared" si="5"/>
        <v>0</v>
      </c>
      <c r="Z39" s="38">
        <f t="shared" si="12"/>
        <v>110817.13001478155</v>
      </c>
      <c r="AA39" s="39">
        <f t="shared" si="13"/>
        <v>0</v>
      </c>
      <c r="AB39">
        <f t="shared" si="6"/>
        <v>3324.5139004440366</v>
      </c>
      <c r="AC39" t="str">
        <f t="shared" si="7"/>
        <v/>
      </c>
    </row>
    <row r="40" spans="2:29" x14ac:dyDescent="0.15">
      <c r="B40" s="37">
        <v>32</v>
      </c>
      <c r="C40" s="102">
        <f t="shared" si="0"/>
        <v>114141.64391522559</v>
      </c>
      <c r="D40" s="102"/>
      <c r="E40" s="54">
        <f t="shared" si="8"/>
        <v>2019</v>
      </c>
      <c r="F40" s="8">
        <v>43873</v>
      </c>
      <c r="G40" s="37" t="s">
        <v>4</v>
      </c>
      <c r="H40" s="103">
        <v>110.47</v>
      </c>
      <c r="I40" s="103"/>
      <c r="J40" s="6">
        <v>110.41</v>
      </c>
      <c r="K40" s="43">
        <f t="shared" si="9"/>
        <v>6.0000000000002274</v>
      </c>
      <c r="L40" s="107">
        <f t="shared" si="10"/>
        <v>3424.2493174567676</v>
      </c>
      <c r="M40" s="108"/>
      <c r="N40" s="6">
        <f>IF(K40="","",(L40/K40)/LOOKUP(RIGHT($D$2,3),定数!$A$6:$A$13,定数!$B$6:$B$13))</f>
        <v>5.7070821957610631</v>
      </c>
      <c r="O40" s="55">
        <f t="shared" si="1"/>
        <v>2019</v>
      </c>
      <c r="P40" s="8">
        <f t="shared" si="2"/>
        <v>43873</v>
      </c>
      <c r="Q40" s="8" t="s">
        <v>69</v>
      </c>
      <c r="R40" s="104">
        <v>110.55</v>
      </c>
      <c r="S40" s="104"/>
      <c r="T40" s="105">
        <f>IF(R40="","",V40*N40*LOOKUP(RIGHT($D$2,3),定数!$A$6:$A$13,定数!$B$6:$B$13))</f>
        <v>4565.6657566087533</v>
      </c>
      <c r="U40" s="105"/>
      <c r="V40" s="106">
        <f t="shared" si="11"/>
        <v>7.9999999999998295</v>
      </c>
      <c r="W40" s="106"/>
      <c r="X40" t="str">
        <f t="shared" si="14"/>
        <v/>
      </c>
      <c r="Y40">
        <f t="shared" si="5"/>
        <v>0</v>
      </c>
      <c r="Z40" s="38">
        <f t="shared" si="12"/>
        <v>114141.64391522559</v>
      </c>
      <c r="AA40" s="39">
        <f t="shared" si="13"/>
        <v>0</v>
      </c>
      <c r="AB40">
        <f t="shared" si="6"/>
        <v>4565.6657566087533</v>
      </c>
      <c r="AC40" t="str">
        <f t="shared" si="7"/>
        <v/>
      </c>
    </row>
    <row r="41" spans="2:29" x14ac:dyDescent="0.15">
      <c r="B41" s="37">
        <v>33</v>
      </c>
      <c r="C41" s="102">
        <f t="shared" si="0"/>
        <v>118707.30967183434</v>
      </c>
      <c r="D41" s="102"/>
      <c r="E41" s="54">
        <f t="shared" si="8"/>
        <v>2019</v>
      </c>
      <c r="F41" s="8">
        <v>43873</v>
      </c>
      <c r="G41" s="37" t="s">
        <v>4</v>
      </c>
      <c r="H41" s="103">
        <v>110.5</v>
      </c>
      <c r="I41" s="103"/>
      <c r="J41" s="6">
        <v>110.49</v>
      </c>
      <c r="K41" s="43">
        <f t="shared" si="9"/>
        <v>1.0000000000005116</v>
      </c>
      <c r="L41" s="107">
        <f t="shared" si="10"/>
        <v>3561.2192901550302</v>
      </c>
      <c r="M41" s="108"/>
      <c r="N41" s="6">
        <f>IF(K41="","",(L41/K41)/LOOKUP(RIGHT($D$2,3),定数!$A$6:$A$13,定数!$B$6:$B$13))</f>
        <v>35.612192901532083</v>
      </c>
      <c r="O41" s="55">
        <f t="shared" si="1"/>
        <v>2019</v>
      </c>
      <c r="P41" s="8">
        <f t="shared" si="2"/>
        <v>43873</v>
      </c>
      <c r="Q41" s="8" t="s">
        <v>65</v>
      </c>
      <c r="R41" s="104">
        <f t="shared" si="3"/>
        <v>110.49</v>
      </c>
      <c r="S41" s="104"/>
      <c r="T41" s="105">
        <f>IF(R41="","",V41*N41*LOOKUP(RIGHT($D$2,3),定数!$A$6:$A$13,定数!$B$6:$B$13))</f>
        <v>-3561.2192901550302</v>
      </c>
      <c r="U41" s="105"/>
      <c r="V41" s="106">
        <f t="shared" si="11"/>
        <v>-1.0000000000005116</v>
      </c>
      <c r="W41" s="106"/>
      <c r="X41" t="str">
        <f t="shared" si="14"/>
        <v/>
      </c>
      <c r="Y41">
        <f t="shared" si="5"/>
        <v>1</v>
      </c>
      <c r="Z41" s="38">
        <f t="shared" si="12"/>
        <v>118707.30967183434</v>
      </c>
      <c r="AA41" s="39">
        <f t="shared" si="13"/>
        <v>0</v>
      </c>
      <c r="AB41" t="str">
        <f t="shared" si="6"/>
        <v/>
      </c>
      <c r="AC41">
        <f t="shared" si="7"/>
        <v>-3561.2192901550302</v>
      </c>
    </row>
    <row r="42" spans="2:29" x14ac:dyDescent="0.15">
      <c r="B42" s="37">
        <v>34</v>
      </c>
      <c r="C42" s="102">
        <f t="shared" si="0"/>
        <v>115146.09038167931</v>
      </c>
      <c r="D42" s="102"/>
      <c r="E42" s="54">
        <f t="shared" si="8"/>
        <v>2019</v>
      </c>
      <c r="F42" s="8">
        <v>43873</v>
      </c>
      <c r="G42" s="37" t="s">
        <v>3</v>
      </c>
      <c r="H42" s="103">
        <v>110.44</v>
      </c>
      <c r="I42" s="103"/>
      <c r="J42" s="56">
        <v>110.49</v>
      </c>
      <c r="K42" s="43">
        <f t="shared" si="9"/>
        <v>4.9999999999997158</v>
      </c>
      <c r="L42" s="107">
        <f t="shared" si="10"/>
        <v>3454.3827114503792</v>
      </c>
      <c r="M42" s="108"/>
      <c r="N42" s="6">
        <f>IF(K42="","",(L42/K42)/LOOKUP(RIGHT($D$2,3),定数!$A$6:$A$13,定数!$B$6:$B$13))</f>
        <v>6.9087654229011513</v>
      </c>
      <c r="O42" s="55">
        <f t="shared" si="1"/>
        <v>2019</v>
      </c>
      <c r="P42" s="8">
        <f t="shared" si="2"/>
        <v>43873</v>
      </c>
      <c r="Q42" s="8" t="s">
        <v>65</v>
      </c>
      <c r="R42" s="104">
        <f t="shared" si="3"/>
        <v>110.49</v>
      </c>
      <c r="S42" s="104"/>
      <c r="T42" s="105">
        <f>IF(R42="","",V42*N42*LOOKUP(RIGHT($D$2,3),定数!$A$6:$A$13,定数!$B$6:$B$13))</f>
        <v>-3454.3827114503792</v>
      </c>
      <c r="U42" s="105"/>
      <c r="V42" s="106">
        <f t="shared" si="11"/>
        <v>-4.9999999999997158</v>
      </c>
      <c r="W42" s="106"/>
      <c r="X42" t="str">
        <f t="shared" si="14"/>
        <v/>
      </c>
      <c r="Y42">
        <f t="shared" si="5"/>
        <v>2</v>
      </c>
      <c r="Z42" s="38">
        <f t="shared" si="12"/>
        <v>118707.30967183434</v>
      </c>
      <c r="AA42" s="39">
        <f t="shared" si="13"/>
        <v>3.0000000000000027E-2</v>
      </c>
      <c r="AB42" t="str">
        <f t="shared" si="6"/>
        <v/>
      </c>
      <c r="AC42">
        <f t="shared" si="7"/>
        <v>-3454.3827114503792</v>
      </c>
    </row>
    <row r="43" spans="2:29" x14ac:dyDescent="0.15">
      <c r="B43" s="37">
        <v>35</v>
      </c>
      <c r="C43" s="102">
        <f t="shared" si="0"/>
        <v>111691.70767022893</v>
      </c>
      <c r="D43" s="102"/>
      <c r="E43" s="54">
        <f t="shared" si="8"/>
        <v>2019</v>
      </c>
      <c r="F43" s="8">
        <v>43874</v>
      </c>
      <c r="G43" s="37" t="s">
        <v>4</v>
      </c>
      <c r="H43" s="103">
        <v>110.62</v>
      </c>
      <c r="I43" s="103"/>
      <c r="J43" s="6">
        <v>110.58</v>
      </c>
      <c r="K43" s="43">
        <f t="shared" si="9"/>
        <v>4.0000000000006253</v>
      </c>
      <c r="L43" s="107">
        <f t="shared" si="10"/>
        <v>3350.7512301068678</v>
      </c>
      <c r="M43" s="108"/>
      <c r="N43" s="6">
        <f>IF(K43="","",(L43/K43)/LOOKUP(RIGHT($D$2,3),定数!$A$6:$A$13,定数!$B$6:$B$13))</f>
        <v>8.3768780752658589</v>
      </c>
      <c r="O43" s="55">
        <f t="shared" si="1"/>
        <v>2019</v>
      </c>
      <c r="P43" s="8">
        <f t="shared" si="2"/>
        <v>43874</v>
      </c>
      <c r="Q43" s="8" t="s">
        <v>69</v>
      </c>
      <c r="R43" s="104">
        <v>110.66</v>
      </c>
      <c r="S43" s="104"/>
      <c r="T43" s="105">
        <f>IF(R43="","",V43*N43*LOOKUP(RIGHT($D$2,3),定数!$A$6:$A$13,定数!$B$6:$B$13))</f>
        <v>3350.7512301056772</v>
      </c>
      <c r="U43" s="105"/>
      <c r="V43" s="106">
        <f t="shared" si="11"/>
        <v>3.9999999999992042</v>
      </c>
      <c r="W43" s="106"/>
      <c r="X43" t="str">
        <f t="shared" si="14"/>
        <v/>
      </c>
      <c r="Y43">
        <f t="shared" si="5"/>
        <v>0</v>
      </c>
      <c r="Z43" s="38">
        <f t="shared" si="12"/>
        <v>118707.30967183434</v>
      </c>
      <c r="AA43" s="39">
        <f t="shared" si="13"/>
        <v>5.9100000000000041E-2</v>
      </c>
      <c r="AB43">
        <f t="shared" si="6"/>
        <v>3350.7512301056772</v>
      </c>
      <c r="AC43" t="str">
        <f t="shared" si="7"/>
        <v/>
      </c>
    </row>
    <row r="44" spans="2:29" x14ac:dyDescent="0.15">
      <c r="B44" s="37">
        <v>36</v>
      </c>
      <c r="C44" s="102">
        <f t="shared" si="0"/>
        <v>115042.4589003346</v>
      </c>
      <c r="D44" s="102"/>
      <c r="E44" s="54">
        <f t="shared" si="8"/>
        <v>2019</v>
      </c>
      <c r="F44" s="8">
        <v>43874</v>
      </c>
      <c r="G44" s="37" t="s">
        <v>4</v>
      </c>
      <c r="H44" s="103">
        <v>110.62</v>
      </c>
      <c r="I44" s="103"/>
      <c r="J44" s="6">
        <v>110.55</v>
      </c>
      <c r="K44" s="43">
        <f t="shared" si="9"/>
        <v>7.000000000000739</v>
      </c>
      <c r="L44" s="107">
        <f t="shared" si="10"/>
        <v>3451.2737670100382</v>
      </c>
      <c r="M44" s="108"/>
      <c r="N44" s="6">
        <f>IF(K44="","",(L44/K44)/LOOKUP(RIGHT($D$2,3),定数!$A$6:$A$13,定数!$B$6:$B$13))</f>
        <v>4.9303910957281056</v>
      </c>
      <c r="O44" s="55">
        <f t="shared" si="1"/>
        <v>2019</v>
      </c>
      <c r="P44" s="8">
        <f t="shared" si="2"/>
        <v>43874</v>
      </c>
      <c r="Q44" s="8" t="s">
        <v>69</v>
      </c>
      <c r="R44" s="104">
        <v>110.7</v>
      </c>
      <c r="S44" s="104"/>
      <c r="T44" s="105">
        <f>IF(R44="","",V44*N44*LOOKUP(RIGHT($D$2,3),定数!$A$6:$A$13,定数!$B$6:$B$13))</f>
        <v>3944.3128765824008</v>
      </c>
      <c r="U44" s="105"/>
      <c r="V44" s="106">
        <f t="shared" si="11"/>
        <v>7.9999999999998295</v>
      </c>
      <c r="W44" s="106"/>
      <c r="X44" t="str">
        <f t="shared" si="14"/>
        <v/>
      </c>
      <c r="Y44">
        <f t="shared" si="5"/>
        <v>0</v>
      </c>
      <c r="Z44" s="38">
        <f t="shared" si="12"/>
        <v>118707.30967183434</v>
      </c>
      <c r="AA44" s="39">
        <f t="shared" si="13"/>
        <v>3.0873000000010142E-2</v>
      </c>
      <c r="AB44">
        <f t="shared" si="6"/>
        <v>3944.3128765824008</v>
      </c>
      <c r="AC44" t="str">
        <f t="shared" si="7"/>
        <v/>
      </c>
    </row>
    <row r="45" spans="2:29" x14ac:dyDescent="0.15">
      <c r="B45" s="37">
        <v>37</v>
      </c>
      <c r="C45" s="102">
        <f t="shared" si="0"/>
        <v>118986.77177691701</v>
      </c>
      <c r="D45" s="102"/>
      <c r="E45" s="54">
        <f t="shared" si="8"/>
        <v>2019</v>
      </c>
      <c r="F45" s="8">
        <v>43874</v>
      </c>
      <c r="G45" s="37" t="s">
        <v>4</v>
      </c>
      <c r="H45" s="103">
        <v>110.8</v>
      </c>
      <c r="I45" s="103"/>
      <c r="J45" s="6">
        <v>110.73</v>
      </c>
      <c r="K45" s="43">
        <f t="shared" si="9"/>
        <v>6.9999999999993179</v>
      </c>
      <c r="L45" s="107">
        <f t="shared" si="10"/>
        <v>3569.6031533075102</v>
      </c>
      <c r="M45" s="108"/>
      <c r="N45" s="6">
        <f>IF(K45="","",(L45/K45)/LOOKUP(RIGHT($D$2,3),定数!$A$6:$A$13,定数!$B$6:$B$13))</f>
        <v>5.0994330761540825</v>
      </c>
      <c r="O45" s="55">
        <f t="shared" si="1"/>
        <v>2019</v>
      </c>
      <c r="P45" s="8">
        <f t="shared" si="2"/>
        <v>43874</v>
      </c>
      <c r="Q45" s="8" t="s">
        <v>69</v>
      </c>
      <c r="R45" s="104">
        <v>110.87</v>
      </c>
      <c r="S45" s="104"/>
      <c r="T45" s="105">
        <f>IF(R45="","",V45*N45*LOOKUP(RIGHT($D$2,3),定数!$A$6:$A$13,定数!$B$6:$B$13))</f>
        <v>3569.6031533082346</v>
      </c>
      <c r="U45" s="105"/>
      <c r="V45" s="106">
        <f t="shared" si="11"/>
        <v>7.000000000000739</v>
      </c>
      <c r="W45" s="106"/>
      <c r="X45" t="str">
        <f t="shared" si="14"/>
        <v/>
      </c>
      <c r="Y45">
        <f t="shared" si="5"/>
        <v>0</v>
      </c>
      <c r="Z45" s="38">
        <f t="shared" si="12"/>
        <v>118986.77177691701</v>
      </c>
      <c r="AA45" s="39">
        <f t="shared" si="13"/>
        <v>0</v>
      </c>
      <c r="AB45">
        <f t="shared" si="6"/>
        <v>3569.6031533082346</v>
      </c>
      <c r="AC45" t="str">
        <f t="shared" si="7"/>
        <v/>
      </c>
    </row>
    <row r="46" spans="2:29" x14ac:dyDescent="0.15">
      <c r="B46" s="37">
        <v>38</v>
      </c>
      <c r="C46" s="102">
        <f t="shared" si="0"/>
        <v>122556.37493022524</v>
      </c>
      <c r="D46" s="102"/>
      <c r="E46" s="54">
        <f t="shared" si="8"/>
        <v>2019</v>
      </c>
      <c r="F46" s="8">
        <v>43879</v>
      </c>
      <c r="G46" s="37" t="s">
        <v>4</v>
      </c>
      <c r="H46" s="103">
        <v>110.53</v>
      </c>
      <c r="I46" s="103"/>
      <c r="J46" s="6">
        <v>110.47</v>
      </c>
      <c r="K46" s="43">
        <f t="shared" si="9"/>
        <v>6.0000000000002274</v>
      </c>
      <c r="L46" s="107">
        <f t="shared" si="10"/>
        <v>3676.6912479067569</v>
      </c>
      <c r="M46" s="108"/>
      <c r="N46" s="6">
        <f>IF(K46="","",(L46/K46)/LOOKUP(RIGHT($D$2,3),定数!$A$6:$A$13,定数!$B$6:$B$13))</f>
        <v>6.1278187465110294</v>
      </c>
      <c r="O46" s="55">
        <f t="shared" si="1"/>
        <v>2019</v>
      </c>
      <c r="P46" s="8">
        <f t="shared" si="2"/>
        <v>43879</v>
      </c>
      <c r="Q46" s="8" t="s">
        <v>65</v>
      </c>
      <c r="R46" s="104">
        <f t="shared" si="3"/>
        <v>110.47</v>
      </c>
      <c r="S46" s="104"/>
      <c r="T46" s="105">
        <f>IF(R46="","",V46*N46*LOOKUP(RIGHT($D$2,3),定数!$A$6:$A$13,定数!$B$6:$B$13))</f>
        <v>-3676.6912479067569</v>
      </c>
      <c r="U46" s="105"/>
      <c r="V46" s="106">
        <f t="shared" si="11"/>
        <v>-6.0000000000002274</v>
      </c>
      <c r="W46" s="106"/>
      <c r="X46" t="str">
        <f t="shared" si="14"/>
        <v/>
      </c>
      <c r="Y46">
        <f t="shared" si="5"/>
        <v>1</v>
      </c>
      <c r="Z46" s="38">
        <f t="shared" si="12"/>
        <v>122556.37493022524</v>
      </c>
      <c r="AA46" s="39">
        <f t="shared" si="13"/>
        <v>0</v>
      </c>
      <c r="AB46" t="str">
        <f t="shared" si="6"/>
        <v/>
      </c>
      <c r="AC46">
        <f t="shared" si="7"/>
        <v>-3676.6912479067569</v>
      </c>
    </row>
    <row r="47" spans="2:29" x14ac:dyDescent="0.15">
      <c r="B47" s="37">
        <v>39</v>
      </c>
      <c r="C47" s="102">
        <f t="shared" si="0"/>
        <v>118879.68368231849</v>
      </c>
      <c r="D47" s="102"/>
      <c r="E47" s="54">
        <f t="shared" si="8"/>
        <v>2019</v>
      </c>
      <c r="F47" s="8">
        <v>43879</v>
      </c>
      <c r="G47" s="37" t="s">
        <v>4</v>
      </c>
      <c r="H47" s="103">
        <v>110.52</v>
      </c>
      <c r="I47" s="103"/>
      <c r="J47" s="6">
        <v>110.49</v>
      </c>
      <c r="K47" s="43">
        <f t="shared" si="9"/>
        <v>3.0000000000001137</v>
      </c>
      <c r="L47" s="107">
        <f t="shared" si="10"/>
        <v>3566.3905104695546</v>
      </c>
      <c r="M47" s="108"/>
      <c r="N47" s="6">
        <f>IF(K47="","",(L47/K47)/LOOKUP(RIGHT($D$2,3),定数!$A$6:$A$13,定数!$B$6:$B$13))</f>
        <v>11.887968368231398</v>
      </c>
      <c r="O47" s="55">
        <f t="shared" si="1"/>
        <v>2019</v>
      </c>
      <c r="P47" s="8">
        <f t="shared" si="2"/>
        <v>43879</v>
      </c>
      <c r="Q47" s="8" t="s">
        <v>69</v>
      </c>
      <c r="R47" s="104">
        <v>110.54</v>
      </c>
      <c r="S47" s="104"/>
      <c r="T47" s="105">
        <f>IF(R47="","",V47*N47*LOOKUP(RIGHT($D$2,3),定数!$A$6:$A$13,定数!$B$6:$B$13))</f>
        <v>2377.593673647496</v>
      </c>
      <c r="U47" s="105"/>
      <c r="V47" s="106">
        <f t="shared" si="11"/>
        <v>2.0000000000010232</v>
      </c>
      <c r="W47" s="106"/>
      <c r="X47" t="str">
        <f t="shared" si="14"/>
        <v/>
      </c>
      <c r="Y47">
        <f t="shared" si="5"/>
        <v>0</v>
      </c>
      <c r="Z47" s="38">
        <f t="shared" si="12"/>
        <v>122556.37493022524</v>
      </c>
      <c r="AA47" s="39">
        <f t="shared" si="13"/>
        <v>3.0000000000000027E-2</v>
      </c>
      <c r="AB47">
        <f t="shared" si="6"/>
        <v>2377.593673647496</v>
      </c>
      <c r="AC47" t="str">
        <f t="shared" si="7"/>
        <v/>
      </c>
    </row>
    <row r="48" spans="2:29" x14ac:dyDescent="0.15">
      <c r="B48" s="37">
        <v>40</v>
      </c>
      <c r="C48" s="102">
        <f t="shared" si="0"/>
        <v>121257.27735596598</v>
      </c>
      <c r="D48" s="102"/>
      <c r="E48" s="54">
        <f t="shared" si="8"/>
        <v>2019</v>
      </c>
      <c r="F48" s="8">
        <v>43881</v>
      </c>
      <c r="G48" s="37" t="s">
        <v>4</v>
      </c>
      <c r="H48" s="103">
        <v>110.77</v>
      </c>
      <c r="I48" s="103"/>
      <c r="J48" s="6">
        <v>110.72</v>
      </c>
      <c r="K48" s="43">
        <f t="shared" si="9"/>
        <v>4.9999999999997158</v>
      </c>
      <c r="L48" s="107">
        <f t="shared" si="10"/>
        <v>3637.7183206789796</v>
      </c>
      <c r="M48" s="108"/>
      <c r="N48" s="6">
        <f>IF(K48="","",(L48/K48)/LOOKUP(RIGHT($D$2,3),定数!$A$6:$A$13,定数!$B$6:$B$13))</f>
        <v>7.2754366413583726</v>
      </c>
      <c r="O48" s="55">
        <f t="shared" si="1"/>
        <v>2019</v>
      </c>
      <c r="P48" s="8">
        <f t="shared" si="2"/>
        <v>43881</v>
      </c>
      <c r="Q48" s="8" t="s">
        <v>69</v>
      </c>
      <c r="R48" s="104">
        <v>110.82</v>
      </c>
      <c r="S48" s="104"/>
      <c r="T48" s="105">
        <f>IF(R48="","",V48*N48*LOOKUP(RIGHT($D$2,3),定数!$A$6:$A$13,定数!$B$6:$B$13))</f>
        <v>3637.7183206789796</v>
      </c>
      <c r="U48" s="105"/>
      <c r="V48" s="106">
        <f t="shared" si="11"/>
        <v>4.9999999999997158</v>
      </c>
      <c r="W48" s="106"/>
      <c r="X48" t="str">
        <f t="shared" si="14"/>
        <v/>
      </c>
      <c r="Y48">
        <f t="shared" si="5"/>
        <v>0</v>
      </c>
      <c r="Z48" s="38">
        <f t="shared" si="12"/>
        <v>122556.37493022524</v>
      </c>
      <c r="AA48" s="39">
        <f t="shared" si="13"/>
        <v>1.0599999999990728E-2</v>
      </c>
      <c r="AB48">
        <f t="shared" si="6"/>
        <v>3637.7183206789796</v>
      </c>
      <c r="AC48" t="str">
        <f t="shared" si="7"/>
        <v/>
      </c>
    </row>
    <row r="49" spans="2:29" x14ac:dyDescent="0.15">
      <c r="B49" s="37">
        <v>41</v>
      </c>
      <c r="C49" s="102">
        <f t="shared" si="0"/>
        <v>124894.99567664496</v>
      </c>
      <c r="D49" s="102"/>
      <c r="E49" s="54">
        <f t="shared" si="8"/>
        <v>2019</v>
      </c>
      <c r="F49" s="8">
        <v>43882</v>
      </c>
      <c r="G49" s="37" t="s">
        <v>3</v>
      </c>
      <c r="H49" s="103">
        <v>110.7</v>
      </c>
      <c r="I49" s="103"/>
      <c r="J49" s="6">
        <v>110.8</v>
      </c>
      <c r="K49" s="43">
        <f t="shared" si="9"/>
        <v>9.9999999999994316</v>
      </c>
      <c r="L49" s="107">
        <f t="shared" si="10"/>
        <v>3746.8498702993488</v>
      </c>
      <c r="M49" s="108"/>
      <c r="N49" s="6">
        <f>IF(K49="","",(L49/K49)/LOOKUP(RIGHT($D$2,3),定数!$A$6:$A$13,定数!$B$6:$B$13))</f>
        <v>3.7468498702995618</v>
      </c>
      <c r="O49" s="55">
        <f t="shared" si="1"/>
        <v>2019</v>
      </c>
      <c r="P49" s="8">
        <f t="shared" si="2"/>
        <v>43882</v>
      </c>
      <c r="Q49" s="8" t="s">
        <v>65</v>
      </c>
      <c r="R49" s="104">
        <f t="shared" si="3"/>
        <v>110.8</v>
      </c>
      <c r="S49" s="104"/>
      <c r="T49" s="105">
        <f>IF(R49="","",V49*N49*LOOKUP(RIGHT($D$2,3),定数!$A$6:$A$13,定数!$B$6:$B$13))</f>
        <v>-3746.8498702993484</v>
      </c>
      <c r="U49" s="105"/>
      <c r="V49" s="106">
        <f t="shared" si="11"/>
        <v>-9.9999999999994316</v>
      </c>
      <c r="W49" s="106"/>
      <c r="X49" t="str">
        <f t="shared" si="14"/>
        <v/>
      </c>
      <c r="Y49">
        <f t="shared" si="5"/>
        <v>1</v>
      </c>
      <c r="Z49" s="38">
        <f t="shared" si="12"/>
        <v>124894.99567664496</v>
      </c>
      <c r="AA49" s="39">
        <f t="shared" si="13"/>
        <v>0</v>
      </c>
      <c r="AB49" t="str">
        <f t="shared" si="6"/>
        <v/>
      </c>
      <c r="AC49">
        <f t="shared" si="7"/>
        <v>-3746.8498702993484</v>
      </c>
    </row>
    <row r="50" spans="2:29" x14ac:dyDescent="0.15">
      <c r="B50" s="37">
        <v>42</v>
      </c>
      <c r="C50" s="102">
        <f t="shared" si="0"/>
        <v>121148.14580634561</v>
      </c>
      <c r="D50" s="102"/>
      <c r="E50" s="54">
        <f t="shared" si="8"/>
        <v>2019</v>
      </c>
      <c r="F50" s="8">
        <v>43886</v>
      </c>
      <c r="G50" s="37" t="s">
        <v>3</v>
      </c>
      <c r="H50" s="103">
        <v>110.64</v>
      </c>
      <c r="I50" s="103"/>
      <c r="J50" s="6">
        <v>110.68</v>
      </c>
      <c r="K50" s="43">
        <f t="shared" si="9"/>
        <v>4.0000000000006253</v>
      </c>
      <c r="L50" s="107">
        <f t="shared" si="10"/>
        <v>3634.4443741903683</v>
      </c>
      <c r="M50" s="108"/>
      <c r="N50" s="6">
        <f>IF(K50="","",(L50/K50)/LOOKUP(RIGHT($D$2,3),定数!$A$6:$A$13,定数!$B$6:$B$13))</f>
        <v>9.0861109354745011</v>
      </c>
      <c r="O50" s="55">
        <f t="shared" si="1"/>
        <v>2019</v>
      </c>
      <c r="P50" s="8">
        <f t="shared" si="2"/>
        <v>43886</v>
      </c>
      <c r="Q50" s="8" t="s">
        <v>69</v>
      </c>
      <c r="R50" s="104">
        <v>110.6</v>
      </c>
      <c r="S50" s="104"/>
      <c r="T50" s="105">
        <f>IF(R50="","",V50*N50*LOOKUP(RIGHT($D$2,3),定数!$A$6:$A$13,定数!$B$6:$B$13))</f>
        <v>3634.4443741903688</v>
      </c>
      <c r="U50" s="105"/>
      <c r="V50" s="106">
        <f t="shared" si="11"/>
        <v>4.0000000000006253</v>
      </c>
      <c r="W50" s="106"/>
      <c r="X50" t="str">
        <f t="shared" si="14"/>
        <v/>
      </c>
      <c r="Y50">
        <f t="shared" si="5"/>
        <v>0</v>
      </c>
      <c r="Z50" s="38">
        <f t="shared" si="12"/>
        <v>124894.99567664496</v>
      </c>
      <c r="AA50" s="39">
        <f t="shared" si="13"/>
        <v>3.0000000000000027E-2</v>
      </c>
      <c r="AB50">
        <f t="shared" si="6"/>
        <v>3634.4443741903688</v>
      </c>
      <c r="AC50" t="str">
        <f t="shared" si="7"/>
        <v/>
      </c>
    </row>
    <row r="51" spans="2:29" x14ac:dyDescent="0.15">
      <c r="B51" s="37">
        <v>43</v>
      </c>
      <c r="C51" s="102">
        <f t="shared" si="0"/>
        <v>124782.59018053598</v>
      </c>
      <c r="D51" s="102"/>
      <c r="E51" s="54">
        <f t="shared" si="8"/>
        <v>2019</v>
      </c>
      <c r="F51" s="8">
        <v>43886</v>
      </c>
      <c r="G51" s="37" t="s">
        <v>4</v>
      </c>
      <c r="H51" s="103">
        <v>110.72</v>
      </c>
      <c r="I51" s="103"/>
      <c r="J51" s="6">
        <v>110.66</v>
      </c>
      <c r="K51" s="43">
        <f t="shared" si="9"/>
        <v>6.0000000000002274</v>
      </c>
      <c r="L51" s="107">
        <f t="shared" si="10"/>
        <v>3743.4777054160791</v>
      </c>
      <c r="M51" s="108"/>
      <c r="N51" s="6">
        <f>IF(K51="","",(L51/K51)/LOOKUP(RIGHT($D$2,3),定数!$A$6:$A$13,定数!$B$6:$B$13))</f>
        <v>6.2391295090265624</v>
      </c>
      <c r="O51" s="55">
        <f t="shared" si="1"/>
        <v>2019</v>
      </c>
      <c r="P51" s="8">
        <f t="shared" si="2"/>
        <v>43886</v>
      </c>
      <c r="Q51" s="8" t="s">
        <v>69</v>
      </c>
      <c r="R51" s="104">
        <v>110.79</v>
      </c>
      <c r="S51" s="104"/>
      <c r="T51" s="105">
        <f>IF(R51="","",V51*N51*LOOKUP(RIGHT($D$2,3),定数!$A$6:$A$13,定数!$B$6:$B$13))</f>
        <v>4367.3906563190549</v>
      </c>
      <c r="U51" s="105"/>
      <c r="V51" s="106">
        <f t="shared" si="11"/>
        <v>7.000000000000739</v>
      </c>
      <c r="W51" s="106"/>
      <c r="X51" t="str">
        <f t="shared" si="14"/>
        <v/>
      </c>
      <c r="Y51">
        <f t="shared" si="5"/>
        <v>0</v>
      </c>
      <c r="Z51" s="38">
        <f t="shared" si="12"/>
        <v>124894.99567664496</v>
      </c>
      <c r="AA51" s="39">
        <f t="shared" si="13"/>
        <v>9.000000000000119E-4</v>
      </c>
      <c r="AB51">
        <f t="shared" si="6"/>
        <v>4367.3906563190549</v>
      </c>
      <c r="AC51" t="str">
        <f t="shared" si="7"/>
        <v/>
      </c>
    </row>
    <row r="52" spans="2:29" x14ac:dyDescent="0.15">
      <c r="B52" s="37">
        <v>44</v>
      </c>
      <c r="C52" s="102">
        <f t="shared" si="0"/>
        <v>129149.98083685503</v>
      </c>
      <c r="D52" s="102"/>
      <c r="E52" s="54">
        <f t="shared" si="8"/>
        <v>2019</v>
      </c>
      <c r="F52" s="8">
        <v>43888</v>
      </c>
      <c r="G52" s="37" t="s">
        <v>3</v>
      </c>
      <c r="H52" s="103">
        <v>110.4</v>
      </c>
      <c r="I52" s="103"/>
      <c r="J52" s="6">
        <v>110.46</v>
      </c>
      <c r="K52" s="43">
        <f t="shared" si="9"/>
        <v>5.9999999999988063</v>
      </c>
      <c r="L52" s="107">
        <f t="shared" si="10"/>
        <v>3874.4994251056505</v>
      </c>
      <c r="M52" s="108"/>
      <c r="N52" s="6">
        <f>IF(K52="","",(L52/K52)/LOOKUP(RIGHT($D$2,3),定数!$A$6:$A$13,定数!$B$6:$B$13))</f>
        <v>6.4574990418440361</v>
      </c>
      <c r="O52" s="55">
        <f t="shared" si="1"/>
        <v>2019</v>
      </c>
      <c r="P52" s="8">
        <f t="shared" si="2"/>
        <v>43888</v>
      </c>
      <c r="Q52" s="8" t="s">
        <v>65</v>
      </c>
      <c r="R52" s="104">
        <f t="shared" si="3"/>
        <v>110.46</v>
      </c>
      <c r="S52" s="104"/>
      <c r="T52" s="105">
        <f>IF(R52="","",V52*N52*LOOKUP(RIGHT($D$2,3),定数!$A$6:$A$13,定数!$B$6:$B$13))</f>
        <v>-3874.499425105651</v>
      </c>
      <c r="U52" s="105"/>
      <c r="V52" s="106">
        <f t="shared" si="11"/>
        <v>-5.9999999999988063</v>
      </c>
      <c r="W52" s="106"/>
      <c r="X52" t="str">
        <f t="shared" si="14"/>
        <v/>
      </c>
      <c r="Y52">
        <f t="shared" si="5"/>
        <v>1</v>
      </c>
      <c r="Z52" s="38">
        <f t="shared" si="12"/>
        <v>129149.98083685503</v>
      </c>
      <c r="AA52" s="39">
        <f t="shared" si="13"/>
        <v>0</v>
      </c>
      <c r="AB52" t="str">
        <f t="shared" si="6"/>
        <v/>
      </c>
      <c r="AC52">
        <f t="shared" si="7"/>
        <v>-3874.499425105651</v>
      </c>
    </row>
    <row r="53" spans="2:29" x14ac:dyDescent="0.15">
      <c r="B53" s="37">
        <v>45</v>
      </c>
      <c r="C53" s="102">
        <f t="shared" si="0"/>
        <v>125275.48141174938</v>
      </c>
      <c r="D53" s="102"/>
      <c r="E53" s="54">
        <f t="shared" si="8"/>
        <v>2019</v>
      </c>
      <c r="F53" s="8">
        <v>43889</v>
      </c>
      <c r="G53" s="37" t="s">
        <v>3</v>
      </c>
      <c r="H53" s="103">
        <v>110.77</v>
      </c>
      <c r="I53" s="103"/>
      <c r="J53" s="6">
        <v>110.85</v>
      </c>
      <c r="K53" s="43">
        <f t="shared" si="9"/>
        <v>7.9999999999998295</v>
      </c>
      <c r="L53" s="107">
        <f t="shared" si="10"/>
        <v>3758.2644423524812</v>
      </c>
      <c r="M53" s="108"/>
      <c r="N53" s="6">
        <f>IF(K53="","",(L53/K53)/LOOKUP(RIGHT($D$2,3),定数!$A$6:$A$13,定数!$B$6:$B$13))</f>
        <v>4.6978305529407018</v>
      </c>
      <c r="O53" s="55">
        <f t="shared" si="1"/>
        <v>2019</v>
      </c>
      <c r="P53" s="8">
        <f t="shared" si="2"/>
        <v>43889</v>
      </c>
      <c r="Q53" s="8" t="s">
        <v>65</v>
      </c>
      <c r="R53" s="104">
        <f t="shared" si="3"/>
        <v>110.85</v>
      </c>
      <c r="S53" s="104"/>
      <c r="T53" s="105">
        <f>IF(R53="","",V53*N53*LOOKUP(RIGHT($D$2,3),定数!$A$6:$A$13,定数!$B$6:$B$13))</f>
        <v>-3758.2644423524812</v>
      </c>
      <c r="U53" s="105"/>
      <c r="V53" s="106">
        <f t="shared" si="11"/>
        <v>-7.9999999999998295</v>
      </c>
      <c r="W53" s="106"/>
      <c r="X53" t="str">
        <f t="shared" si="14"/>
        <v/>
      </c>
      <c r="Y53">
        <f t="shared" si="5"/>
        <v>2</v>
      </c>
      <c r="Z53" s="38">
        <f t="shared" si="12"/>
        <v>129149.98083685503</v>
      </c>
      <c r="AA53" s="39">
        <f t="shared" si="13"/>
        <v>3.0000000000000027E-2</v>
      </c>
      <c r="AB53" t="str">
        <f t="shared" si="6"/>
        <v/>
      </c>
      <c r="AC53">
        <f t="shared" si="7"/>
        <v>-3758.2644423524812</v>
      </c>
    </row>
    <row r="54" spans="2:29" x14ac:dyDescent="0.15">
      <c r="B54" s="37">
        <v>46</v>
      </c>
      <c r="C54" s="102">
        <f t="shared" si="0"/>
        <v>121517.2169693969</v>
      </c>
      <c r="D54" s="102"/>
      <c r="E54" s="54">
        <f t="shared" si="8"/>
        <v>2019</v>
      </c>
      <c r="F54" s="8">
        <v>43894</v>
      </c>
      <c r="G54" s="37" t="s">
        <v>3</v>
      </c>
      <c r="H54" s="103">
        <v>111.85</v>
      </c>
      <c r="I54" s="103"/>
      <c r="J54" s="6">
        <v>111.96</v>
      </c>
      <c r="K54" s="43">
        <f t="shared" si="9"/>
        <v>10.999999999999943</v>
      </c>
      <c r="L54" s="107">
        <f t="shared" si="10"/>
        <v>3645.5165090819069</v>
      </c>
      <c r="M54" s="108"/>
      <c r="N54" s="6">
        <f>IF(K54="","",(L54/K54)/LOOKUP(RIGHT($D$2,3),定数!$A$6:$A$13,定数!$B$6:$B$13))</f>
        <v>3.3141059173472054</v>
      </c>
      <c r="O54" s="55">
        <f t="shared" si="1"/>
        <v>2019</v>
      </c>
      <c r="P54" s="8">
        <f t="shared" si="2"/>
        <v>43894</v>
      </c>
      <c r="Q54" s="8" t="s">
        <v>65</v>
      </c>
      <c r="R54" s="104">
        <f t="shared" si="3"/>
        <v>111.96</v>
      </c>
      <c r="S54" s="104"/>
      <c r="T54" s="105">
        <f>IF(R54="","",V54*N54*LOOKUP(RIGHT($D$2,3),定数!$A$6:$A$13,定数!$B$6:$B$13))</f>
        <v>-3645.5165090819073</v>
      </c>
      <c r="U54" s="105"/>
      <c r="V54" s="106">
        <f t="shared" si="11"/>
        <v>-10.999999999999943</v>
      </c>
      <c r="W54" s="106"/>
      <c r="X54" t="str">
        <f t="shared" si="14"/>
        <v/>
      </c>
      <c r="Y54">
        <f t="shared" si="5"/>
        <v>3</v>
      </c>
      <c r="Z54" s="38">
        <f t="shared" si="12"/>
        <v>129149.98083685503</v>
      </c>
      <c r="AA54" s="39">
        <f t="shared" si="13"/>
        <v>5.909999999999993E-2</v>
      </c>
      <c r="AB54" t="str">
        <f t="shared" si="6"/>
        <v/>
      </c>
      <c r="AC54">
        <f t="shared" si="7"/>
        <v>-3645.5165090819073</v>
      </c>
    </row>
    <row r="55" spans="2:29" x14ac:dyDescent="0.15">
      <c r="B55" s="37">
        <v>47</v>
      </c>
      <c r="C55" s="102">
        <f t="shared" si="0"/>
        <v>117871.700460315</v>
      </c>
      <c r="D55" s="102"/>
      <c r="E55" s="54">
        <f t="shared" si="8"/>
        <v>2019</v>
      </c>
      <c r="F55" s="8">
        <v>43901</v>
      </c>
      <c r="G55" s="37" t="s">
        <v>4</v>
      </c>
      <c r="H55" s="103">
        <v>111.22</v>
      </c>
      <c r="I55" s="103"/>
      <c r="J55" s="6">
        <v>111.17</v>
      </c>
      <c r="K55" s="43">
        <f t="shared" si="9"/>
        <v>4.9999999999997158</v>
      </c>
      <c r="L55" s="107">
        <f t="shared" si="10"/>
        <v>3536.15101380945</v>
      </c>
      <c r="M55" s="108"/>
      <c r="N55" s="6">
        <f>IF(K55="","",(L55/K55)/LOOKUP(RIGHT($D$2,3),定数!$A$6:$A$13,定数!$B$6:$B$13))</f>
        <v>7.072302027619302</v>
      </c>
      <c r="O55" s="55">
        <f t="shared" si="1"/>
        <v>2019</v>
      </c>
      <c r="P55" s="8">
        <f t="shared" si="2"/>
        <v>43901</v>
      </c>
      <c r="Q55" s="8" t="s">
        <v>65</v>
      </c>
      <c r="R55" s="104">
        <f t="shared" si="3"/>
        <v>111.17</v>
      </c>
      <c r="S55" s="104"/>
      <c r="T55" s="105">
        <f>IF(R55="","",V55*N55*LOOKUP(RIGHT($D$2,3),定数!$A$6:$A$13,定数!$B$6:$B$13))</f>
        <v>-3536.15101380945</v>
      </c>
      <c r="U55" s="105"/>
      <c r="V55" s="106">
        <f t="shared" si="11"/>
        <v>-4.9999999999997158</v>
      </c>
      <c r="W55" s="106"/>
      <c r="X55" t="str">
        <f t="shared" si="14"/>
        <v/>
      </c>
      <c r="Y55">
        <f t="shared" si="5"/>
        <v>4</v>
      </c>
      <c r="Z55" s="38">
        <f t="shared" si="12"/>
        <v>129149.98083685503</v>
      </c>
      <c r="AA55" s="39">
        <f t="shared" si="13"/>
        <v>8.7326999999999932E-2</v>
      </c>
      <c r="AB55" t="str">
        <f t="shared" si="6"/>
        <v/>
      </c>
      <c r="AC55">
        <f t="shared" si="7"/>
        <v>-3536.15101380945</v>
      </c>
    </row>
    <row r="56" spans="2:29" x14ac:dyDescent="0.15">
      <c r="B56" s="37">
        <v>48</v>
      </c>
      <c r="C56" s="102">
        <f t="shared" si="0"/>
        <v>114335.54944650555</v>
      </c>
      <c r="D56" s="102"/>
      <c r="E56" s="54">
        <f t="shared" si="8"/>
        <v>2019</v>
      </c>
      <c r="F56" s="8">
        <v>43902</v>
      </c>
      <c r="G56" s="37" t="s">
        <v>4</v>
      </c>
      <c r="H56" s="103">
        <v>111.38</v>
      </c>
      <c r="I56" s="103"/>
      <c r="J56" s="6">
        <v>111.31</v>
      </c>
      <c r="K56" s="43">
        <f t="shared" si="9"/>
        <v>6.9999999999993179</v>
      </c>
      <c r="L56" s="107">
        <f t="shared" si="10"/>
        <v>3430.0664833951664</v>
      </c>
      <c r="M56" s="108"/>
      <c r="N56" s="6">
        <f>IF(K56="","",(L56/K56)/LOOKUP(RIGHT($D$2,3),定数!$A$6:$A$13,定数!$B$6:$B$13))</f>
        <v>4.9000949762792869</v>
      </c>
      <c r="O56" s="55">
        <f t="shared" si="1"/>
        <v>2019</v>
      </c>
      <c r="P56" s="8">
        <f t="shared" si="2"/>
        <v>43902</v>
      </c>
      <c r="Q56" s="8" t="s">
        <v>65</v>
      </c>
      <c r="R56" s="104">
        <f t="shared" si="3"/>
        <v>111.31</v>
      </c>
      <c r="S56" s="104"/>
      <c r="T56" s="105">
        <f>IF(R56="","",V56*N56*LOOKUP(RIGHT($D$2,3),定数!$A$6:$A$13,定数!$B$6:$B$13))</f>
        <v>-3430.0664833951664</v>
      </c>
      <c r="U56" s="105"/>
      <c r="V56" s="106">
        <f t="shared" si="11"/>
        <v>-6.9999999999993179</v>
      </c>
      <c r="W56" s="106"/>
      <c r="X56" t="str">
        <f t="shared" si="14"/>
        <v/>
      </c>
      <c r="Y56">
        <f t="shared" si="5"/>
        <v>5</v>
      </c>
      <c r="Z56" s="38">
        <f t="shared" si="12"/>
        <v>129149.98083685503</v>
      </c>
      <c r="AA56" s="39">
        <f t="shared" si="13"/>
        <v>0.11470718999999996</v>
      </c>
      <c r="AB56" t="str">
        <f t="shared" si="6"/>
        <v/>
      </c>
      <c r="AC56">
        <f t="shared" si="7"/>
        <v>-3430.0664833951664</v>
      </c>
    </row>
    <row r="57" spans="2:29" x14ac:dyDescent="0.15">
      <c r="B57" s="37">
        <v>49</v>
      </c>
      <c r="C57" s="102">
        <f t="shared" si="0"/>
        <v>110905.48296311039</v>
      </c>
      <c r="D57" s="102"/>
      <c r="E57" s="54">
        <f t="shared" si="8"/>
        <v>2019</v>
      </c>
      <c r="F57" s="8">
        <v>43903</v>
      </c>
      <c r="G57" s="37" t="s">
        <v>4</v>
      </c>
      <c r="H57" s="103">
        <v>111.32</v>
      </c>
      <c r="I57" s="103"/>
      <c r="J57" s="6">
        <v>111.26</v>
      </c>
      <c r="K57" s="43">
        <f t="shared" si="9"/>
        <v>5.9999999999988063</v>
      </c>
      <c r="L57" s="107">
        <f t="shared" si="10"/>
        <v>3327.1644888933115</v>
      </c>
      <c r="M57" s="108"/>
      <c r="N57" s="6">
        <f>IF(K57="","",(L57/K57)/LOOKUP(RIGHT($D$2,3),定数!$A$6:$A$13,定数!$B$6:$B$13))</f>
        <v>5.545274148156623</v>
      </c>
      <c r="O57" s="55">
        <f t="shared" si="1"/>
        <v>2019</v>
      </c>
      <c r="P57" s="8">
        <f t="shared" si="2"/>
        <v>43903</v>
      </c>
      <c r="Q57" s="8" t="s">
        <v>70</v>
      </c>
      <c r="R57" s="104">
        <v>111.39</v>
      </c>
      <c r="S57" s="104"/>
      <c r="T57" s="105">
        <f>IF(R57="","",V57*N57*LOOKUP(RIGHT($D$2,3),定数!$A$6:$A$13,定数!$B$6:$B$13))</f>
        <v>3881.6919037100461</v>
      </c>
      <c r="U57" s="105"/>
      <c r="V57" s="106">
        <f t="shared" si="11"/>
        <v>7.000000000000739</v>
      </c>
      <c r="W57" s="106"/>
      <c r="X57" t="str">
        <f t="shared" si="14"/>
        <v/>
      </c>
      <c r="Y57">
        <f t="shared" si="5"/>
        <v>0</v>
      </c>
      <c r="Z57" s="38">
        <f t="shared" si="12"/>
        <v>129149.98083685503</v>
      </c>
      <c r="AA57" s="39">
        <f t="shared" si="13"/>
        <v>0.14126597429999987</v>
      </c>
      <c r="AB57">
        <f t="shared" si="6"/>
        <v>3881.6919037100461</v>
      </c>
      <c r="AC57" t="str">
        <f t="shared" si="7"/>
        <v/>
      </c>
    </row>
    <row r="58" spans="2:29" x14ac:dyDescent="0.15">
      <c r="B58" s="37">
        <v>50</v>
      </c>
      <c r="C58" s="102">
        <f t="shared" si="0"/>
        <v>114787.17486682044</v>
      </c>
      <c r="D58" s="102"/>
      <c r="E58" s="54">
        <f t="shared" si="8"/>
        <v>2019</v>
      </c>
      <c r="F58" s="8">
        <v>43903</v>
      </c>
      <c r="G58" s="37" t="s">
        <v>4</v>
      </c>
      <c r="H58" s="103">
        <v>111.34</v>
      </c>
      <c r="I58" s="103"/>
      <c r="J58" s="6">
        <v>111.3</v>
      </c>
      <c r="K58" s="43">
        <f t="shared" si="9"/>
        <v>4.0000000000006253</v>
      </c>
      <c r="L58" s="107">
        <f t="shared" si="10"/>
        <v>3443.6152460046128</v>
      </c>
      <c r="M58" s="108"/>
      <c r="N58" s="6">
        <f>IF(K58="","",(L58/K58)/LOOKUP(RIGHT($D$2,3),定数!$A$6:$A$13,定数!$B$6:$B$13))</f>
        <v>8.6090381150101862</v>
      </c>
      <c r="O58" s="55">
        <f t="shared" si="1"/>
        <v>2019</v>
      </c>
      <c r="P58" s="8">
        <f t="shared" si="2"/>
        <v>43903</v>
      </c>
      <c r="Q58" s="8" t="s">
        <v>69</v>
      </c>
      <c r="R58" s="104">
        <v>111.37</v>
      </c>
      <c r="S58" s="104"/>
      <c r="T58" s="105">
        <f>IF(R58="","",V58*N58*LOOKUP(RIGHT($D$2,3),定数!$A$6:$A$13,定数!$B$6:$B$13))</f>
        <v>2582.7114345031537</v>
      </c>
      <c r="U58" s="105"/>
      <c r="V58" s="106">
        <f t="shared" si="11"/>
        <v>3.0000000000001137</v>
      </c>
      <c r="W58" s="106"/>
      <c r="X58" t="str">
        <f t="shared" si="14"/>
        <v/>
      </c>
      <c r="Y58">
        <f t="shared" si="5"/>
        <v>0</v>
      </c>
      <c r="Z58" s="38">
        <f t="shared" si="12"/>
        <v>129149.98083685503</v>
      </c>
      <c r="AA58" s="39">
        <f t="shared" si="13"/>
        <v>0.11121028340049066</v>
      </c>
      <c r="AB58">
        <f t="shared" si="6"/>
        <v>2582.7114345031537</v>
      </c>
      <c r="AC58" t="str">
        <f t="shared" si="7"/>
        <v/>
      </c>
    </row>
    <row r="59" spans="2:29" x14ac:dyDescent="0.15">
      <c r="B59" s="37">
        <v>51</v>
      </c>
      <c r="C59" s="102">
        <f t="shared" si="0"/>
        <v>117369.8863013236</v>
      </c>
      <c r="D59" s="102"/>
      <c r="E59" s="54">
        <f t="shared" si="8"/>
        <v>2019</v>
      </c>
      <c r="F59" s="8">
        <v>43905</v>
      </c>
      <c r="G59" s="37" t="s">
        <v>3</v>
      </c>
      <c r="H59" s="103">
        <v>111.66</v>
      </c>
      <c r="I59" s="103"/>
      <c r="J59" s="6">
        <v>111.71</v>
      </c>
      <c r="K59" s="43">
        <f t="shared" si="9"/>
        <v>4.9999999999997158</v>
      </c>
      <c r="L59" s="107">
        <f t="shared" si="10"/>
        <v>3521.0965890397079</v>
      </c>
      <c r="M59" s="108"/>
      <c r="N59" s="6">
        <f>IF(K59="","",(L59/K59)/LOOKUP(RIGHT($D$2,3),定数!$A$6:$A$13,定数!$B$6:$B$13))</f>
        <v>7.0421931780798159</v>
      </c>
      <c r="O59" s="55">
        <f t="shared" si="1"/>
        <v>2019</v>
      </c>
      <c r="P59" s="8">
        <f t="shared" si="2"/>
        <v>43905</v>
      </c>
      <c r="Q59" s="8" t="s">
        <v>65</v>
      </c>
      <c r="R59" s="104">
        <f t="shared" si="3"/>
        <v>111.71</v>
      </c>
      <c r="S59" s="104"/>
      <c r="T59" s="105">
        <f>IF(R59="","",V59*N59*LOOKUP(RIGHT($D$2,3),定数!$A$6:$A$13,定数!$B$6:$B$13))</f>
        <v>-3521.0965890397079</v>
      </c>
      <c r="U59" s="105"/>
      <c r="V59" s="106">
        <f t="shared" si="11"/>
        <v>-4.9999999999997158</v>
      </c>
      <c r="W59" s="106"/>
      <c r="X59" t="str">
        <f t="shared" si="14"/>
        <v/>
      </c>
      <c r="Y59">
        <f t="shared" si="5"/>
        <v>1</v>
      </c>
      <c r="Z59" s="38">
        <f t="shared" si="12"/>
        <v>129149.98083685503</v>
      </c>
      <c r="AA59" s="39">
        <f t="shared" si="13"/>
        <v>9.1212514777004094E-2</v>
      </c>
      <c r="AB59" t="str">
        <f t="shared" si="6"/>
        <v/>
      </c>
      <c r="AC59">
        <f t="shared" si="7"/>
        <v>-3521.0965890397079</v>
      </c>
    </row>
    <row r="60" spans="2:29" x14ac:dyDescent="0.15">
      <c r="B60" s="37">
        <v>52</v>
      </c>
      <c r="C60" s="102">
        <f t="shared" si="0"/>
        <v>113848.78971228389</v>
      </c>
      <c r="D60" s="102"/>
      <c r="E60" s="54">
        <f t="shared" si="8"/>
        <v>2019</v>
      </c>
      <c r="F60" s="8">
        <v>43908</v>
      </c>
      <c r="G60" s="37" t="s">
        <v>3</v>
      </c>
      <c r="H60" s="103">
        <v>111.37</v>
      </c>
      <c r="I60" s="103"/>
      <c r="J60" s="6">
        <v>111.45</v>
      </c>
      <c r="K60" s="43">
        <f t="shared" si="9"/>
        <v>7.9999999999998295</v>
      </c>
      <c r="L60" s="107">
        <f t="shared" si="10"/>
        <v>3415.4636913685167</v>
      </c>
      <c r="M60" s="108"/>
      <c r="N60" s="6">
        <f>IF(K60="","",(L60/K60)/LOOKUP(RIGHT($D$2,3),定数!$A$6:$A$13,定数!$B$6:$B$13))</f>
        <v>4.2693296142107364</v>
      </c>
      <c r="O60" s="55">
        <f t="shared" si="1"/>
        <v>2019</v>
      </c>
      <c r="P60" s="8">
        <f t="shared" si="2"/>
        <v>43908</v>
      </c>
      <c r="Q60" s="8" t="s">
        <v>71</v>
      </c>
      <c r="R60" s="104">
        <f t="shared" si="3"/>
        <v>111.45</v>
      </c>
      <c r="S60" s="104"/>
      <c r="T60" s="105">
        <f>IF(R60="","",V60*N60*LOOKUP(RIGHT($D$2,3),定数!$A$6:$A$13,定数!$B$6:$B$13))</f>
        <v>-3415.4636913685167</v>
      </c>
      <c r="U60" s="105"/>
      <c r="V60" s="106">
        <f t="shared" si="11"/>
        <v>-7.9999999999998295</v>
      </c>
      <c r="W60" s="106"/>
      <c r="X60" t="str">
        <f t="shared" si="14"/>
        <v/>
      </c>
      <c r="Y60">
        <f t="shared" si="5"/>
        <v>2</v>
      </c>
      <c r="Z60" s="38">
        <f t="shared" si="12"/>
        <v>129149.98083685503</v>
      </c>
      <c r="AA60" s="39">
        <f t="shared" si="13"/>
        <v>0.11847613933369394</v>
      </c>
      <c r="AB60" t="str">
        <f t="shared" si="6"/>
        <v/>
      </c>
      <c r="AC60">
        <f t="shared" si="7"/>
        <v>-3415.4636913685167</v>
      </c>
    </row>
    <row r="61" spans="2:29" x14ac:dyDescent="0.15">
      <c r="B61" s="37">
        <v>53</v>
      </c>
      <c r="C61" s="102">
        <f t="shared" si="0"/>
        <v>110433.32602091538</v>
      </c>
      <c r="D61" s="102"/>
      <c r="E61" s="54">
        <f t="shared" si="8"/>
        <v>2019</v>
      </c>
      <c r="F61" s="8">
        <v>43909</v>
      </c>
      <c r="G61" s="37" t="s">
        <v>3</v>
      </c>
      <c r="H61" s="103">
        <v>111.35</v>
      </c>
      <c r="I61" s="103"/>
      <c r="J61" s="6">
        <v>111.43</v>
      </c>
      <c r="K61" s="43">
        <f t="shared" si="9"/>
        <v>8.0000000000012506</v>
      </c>
      <c r="L61" s="107">
        <f t="shared" si="10"/>
        <v>3312.9997806274614</v>
      </c>
      <c r="M61" s="108"/>
      <c r="N61" s="6">
        <f>IF(K61="","",(L61/K61)/LOOKUP(RIGHT($D$2,3),定数!$A$6:$A$13,定数!$B$6:$B$13))</f>
        <v>4.1412497257836796</v>
      </c>
      <c r="O61" s="55">
        <f t="shared" si="1"/>
        <v>2019</v>
      </c>
      <c r="P61" s="8">
        <f t="shared" si="2"/>
        <v>43909</v>
      </c>
      <c r="Q61" s="8" t="s">
        <v>69</v>
      </c>
      <c r="R61" s="104">
        <v>111.26</v>
      </c>
      <c r="S61" s="104"/>
      <c r="T61" s="105">
        <f>IF(R61="","",V61*N61*LOOKUP(RIGHT($D$2,3),定数!$A$6:$A$13,定数!$B$6:$B$13))</f>
        <v>3727.1247532048642</v>
      </c>
      <c r="U61" s="105"/>
      <c r="V61" s="106">
        <f t="shared" si="11"/>
        <v>8.99999999999892</v>
      </c>
      <c r="W61" s="106"/>
      <c r="X61" t="str">
        <f t="shared" si="14"/>
        <v/>
      </c>
      <c r="Y61">
        <f t="shared" si="5"/>
        <v>0</v>
      </c>
      <c r="Z61" s="38">
        <f t="shared" si="12"/>
        <v>129149.98083685503</v>
      </c>
      <c r="AA61" s="39">
        <f t="shared" si="13"/>
        <v>0.14492185515368305</v>
      </c>
      <c r="AB61">
        <f t="shared" si="6"/>
        <v>3727.1247532048642</v>
      </c>
      <c r="AC61" t="str">
        <f t="shared" si="7"/>
        <v/>
      </c>
    </row>
    <row r="62" spans="2:29" x14ac:dyDescent="0.15">
      <c r="B62" s="37">
        <v>54</v>
      </c>
      <c r="C62" s="102">
        <f t="shared" si="0"/>
        <v>114160.45077412024</v>
      </c>
      <c r="D62" s="102"/>
      <c r="E62" s="54">
        <f t="shared" si="8"/>
        <v>2019</v>
      </c>
      <c r="F62" s="8">
        <v>43909</v>
      </c>
      <c r="G62" s="37" t="s">
        <v>4</v>
      </c>
      <c r="H62" s="103">
        <v>111.37</v>
      </c>
      <c r="I62" s="103"/>
      <c r="J62" s="6">
        <v>111.3</v>
      </c>
      <c r="K62" s="43">
        <f t="shared" si="9"/>
        <v>7.000000000000739</v>
      </c>
      <c r="L62" s="107">
        <f t="shared" si="10"/>
        <v>3424.8135232236073</v>
      </c>
      <c r="M62" s="108"/>
      <c r="N62" s="6">
        <f>IF(K62="","",(L62/K62)/LOOKUP(RIGHT($D$2,3),定数!$A$6:$A$13,定数!$B$6:$B$13))</f>
        <v>4.8925907474617798</v>
      </c>
      <c r="O62" s="55">
        <f t="shared" si="1"/>
        <v>2019</v>
      </c>
      <c r="P62" s="8">
        <f t="shared" si="2"/>
        <v>43909</v>
      </c>
      <c r="Q62" s="8" t="s">
        <v>65</v>
      </c>
      <c r="R62" s="104">
        <f t="shared" si="3"/>
        <v>111.3</v>
      </c>
      <c r="S62" s="104"/>
      <c r="T62" s="105">
        <f>IF(R62="","",V62*N62*LOOKUP(RIGHT($D$2,3),定数!$A$6:$A$13,定数!$B$6:$B$13))</f>
        <v>-3424.8135232236073</v>
      </c>
      <c r="U62" s="105"/>
      <c r="V62" s="106">
        <f t="shared" si="11"/>
        <v>-7.000000000000739</v>
      </c>
      <c r="W62" s="106"/>
      <c r="X62" t="str">
        <f t="shared" si="14"/>
        <v/>
      </c>
      <c r="Y62">
        <f t="shared" si="5"/>
        <v>1</v>
      </c>
      <c r="Z62" s="38">
        <f t="shared" si="12"/>
        <v>129149.98083685503</v>
      </c>
      <c r="AA62" s="39">
        <f t="shared" si="13"/>
        <v>0.11606296776512792</v>
      </c>
      <c r="AB62" t="str">
        <f t="shared" si="6"/>
        <v/>
      </c>
      <c r="AC62">
        <f t="shared" si="7"/>
        <v>-3424.8135232236073</v>
      </c>
    </row>
    <row r="63" spans="2:29" x14ac:dyDescent="0.15">
      <c r="B63" s="37">
        <v>55</v>
      </c>
      <c r="C63" s="102">
        <f t="shared" si="0"/>
        <v>110735.63725089663</v>
      </c>
      <c r="D63" s="102"/>
      <c r="E63" s="54">
        <f t="shared" si="8"/>
        <v>2019</v>
      </c>
      <c r="F63" s="8">
        <v>43909</v>
      </c>
      <c r="G63" s="37" t="s">
        <v>4</v>
      </c>
      <c r="H63" s="103">
        <v>111.36</v>
      </c>
      <c r="I63" s="103"/>
      <c r="J63" s="6">
        <v>111.32</v>
      </c>
      <c r="K63" s="43">
        <f t="shared" si="9"/>
        <v>4.0000000000006253</v>
      </c>
      <c r="L63" s="107">
        <f t="shared" si="10"/>
        <v>3322.0691175268989</v>
      </c>
      <c r="M63" s="108"/>
      <c r="N63" s="6">
        <f>IF(K63="","",(L63/K63)/LOOKUP(RIGHT($D$2,3),定数!$A$6:$A$13,定数!$B$6:$B$13))</f>
        <v>8.3051727938159488</v>
      </c>
      <c r="O63" s="55">
        <f t="shared" si="1"/>
        <v>2019</v>
      </c>
      <c r="P63" s="8">
        <f t="shared" si="2"/>
        <v>43909</v>
      </c>
      <c r="Q63" s="8" t="s">
        <v>69</v>
      </c>
      <c r="R63" s="104">
        <v>111.39</v>
      </c>
      <c r="S63" s="104"/>
      <c r="T63" s="105">
        <f>IF(R63="","",V63*N63*LOOKUP(RIGHT($D$2,3),定数!$A$6:$A$13,定数!$B$6:$B$13))</f>
        <v>2491.5518381448792</v>
      </c>
      <c r="U63" s="105"/>
      <c r="V63" s="106">
        <f t="shared" si="11"/>
        <v>3.0000000000001137</v>
      </c>
      <c r="W63" s="106"/>
      <c r="X63" t="str">
        <f t="shared" si="14"/>
        <v/>
      </c>
      <c r="Y63">
        <f t="shared" si="5"/>
        <v>0</v>
      </c>
      <c r="Z63" s="38">
        <f t="shared" si="12"/>
        <v>129149.98083685503</v>
      </c>
      <c r="AA63" s="39">
        <f t="shared" si="13"/>
        <v>0.14258107873217407</v>
      </c>
      <c r="AB63">
        <f t="shared" si="6"/>
        <v>2491.5518381448792</v>
      </c>
      <c r="AC63" t="str">
        <f t="shared" si="7"/>
        <v/>
      </c>
    </row>
    <row r="64" spans="2:29" x14ac:dyDescent="0.15">
      <c r="B64" s="37">
        <v>56</v>
      </c>
      <c r="C64" s="102">
        <f t="shared" si="0"/>
        <v>113227.18908904151</v>
      </c>
      <c r="D64" s="102"/>
      <c r="E64" s="54">
        <f t="shared" si="8"/>
        <v>2019</v>
      </c>
      <c r="F64" s="8">
        <v>43910</v>
      </c>
      <c r="G64" s="37" t="s">
        <v>3</v>
      </c>
      <c r="H64" s="103">
        <v>111.43</v>
      </c>
      <c r="I64" s="103"/>
      <c r="J64" s="6">
        <v>111.52</v>
      </c>
      <c r="K64" s="43">
        <f t="shared" si="9"/>
        <v>8.99999999999892</v>
      </c>
      <c r="L64" s="107">
        <f t="shared" si="10"/>
        <v>3396.815672671245</v>
      </c>
      <c r="M64" s="108"/>
      <c r="N64" s="6">
        <f>IF(K64="","",(L64/K64)/LOOKUP(RIGHT($D$2,3),定数!$A$6:$A$13,定数!$B$6:$B$13))</f>
        <v>3.7742396363018362</v>
      </c>
      <c r="O64" s="55">
        <f t="shared" si="1"/>
        <v>2019</v>
      </c>
      <c r="P64" s="8">
        <f t="shared" si="2"/>
        <v>43910</v>
      </c>
      <c r="Q64" s="8" t="s">
        <v>69</v>
      </c>
      <c r="R64" s="104">
        <v>111.35</v>
      </c>
      <c r="S64" s="104"/>
      <c r="T64" s="105">
        <f>IF(R64="","",V64*N64*LOOKUP(RIGHT($D$2,3),定数!$A$6:$A$13,定数!$B$6:$B$13))</f>
        <v>3019.3917090419413</v>
      </c>
      <c r="U64" s="105"/>
      <c r="V64" s="106">
        <f t="shared" si="11"/>
        <v>8.0000000000012506</v>
      </c>
      <c r="W64" s="106"/>
      <c r="X64" t="str">
        <f t="shared" si="14"/>
        <v/>
      </c>
      <c r="Y64">
        <f t="shared" si="5"/>
        <v>0</v>
      </c>
      <c r="Z64" s="38">
        <f t="shared" si="12"/>
        <v>129149.98083685503</v>
      </c>
      <c r="AA64" s="39">
        <f t="shared" si="13"/>
        <v>0.12328915300365029</v>
      </c>
      <c r="AB64">
        <f t="shared" si="6"/>
        <v>3019.3917090419413</v>
      </c>
      <c r="AC64" t="str">
        <f t="shared" si="7"/>
        <v/>
      </c>
    </row>
    <row r="65" spans="2:29" x14ac:dyDescent="0.15">
      <c r="B65" s="37">
        <v>57</v>
      </c>
      <c r="C65" s="102">
        <f t="shared" si="0"/>
        <v>116246.58079808345</v>
      </c>
      <c r="D65" s="102"/>
      <c r="E65" s="54">
        <f t="shared" si="8"/>
        <v>2019</v>
      </c>
      <c r="F65" s="8">
        <v>43915</v>
      </c>
      <c r="G65" s="37" t="s">
        <v>4</v>
      </c>
      <c r="H65" s="103">
        <v>110.1</v>
      </c>
      <c r="I65" s="103"/>
      <c r="J65" s="6">
        <v>109.99</v>
      </c>
      <c r="K65" s="43">
        <f t="shared" si="9"/>
        <v>10.999999999999943</v>
      </c>
      <c r="L65" s="107">
        <f t="shared" si="10"/>
        <v>3487.3974239425033</v>
      </c>
      <c r="M65" s="108"/>
      <c r="N65" s="6">
        <f>IF(K65="","",(L65/K65)/LOOKUP(RIGHT($D$2,3),定数!$A$6:$A$13,定数!$B$6:$B$13))</f>
        <v>3.1703612944932011</v>
      </c>
      <c r="O65" s="55">
        <f t="shared" si="1"/>
        <v>2019</v>
      </c>
      <c r="P65" s="8">
        <f t="shared" si="2"/>
        <v>43915</v>
      </c>
      <c r="Q65" s="8" t="s">
        <v>65</v>
      </c>
      <c r="R65" s="104">
        <f t="shared" si="3"/>
        <v>109.99</v>
      </c>
      <c r="S65" s="104"/>
      <c r="T65" s="105">
        <f>IF(R65="","",V65*N65*LOOKUP(RIGHT($D$2,3),定数!$A$6:$A$13,定数!$B$6:$B$13))</f>
        <v>-3487.3974239425033</v>
      </c>
      <c r="U65" s="105"/>
      <c r="V65" s="106">
        <f t="shared" si="11"/>
        <v>-10.999999999999943</v>
      </c>
      <c r="W65" s="106"/>
      <c r="X65" t="str">
        <f t="shared" si="14"/>
        <v/>
      </c>
      <c r="Y65">
        <f t="shared" si="5"/>
        <v>1</v>
      </c>
      <c r="Z65" s="38">
        <f t="shared" si="12"/>
        <v>129149.98083685503</v>
      </c>
      <c r="AA65" s="39">
        <f t="shared" si="13"/>
        <v>9.9910197083741159E-2</v>
      </c>
      <c r="AB65" t="str">
        <f t="shared" si="6"/>
        <v/>
      </c>
      <c r="AC65">
        <f t="shared" si="7"/>
        <v>-3487.3974239425033</v>
      </c>
    </row>
    <row r="66" spans="2:29" x14ac:dyDescent="0.15">
      <c r="B66" s="37">
        <v>58</v>
      </c>
      <c r="C66" s="102">
        <f t="shared" si="0"/>
        <v>112759.18337414095</v>
      </c>
      <c r="D66" s="102"/>
      <c r="E66" s="54">
        <f t="shared" si="8"/>
        <v>2019</v>
      </c>
      <c r="F66" s="8">
        <v>43916</v>
      </c>
      <c r="G66" s="37" t="s">
        <v>4</v>
      </c>
      <c r="H66" s="103">
        <v>110.13</v>
      </c>
      <c r="I66" s="103"/>
      <c r="J66" s="6">
        <v>110.07</v>
      </c>
      <c r="K66" s="43">
        <f t="shared" si="9"/>
        <v>6.0000000000002274</v>
      </c>
      <c r="L66" s="107">
        <f t="shared" si="10"/>
        <v>3382.7755012242283</v>
      </c>
      <c r="M66" s="108"/>
      <c r="N66" s="6">
        <f>IF(K66="","",(L66/K66)/LOOKUP(RIGHT($D$2,3),定数!$A$6:$A$13,定数!$B$6:$B$13))</f>
        <v>5.6379591687068329</v>
      </c>
      <c r="O66" s="55">
        <f t="shared" si="1"/>
        <v>2019</v>
      </c>
      <c r="P66" s="8">
        <f t="shared" si="2"/>
        <v>43916</v>
      </c>
      <c r="Q66" s="8" t="s">
        <v>69</v>
      </c>
      <c r="R66" s="104">
        <v>110.2</v>
      </c>
      <c r="S66" s="104"/>
      <c r="T66" s="105">
        <f>IF(R66="","",V66*N66*LOOKUP(RIGHT($D$2,3),定数!$A$6:$A$13,定数!$B$6:$B$13))</f>
        <v>3946.5714180952</v>
      </c>
      <c r="U66" s="105"/>
      <c r="V66" s="106">
        <f t="shared" si="11"/>
        <v>7.000000000000739</v>
      </c>
      <c r="W66" s="106"/>
      <c r="X66" t="str">
        <f t="shared" si="14"/>
        <v/>
      </c>
      <c r="Y66">
        <f t="shared" si="5"/>
        <v>0</v>
      </c>
      <c r="Z66" s="38">
        <f t="shared" si="12"/>
        <v>129149.98083685503</v>
      </c>
      <c r="AA66" s="39">
        <f t="shared" si="13"/>
        <v>0.12691289117122895</v>
      </c>
      <c r="AB66">
        <f t="shared" si="6"/>
        <v>3946.5714180952</v>
      </c>
      <c r="AC66" t="str">
        <f t="shared" si="7"/>
        <v/>
      </c>
    </row>
    <row r="67" spans="2:29" x14ac:dyDescent="0.15">
      <c r="B67" s="37">
        <v>59</v>
      </c>
      <c r="C67" s="102">
        <f t="shared" si="0"/>
        <v>116705.75479223616</v>
      </c>
      <c r="D67" s="102"/>
      <c r="E67" s="54">
        <f t="shared" si="8"/>
        <v>2019</v>
      </c>
      <c r="F67" s="8">
        <v>43916</v>
      </c>
      <c r="G67" s="37" t="s">
        <v>4</v>
      </c>
      <c r="H67" s="103">
        <v>110.52</v>
      </c>
      <c r="I67" s="103"/>
      <c r="J67" s="6">
        <v>110.42</v>
      </c>
      <c r="K67" s="43">
        <f t="shared" si="9"/>
        <v>9.9999999999994316</v>
      </c>
      <c r="L67" s="107">
        <f t="shared" si="10"/>
        <v>3501.1726437670845</v>
      </c>
      <c r="M67" s="108"/>
      <c r="N67" s="6">
        <f>IF(K67="","",(L67/K67)/LOOKUP(RIGHT($D$2,3),定数!$A$6:$A$13,定数!$B$6:$B$13))</f>
        <v>3.5011726437672839</v>
      </c>
      <c r="O67" s="55">
        <f t="shared" si="1"/>
        <v>2019</v>
      </c>
      <c r="P67" s="8">
        <f t="shared" si="2"/>
        <v>43916</v>
      </c>
      <c r="Q67" s="8" t="s">
        <v>65</v>
      </c>
      <c r="R67" s="104">
        <f t="shared" si="3"/>
        <v>110.42</v>
      </c>
      <c r="S67" s="104"/>
      <c r="T67" s="105">
        <f>IF(R67="","",V67*N67*LOOKUP(RIGHT($D$2,3),定数!$A$6:$A$13,定数!$B$6:$B$13))</f>
        <v>-3501.172643767085</v>
      </c>
      <c r="U67" s="105"/>
      <c r="V67" s="106">
        <f t="shared" si="11"/>
        <v>-9.9999999999994316</v>
      </c>
      <c r="W67" s="106"/>
      <c r="X67" t="str">
        <f t="shared" si="14"/>
        <v/>
      </c>
      <c r="Y67">
        <f t="shared" si="5"/>
        <v>1</v>
      </c>
      <c r="Z67" s="38">
        <f t="shared" si="12"/>
        <v>129149.98083685503</v>
      </c>
      <c r="AA67" s="39">
        <f t="shared" si="13"/>
        <v>9.6354842362219806E-2</v>
      </c>
      <c r="AB67" t="str">
        <f t="shared" si="6"/>
        <v/>
      </c>
      <c r="AC67">
        <f t="shared" si="7"/>
        <v>-3501.172643767085</v>
      </c>
    </row>
    <row r="68" spans="2:29" x14ac:dyDescent="0.15">
      <c r="B68" s="37">
        <v>60</v>
      </c>
      <c r="C68" s="102">
        <f t="shared" si="0"/>
        <v>113204.58214846907</v>
      </c>
      <c r="D68" s="102"/>
      <c r="E68" s="54">
        <f t="shared" si="8"/>
        <v>2019</v>
      </c>
      <c r="F68" s="8">
        <v>43916</v>
      </c>
      <c r="G68" s="37" t="s">
        <v>4</v>
      </c>
      <c r="H68" s="103">
        <v>110.64</v>
      </c>
      <c r="I68" s="103"/>
      <c r="J68" s="6">
        <v>110.53</v>
      </c>
      <c r="K68" s="43">
        <f t="shared" si="9"/>
        <v>10.999999999999943</v>
      </c>
      <c r="L68" s="107">
        <f t="shared" si="10"/>
        <v>3396.137464454072</v>
      </c>
      <c r="M68" s="108"/>
      <c r="N68" s="6">
        <f>IF(K68="","",(L68/K68)/LOOKUP(RIGHT($D$2,3),定数!$A$6:$A$13,定数!$B$6:$B$13))</f>
        <v>3.0873976949582631</v>
      </c>
      <c r="O68" s="55">
        <f t="shared" si="1"/>
        <v>2019</v>
      </c>
      <c r="P68" s="8">
        <f t="shared" si="2"/>
        <v>43916</v>
      </c>
      <c r="Q68" s="8" t="s">
        <v>65</v>
      </c>
      <c r="R68" s="104">
        <f t="shared" si="3"/>
        <v>110.53</v>
      </c>
      <c r="S68" s="104"/>
      <c r="T68" s="105">
        <f>IF(R68="","",V68*N68*LOOKUP(RIGHT($D$2,3),定数!$A$6:$A$13,定数!$B$6:$B$13))</f>
        <v>-3396.137464454072</v>
      </c>
      <c r="U68" s="105"/>
      <c r="V68" s="106">
        <f t="shared" si="11"/>
        <v>-10.999999999999943</v>
      </c>
      <c r="W68" s="106"/>
      <c r="X68" t="str">
        <f t="shared" si="14"/>
        <v/>
      </c>
      <c r="Y68">
        <f t="shared" si="5"/>
        <v>2</v>
      </c>
      <c r="Z68" s="38">
        <f t="shared" si="12"/>
        <v>129149.98083685503</v>
      </c>
      <c r="AA68" s="39">
        <f t="shared" si="13"/>
        <v>0.12346419709135326</v>
      </c>
      <c r="AB68" t="str">
        <f t="shared" si="6"/>
        <v/>
      </c>
      <c r="AC68">
        <f t="shared" si="7"/>
        <v>-3396.137464454072</v>
      </c>
    </row>
    <row r="69" spans="2:29" x14ac:dyDescent="0.15">
      <c r="B69" s="37">
        <v>61</v>
      </c>
      <c r="C69" s="102">
        <f t="shared" si="0"/>
        <v>109808.44468401499</v>
      </c>
      <c r="D69" s="102"/>
      <c r="E69" s="54">
        <f t="shared" si="8"/>
        <v>2019</v>
      </c>
      <c r="F69" s="8">
        <v>43917</v>
      </c>
      <c r="G69" s="37" t="s">
        <v>3</v>
      </c>
      <c r="H69" s="103">
        <v>110.34</v>
      </c>
      <c r="I69" s="103"/>
      <c r="J69" s="6">
        <v>110.47</v>
      </c>
      <c r="K69" s="43">
        <f t="shared" si="9"/>
        <v>12.999999999999545</v>
      </c>
      <c r="L69" s="107">
        <f t="shared" si="10"/>
        <v>3294.2533405204495</v>
      </c>
      <c r="M69" s="108"/>
      <c r="N69" s="6">
        <f>IF(K69="","",(L69/K69)/LOOKUP(RIGHT($D$2,3),定数!$A$6:$A$13,定数!$B$6:$B$13))</f>
        <v>2.5340410311696653</v>
      </c>
      <c r="O69" s="55">
        <f t="shared" si="1"/>
        <v>2019</v>
      </c>
      <c r="P69" s="8">
        <f t="shared" si="2"/>
        <v>43917</v>
      </c>
      <c r="Q69" s="8" t="s">
        <v>65</v>
      </c>
      <c r="R69" s="104">
        <f t="shared" si="3"/>
        <v>110.47</v>
      </c>
      <c r="S69" s="104"/>
      <c r="T69" s="105">
        <f>IF(R69="","",V69*N69*LOOKUP(RIGHT($D$2,3),定数!$A$6:$A$13,定数!$B$6:$B$13))</f>
        <v>-3294.2533405204495</v>
      </c>
      <c r="U69" s="105"/>
      <c r="V69" s="106">
        <f t="shared" si="11"/>
        <v>-12.999999999999545</v>
      </c>
      <c r="W69" s="106"/>
      <c r="X69" t="str">
        <f t="shared" si="14"/>
        <v/>
      </c>
      <c r="Y69">
        <f t="shared" si="5"/>
        <v>3</v>
      </c>
      <c r="Z69" s="38">
        <f t="shared" si="12"/>
        <v>129149.98083685503</v>
      </c>
      <c r="AA69" s="39">
        <f t="shared" si="13"/>
        <v>0.14976027117861268</v>
      </c>
      <c r="AB69" t="str">
        <f t="shared" si="6"/>
        <v/>
      </c>
      <c r="AC69">
        <f t="shared" si="7"/>
        <v>-3294.2533405204495</v>
      </c>
    </row>
    <row r="70" spans="2:29" x14ac:dyDescent="0.15">
      <c r="B70" s="37">
        <v>62</v>
      </c>
      <c r="C70" s="102">
        <f t="shared" si="0"/>
        <v>106514.19134349455</v>
      </c>
      <c r="D70" s="102"/>
      <c r="E70" s="54">
        <f t="shared" si="8"/>
        <v>2019</v>
      </c>
      <c r="F70" s="8">
        <v>43925</v>
      </c>
      <c r="G70" s="37" t="s">
        <v>4</v>
      </c>
      <c r="H70" s="103">
        <v>111.54</v>
      </c>
      <c r="I70" s="103"/>
      <c r="J70" s="6">
        <v>111.48</v>
      </c>
      <c r="K70" s="43">
        <f t="shared" si="9"/>
        <v>6.0000000000002274</v>
      </c>
      <c r="L70" s="107">
        <f t="shared" si="10"/>
        <v>3195.4257403048364</v>
      </c>
      <c r="M70" s="108"/>
      <c r="N70" s="6">
        <f>IF(K70="","",(L70/K70)/LOOKUP(RIGHT($D$2,3),定数!$A$6:$A$13,定数!$B$6:$B$13))</f>
        <v>5.3257095671745249</v>
      </c>
      <c r="O70" s="55">
        <f t="shared" si="1"/>
        <v>2019</v>
      </c>
      <c r="P70" s="8">
        <f t="shared" si="2"/>
        <v>43925</v>
      </c>
      <c r="Q70" s="8" t="s">
        <v>69</v>
      </c>
      <c r="R70" s="104">
        <v>111.59</v>
      </c>
      <c r="S70" s="104"/>
      <c r="T70" s="105">
        <f>IF(R70="","",V70*N70*LOOKUP(RIGHT($D$2,3),定数!$A$6:$A$13,定数!$B$6:$B$13))</f>
        <v>2662.8547835871109</v>
      </c>
      <c r="U70" s="105"/>
      <c r="V70" s="106">
        <f t="shared" si="11"/>
        <v>4.9999999999997158</v>
      </c>
      <c r="W70" s="106"/>
      <c r="X70" t="str">
        <f t="shared" si="14"/>
        <v/>
      </c>
      <c r="Y70">
        <f t="shared" si="5"/>
        <v>0</v>
      </c>
      <c r="Z70" s="38">
        <f t="shared" si="12"/>
        <v>129149.98083685503</v>
      </c>
      <c r="AA70" s="39">
        <f t="shared" si="13"/>
        <v>0.17526746304325425</v>
      </c>
      <c r="AB70">
        <f t="shared" si="6"/>
        <v>2662.8547835871109</v>
      </c>
      <c r="AC70" t="str">
        <f t="shared" si="7"/>
        <v/>
      </c>
    </row>
    <row r="71" spans="2:29" x14ac:dyDescent="0.15">
      <c r="B71" s="37">
        <v>63</v>
      </c>
      <c r="C71" s="102">
        <f t="shared" si="0"/>
        <v>109177.04612708166</v>
      </c>
      <c r="D71" s="102"/>
      <c r="E71" s="54">
        <f t="shared" si="8"/>
        <v>2019</v>
      </c>
      <c r="F71" s="8">
        <v>43926</v>
      </c>
      <c r="G71" s="37" t="s">
        <v>4</v>
      </c>
      <c r="H71" s="103">
        <v>111.61</v>
      </c>
      <c r="I71" s="103"/>
      <c r="J71" s="6">
        <v>111.57</v>
      </c>
      <c r="K71" s="43">
        <f t="shared" si="9"/>
        <v>4.0000000000006253</v>
      </c>
      <c r="L71" s="107">
        <f t="shared" si="10"/>
        <v>3275.3113838124495</v>
      </c>
      <c r="M71" s="108"/>
      <c r="N71" s="6">
        <f>IF(K71="","",(L71/K71)/LOOKUP(RIGHT($D$2,3),定数!$A$6:$A$13,定数!$B$6:$B$13))</f>
        <v>8.1882784595298439</v>
      </c>
      <c r="O71" s="55">
        <f t="shared" si="1"/>
        <v>2019</v>
      </c>
      <c r="P71" s="8">
        <f t="shared" si="2"/>
        <v>43926</v>
      </c>
      <c r="Q71" s="8" t="s">
        <v>69</v>
      </c>
      <c r="R71" s="104">
        <v>111.65</v>
      </c>
      <c r="S71" s="104"/>
      <c r="T71" s="105">
        <f>IF(R71="","",V71*N71*LOOKUP(RIGHT($D$2,3),定数!$A$6:$A$13,定数!$B$6:$B$13))</f>
        <v>3275.31138381245</v>
      </c>
      <c r="U71" s="105"/>
      <c r="V71" s="106">
        <f t="shared" si="11"/>
        <v>4.0000000000006253</v>
      </c>
      <c r="W71" s="106"/>
      <c r="X71" t="str">
        <f t="shared" si="14"/>
        <v/>
      </c>
      <c r="Y71">
        <f t="shared" si="5"/>
        <v>0</v>
      </c>
      <c r="Z71" s="38">
        <f t="shared" si="12"/>
        <v>129149.98083685503</v>
      </c>
      <c r="AA71" s="39">
        <f t="shared" si="13"/>
        <v>0.15464914961933751</v>
      </c>
      <c r="AB71">
        <f t="shared" si="6"/>
        <v>3275.31138381245</v>
      </c>
      <c r="AC71" t="str">
        <f t="shared" si="7"/>
        <v/>
      </c>
    </row>
    <row r="72" spans="2:29" x14ac:dyDescent="0.15">
      <c r="B72" s="37">
        <v>64</v>
      </c>
      <c r="C72" s="102">
        <f t="shared" si="0"/>
        <v>112452.35751089411</v>
      </c>
      <c r="D72" s="102"/>
      <c r="E72" s="54">
        <f t="shared" si="8"/>
        <v>2019</v>
      </c>
      <c r="F72" s="8">
        <v>43929</v>
      </c>
      <c r="G72" s="37" t="s">
        <v>3</v>
      </c>
      <c r="H72" s="103">
        <v>111.67</v>
      </c>
      <c r="I72" s="103"/>
      <c r="J72" s="6">
        <v>111.7</v>
      </c>
      <c r="K72" s="43">
        <f t="shared" si="9"/>
        <v>3.0000000000001137</v>
      </c>
      <c r="L72" s="107">
        <f t="shared" si="10"/>
        <v>3373.5707253268233</v>
      </c>
      <c r="M72" s="108"/>
      <c r="N72" s="6">
        <f>IF(K72="","",(L72/K72)/LOOKUP(RIGHT($D$2,3),定数!$A$6:$A$13,定数!$B$6:$B$13))</f>
        <v>11.245235751088986</v>
      </c>
      <c r="O72" s="55">
        <f t="shared" si="1"/>
        <v>2019</v>
      </c>
      <c r="P72" s="8">
        <f t="shared" si="2"/>
        <v>43929</v>
      </c>
      <c r="Q72" s="8" t="s">
        <v>65</v>
      </c>
      <c r="R72" s="104">
        <f t="shared" si="3"/>
        <v>111.7</v>
      </c>
      <c r="S72" s="104"/>
      <c r="T72" s="105">
        <f>IF(R72="","",V72*N72*LOOKUP(RIGHT($D$2,3),定数!$A$6:$A$13,定数!$B$6:$B$13))</f>
        <v>-3373.5707253268238</v>
      </c>
      <c r="U72" s="105"/>
      <c r="V72" s="106">
        <f t="shared" si="11"/>
        <v>-3.0000000000001137</v>
      </c>
      <c r="W72" s="106"/>
      <c r="X72" t="str">
        <f t="shared" si="14"/>
        <v/>
      </c>
      <c r="Y72">
        <f t="shared" si="5"/>
        <v>1</v>
      </c>
      <c r="Z72" s="38">
        <f t="shared" si="12"/>
        <v>129149.98083685503</v>
      </c>
      <c r="AA72" s="39">
        <f t="shared" si="13"/>
        <v>0.12928862410791764</v>
      </c>
      <c r="AB72" t="str">
        <f t="shared" si="6"/>
        <v/>
      </c>
      <c r="AC72">
        <f t="shared" si="7"/>
        <v>-3373.5707253268238</v>
      </c>
    </row>
    <row r="73" spans="2:29" x14ac:dyDescent="0.15">
      <c r="B73" s="37">
        <v>65</v>
      </c>
      <c r="C73" s="102">
        <f t="shared" si="0"/>
        <v>109078.7867855673</v>
      </c>
      <c r="D73" s="102"/>
      <c r="E73" s="54">
        <f t="shared" si="8"/>
        <v>2019</v>
      </c>
      <c r="F73" s="8">
        <v>43929</v>
      </c>
      <c r="G73" s="37" t="s">
        <v>3</v>
      </c>
      <c r="H73" s="103">
        <v>111.66</v>
      </c>
      <c r="I73" s="103"/>
      <c r="J73" s="6">
        <v>111.7</v>
      </c>
      <c r="K73" s="43">
        <f t="shared" si="9"/>
        <v>4.0000000000006253</v>
      </c>
      <c r="L73" s="107">
        <f t="shared" si="10"/>
        <v>3272.3636035670188</v>
      </c>
      <c r="M73" s="108"/>
      <c r="N73" s="6">
        <f>IF(K73="","",(L73/K73)/LOOKUP(RIGHT($D$2,3),定数!$A$6:$A$13,定数!$B$6:$B$13))</f>
        <v>8.1809090089162684</v>
      </c>
      <c r="O73" s="55">
        <f t="shared" si="1"/>
        <v>2019</v>
      </c>
      <c r="P73" s="8">
        <f t="shared" si="2"/>
        <v>43929</v>
      </c>
      <c r="Q73" s="8" t="s">
        <v>65</v>
      </c>
      <c r="R73" s="104">
        <f t="shared" si="3"/>
        <v>111.7</v>
      </c>
      <c r="S73" s="104"/>
      <c r="T73" s="105">
        <f>IF(R73="","",V73*N73*LOOKUP(RIGHT($D$2,3),定数!$A$6:$A$13,定数!$B$6:$B$13))</f>
        <v>-3272.3636035670188</v>
      </c>
      <c r="U73" s="105"/>
      <c r="V73" s="106">
        <f t="shared" si="11"/>
        <v>-4.0000000000006253</v>
      </c>
      <c r="W73" s="106"/>
      <c r="X73" t="str">
        <f t="shared" si="14"/>
        <v/>
      </c>
      <c r="Y73">
        <f t="shared" si="5"/>
        <v>2</v>
      </c>
      <c r="Z73" s="38">
        <f t="shared" si="12"/>
        <v>129149.98083685503</v>
      </c>
      <c r="AA73" s="39">
        <f t="shared" si="13"/>
        <v>0.1554099653846801</v>
      </c>
      <c r="AB73" t="str">
        <f t="shared" si="6"/>
        <v/>
      </c>
      <c r="AC73">
        <f t="shared" si="7"/>
        <v>-3272.3636035670188</v>
      </c>
    </row>
    <row r="74" spans="2:29" x14ac:dyDescent="0.15">
      <c r="B74" s="37">
        <v>66</v>
      </c>
      <c r="C74" s="102">
        <f t="shared" ref="C74:C108" si="15">IF(T73="","",C73+T73)</f>
        <v>105806.42318200028</v>
      </c>
      <c r="D74" s="102"/>
      <c r="E74" s="54">
        <f t="shared" si="8"/>
        <v>2019</v>
      </c>
      <c r="F74" s="8">
        <v>43930</v>
      </c>
      <c r="G74" s="37" t="s">
        <v>3</v>
      </c>
      <c r="H74" s="103">
        <v>111.32</v>
      </c>
      <c r="I74" s="103"/>
      <c r="J74" s="6">
        <v>111.37</v>
      </c>
      <c r="K74" s="43">
        <f t="shared" si="9"/>
        <v>5.0000000000011369</v>
      </c>
      <c r="L74" s="107">
        <f t="shared" si="10"/>
        <v>3174.1926954600081</v>
      </c>
      <c r="M74" s="108"/>
      <c r="N74" s="6">
        <f>IF(K74="","",(L74/K74)/LOOKUP(RIGHT($D$2,3),定数!$A$6:$A$13,定数!$B$6:$B$13))</f>
        <v>6.3483853909185726</v>
      </c>
      <c r="O74" s="55">
        <f t="shared" ref="O74:O108" si="16">IF(N74="","",E74)</f>
        <v>2019</v>
      </c>
      <c r="P74" s="8">
        <f t="shared" ref="P74:P108" si="17">IF(O74="","",F74)</f>
        <v>43930</v>
      </c>
      <c r="Q74" s="8" t="s">
        <v>69</v>
      </c>
      <c r="R74" s="104">
        <v>111.28</v>
      </c>
      <c r="S74" s="104"/>
      <c r="T74" s="105">
        <f>IF(R74="","",V74*N74*LOOKUP(RIGHT($D$2,3),定数!$A$6:$A$13,定数!$B$6:$B$13))</f>
        <v>2539.3541563669237</v>
      </c>
      <c r="U74" s="105"/>
      <c r="V74" s="106">
        <f t="shared" si="11"/>
        <v>3.9999999999992042</v>
      </c>
      <c r="W74" s="106"/>
      <c r="X74" t="str">
        <f t="shared" si="14"/>
        <v/>
      </c>
      <c r="Y74">
        <f t="shared" si="14"/>
        <v>0</v>
      </c>
      <c r="Z74" s="38">
        <f t="shared" si="12"/>
        <v>129149.98083685503</v>
      </c>
      <c r="AA74" s="39">
        <f t="shared" si="13"/>
        <v>0.18074766642313966</v>
      </c>
      <c r="AB74">
        <f t="shared" ref="AB74:AB108" si="18">IF(T74&gt;0,T74,"")</f>
        <v>2539.3541563669237</v>
      </c>
      <c r="AC74" t="str">
        <f t="shared" ref="AC74:AC108" si="19">IF(T74&lt;0,T74,"")</f>
        <v/>
      </c>
    </row>
    <row r="75" spans="2:29" x14ac:dyDescent="0.15">
      <c r="B75" s="37">
        <v>67</v>
      </c>
      <c r="C75" s="102">
        <f t="shared" si="15"/>
        <v>108345.7773383672</v>
      </c>
      <c r="D75" s="102"/>
      <c r="E75" s="54">
        <f t="shared" ref="E75:E108" si="20">IF(C75="","",E74)</f>
        <v>2019</v>
      </c>
      <c r="F75" s="8">
        <v>43936</v>
      </c>
      <c r="G75" s="37" t="s">
        <v>4</v>
      </c>
      <c r="H75" s="103">
        <v>112</v>
      </c>
      <c r="I75" s="103"/>
      <c r="J75" s="6">
        <v>111.94</v>
      </c>
      <c r="K75" s="43">
        <f t="shared" ref="K75:K108" si="21">IF(J75="","",IF(G75="買",(H75-J75),(J75-H75))*IF(RIGHT($D$2,3)="JPY",100,10000))</f>
        <v>6.0000000000002274</v>
      </c>
      <c r="L75" s="107">
        <f t="shared" ref="L75:L108" si="22">IF(K75="","",C75*0.03)</f>
        <v>3250.3733201510158</v>
      </c>
      <c r="M75" s="108"/>
      <c r="N75" s="6">
        <f>IF(K75="","",(L75/K75)/LOOKUP(RIGHT($D$2,3),定数!$A$6:$A$13,定数!$B$6:$B$13))</f>
        <v>5.4172888669181543</v>
      </c>
      <c r="O75" s="55">
        <f t="shared" si="16"/>
        <v>2019</v>
      </c>
      <c r="P75" s="8">
        <f t="shared" si="17"/>
        <v>43936</v>
      </c>
      <c r="Q75" s="8" t="s">
        <v>65</v>
      </c>
      <c r="R75" s="104">
        <f t="shared" ref="R74:R108" si="23">IF(Q75="","",IF(Q75="負",J75,""))</f>
        <v>111.94</v>
      </c>
      <c r="S75" s="104"/>
      <c r="T75" s="105">
        <f>IF(R75="","",V75*N75*LOOKUP(RIGHT($D$2,3),定数!$A$6:$A$13,定数!$B$6:$B$13))</f>
        <v>-3250.3733201510158</v>
      </c>
      <c r="U75" s="105"/>
      <c r="V75" s="106">
        <f t="shared" si="11"/>
        <v>-6.0000000000002274</v>
      </c>
      <c r="W75" s="106"/>
      <c r="X75" t="str">
        <f t="shared" ref="X75:Y90" si="24">IF(U75&lt;&gt;"",IF(U75&lt;0,1+X74,0),"")</f>
        <v/>
      </c>
      <c r="Y75">
        <f t="shared" si="24"/>
        <v>1</v>
      </c>
      <c r="Z75" s="38">
        <f t="shared" si="12"/>
        <v>129149.98083685503</v>
      </c>
      <c r="AA75" s="39">
        <f t="shared" si="13"/>
        <v>0.1610856104173034</v>
      </c>
      <c r="AB75" t="str">
        <f t="shared" si="18"/>
        <v/>
      </c>
      <c r="AC75">
        <f t="shared" si="19"/>
        <v>-3250.3733201510158</v>
      </c>
    </row>
    <row r="76" spans="2:29" x14ac:dyDescent="0.15">
      <c r="B76" s="37">
        <v>68</v>
      </c>
      <c r="C76" s="102">
        <f t="shared" si="15"/>
        <v>105095.40401821618</v>
      </c>
      <c r="D76" s="102"/>
      <c r="E76" s="54">
        <f t="shared" si="20"/>
        <v>2019</v>
      </c>
      <c r="F76" s="8">
        <v>43937</v>
      </c>
      <c r="G76" s="37" t="s">
        <v>4</v>
      </c>
      <c r="H76" s="103">
        <v>111.98</v>
      </c>
      <c r="I76" s="103"/>
      <c r="J76" s="6">
        <v>111.94</v>
      </c>
      <c r="K76" s="43">
        <f t="shared" si="21"/>
        <v>4.0000000000006253</v>
      </c>
      <c r="L76" s="107">
        <f t="shared" si="22"/>
        <v>3152.8621205464856</v>
      </c>
      <c r="M76" s="108"/>
      <c r="N76" s="6">
        <f>IF(K76="","",(L76/K76)/LOOKUP(RIGHT($D$2,3),定数!$A$6:$A$13,定数!$B$6:$B$13))</f>
        <v>7.8821553013649819</v>
      </c>
      <c r="O76" s="55">
        <f t="shared" si="16"/>
        <v>2019</v>
      </c>
      <c r="P76" s="8">
        <f t="shared" si="17"/>
        <v>43937</v>
      </c>
      <c r="Q76" s="8" t="s">
        <v>69</v>
      </c>
      <c r="R76" s="104">
        <v>112.02</v>
      </c>
      <c r="S76" s="104"/>
      <c r="T76" s="105">
        <f>IF(R76="","",V76*N76*LOOKUP(RIGHT($D$2,3),定数!$A$6:$A$13,定数!$B$6:$B$13))</f>
        <v>3152.8621205453655</v>
      </c>
      <c r="U76" s="105"/>
      <c r="V76" s="106">
        <f t="shared" ref="V76:V108" si="25">IF(R76="","",IF(G76="買",(R76-H76),(H76-R76))*IF(RIGHT($D$2,3)="JPY",100,10000))</f>
        <v>3.9999999999992042</v>
      </c>
      <c r="W76" s="106"/>
      <c r="X76" t="str">
        <f t="shared" si="24"/>
        <v/>
      </c>
      <c r="Y76">
        <f t="shared" si="24"/>
        <v>0</v>
      </c>
      <c r="Z76" s="38">
        <f t="shared" ref="Z76:Z108" si="26">IF(C76&lt;&gt;"",MAX(Z75,C76),"")</f>
        <v>129149.98083685503</v>
      </c>
      <c r="AA76" s="39">
        <f t="shared" ref="AA76:AA108" si="27">IF(Z76&lt;&gt;"",1-(C76/Z76),"")</f>
        <v>0.18625304210478433</v>
      </c>
      <c r="AB76">
        <f t="shared" si="18"/>
        <v>3152.8621205453655</v>
      </c>
      <c r="AC76" t="str">
        <f t="shared" si="19"/>
        <v/>
      </c>
    </row>
    <row r="77" spans="2:29" x14ac:dyDescent="0.15">
      <c r="B77" s="37">
        <v>69</v>
      </c>
      <c r="C77" s="102">
        <f t="shared" si="15"/>
        <v>108248.26613876155</v>
      </c>
      <c r="D77" s="102"/>
      <c r="E77" s="54">
        <f t="shared" si="20"/>
        <v>2019</v>
      </c>
      <c r="F77" s="8">
        <v>43938</v>
      </c>
      <c r="G77" s="37" t="s">
        <v>4</v>
      </c>
      <c r="H77" s="103">
        <v>112</v>
      </c>
      <c r="I77" s="103"/>
      <c r="J77" s="6">
        <v>111.94</v>
      </c>
      <c r="K77" s="43">
        <f t="shared" si="21"/>
        <v>6.0000000000002274</v>
      </c>
      <c r="L77" s="107">
        <f t="shared" si="22"/>
        <v>3247.4479841628463</v>
      </c>
      <c r="M77" s="108"/>
      <c r="N77" s="6">
        <f>IF(K77="","",(L77/K77)/LOOKUP(RIGHT($D$2,3),定数!$A$6:$A$13,定数!$B$6:$B$13))</f>
        <v>5.4124133069378715</v>
      </c>
      <c r="O77" s="55">
        <f t="shared" si="16"/>
        <v>2019</v>
      </c>
      <c r="P77" s="8">
        <f t="shared" si="17"/>
        <v>43938</v>
      </c>
      <c r="Q77" s="8" t="s">
        <v>65</v>
      </c>
      <c r="R77" s="104">
        <f t="shared" si="23"/>
        <v>111.94</v>
      </c>
      <c r="S77" s="104"/>
      <c r="T77" s="105">
        <f>IF(R77="","",V77*N77*LOOKUP(RIGHT($D$2,3),定数!$A$6:$A$13,定数!$B$6:$B$13))</f>
        <v>-3247.4479841628458</v>
      </c>
      <c r="U77" s="105"/>
      <c r="V77" s="106">
        <f t="shared" si="25"/>
        <v>-6.0000000000002274</v>
      </c>
      <c r="W77" s="106"/>
      <c r="X77" t="str">
        <f t="shared" si="24"/>
        <v/>
      </c>
      <c r="Y77">
        <f t="shared" si="24"/>
        <v>1</v>
      </c>
      <c r="Z77" s="38">
        <f t="shared" si="26"/>
        <v>129149.98083685503</v>
      </c>
      <c r="AA77" s="39">
        <f t="shared" si="27"/>
        <v>0.16184063336793653</v>
      </c>
      <c r="AB77" t="str">
        <f t="shared" si="18"/>
        <v/>
      </c>
      <c r="AC77">
        <f t="shared" si="19"/>
        <v>-3247.4479841628458</v>
      </c>
    </row>
    <row r="78" spans="2:29" x14ac:dyDescent="0.15">
      <c r="B78" s="37">
        <v>70</v>
      </c>
      <c r="C78" s="102">
        <f t="shared" si="15"/>
        <v>105000.8181545987</v>
      </c>
      <c r="D78" s="102"/>
      <c r="E78" s="54">
        <f t="shared" si="20"/>
        <v>2019</v>
      </c>
      <c r="F78" s="8">
        <v>43939</v>
      </c>
      <c r="G78" s="37" t="s">
        <v>4</v>
      </c>
      <c r="H78" s="103">
        <v>111.95</v>
      </c>
      <c r="I78" s="103"/>
      <c r="J78" s="6">
        <v>111.9</v>
      </c>
      <c r="K78" s="43">
        <f t="shared" si="21"/>
        <v>4.9999999999997158</v>
      </c>
      <c r="L78" s="107">
        <f t="shared" si="22"/>
        <v>3150.0245446379608</v>
      </c>
      <c r="M78" s="108"/>
      <c r="N78" s="6">
        <f>IF(K78="","",(L78/K78)/LOOKUP(RIGHT($D$2,3),定数!$A$6:$A$13,定数!$B$6:$B$13))</f>
        <v>6.3000490892762802</v>
      </c>
      <c r="O78" s="55">
        <f t="shared" si="16"/>
        <v>2019</v>
      </c>
      <c r="P78" s="8">
        <v>43940</v>
      </c>
      <c r="Q78" s="8" t="s">
        <v>65</v>
      </c>
      <c r="R78" s="104">
        <f t="shared" si="23"/>
        <v>111.9</v>
      </c>
      <c r="S78" s="104"/>
      <c r="T78" s="105">
        <f>IF(R78="","",V78*N78*LOOKUP(RIGHT($D$2,3),定数!$A$6:$A$13,定数!$B$6:$B$13))</f>
        <v>-3150.0245446379608</v>
      </c>
      <c r="U78" s="105"/>
      <c r="V78" s="106">
        <f t="shared" si="25"/>
        <v>-4.9999999999997158</v>
      </c>
      <c r="W78" s="106"/>
      <c r="X78" t="str">
        <f t="shared" si="24"/>
        <v/>
      </c>
      <c r="Y78">
        <f t="shared" si="24"/>
        <v>2</v>
      </c>
      <c r="Z78" s="38">
        <f t="shared" si="26"/>
        <v>129149.98083685503</v>
      </c>
      <c r="AA78" s="39">
        <f t="shared" si="27"/>
        <v>0.18698541436689842</v>
      </c>
      <c r="AB78" t="str">
        <f t="shared" si="18"/>
        <v/>
      </c>
      <c r="AC78">
        <f t="shared" si="19"/>
        <v>-3150.0245446379608</v>
      </c>
    </row>
    <row r="79" spans="2:29" x14ac:dyDescent="0.15">
      <c r="B79" s="37">
        <v>71</v>
      </c>
      <c r="C79" s="102">
        <f t="shared" si="15"/>
        <v>101850.79360996075</v>
      </c>
      <c r="D79" s="102"/>
      <c r="E79" s="54">
        <f t="shared" si="20"/>
        <v>2019</v>
      </c>
      <c r="F79" s="8">
        <v>43945</v>
      </c>
      <c r="G79" s="37" t="s">
        <v>3</v>
      </c>
      <c r="H79" s="103">
        <v>111.81</v>
      </c>
      <c r="I79" s="103" t="str">
        <f ca="1">IF(H79="","",IF('検証シート　FIB1.27'!I79="","",'検証シート　FIB1.27'!I79))</f>
        <v/>
      </c>
      <c r="J79" s="60">
        <v>111.86</v>
      </c>
      <c r="K79" s="43">
        <f t="shared" si="21"/>
        <v>4.9999999999997158</v>
      </c>
      <c r="L79" s="107">
        <f t="shared" si="22"/>
        <v>3055.5238082988221</v>
      </c>
      <c r="M79" s="108"/>
      <c r="N79" s="6">
        <f>IF(K79="","",(L79/K79)/LOOKUP(RIGHT($D$2,3),定数!$A$6:$A$13,定数!$B$6:$B$13))</f>
        <v>6.1110476165979914</v>
      </c>
      <c r="O79" s="55">
        <f t="shared" si="16"/>
        <v>2019</v>
      </c>
      <c r="P79" s="8">
        <f t="shared" si="17"/>
        <v>43945</v>
      </c>
      <c r="Q79" s="8" t="s">
        <v>69</v>
      </c>
      <c r="R79" s="104">
        <v>111.77</v>
      </c>
      <c r="S79" s="104"/>
      <c r="T79" s="105">
        <f>IF(R79="","",V79*N79*LOOKUP(RIGHT($D$2,3),定数!$A$6:$A$13,定数!$B$6:$B$13))</f>
        <v>2444.4190466395789</v>
      </c>
      <c r="U79" s="105"/>
      <c r="V79" s="106">
        <f t="shared" si="25"/>
        <v>4.0000000000006253</v>
      </c>
      <c r="W79" s="106"/>
      <c r="X79" t="str">
        <f t="shared" si="24"/>
        <v/>
      </c>
      <c r="Y79">
        <f t="shared" si="24"/>
        <v>0</v>
      </c>
      <c r="Z79" s="38">
        <f t="shared" si="26"/>
        <v>129149.98083685503</v>
      </c>
      <c r="AA79" s="39">
        <f t="shared" si="27"/>
        <v>0.21137585193589137</v>
      </c>
      <c r="AB79">
        <f t="shared" si="18"/>
        <v>2444.4190466395789</v>
      </c>
      <c r="AC79" t="str">
        <f t="shared" si="19"/>
        <v/>
      </c>
    </row>
    <row r="80" spans="2:29" x14ac:dyDescent="0.15">
      <c r="B80" s="37">
        <v>72</v>
      </c>
      <c r="C80" s="102">
        <f t="shared" si="15"/>
        <v>104295.21265660033</v>
      </c>
      <c r="D80" s="102"/>
      <c r="E80" s="54">
        <f t="shared" si="20"/>
        <v>2019</v>
      </c>
      <c r="F80" s="8">
        <v>43951</v>
      </c>
      <c r="G80" s="37" t="s">
        <v>3</v>
      </c>
      <c r="H80" s="103">
        <v>111.35</v>
      </c>
      <c r="I80" s="103"/>
      <c r="J80" s="6">
        <v>111.43</v>
      </c>
      <c r="K80" s="43">
        <f t="shared" si="21"/>
        <v>8.0000000000012506</v>
      </c>
      <c r="L80" s="107">
        <f t="shared" si="22"/>
        <v>3128.8563796980097</v>
      </c>
      <c r="M80" s="108"/>
      <c r="N80" s="6">
        <f>IF(K80="","",(L80/K80)/LOOKUP(RIGHT($D$2,3),定数!$A$6:$A$13,定数!$B$6:$B$13))</f>
        <v>3.9110704746219005</v>
      </c>
      <c r="O80" s="55">
        <f t="shared" si="16"/>
        <v>2019</v>
      </c>
      <c r="P80" s="8">
        <f t="shared" si="17"/>
        <v>43951</v>
      </c>
      <c r="Q80" s="8" t="s">
        <v>69</v>
      </c>
      <c r="R80" s="104">
        <v>111.27</v>
      </c>
      <c r="S80" s="104"/>
      <c r="T80" s="105">
        <f>IF(R80="","",V80*N80*LOOKUP(RIGHT($D$2,3),定数!$A$6:$A$13,定数!$B$6:$B$13))</f>
        <v>3128.8563796974536</v>
      </c>
      <c r="U80" s="105"/>
      <c r="V80" s="106">
        <f t="shared" si="25"/>
        <v>7.9999999999998295</v>
      </c>
      <c r="W80" s="106"/>
      <c r="X80" t="str">
        <f t="shared" si="24"/>
        <v/>
      </c>
      <c r="Y80">
        <f t="shared" si="24"/>
        <v>0</v>
      </c>
      <c r="Z80" s="38">
        <f t="shared" si="26"/>
        <v>129149.98083685503</v>
      </c>
      <c r="AA80" s="39">
        <f t="shared" si="27"/>
        <v>0.19244887238234876</v>
      </c>
      <c r="AB80">
        <f t="shared" si="18"/>
        <v>3128.8563796974536</v>
      </c>
      <c r="AC80" t="str">
        <f t="shared" si="19"/>
        <v/>
      </c>
    </row>
    <row r="81" spans="2:29" x14ac:dyDescent="0.15">
      <c r="B81" s="37">
        <v>73</v>
      </c>
      <c r="C81" s="102">
        <f t="shared" si="15"/>
        <v>107424.06903629778</v>
      </c>
      <c r="D81" s="102"/>
      <c r="E81" s="54">
        <f t="shared" si="20"/>
        <v>2019</v>
      </c>
      <c r="F81" s="8">
        <v>43958</v>
      </c>
      <c r="G81" s="37" t="s">
        <v>3</v>
      </c>
      <c r="H81" s="103">
        <v>110.66</v>
      </c>
      <c r="I81" s="103"/>
      <c r="J81" s="6">
        <v>110.78</v>
      </c>
      <c r="K81" s="43">
        <f t="shared" si="21"/>
        <v>12.000000000000455</v>
      </c>
      <c r="L81" s="107">
        <f t="shared" si="22"/>
        <v>3222.7220710889333</v>
      </c>
      <c r="M81" s="108"/>
      <c r="N81" s="6">
        <f>IF(K81="","",(L81/K81)/LOOKUP(RIGHT($D$2,3),定数!$A$6:$A$13,定数!$B$6:$B$13))</f>
        <v>2.6856017259073428</v>
      </c>
      <c r="O81" s="55">
        <f t="shared" si="16"/>
        <v>2019</v>
      </c>
      <c r="P81" s="8">
        <f t="shared" si="17"/>
        <v>43958</v>
      </c>
      <c r="Q81" s="8" t="s">
        <v>65</v>
      </c>
      <c r="R81" s="104">
        <f t="shared" si="23"/>
        <v>110.78</v>
      </c>
      <c r="S81" s="104"/>
      <c r="T81" s="105">
        <f>IF(R81="","",V81*N81*LOOKUP(RIGHT($D$2,3),定数!$A$6:$A$13,定数!$B$6:$B$13))</f>
        <v>-3222.7220710889333</v>
      </c>
      <c r="U81" s="105"/>
      <c r="V81" s="106">
        <f t="shared" si="25"/>
        <v>-12.000000000000455</v>
      </c>
      <c r="W81" s="106"/>
      <c r="X81" t="str">
        <f t="shared" si="24"/>
        <v/>
      </c>
      <c r="Y81">
        <f t="shared" si="24"/>
        <v>1</v>
      </c>
      <c r="Z81" s="38">
        <f t="shared" si="26"/>
        <v>129149.98083685503</v>
      </c>
      <c r="AA81" s="39">
        <f t="shared" si="27"/>
        <v>0.16822233855382351</v>
      </c>
      <c r="AB81" t="str">
        <f t="shared" si="18"/>
        <v/>
      </c>
      <c r="AC81">
        <f t="shared" si="19"/>
        <v>-3222.7220710889333</v>
      </c>
    </row>
    <row r="82" spans="2:29" x14ac:dyDescent="0.15">
      <c r="B82" s="37">
        <v>74</v>
      </c>
      <c r="C82" s="102">
        <f t="shared" si="15"/>
        <v>104201.34696520884</v>
      </c>
      <c r="D82" s="102"/>
      <c r="E82" s="54">
        <f t="shared" si="20"/>
        <v>2019</v>
      </c>
      <c r="F82" s="8">
        <v>43958</v>
      </c>
      <c r="G82" s="37" t="s">
        <v>3</v>
      </c>
      <c r="H82" s="103">
        <v>110.61</v>
      </c>
      <c r="I82" s="103"/>
      <c r="J82" s="6">
        <v>110.69</v>
      </c>
      <c r="K82" s="43">
        <f t="shared" si="21"/>
        <v>7.9999999999998295</v>
      </c>
      <c r="L82" s="107">
        <f t="shared" si="22"/>
        <v>3126.0404089562649</v>
      </c>
      <c r="M82" s="108"/>
      <c r="N82" s="6">
        <f>IF(K82="","",(L82/K82)/LOOKUP(RIGHT($D$2,3),定数!$A$6:$A$13,定数!$B$6:$B$13))</f>
        <v>3.9075505111954145</v>
      </c>
      <c r="O82" s="55">
        <f t="shared" si="16"/>
        <v>2019</v>
      </c>
      <c r="P82" s="8">
        <f t="shared" si="17"/>
        <v>43958</v>
      </c>
      <c r="Q82" s="8" t="s">
        <v>65</v>
      </c>
      <c r="R82" s="104">
        <f t="shared" si="23"/>
        <v>110.69</v>
      </c>
      <c r="S82" s="104"/>
      <c r="T82" s="105">
        <f>IF(R82="","",V82*N82*LOOKUP(RIGHT($D$2,3),定数!$A$6:$A$13,定数!$B$6:$B$13))</f>
        <v>-3126.0404089562649</v>
      </c>
      <c r="U82" s="105"/>
      <c r="V82" s="106">
        <f t="shared" si="25"/>
        <v>-7.9999999999998295</v>
      </c>
      <c r="W82" s="106"/>
      <c r="X82" t="str">
        <f t="shared" si="24"/>
        <v/>
      </c>
      <c r="Y82">
        <f t="shared" si="24"/>
        <v>2</v>
      </c>
      <c r="Z82" s="38">
        <f t="shared" si="26"/>
        <v>129149.98083685503</v>
      </c>
      <c r="AA82" s="39">
        <f t="shared" si="27"/>
        <v>0.1931756683972089</v>
      </c>
      <c r="AB82" t="str">
        <f t="shared" si="18"/>
        <v/>
      </c>
      <c r="AC82">
        <f t="shared" si="19"/>
        <v>-3126.0404089562649</v>
      </c>
    </row>
    <row r="83" spans="2:29" x14ac:dyDescent="0.15">
      <c r="B83" s="37">
        <v>75</v>
      </c>
      <c r="C83" s="102">
        <f t="shared" si="15"/>
        <v>101075.30655625257</v>
      </c>
      <c r="D83" s="102"/>
      <c r="E83" s="54">
        <f t="shared" si="20"/>
        <v>2019</v>
      </c>
      <c r="F83" s="8">
        <v>43958</v>
      </c>
      <c r="G83" s="37" t="s">
        <v>3</v>
      </c>
      <c r="H83" s="103">
        <v>110.61</v>
      </c>
      <c r="I83" s="103"/>
      <c r="J83" s="6">
        <v>110.69</v>
      </c>
      <c r="K83" s="43">
        <f t="shared" si="21"/>
        <v>7.9999999999998295</v>
      </c>
      <c r="L83" s="107">
        <f t="shared" si="22"/>
        <v>3032.2591966875771</v>
      </c>
      <c r="M83" s="108"/>
      <c r="N83" s="6">
        <f>IF(K83="","",(L83/K83)/LOOKUP(RIGHT($D$2,3),定数!$A$6:$A$13,定数!$B$6:$B$13))</f>
        <v>3.790323995859552</v>
      </c>
      <c r="O83" s="55">
        <f t="shared" si="16"/>
        <v>2019</v>
      </c>
      <c r="P83" s="8">
        <f t="shared" si="17"/>
        <v>43958</v>
      </c>
      <c r="Q83" s="8" t="s">
        <v>69</v>
      </c>
      <c r="R83" s="104">
        <v>110.54</v>
      </c>
      <c r="S83" s="104"/>
      <c r="T83" s="105">
        <f>IF(R83="","",V83*N83*LOOKUP(RIGHT($D$2,3),定数!$A$6:$A$13,定数!$B$6:$B$13))</f>
        <v>2653.226797101428</v>
      </c>
      <c r="U83" s="105"/>
      <c r="V83" s="106">
        <f t="shared" si="25"/>
        <v>6.9999999999993179</v>
      </c>
      <c r="W83" s="106"/>
      <c r="X83" t="str">
        <f t="shared" si="24"/>
        <v/>
      </c>
      <c r="Y83">
        <f t="shared" si="24"/>
        <v>0</v>
      </c>
      <c r="Z83" s="38">
        <f t="shared" si="26"/>
        <v>129149.98083685503</v>
      </c>
      <c r="AA83" s="39">
        <f t="shared" si="27"/>
        <v>0.21738039834529266</v>
      </c>
      <c r="AB83">
        <f t="shared" si="18"/>
        <v>2653.226797101428</v>
      </c>
      <c r="AC83" t="str">
        <f t="shared" si="19"/>
        <v/>
      </c>
    </row>
    <row r="84" spans="2:29" x14ac:dyDescent="0.15">
      <c r="B84" s="37">
        <v>76</v>
      </c>
      <c r="C84" s="102">
        <f t="shared" si="15"/>
        <v>103728.533353354</v>
      </c>
      <c r="D84" s="102"/>
      <c r="E84" s="54">
        <f t="shared" si="20"/>
        <v>2019</v>
      </c>
      <c r="F84" s="8">
        <v>43959</v>
      </c>
      <c r="G84" s="37" t="s">
        <v>3</v>
      </c>
      <c r="H84" s="103">
        <v>109.98</v>
      </c>
      <c r="I84" s="103" t="str">
        <f ca="1">IF(H84="","",IF('検証シート　FIB1.27'!I84="","",'検証シート　FIB1.27'!I84))</f>
        <v/>
      </c>
      <c r="J84" s="60">
        <v>110.08</v>
      </c>
      <c r="K84" s="43">
        <f t="shared" si="21"/>
        <v>9.9999999999994316</v>
      </c>
      <c r="L84" s="107">
        <f t="shared" si="22"/>
        <v>3111.8560006006196</v>
      </c>
      <c r="M84" s="108"/>
      <c r="N84" s="6">
        <f>IF(K84="","",(L84/K84)/LOOKUP(RIGHT($D$2,3),定数!$A$6:$A$13,定数!$B$6:$B$13))</f>
        <v>3.1118560006007967</v>
      </c>
      <c r="O84" s="55">
        <f t="shared" si="16"/>
        <v>2019</v>
      </c>
      <c r="P84" s="8">
        <f t="shared" si="17"/>
        <v>43959</v>
      </c>
      <c r="Q84" s="8" t="s">
        <v>65</v>
      </c>
      <c r="R84" s="104">
        <f t="shared" si="23"/>
        <v>110.08</v>
      </c>
      <c r="S84" s="104"/>
      <c r="T84" s="105">
        <f>IF(R84="","",V84*N84*LOOKUP(RIGHT($D$2,3),定数!$A$6:$A$13,定数!$B$6:$B$13))</f>
        <v>-3111.8560006006201</v>
      </c>
      <c r="U84" s="105"/>
      <c r="V84" s="106">
        <f t="shared" si="25"/>
        <v>-9.9999999999994316</v>
      </c>
      <c r="W84" s="106"/>
      <c r="X84" t="str">
        <f t="shared" si="24"/>
        <v/>
      </c>
      <c r="Y84">
        <f t="shared" si="24"/>
        <v>1</v>
      </c>
      <c r="Z84" s="38">
        <f t="shared" si="26"/>
        <v>129149.98083685503</v>
      </c>
      <c r="AA84" s="39">
        <f t="shared" si="27"/>
        <v>0.19683663380185812</v>
      </c>
      <c r="AB84" t="str">
        <f t="shared" si="18"/>
        <v/>
      </c>
      <c r="AC84">
        <f t="shared" si="19"/>
        <v>-3111.8560006006201</v>
      </c>
    </row>
    <row r="85" spans="2:29" x14ac:dyDescent="0.15">
      <c r="B85" s="37">
        <v>77</v>
      </c>
      <c r="C85" s="102">
        <f t="shared" si="15"/>
        <v>100616.67735275338</v>
      </c>
      <c r="D85" s="102"/>
      <c r="E85" s="54">
        <f t="shared" si="20"/>
        <v>2019</v>
      </c>
      <c r="F85" s="8">
        <v>43960</v>
      </c>
      <c r="G85" s="37" t="s">
        <v>3</v>
      </c>
      <c r="H85" s="103">
        <v>109.94</v>
      </c>
      <c r="I85" s="103"/>
      <c r="J85" s="6">
        <v>110.04</v>
      </c>
      <c r="K85" s="43">
        <f t="shared" si="21"/>
        <v>10.000000000000853</v>
      </c>
      <c r="L85" s="107">
        <f t="shared" si="22"/>
        <v>3018.5003205826015</v>
      </c>
      <c r="M85" s="108"/>
      <c r="N85" s="6">
        <f>IF(K85="","",(L85/K85)/LOOKUP(RIGHT($D$2,3),定数!$A$6:$A$13,定数!$B$6:$B$13))</f>
        <v>3.0185003205823442</v>
      </c>
      <c r="O85" s="55">
        <f t="shared" si="16"/>
        <v>2019</v>
      </c>
      <c r="P85" s="8">
        <f t="shared" si="17"/>
        <v>43960</v>
      </c>
      <c r="Q85" s="8" t="s">
        <v>69</v>
      </c>
      <c r="R85" s="104">
        <v>109.84</v>
      </c>
      <c r="S85" s="104"/>
      <c r="T85" s="105">
        <f>IF(R85="","",V85*N85*LOOKUP(RIGHT($D$2,3),定数!$A$6:$A$13,定数!$B$6:$B$13))</f>
        <v>3018.5003205821727</v>
      </c>
      <c r="U85" s="105"/>
      <c r="V85" s="106">
        <f t="shared" si="25"/>
        <v>9.9999999999994316</v>
      </c>
      <c r="W85" s="106"/>
      <c r="X85" t="str">
        <f t="shared" si="24"/>
        <v/>
      </c>
      <c r="Y85">
        <f t="shared" si="24"/>
        <v>0</v>
      </c>
      <c r="Z85" s="38">
        <f t="shared" si="26"/>
        <v>129149.98083685503</v>
      </c>
      <c r="AA85" s="39">
        <f t="shared" si="27"/>
        <v>0.22093153478780236</v>
      </c>
      <c r="AB85">
        <f t="shared" si="18"/>
        <v>3018.5003205821727</v>
      </c>
      <c r="AC85" t="str">
        <f t="shared" si="19"/>
        <v/>
      </c>
    </row>
    <row r="86" spans="2:29" x14ac:dyDescent="0.15">
      <c r="B86" s="37">
        <v>78</v>
      </c>
      <c r="C86" s="102">
        <f t="shared" si="15"/>
        <v>103635.17767333555</v>
      </c>
      <c r="D86" s="102"/>
      <c r="E86" s="54">
        <f t="shared" si="20"/>
        <v>2019</v>
      </c>
      <c r="F86" s="8">
        <v>43960</v>
      </c>
      <c r="G86" s="37" t="s">
        <v>3</v>
      </c>
      <c r="H86" s="103">
        <v>109.9</v>
      </c>
      <c r="I86" s="103"/>
      <c r="J86" s="6">
        <v>109.97</v>
      </c>
      <c r="K86" s="43">
        <f t="shared" si="21"/>
        <v>6.9999999999993179</v>
      </c>
      <c r="L86" s="107">
        <f t="shared" si="22"/>
        <v>3109.0553302000662</v>
      </c>
      <c r="M86" s="108"/>
      <c r="N86" s="6">
        <f>IF(K86="","",(L86/K86)/LOOKUP(RIGHT($D$2,3),定数!$A$6:$A$13,定数!$B$6:$B$13))</f>
        <v>4.4415076145719556</v>
      </c>
      <c r="O86" s="55">
        <f t="shared" si="16"/>
        <v>2019</v>
      </c>
      <c r="P86" s="8">
        <f t="shared" si="17"/>
        <v>43960</v>
      </c>
      <c r="Q86" s="8" t="s">
        <v>69</v>
      </c>
      <c r="R86" s="104">
        <v>109.84</v>
      </c>
      <c r="S86" s="104"/>
      <c r="T86" s="105">
        <f>IF(R86="","",V86*N86*LOOKUP(RIGHT($D$2,3),定数!$A$6:$A$13,定数!$B$6:$B$13))</f>
        <v>2664.9045687432745</v>
      </c>
      <c r="U86" s="105"/>
      <c r="V86" s="106">
        <f t="shared" si="25"/>
        <v>6.0000000000002274</v>
      </c>
      <c r="W86" s="106"/>
      <c r="X86" t="str">
        <f t="shared" si="24"/>
        <v/>
      </c>
      <c r="Y86">
        <f t="shared" si="24"/>
        <v>0</v>
      </c>
      <c r="Z86" s="38">
        <f t="shared" si="26"/>
        <v>129149.98083685503</v>
      </c>
      <c r="AA86" s="39">
        <f t="shared" si="27"/>
        <v>0.19755948083143982</v>
      </c>
      <c r="AB86">
        <f t="shared" si="18"/>
        <v>2664.9045687432745</v>
      </c>
      <c r="AC86" t="str">
        <f t="shared" si="19"/>
        <v/>
      </c>
    </row>
    <row r="87" spans="2:29" x14ac:dyDescent="0.15">
      <c r="B87" s="37">
        <v>79</v>
      </c>
      <c r="C87" s="102">
        <f t="shared" si="15"/>
        <v>106300.08224207883</v>
      </c>
      <c r="D87" s="102"/>
      <c r="E87" s="54">
        <f t="shared" si="20"/>
        <v>2019</v>
      </c>
      <c r="F87" s="8">
        <v>43960</v>
      </c>
      <c r="G87" s="37" t="s">
        <v>4</v>
      </c>
      <c r="H87" s="103">
        <v>109.74</v>
      </c>
      <c r="I87" s="103"/>
      <c r="J87" s="6">
        <v>109.66</v>
      </c>
      <c r="K87" s="43">
        <f t="shared" si="21"/>
        <v>7.9999999999998295</v>
      </c>
      <c r="L87" s="107">
        <f t="shared" si="22"/>
        <v>3189.0024672623649</v>
      </c>
      <c r="M87" s="108"/>
      <c r="N87" s="6">
        <f>IF(K87="","",(L87/K87)/LOOKUP(RIGHT($D$2,3),定数!$A$6:$A$13,定数!$B$6:$B$13))</f>
        <v>3.986253084078041</v>
      </c>
      <c r="O87" s="55">
        <f t="shared" si="16"/>
        <v>2019</v>
      </c>
      <c r="P87" s="8">
        <f t="shared" si="17"/>
        <v>43960</v>
      </c>
      <c r="Q87" s="8" t="s">
        <v>69</v>
      </c>
      <c r="R87" s="104">
        <v>109.82</v>
      </c>
      <c r="S87" s="104"/>
      <c r="T87" s="105">
        <f>IF(R87="","",V87*N87*LOOKUP(RIGHT($D$2,3),定数!$A$6:$A$13,定数!$B$6:$B$13))</f>
        <v>3189.0024672623649</v>
      </c>
      <c r="U87" s="105"/>
      <c r="V87" s="106">
        <f t="shared" si="25"/>
        <v>7.9999999999998295</v>
      </c>
      <c r="W87" s="106"/>
      <c r="X87" t="str">
        <f t="shared" si="24"/>
        <v/>
      </c>
      <c r="Y87">
        <f t="shared" si="24"/>
        <v>0</v>
      </c>
      <c r="Z87" s="38">
        <f t="shared" si="26"/>
        <v>129149.98083685503</v>
      </c>
      <c r="AA87" s="39">
        <f t="shared" si="27"/>
        <v>0.17692529605281682</v>
      </c>
      <c r="AB87">
        <f t="shared" si="18"/>
        <v>3189.0024672623649</v>
      </c>
      <c r="AC87" t="str">
        <f t="shared" si="19"/>
        <v/>
      </c>
    </row>
    <row r="88" spans="2:29" x14ac:dyDescent="0.15">
      <c r="B88" s="37">
        <v>80</v>
      </c>
      <c r="C88" s="102">
        <f t="shared" si="15"/>
        <v>109489.0847093412</v>
      </c>
      <c r="D88" s="102"/>
      <c r="E88" s="54">
        <f t="shared" si="20"/>
        <v>2019</v>
      </c>
      <c r="F88" s="8">
        <v>43961</v>
      </c>
      <c r="G88" s="37" t="s">
        <v>4</v>
      </c>
      <c r="H88" s="103">
        <v>109.89</v>
      </c>
      <c r="I88" s="103"/>
      <c r="J88" s="6">
        <v>109.77</v>
      </c>
      <c r="K88" s="43">
        <f t="shared" si="21"/>
        <v>12.000000000000455</v>
      </c>
      <c r="L88" s="107">
        <f t="shared" si="22"/>
        <v>3284.6725412802357</v>
      </c>
      <c r="M88" s="108"/>
      <c r="N88" s="6">
        <f>IF(K88="","",(L88/K88)/LOOKUP(RIGHT($D$2,3),定数!$A$6:$A$13,定数!$B$6:$B$13))</f>
        <v>2.737227117733426</v>
      </c>
      <c r="O88" s="55">
        <f t="shared" si="16"/>
        <v>2019</v>
      </c>
      <c r="P88" s="8">
        <f t="shared" si="17"/>
        <v>43961</v>
      </c>
      <c r="Q88" s="8" t="s">
        <v>69</v>
      </c>
      <c r="R88" s="104">
        <v>110.02</v>
      </c>
      <c r="S88" s="104"/>
      <c r="T88" s="105">
        <f>IF(R88="","",V88*N88*LOOKUP(RIGHT($D$2,3),定数!$A$6:$A$13,定数!$B$6:$B$13))</f>
        <v>3558.3952530533297</v>
      </c>
      <c r="U88" s="105"/>
      <c r="V88" s="106">
        <f t="shared" si="25"/>
        <v>12.999999999999545</v>
      </c>
      <c r="W88" s="106"/>
      <c r="X88" t="str">
        <f t="shared" si="24"/>
        <v/>
      </c>
      <c r="Y88">
        <f t="shared" si="24"/>
        <v>0</v>
      </c>
      <c r="Z88" s="38">
        <f t="shared" si="26"/>
        <v>129149.98083685503</v>
      </c>
      <c r="AA88" s="39">
        <f t="shared" si="27"/>
        <v>0.15223305493440131</v>
      </c>
      <c r="AB88">
        <f t="shared" si="18"/>
        <v>3558.3952530533297</v>
      </c>
      <c r="AC88" t="str">
        <f t="shared" si="19"/>
        <v/>
      </c>
    </row>
    <row r="89" spans="2:29" x14ac:dyDescent="0.15">
      <c r="B89" s="37">
        <v>81</v>
      </c>
      <c r="C89" s="102">
        <f t="shared" si="15"/>
        <v>113047.47996239453</v>
      </c>
      <c r="D89" s="102"/>
      <c r="E89" s="54">
        <f t="shared" si="20"/>
        <v>2019</v>
      </c>
      <c r="F89" s="8">
        <v>43961</v>
      </c>
      <c r="G89" s="37" t="s">
        <v>3</v>
      </c>
      <c r="H89" s="103">
        <v>109.7</v>
      </c>
      <c r="I89" s="103"/>
      <c r="J89" s="6">
        <v>109.82</v>
      </c>
      <c r="K89" s="43">
        <f t="shared" si="21"/>
        <v>11.999999999999034</v>
      </c>
      <c r="L89" s="107">
        <f t="shared" si="22"/>
        <v>3391.4243988718358</v>
      </c>
      <c r="M89" s="108"/>
      <c r="N89" s="6">
        <f>IF(K89="","",(L89/K89)/LOOKUP(RIGHT($D$2,3),定数!$A$6:$A$13,定数!$B$6:$B$13))</f>
        <v>2.8261869990600905</v>
      </c>
      <c r="O89" s="55">
        <f t="shared" si="16"/>
        <v>2019</v>
      </c>
      <c r="P89" s="8">
        <f t="shared" si="17"/>
        <v>43961</v>
      </c>
      <c r="Q89" s="8" t="s">
        <v>69</v>
      </c>
      <c r="R89" s="104">
        <v>109.57</v>
      </c>
      <c r="S89" s="104"/>
      <c r="T89" s="105">
        <f>IF(R89="","",V89*N89*LOOKUP(RIGHT($D$2,3),定数!$A$6:$A$13,定数!$B$6:$B$13))</f>
        <v>3674.0430987783911</v>
      </c>
      <c r="U89" s="105"/>
      <c r="V89" s="106">
        <f t="shared" si="25"/>
        <v>13.000000000000966</v>
      </c>
      <c r="W89" s="106"/>
      <c r="X89" t="str">
        <f t="shared" si="24"/>
        <v/>
      </c>
      <c r="Y89">
        <f t="shared" si="24"/>
        <v>0</v>
      </c>
      <c r="Z89" s="38">
        <f t="shared" si="26"/>
        <v>129149.98083685503</v>
      </c>
      <c r="AA89" s="39">
        <f t="shared" si="27"/>
        <v>0.12468062921977141</v>
      </c>
      <c r="AB89">
        <f t="shared" si="18"/>
        <v>3674.0430987783911</v>
      </c>
      <c r="AC89" t="str">
        <f t="shared" si="19"/>
        <v/>
      </c>
    </row>
    <row r="90" spans="2:29" x14ac:dyDescent="0.15">
      <c r="B90" s="37">
        <v>82</v>
      </c>
      <c r="C90" s="102">
        <f t="shared" si="15"/>
        <v>116721.52306117292</v>
      </c>
      <c r="D90" s="102"/>
      <c r="E90" s="54">
        <f t="shared" si="20"/>
        <v>2019</v>
      </c>
      <c r="F90" s="8">
        <v>43961</v>
      </c>
      <c r="G90" s="37" t="s">
        <v>3</v>
      </c>
      <c r="H90" s="103">
        <v>109.63</v>
      </c>
      <c r="I90" s="103"/>
      <c r="J90" s="6">
        <v>109.75</v>
      </c>
      <c r="K90" s="43">
        <f t="shared" si="21"/>
        <v>12.000000000000455</v>
      </c>
      <c r="L90" s="107">
        <f t="shared" si="22"/>
        <v>3501.6456918351873</v>
      </c>
      <c r="M90" s="108"/>
      <c r="N90" s="6">
        <f>IF(K90="","",(L90/K90)/LOOKUP(RIGHT($D$2,3),定数!$A$6:$A$13,定数!$B$6:$B$13))</f>
        <v>2.918038076529212</v>
      </c>
      <c r="O90" s="55">
        <f t="shared" si="16"/>
        <v>2019</v>
      </c>
      <c r="P90" s="8">
        <f t="shared" si="17"/>
        <v>43961</v>
      </c>
      <c r="Q90" s="8" t="s">
        <v>69</v>
      </c>
      <c r="R90" s="104">
        <v>109.5</v>
      </c>
      <c r="S90" s="104"/>
      <c r="T90" s="105">
        <f>IF(R90="","",V90*N90*LOOKUP(RIGHT($D$2,3),定数!$A$6:$A$13,定数!$B$6:$B$13))</f>
        <v>3793.4494994878428</v>
      </c>
      <c r="U90" s="105"/>
      <c r="V90" s="106">
        <f t="shared" si="25"/>
        <v>12.999999999999545</v>
      </c>
      <c r="W90" s="106"/>
      <c r="X90" t="str">
        <f t="shared" si="24"/>
        <v/>
      </c>
      <c r="Y90">
        <f t="shared" si="24"/>
        <v>0</v>
      </c>
      <c r="Z90" s="38">
        <f t="shared" si="26"/>
        <v>129149.98083685503</v>
      </c>
      <c r="AA90" s="39">
        <f t="shared" si="27"/>
        <v>9.6232749669409534E-2</v>
      </c>
      <c r="AB90">
        <f t="shared" si="18"/>
        <v>3793.4494994878428</v>
      </c>
      <c r="AC90" t="str">
        <f t="shared" si="19"/>
        <v/>
      </c>
    </row>
    <row r="91" spans="2:29" x14ac:dyDescent="0.15">
      <c r="B91" s="37">
        <v>83</v>
      </c>
      <c r="C91" s="102">
        <f t="shared" si="15"/>
        <v>120514.97256066077</v>
      </c>
      <c r="D91" s="102"/>
      <c r="E91" s="54">
        <f t="shared" si="20"/>
        <v>2019</v>
      </c>
      <c r="F91" s="8">
        <v>43964</v>
      </c>
      <c r="G91" s="37" t="s">
        <v>3</v>
      </c>
      <c r="H91" s="103">
        <v>109.71</v>
      </c>
      <c r="I91" s="103"/>
      <c r="J91" s="6">
        <v>109.78</v>
      </c>
      <c r="K91" s="43">
        <f t="shared" si="21"/>
        <v>7.000000000000739</v>
      </c>
      <c r="L91" s="107">
        <f t="shared" si="22"/>
        <v>3615.4491768198227</v>
      </c>
      <c r="M91" s="108"/>
      <c r="N91" s="6">
        <f>IF(K91="","",(L91/K91)/LOOKUP(RIGHT($D$2,3),定数!$A$6:$A$13,定数!$B$6:$B$13))</f>
        <v>5.1649273954563446</v>
      </c>
      <c r="O91" s="55">
        <f t="shared" si="16"/>
        <v>2019</v>
      </c>
      <c r="P91" s="8">
        <f t="shared" si="17"/>
        <v>43964</v>
      </c>
      <c r="Q91" s="8" t="s">
        <v>69</v>
      </c>
      <c r="R91" s="104">
        <v>109.65</v>
      </c>
      <c r="S91" s="104"/>
      <c r="T91" s="105">
        <f>IF(R91="","",V91*N91*LOOKUP(RIGHT($D$2,3),定数!$A$6:$A$13,定数!$B$6:$B$13))</f>
        <v>3098.9564372731902</v>
      </c>
      <c r="U91" s="105"/>
      <c r="V91" s="106">
        <f t="shared" si="25"/>
        <v>5.9999999999988063</v>
      </c>
      <c r="W91" s="106"/>
      <c r="X91" t="str">
        <f t="shared" ref="X91:Y106" si="28">IF(U91&lt;&gt;"",IF(U91&lt;0,1+X90,0),"")</f>
        <v/>
      </c>
      <c r="Y91">
        <f t="shared" si="28"/>
        <v>0</v>
      </c>
      <c r="Z91" s="38">
        <f t="shared" si="26"/>
        <v>129149.98083685503</v>
      </c>
      <c r="AA91" s="39">
        <f t="shared" si="27"/>
        <v>6.6860314033667434E-2</v>
      </c>
      <c r="AB91">
        <f t="shared" si="18"/>
        <v>3098.9564372731902</v>
      </c>
      <c r="AC91" t="str">
        <f t="shared" si="19"/>
        <v/>
      </c>
    </row>
    <row r="92" spans="2:29" x14ac:dyDescent="0.15">
      <c r="B92" s="37">
        <v>84</v>
      </c>
      <c r="C92" s="102">
        <f t="shared" si="15"/>
        <v>123613.92899793395</v>
      </c>
      <c r="D92" s="102"/>
      <c r="E92" s="54">
        <f t="shared" si="20"/>
        <v>2019</v>
      </c>
      <c r="F92" s="8">
        <v>43964</v>
      </c>
      <c r="G92" s="37" t="s">
        <v>3</v>
      </c>
      <c r="H92" s="103">
        <v>109.63</v>
      </c>
      <c r="I92" s="103"/>
      <c r="J92" s="6">
        <v>109.71</v>
      </c>
      <c r="K92" s="43">
        <f t="shared" si="21"/>
        <v>7.9999999999998295</v>
      </c>
      <c r="L92" s="107">
        <f t="shared" si="22"/>
        <v>3708.4178699380186</v>
      </c>
      <c r="M92" s="108"/>
      <c r="N92" s="6">
        <f>IF(K92="","",(L92/K92)/LOOKUP(RIGHT($D$2,3),定数!$A$6:$A$13,定数!$B$6:$B$13))</f>
        <v>4.6355223374226222</v>
      </c>
      <c r="O92" s="55">
        <f t="shared" si="16"/>
        <v>2019</v>
      </c>
      <c r="P92" s="8">
        <f t="shared" si="17"/>
        <v>43964</v>
      </c>
      <c r="Q92" s="8" t="s">
        <v>69</v>
      </c>
      <c r="R92" s="104">
        <v>109.54</v>
      </c>
      <c r="S92" s="104"/>
      <c r="T92" s="105">
        <f>IF(R92="","",V92*N92*LOOKUP(RIGHT($D$2,3),定数!$A$6:$A$13,定数!$B$6:$B$13))</f>
        <v>4171.9701036798597</v>
      </c>
      <c r="U92" s="105"/>
      <c r="V92" s="106">
        <f t="shared" si="25"/>
        <v>8.99999999999892</v>
      </c>
      <c r="W92" s="106"/>
      <c r="X92" t="str">
        <f t="shared" si="28"/>
        <v/>
      </c>
      <c r="Y92">
        <f t="shared" si="28"/>
        <v>0</v>
      </c>
      <c r="Z92" s="38">
        <f t="shared" si="26"/>
        <v>129149.98083685503</v>
      </c>
      <c r="AA92" s="39">
        <f t="shared" si="27"/>
        <v>4.2865293537397653E-2</v>
      </c>
      <c r="AB92">
        <f t="shared" si="18"/>
        <v>4171.9701036798597</v>
      </c>
      <c r="AC92" t="str">
        <f t="shared" si="19"/>
        <v/>
      </c>
    </row>
    <row r="93" spans="2:29" x14ac:dyDescent="0.15">
      <c r="B93" s="37">
        <v>85</v>
      </c>
      <c r="C93" s="102">
        <f t="shared" si="15"/>
        <v>127785.89910161382</v>
      </c>
      <c r="D93" s="102"/>
      <c r="E93" s="54">
        <f t="shared" si="20"/>
        <v>2019</v>
      </c>
      <c r="F93" s="8">
        <v>43966</v>
      </c>
      <c r="G93" s="37" t="s">
        <v>4</v>
      </c>
      <c r="H93" s="103">
        <v>109.64</v>
      </c>
      <c r="I93" s="103"/>
      <c r="J93" s="6">
        <v>109.6</v>
      </c>
      <c r="K93" s="43">
        <f t="shared" si="21"/>
        <v>4.0000000000006253</v>
      </c>
      <c r="L93" s="107">
        <f t="shared" si="22"/>
        <v>3833.5769730484144</v>
      </c>
      <c r="M93" s="108"/>
      <c r="N93" s="6">
        <f>IF(K93="","",(L93/K93)/LOOKUP(RIGHT($D$2,3),定数!$A$6:$A$13,定数!$B$6:$B$13))</f>
        <v>9.583942432619537</v>
      </c>
      <c r="O93" s="55">
        <f t="shared" si="16"/>
        <v>2019</v>
      </c>
      <c r="P93" s="8">
        <f t="shared" si="17"/>
        <v>43966</v>
      </c>
      <c r="Q93" s="8" t="s">
        <v>69</v>
      </c>
      <c r="R93" s="104">
        <v>109.67</v>
      </c>
      <c r="S93" s="104"/>
      <c r="T93" s="105">
        <f>IF(R93="","",V93*N93*LOOKUP(RIGHT($D$2,3),定数!$A$6:$A$13,定数!$B$6:$B$13))</f>
        <v>2875.18272978597</v>
      </c>
      <c r="U93" s="105"/>
      <c r="V93" s="106">
        <f t="shared" si="25"/>
        <v>3.0000000000001137</v>
      </c>
      <c r="W93" s="106"/>
      <c r="X93" t="str">
        <f t="shared" si="28"/>
        <v/>
      </c>
      <c r="Y93">
        <f t="shared" si="28"/>
        <v>0</v>
      </c>
      <c r="Z93" s="38">
        <f t="shared" si="26"/>
        <v>129149.98083685503</v>
      </c>
      <c r="AA93" s="39">
        <f t="shared" si="27"/>
        <v>1.0561997194287964E-2</v>
      </c>
      <c r="AB93">
        <f t="shared" si="18"/>
        <v>2875.18272978597</v>
      </c>
      <c r="AC93" t="str">
        <f t="shared" si="19"/>
        <v/>
      </c>
    </row>
    <row r="94" spans="2:29" x14ac:dyDescent="0.15">
      <c r="B94" s="37">
        <v>86</v>
      </c>
      <c r="C94" s="102">
        <f t="shared" si="15"/>
        <v>130661.08183139979</v>
      </c>
      <c r="D94" s="102"/>
      <c r="E94" s="54">
        <f t="shared" si="20"/>
        <v>2019</v>
      </c>
      <c r="F94" s="8">
        <v>43975</v>
      </c>
      <c r="G94" s="37" t="s">
        <v>3</v>
      </c>
      <c r="H94" s="103">
        <v>109.56</v>
      </c>
      <c r="I94" s="103"/>
      <c r="J94" s="6">
        <v>109.64</v>
      </c>
      <c r="K94" s="43">
        <f t="shared" si="21"/>
        <v>7.9999999999998295</v>
      </c>
      <c r="L94" s="107">
        <f t="shared" si="22"/>
        <v>3919.8324549419935</v>
      </c>
      <c r="M94" s="108"/>
      <c r="N94" s="6">
        <f>IF(K94="","",(L94/K94)/LOOKUP(RIGHT($D$2,3),定数!$A$6:$A$13,定数!$B$6:$B$13))</f>
        <v>4.8997905686775969</v>
      </c>
      <c r="O94" s="55">
        <f t="shared" si="16"/>
        <v>2019</v>
      </c>
      <c r="P94" s="8">
        <f t="shared" si="17"/>
        <v>43975</v>
      </c>
      <c r="Q94" s="8" t="s">
        <v>69</v>
      </c>
      <c r="R94" s="104">
        <v>109.49</v>
      </c>
      <c r="S94" s="104"/>
      <c r="T94" s="105">
        <f>IF(R94="","",V94*N94*LOOKUP(RIGHT($D$2,3),定数!$A$6:$A$13,定数!$B$6:$B$13))</f>
        <v>3429.8533980746797</v>
      </c>
      <c r="U94" s="105"/>
      <c r="V94" s="106">
        <f t="shared" si="25"/>
        <v>7.000000000000739</v>
      </c>
      <c r="W94" s="106"/>
      <c r="X94" t="str">
        <f t="shared" si="28"/>
        <v/>
      </c>
      <c r="Y94">
        <f t="shared" si="28"/>
        <v>0</v>
      </c>
      <c r="Z94" s="38">
        <f t="shared" si="26"/>
        <v>130661.08183139979</v>
      </c>
      <c r="AA94" s="39">
        <f t="shared" si="27"/>
        <v>0</v>
      </c>
      <c r="AB94">
        <f t="shared" si="18"/>
        <v>3429.8533980746797</v>
      </c>
      <c r="AC94" t="str">
        <f t="shared" si="19"/>
        <v/>
      </c>
    </row>
    <row r="95" spans="2:29" x14ac:dyDescent="0.15">
      <c r="B95" s="37">
        <v>87</v>
      </c>
      <c r="C95" s="102">
        <f t="shared" si="15"/>
        <v>134090.93522947447</v>
      </c>
      <c r="D95" s="102"/>
      <c r="E95" s="54">
        <f t="shared" si="20"/>
        <v>2019</v>
      </c>
      <c r="F95" s="8">
        <v>43975</v>
      </c>
      <c r="G95" s="37" t="s">
        <v>3</v>
      </c>
      <c r="H95" s="103">
        <v>109.54</v>
      </c>
      <c r="I95" s="103"/>
      <c r="J95" s="6">
        <v>109.65</v>
      </c>
      <c r="K95" s="43">
        <f t="shared" si="21"/>
        <v>10.999999999999943</v>
      </c>
      <c r="L95" s="107">
        <f t="shared" si="22"/>
        <v>4022.7280568842343</v>
      </c>
      <c r="M95" s="108"/>
      <c r="N95" s="6">
        <f>IF(K95="","",(L95/K95)/LOOKUP(RIGHT($D$2,3),定数!$A$6:$A$13,定数!$B$6:$B$13))</f>
        <v>3.6570255062584134</v>
      </c>
      <c r="O95" s="55">
        <f t="shared" si="16"/>
        <v>2019</v>
      </c>
      <c r="P95" s="8">
        <f t="shared" si="17"/>
        <v>43975</v>
      </c>
      <c r="Q95" s="8" t="s">
        <v>69</v>
      </c>
      <c r="R95" s="104">
        <v>109.43</v>
      </c>
      <c r="S95" s="104"/>
      <c r="T95" s="105">
        <f>IF(R95="","",V95*N95*LOOKUP(RIGHT($D$2,3),定数!$A$6:$A$13,定数!$B$6:$B$13))</f>
        <v>4022.7280568842339</v>
      </c>
      <c r="U95" s="105"/>
      <c r="V95" s="106">
        <f t="shared" si="25"/>
        <v>10.999999999999943</v>
      </c>
      <c r="W95" s="106"/>
      <c r="X95" t="str">
        <f t="shared" si="28"/>
        <v/>
      </c>
      <c r="Y95">
        <f t="shared" si="28"/>
        <v>0</v>
      </c>
      <c r="Z95" s="38">
        <f t="shared" si="26"/>
        <v>134090.93522947447</v>
      </c>
      <c r="AA95" s="39">
        <f t="shared" si="27"/>
        <v>0</v>
      </c>
      <c r="AB95">
        <f t="shared" si="18"/>
        <v>4022.7280568842339</v>
      </c>
      <c r="AC95" t="str">
        <f t="shared" si="19"/>
        <v/>
      </c>
    </row>
    <row r="96" spans="2:29" x14ac:dyDescent="0.15">
      <c r="B96" s="37">
        <v>88</v>
      </c>
      <c r="C96" s="102">
        <f t="shared" si="15"/>
        <v>138113.6632863587</v>
      </c>
      <c r="D96" s="102"/>
      <c r="E96" s="54">
        <f t="shared" si="20"/>
        <v>2019</v>
      </c>
      <c r="F96" s="8">
        <v>43978</v>
      </c>
      <c r="G96" s="37" t="s">
        <v>4</v>
      </c>
      <c r="H96" s="103">
        <v>109.52</v>
      </c>
      <c r="I96" s="103"/>
      <c r="J96" s="6">
        <v>109.48</v>
      </c>
      <c r="K96" s="43">
        <f t="shared" si="21"/>
        <v>3.9999999999992042</v>
      </c>
      <c r="L96" s="107">
        <f t="shared" si="22"/>
        <v>4143.4098985907613</v>
      </c>
      <c r="M96" s="108"/>
      <c r="N96" s="6">
        <f>IF(K96="","",(L96/K96)/LOOKUP(RIGHT($D$2,3),定数!$A$6:$A$13,定数!$B$6:$B$13))</f>
        <v>10.358524746478963</v>
      </c>
      <c r="O96" s="55">
        <f t="shared" si="16"/>
        <v>2019</v>
      </c>
      <c r="P96" s="8">
        <f t="shared" si="17"/>
        <v>43978</v>
      </c>
      <c r="Q96" s="8" t="s">
        <v>65</v>
      </c>
      <c r="R96" s="104">
        <f t="shared" si="23"/>
        <v>109.48</v>
      </c>
      <c r="S96" s="104"/>
      <c r="T96" s="105">
        <f>IF(R96="","",V96*N96*LOOKUP(RIGHT($D$2,3),定数!$A$6:$A$13,定数!$B$6:$B$13))</f>
        <v>-4143.4098985907613</v>
      </c>
      <c r="U96" s="105"/>
      <c r="V96" s="106">
        <f t="shared" si="25"/>
        <v>-3.9999999999992042</v>
      </c>
      <c r="W96" s="106"/>
      <c r="X96" t="str">
        <f t="shared" si="28"/>
        <v/>
      </c>
      <c r="Y96">
        <f t="shared" si="28"/>
        <v>1</v>
      </c>
      <c r="Z96" s="38">
        <f t="shared" si="26"/>
        <v>138113.6632863587</v>
      </c>
      <c r="AA96" s="39">
        <f t="shared" si="27"/>
        <v>0</v>
      </c>
      <c r="AB96" t="str">
        <f t="shared" si="18"/>
        <v/>
      </c>
      <c r="AC96">
        <f t="shared" si="19"/>
        <v>-4143.4098985907613</v>
      </c>
    </row>
    <row r="97" spans="2:29" x14ac:dyDescent="0.15">
      <c r="B97" s="37">
        <v>89</v>
      </c>
      <c r="C97" s="102">
        <f t="shared" si="15"/>
        <v>133970.25338776794</v>
      </c>
      <c r="D97" s="102"/>
      <c r="E97" s="54">
        <f t="shared" si="20"/>
        <v>2019</v>
      </c>
      <c r="F97" s="8">
        <v>43980</v>
      </c>
      <c r="G97" s="37" t="s">
        <v>3</v>
      </c>
      <c r="H97" s="103">
        <v>109.32</v>
      </c>
      <c r="I97" s="103" t="str">
        <f ca="1">IF(H97="","",IF('検証シート　FIB1.27'!I97="","",'検証シート　FIB1.27'!I97))</f>
        <v/>
      </c>
      <c r="J97" s="60">
        <v>109.39</v>
      </c>
      <c r="K97" s="43">
        <f t="shared" si="21"/>
        <v>7.000000000000739</v>
      </c>
      <c r="L97" s="107">
        <f t="shared" si="22"/>
        <v>4019.107601633038</v>
      </c>
      <c r="M97" s="108"/>
      <c r="N97" s="6">
        <f>IF(K97="","",(L97/K97)/LOOKUP(RIGHT($D$2,3),定数!$A$6:$A$13,定数!$B$6:$B$13))</f>
        <v>5.7415822880465903</v>
      </c>
      <c r="O97" s="55">
        <f t="shared" si="16"/>
        <v>2019</v>
      </c>
      <c r="P97" s="8">
        <f t="shared" si="17"/>
        <v>43980</v>
      </c>
      <c r="Q97" s="8" t="s">
        <v>69</v>
      </c>
      <c r="R97" s="104">
        <v>109.26</v>
      </c>
      <c r="S97" s="104"/>
      <c r="T97" s="105">
        <f>IF(R97="","",V97*N97*LOOKUP(RIGHT($D$2,3),定数!$A$6:$A$13,定数!$B$6:$B$13))</f>
        <v>3444.9493728272687</v>
      </c>
      <c r="U97" s="105"/>
      <c r="V97" s="106">
        <f t="shared" si="25"/>
        <v>5.9999999999988063</v>
      </c>
      <c r="W97" s="106"/>
      <c r="X97" t="str">
        <f t="shared" si="28"/>
        <v/>
      </c>
      <c r="Y97">
        <f t="shared" si="28"/>
        <v>0</v>
      </c>
      <c r="Z97" s="38">
        <f t="shared" si="26"/>
        <v>138113.6632863587</v>
      </c>
      <c r="AA97" s="39">
        <f t="shared" si="27"/>
        <v>3.0000000000000027E-2</v>
      </c>
      <c r="AB97">
        <f t="shared" si="18"/>
        <v>3444.9493728272687</v>
      </c>
      <c r="AC97" t="str">
        <f t="shared" si="19"/>
        <v/>
      </c>
    </row>
    <row r="98" spans="2:29" x14ac:dyDescent="0.15">
      <c r="B98" s="37">
        <v>90</v>
      </c>
      <c r="C98" s="102">
        <f t="shared" si="15"/>
        <v>137415.20276059522</v>
      </c>
      <c r="D98" s="102"/>
      <c r="E98" s="54">
        <f t="shared" si="20"/>
        <v>2019</v>
      </c>
      <c r="F98" s="8">
        <v>43980</v>
      </c>
      <c r="G98" s="37" t="s">
        <v>4</v>
      </c>
      <c r="H98" s="103">
        <v>109.31</v>
      </c>
      <c r="I98" s="103"/>
      <c r="J98" s="6">
        <v>109.22</v>
      </c>
      <c r="K98" s="43">
        <f t="shared" si="21"/>
        <v>9.0000000000003411</v>
      </c>
      <c r="L98" s="107">
        <f t="shared" si="22"/>
        <v>4122.4560828178564</v>
      </c>
      <c r="M98" s="108"/>
      <c r="N98" s="6">
        <f>IF(K98="","",(L98/K98)/LOOKUP(RIGHT($D$2,3),定数!$A$6:$A$13,定数!$B$6:$B$13))</f>
        <v>4.5805067586863331</v>
      </c>
      <c r="O98" s="55">
        <f t="shared" si="16"/>
        <v>2019</v>
      </c>
      <c r="P98" s="8">
        <f t="shared" si="17"/>
        <v>43980</v>
      </c>
      <c r="Q98" s="8" t="s">
        <v>69</v>
      </c>
      <c r="R98" s="104">
        <v>109.39</v>
      </c>
      <c r="S98" s="104"/>
      <c r="T98" s="105">
        <f>IF(R98="","",V98*N98*LOOKUP(RIGHT($D$2,3),定数!$A$6:$A$13,定数!$B$6:$B$13))</f>
        <v>3664.4054069489885</v>
      </c>
      <c r="U98" s="105"/>
      <c r="V98" s="106">
        <f t="shared" si="25"/>
        <v>7.9999999999998295</v>
      </c>
      <c r="W98" s="106"/>
      <c r="X98" t="str">
        <f t="shared" si="28"/>
        <v/>
      </c>
      <c r="Y98">
        <f t="shared" si="28"/>
        <v>0</v>
      </c>
      <c r="Z98" s="38">
        <f t="shared" si="26"/>
        <v>138113.6632863587</v>
      </c>
      <c r="AA98" s="39">
        <f t="shared" si="27"/>
        <v>5.0571428571504207E-3</v>
      </c>
      <c r="AB98">
        <f t="shared" si="18"/>
        <v>3664.4054069489885</v>
      </c>
      <c r="AC98" t="str">
        <f t="shared" si="19"/>
        <v/>
      </c>
    </row>
    <row r="99" spans="2:29" x14ac:dyDescent="0.15">
      <c r="B99" s="37">
        <v>91</v>
      </c>
      <c r="C99" s="102">
        <f t="shared" si="15"/>
        <v>141079.60816754421</v>
      </c>
      <c r="D99" s="102"/>
      <c r="E99" s="54">
        <f t="shared" si="20"/>
        <v>2019</v>
      </c>
      <c r="F99" s="8">
        <v>43981</v>
      </c>
      <c r="G99" s="37" t="s">
        <v>4</v>
      </c>
      <c r="H99" s="103">
        <v>109.58</v>
      </c>
      <c r="I99" s="103"/>
      <c r="J99" s="6">
        <v>109.51</v>
      </c>
      <c r="K99" s="43">
        <f t="shared" si="21"/>
        <v>6.9999999999993179</v>
      </c>
      <c r="L99" s="107">
        <f t="shared" si="22"/>
        <v>4232.3882450263263</v>
      </c>
      <c r="M99" s="108"/>
      <c r="N99" s="6">
        <f>IF(K99="","",(L99/K99)/LOOKUP(RIGHT($D$2,3),定数!$A$6:$A$13,定数!$B$6:$B$13))</f>
        <v>6.0462689214667691</v>
      </c>
      <c r="O99" s="55">
        <f t="shared" si="16"/>
        <v>2019</v>
      </c>
      <c r="P99" s="8">
        <f t="shared" si="17"/>
        <v>43981</v>
      </c>
      <c r="Q99" s="8" t="s">
        <v>65</v>
      </c>
      <c r="R99" s="104">
        <f t="shared" si="23"/>
        <v>109.51</v>
      </c>
      <c r="S99" s="104"/>
      <c r="T99" s="105">
        <f>IF(R99="","",V99*N99*LOOKUP(RIGHT($D$2,3),定数!$A$6:$A$13,定数!$B$6:$B$13))</f>
        <v>-4232.3882450263263</v>
      </c>
      <c r="U99" s="105"/>
      <c r="V99" s="106">
        <f t="shared" si="25"/>
        <v>-6.9999999999993179</v>
      </c>
      <c r="W99" s="106"/>
      <c r="X99" t="str">
        <f t="shared" si="28"/>
        <v/>
      </c>
      <c r="Y99">
        <f t="shared" si="28"/>
        <v>1</v>
      </c>
      <c r="Z99" s="38">
        <f t="shared" si="26"/>
        <v>141079.60816754421</v>
      </c>
      <c r="AA99" s="39">
        <f t="shared" si="27"/>
        <v>0</v>
      </c>
      <c r="AB99" t="str">
        <f t="shared" si="18"/>
        <v/>
      </c>
      <c r="AC99">
        <f t="shared" si="19"/>
        <v>-4232.3882450263263</v>
      </c>
    </row>
    <row r="100" spans="2:29" x14ac:dyDescent="0.15">
      <c r="B100" s="37">
        <v>92</v>
      </c>
      <c r="C100" s="102">
        <f t="shared" si="15"/>
        <v>136847.21992251789</v>
      </c>
      <c r="D100" s="102"/>
      <c r="E100" s="54">
        <f t="shared" si="20"/>
        <v>2019</v>
      </c>
      <c r="F100" s="8">
        <v>43982</v>
      </c>
      <c r="G100" s="37" t="s">
        <v>3</v>
      </c>
      <c r="H100" s="103">
        <v>109.13</v>
      </c>
      <c r="I100" s="103"/>
      <c r="J100" s="6">
        <v>109.32</v>
      </c>
      <c r="K100" s="43">
        <f t="shared" si="21"/>
        <v>18.999999999999773</v>
      </c>
      <c r="L100" s="107">
        <f t="shared" si="22"/>
        <v>4105.4165976755367</v>
      </c>
      <c r="M100" s="108"/>
      <c r="N100" s="6">
        <f>IF(K100="","",(L100/K100)/LOOKUP(RIGHT($D$2,3),定数!$A$6:$A$13,定数!$B$6:$B$13))</f>
        <v>2.1607455777239926</v>
      </c>
      <c r="O100" s="55">
        <f t="shared" si="16"/>
        <v>2019</v>
      </c>
      <c r="P100" s="8">
        <f t="shared" si="17"/>
        <v>43982</v>
      </c>
      <c r="Q100" s="8" t="s">
        <v>69</v>
      </c>
      <c r="R100" s="104">
        <v>108.88</v>
      </c>
      <c r="S100" s="104"/>
      <c r="T100" s="105">
        <f>IF(R100="","",V100*N100*LOOKUP(RIGHT($D$2,3),定数!$A$6:$A$13,定数!$B$6:$B$13))</f>
        <v>5401.8639443099819</v>
      </c>
      <c r="U100" s="105"/>
      <c r="V100" s="106">
        <f t="shared" si="25"/>
        <v>25</v>
      </c>
      <c r="W100" s="106"/>
      <c r="X100" t="str">
        <f t="shared" si="28"/>
        <v/>
      </c>
      <c r="Y100">
        <f t="shared" si="28"/>
        <v>0</v>
      </c>
      <c r="Z100" s="38">
        <f t="shared" si="26"/>
        <v>141079.60816754421</v>
      </c>
      <c r="AA100" s="39">
        <f t="shared" si="27"/>
        <v>2.9999999999999916E-2</v>
      </c>
      <c r="AB100">
        <f t="shared" si="18"/>
        <v>5401.8639443099819</v>
      </c>
      <c r="AC100" t="str">
        <f t="shared" si="19"/>
        <v/>
      </c>
    </row>
    <row r="101" spans="2:29" x14ac:dyDescent="0.15">
      <c r="B101" s="37">
        <v>93</v>
      </c>
      <c r="C101" s="102">
        <f t="shared" si="15"/>
        <v>142249.08386682789</v>
      </c>
      <c r="D101" s="102"/>
      <c r="E101" s="54">
        <f t="shared" si="20"/>
        <v>2019</v>
      </c>
      <c r="F101" s="8">
        <v>43985</v>
      </c>
      <c r="G101" s="37" t="s">
        <v>3</v>
      </c>
      <c r="H101" s="103">
        <v>108</v>
      </c>
      <c r="I101" s="103"/>
      <c r="J101" s="6">
        <v>108.19</v>
      </c>
      <c r="K101" s="43">
        <f t="shared" si="21"/>
        <v>18.999999999999773</v>
      </c>
      <c r="L101" s="107">
        <f t="shared" si="22"/>
        <v>4267.4725160048365</v>
      </c>
      <c r="M101" s="108"/>
      <c r="N101" s="6">
        <f>IF(K101="","",(L101/K101)/LOOKUP(RIGHT($D$2,3),定数!$A$6:$A$13,定数!$B$6:$B$13))</f>
        <v>2.2460381663183622</v>
      </c>
      <c r="O101" s="55">
        <f t="shared" si="16"/>
        <v>2019</v>
      </c>
      <c r="P101" s="8">
        <f t="shared" si="17"/>
        <v>43985</v>
      </c>
      <c r="Q101" s="8" t="s">
        <v>65</v>
      </c>
      <c r="R101" s="104">
        <f t="shared" si="23"/>
        <v>108.19</v>
      </c>
      <c r="S101" s="104"/>
      <c r="T101" s="105">
        <f>IF(R101="","",V101*N101*LOOKUP(RIGHT($D$2,3),定数!$A$6:$A$13,定数!$B$6:$B$13))</f>
        <v>-4267.4725160048365</v>
      </c>
      <c r="U101" s="105"/>
      <c r="V101" s="106">
        <f t="shared" si="25"/>
        <v>-18.999999999999773</v>
      </c>
      <c r="W101" s="106"/>
      <c r="X101" t="str">
        <f t="shared" si="28"/>
        <v/>
      </c>
      <c r="Y101">
        <f t="shared" si="28"/>
        <v>1</v>
      </c>
      <c r="Z101" s="38">
        <f t="shared" si="26"/>
        <v>142249.08386682789</v>
      </c>
      <c r="AA101" s="39">
        <f t="shared" si="27"/>
        <v>0</v>
      </c>
      <c r="AB101" t="str">
        <f t="shared" si="18"/>
        <v/>
      </c>
      <c r="AC101">
        <f t="shared" si="19"/>
        <v>-4267.4725160048365</v>
      </c>
    </row>
    <row r="102" spans="2:29" x14ac:dyDescent="0.15">
      <c r="B102" s="37">
        <v>94</v>
      </c>
      <c r="C102" s="102">
        <f t="shared" si="15"/>
        <v>137981.61135082305</v>
      </c>
      <c r="D102" s="102"/>
      <c r="E102" s="61">
        <f t="shared" si="20"/>
        <v>2019</v>
      </c>
      <c r="F102" s="8">
        <v>43987</v>
      </c>
      <c r="G102" s="37" t="s">
        <v>3</v>
      </c>
      <c r="H102" s="103">
        <v>108.01</v>
      </c>
      <c r="I102" s="103"/>
      <c r="J102" s="6">
        <v>108.19</v>
      </c>
      <c r="K102" s="43">
        <f t="shared" si="21"/>
        <v>17.999999999999261</v>
      </c>
      <c r="L102" s="107">
        <f t="shared" si="22"/>
        <v>4139.448340524691</v>
      </c>
      <c r="M102" s="108"/>
      <c r="N102" s="6">
        <f>IF(K102="","",(L102/K102)/LOOKUP(RIGHT($D$2,3),定数!$A$6:$A$13,定数!$B$6:$B$13))</f>
        <v>2.2996935225138118</v>
      </c>
      <c r="O102" s="55">
        <f t="shared" si="16"/>
        <v>2019</v>
      </c>
      <c r="P102" s="8">
        <f t="shared" si="17"/>
        <v>43987</v>
      </c>
      <c r="Q102" s="8" t="s">
        <v>65</v>
      </c>
      <c r="R102" s="104">
        <f t="shared" si="23"/>
        <v>108.19</v>
      </c>
      <c r="S102" s="104"/>
      <c r="T102" s="105">
        <f>IF(R102="","",V102*N102*LOOKUP(RIGHT($D$2,3),定数!$A$6:$A$13,定数!$B$6:$B$13))</f>
        <v>-4139.448340524691</v>
      </c>
      <c r="U102" s="105"/>
      <c r="V102" s="106">
        <f t="shared" si="25"/>
        <v>-17.999999999999261</v>
      </c>
      <c r="W102" s="106"/>
      <c r="X102" t="str">
        <f t="shared" si="28"/>
        <v/>
      </c>
      <c r="Y102">
        <f t="shared" si="28"/>
        <v>2</v>
      </c>
      <c r="Z102" s="38">
        <f t="shared" si="26"/>
        <v>142249.08386682789</v>
      </c>
      <c r="AA102" s="39">
        <f t="shared" si="27"/>
        <v>3.0000000000000027E-2</v>
      </c>
      <c r="AB102" t="str">
        <f t="shared" si="18"/>
        <v/>
      </c>
      <c r="AC102">
        <f t="shared" si="19"/>
        <v>-4139.448340524691</v>
      </c>
    </row>
    <row r="103" spans="2:29" x14ac:dyDescent="0.15">
      <c r="B103" s="37">
        <v>95</v>
      </c>
      <c r="C103" s="102">
        <f t="shared" si="15"/>
        <v>133842.16301029836</v>
      </c>
      <c r="D103" s="102"/>
      <c r="E103" s="54">
        <f t="shared" si="20"/>
        <v>2019</v>
      </c>
      <c r="F103" s="8">
        <v>43987</v>
      </c>
      <c r="G103" s="37" t="s">
        <v>4</v>
      </c>
      <c r="H103" s="103">
        <v>108.42</v>
      </c>
      <c r="I103" s="103"/>
      <c r="J103" s="6">
        <v>108.27</v>
      </c>
      <c r="K103" s="43">
        <f t="shared" si="21"/>
        <v>15.000000000000568</v>
      </c>
      <c r="L103" s="107">
        <f t="shared" si="22"/>
        <v>4015.2648903089507</v>
      </c>
      <c r="M103" s="108"/>
      <c r="N103" s="6">
        <f>IF(K103="","",(L103/K103)/LOOKUP(RIGHT($D$2,3),定数!$A$6:$A$13,定数!$B$6:$B$13))</f>
        <v>2.6768432602058656</v>
      </c>
      <c r="O103" s="55">
        <f t="shared" si="16"/>
        <v>2019</v>
      </c>
      <c r="P103" s="8">
        <f t="shared" si="17"/>
        <v>43987</v>
      </c>
      <c r="Q103" s="8" t="s">
        <v>65</v>
      </c>
      <c r="R103" s="104">
        <f t="shared" si="23"/>
        <v>108.27</v>
      </c>
      <c r="S103" s="104"/>
      <c r="T103" s="105">
        <f>IF(R103="","",V103*N103*LOOKUP(RIGHT($D$2,3),定数!$A$6:$A$13,定数!$B$6:$B$13))</f>
        <v>-4015.2648903089507</v>
      </c>
      <c r="U103" s="105"/>
      <c r="V103" s="106">
        <f t="shared" si="25"/>
        <v>-15.000000000000568</v>
      </c>
      <c r="W103" s="106"/>
      <c r="X103" t="str">
        <f t="shared" si="28"/>
        <v/>
      </c>
      <c r="Y103">
        <f t="shared" si="28"/>
        <v>3</v>
      </c>
      <c r="Z103" s="38">
        <f t="shared" si="26"/>
        <v>142249.08386682789</v>
      </c>
      <c r="AA103" s="39">
        <f t="shared" si="27"/>
        <v>5.9100000000000041E-2</v>
      </c>
      <c r="AB103" t="str">
        <f t="shared" si="18"/>
        <v/>
      </c>
      <c r="AC103">
        <f t="shared" si="19"/>
        <v>-4015.2648903089507</v>
      </c>
    </row>
    <row r="104" spans="2:29" x14ac:dyDescent="0.15">
      <c r="B104" s="37">
        <v>96</v>
      </c>
      <c r="C104" s="102">
        <f t="shared" si="15"/>
        <v>129826.8981199894</v>
      </c>
      <c r="D104" s="102"/>
      <c r="E104" s="54">
        <f t="shared" si="20"/>
        <v>2019</v>
      </c>
      <c r="F104" s="8">
        <v>43987</v>
      </c>
      <c r="G104" s="37" t="s">
        <v>4</v>
      </c>
      <c r="H104" s="103">
        <v>108.47</v>
      </c>
      <c r="I104" s="103"/>
      <c r="J104" s="6">
        <v>108.36</v>
      </c>
      <c r="K104" s="43">
        <f t="shared" si="21"/>
        <v>10.999999999999943</v>
      </c>
      <c r="L104" s="107">
        <f t="shared" si="22"/>
        <v>3894.8069435996822</v>
      </c>
      <c r="M104" s="108"/>
      <c r="N104" s="6">
        <f>IF(K104="","",(L104/K104)/LOOKUP(RIGHT($D$2,3),定数!$A$6:$A$13,定数!$B$6:$B$13))</f>
        <v>3.5407335850906385</v>
      </c>
      <c r="O104" s="55">
        <f t="shared" si="16"/>
        <v>2019</v>
      </c>
      <c r="P104" s="8">
        <f t="shared" si="17"/>
        <v>43987</v>
      </c>
      <c r="Q104" s="8" t="s">
        <v>65</v>
      </c>
      <c r="R104" s="104">
        <f t="shared" si="23"/>
        <v>108.36</v>
      </c>
      <c r="S104" s="104"/>
      <c r="T104" s="105">
        <f>IF(R104="","",V104*N104*LOOKUP(RIGHT($D$2,3),定数!$A$6:$A$13,定数!$B$6:$B$13))</f>
        <v>-3894.8069435996822</v>
      </c>
      <c r="U104" s="105"/>
      <c r="V104" s="106">
        <f t="shared" si="25"/>
        <v>-10.999999999999943</v>
      </c>
      <c r="W104" s="106"/>
      <c r="X104" t="str">
        <f t="shared" si="28"/>
        <v/>
      </c>
      <c r="Y104">
        <f t="shared" si="28"/>
        <v>4</v>
      </c>
      <c r="Z104" s="38">
        <f t="shared" si="26"/>
        <v>142249.08386682789</v>
      </c>
      <c r="AA104" s="39">
        <f t="shared" si="27"/>
        <v>8.7327000000000043E-2</v>
      </c>
      <c r="AB104" t="str">
        <f t="shared" si="18"/>
        <v/>
      </c>
      <c r="AC104">
        <f t="shared" si="19"/>
        <v>-3894.8069435996822</v>
      </c>
    </row>
    <row r="105" spans="2:29" x14ac:dyDescent="0.15">
      <c r="B105" s="37">
        <v>97</v>
      </c>
      <c r="C105" s="102">
        <f t="shared" si="15"/>
        <v>125932.09117638972</v>
      </c>
      <c r="D105" s="102"/>
      <c r="E105" s="54">
        <f t="shared" si="20"/>
        <v>2019</v>
      </c>
      <c r="F105" s="8">
        <v>43989</v>
      </c>
      <c r="G105" s="37" t="s">
        <v>4</v>
      </c>
      <c r="H105" s="103">
        <v>108.44</v>
      </c>
      <c r="I105" s="103"/>
      <c r="J105" s="6">
        <v>108.37</v>
      </c>
      <c r="K105" s="43">
        <f t="shared" si="21"/>
        <v>6.9999999999993179</v>
      </c>
      <c r="L105" s="107">
        <f t="shared" si="22"/>
        <v>3777.9627352916914</v>
      </c>
      <c r="M105" s="108"/>
      <c r="N105" s="6">
        <f>IF(K105="","",(L105/K105)/LOOKUP(RIGHT($D$2,3),定数!$A$6:$A$13,定数!$B$6:$B$13))</f>
        <v>5.3970896218457991</v>
      </c>
      <c r="O105" s="55">
        <f t="shared" si="16"/>
        <v>2019</v>
      </c>
      <c r="P105" s="8">
        <f t="shared" si="17"/>
        <v>43989</v>
      </c>
      <c r="Q105" s="8" t="s">
        <v>69</v>
      </c>
      <c r="R105" s="104">
        <v>108.52</v>
      </c>
      <c r="S105" s="104"/>
      <c r="T105" s="105">
        <f>IF(R105="","",V105*N105*LOOKUP(RIGHT($D$2,3),定数!$A$6:$A$13,定数!$B$6:$B$13))</f>
        <v>4317.6716974765468</v>
      </c>
      <c r="U105" s="105"/>
      <c r="V105" s="106">
        <f t="shared" si="25"/>
        <v>7.9999999999998295</v>
      </c>
      <c r="W105" s="106"/>
      <c r="X105" t="str">
        <f t="shared" si="28"/>
        <v/>
      </c>
      <c r="Y105">
        <f t="shared" si="28"/>
        <v>0</v>
      </c>
      <c r="Z105" s="38">
        <f t="shared" si="26"/>
        <v>142249.08386682789</v>
      </c>
      <c r="AA105" s="39">
        <f t="shared" si="27"/>
        <v>0.11470719000000007</v>
      </c>
      <c r="AB105">
        <f t="shared" si="18"/>
        <v>4317.6716974765468</v>
      </c>
      <c r="AC105" t="str">
        <f t="shared" si="19"/>
        <v/>
      </c>
    </row>
    <row r="106" spans="2:29" x14ac:dyDescent="0.15">
      <c r="B106" s="37">
        <v>98</v>
      </c>
      <c r="C106" s="102">
        <f t="shared" si="15"/>
        <v>130249.76287386626</v>
      </c>
      <c r="D106" s="102"/>
      <c r="E106" s="54">
        <f t="shared" si="20"/>
        <v>2019</v>
      </c>
      <c r="F106" s="8">
        <v>43989</v>
      </c>
      <c r="G106" s="37" t="s">
        <v>4</v>
      </c>
      <c r="H106" s="103">
        <v>108.49</v>
      </c>
      <c r="I106" s="103"/>
      <c r="J106" s="6">
        <v>108.45</v>
      </c>
      <c r="K106" s="43">
        <f t="shared" si="21"/>
        <v>3.9999999999992042</v>
      </c>
      <c r="L106" s="107">
        <f t="shared" si="22"/>
        <v>3907.4928862159877</v>
      </c>
      <c r="M106" s="108"/>
      <c r="N106" s="6">
        <f>IF(K106="","",(L106/K106)/LOOKUP(RIGHT($D$2,3),定数!$A$6:$A$13,定数!$B$6:$B$13))</f>
        <v>9.7687322155419132</v>
      </c>
      <c r="O106" s="55">
        <f t="shared" si="16"/>
        <v>2019</v>
      </c>
      <c r="P106" s="8">
        <f t="shared" si="17"/>
        <v>43989</v>
      </c>
      <c r="Q106" s="8" t="s">
        <v>69</v>
      </c>
      <c r="R106" s="104">
        <v>108.54</v>
      </c>
      <c r="S106" s="104"/>
      <c r="T106" s="105">
        <f>IF(R106="","",V106*N106*LOOKUP(RIGHT($D$2,3),定数!$A$6:$A$13,定数!$B$6:$B$13))</f>
        <v>4884.3661077720672</v>
      </c>
      <c r="U106" s="105"/>
      <c r="V106" s="106">
        <f t="shared" si="25"/>
        <v>5.0000000000011369</v>
      </c>
      <c r="W106" s="106"/>
      <c r="X106" t="str">
        <f t="shared" si="28"/>
        <v/>
      </c>
      <c r="Y106">
        <f t="shared" si="28"/>
        <v>0</v>
      </c>
      <c r="Z106" s="38">
        <f t="shared" si="26"/>
        <v>142249.08386682789</v>
      </c>
      <c r="AA106" s="39">
        <f t="shared" si="27"/>
        <v>8.4354293657140644E-2</v>
      </c>
      <c r="AB106">
        <f t="shared" si="18"/>
        <v>4884.3661077720672</v>
      </c>
      <c r="AC106" t="str">
        <f t="shared" si="19"/>
        <v/>
      </c>
    </row>
    <row r="107" spans="2:29" x14ac:dyDescent="0.15">
      <c r="B107" s="37">
        <v>99</v>
      </c>
      <c r="C107" s="102">
        <f t="shared" si="15"/>
        <v>135134.12898163832</v>
      </c>
      <c r="D107" s="102"/>
      <c r="E107" s="54">
        <f t="shared" si="20"/>
        <v>2019</v>
      </c>
      <c r="F107" s="8">
        <v>43996</v>
      </c>
      <c r="G107" s="37" t="s">
        <v>3</v>
      </c>
      <c r="H107" s="103">
        <v>108.35</v>
      </c>
      <c r="I107" s="103"/>
      <c r="J107" s="6">
        <v>108.38</v>
      </c>
      <c r="K107" s="43">
        <f t="shared" si="21"/>
        <v>3.0000000000001137</v>
      </c>
      <c r="L107" s="107">
        <f t="shared" si="22"/>
        <v>4054.0238694491495</v>
      </c>
      <c r="M107" s="108"/>
      <c r="N107" s="6">
        <f>IF(K107="","",(L107/K107)/LOOKUP(RIGHT($D$2,3),定数!$A$6:$A$13,定数!$B$6:$B$13))</f>
        <v>13.513412898163319</v>
      </c>
      <c r="O107" s="55">
        <f t="shared" si="16"/>
        <v>2019</v>
      </c>
      <c r="P107" s="8">
        <f t="shared" si="17"/>
        <v>43996</v>
      </c>
      <c r="Q107" s="8" t="s">
        <v>69</v>
      </c>
      <c r="R107" s="104">
        <v>108.3</v>
      </c>
      <c r="S107" s="104"/>
      <c r="T107" s="105">
        <f>IF(R107="","",V107*N107*LOOKUP(RIGHT($D$2,3),定数!$A$6:$A$13,定数!$B$6:$B$13))</f>
        <v>6756.7064490812754</v>
      </c>
      <c r="U107" s="105"/>
      <c r="V107" s="106">
        <f t="shared" si="25"/>
        <v>4.9999999999997158</v>
      </c>
      <c r="W107" s="106"/>
      <c r="X107" t="str">
        <f>IF(U107&lt;&gt;"",IF(U107&lt;0,1+X106,0),"")</f>
        <v/>
      </c>
      <c r="Y107">
        <f>IF(V107&lt;&gt;"",IF(V107&lt;0,1+Y106,0),"")</f>
        <v>0</v>
      </c>
      <c r="Z107" s="38">
        <f t="shared" si="26"/>
        <v>142249.08386682789</v>
      </c>
      <c r="AA107" s="39">
        <f t="shared" si="27"/>
        <v>5.0017579669268786E-2</v>
      </c>
      <c r="AB107">
        <f t="shared" si="18"/>
        <v>6756.7064490812754</v>
      </c>
      <c r="AC107" t="str">
        <f t="shared" si="19"/>
        <v/>
      </c>
    </row>
    <row r="108" spans="2:29" x14ac:dyDescent="0.15">
      <c r="B108" s="37">
        <v>100</v>
      </c>
      <c r="C108" s="102">
        <f t="shared" si="15"/>
        <v>141890.8354307196</v>
      </c>
      <c r="D108" s="102"/>
      <c r="E108" s="54">
        <f t="shared" si="20"/>
        <v>2019</v>
      </c>
      <c r="F108" s="8">
        <v>43996</v>
      </c>
      <c r="G108" s="37" t="s">
        <v>3</v>
      </c>
      <c r="H108" s="103">
        <v>108.29</v>
      </c>
      <c r="I108" s="103"/>
      <c r="J108" s="6">
        <v>108.4</v>
      </c>
      <c r="K108" s="43">
        <f t="shared" si="21"/>
        <v>10.999999999999943</v>
      </c>
      <c r="L108" s="107">
        <f t="shared" si="22"/>
        <v>4256.7250629215878</v>
      </c>
      <c r="M108" s="108"/>
      <c r="N108" s="6">
        <f>IF(K108="","",(L108/K108)/LOOKUP(RIGHT($D$2,3),定数!$A$6:$A$13,定数!$B$6:$B$13))</f>
        <v>3.8697500572014634</v>
      </c>
      <c r="O108" s="55">
        <f t="shared" si="16"/>
        <v>2019</v>
      </c>
      <c r="P108" s="8">
        <f t="shared" si="17"/>
        <v>43996</v>
      </c>
      <c r="Q108" s="8" t="s">
        <v>69</v>
      </c>
      <c r="R108" s="104">
        <v>108.17</v>
      </c>
      <c r="S108" s="104"/>
      <c r="T108" s="105">
        <f>IF(R108="","",V108*N108*LOOKUP(RIGHT($D$2,3),定数!$A$6:$A$13,定数!$B$6:$B$13))</f>
        <v>4643.7000686419315</v>
      </c>
      <c r="U108" s="105"/>
      <c r="V108" s="106">
        <f t="shared" si="25"/>
        <v>12.000000000000455</v>
      </c>
      <c r="W108" s="106"/>
      <c r="X108" t="str">
        <f>IF(U108&lt;&gt;"",IF(U108&lt;0,1+X107,0),"")</f>
        <v/>
      </c>
      <c r="Y108">
        <f>IF(V108&lt;&gt;"",IF(V108&lt;0,1+Y107,0),"")</f>
        <v>0</v>
      </c>
      <c r="Z108" s="38">
        <f t="shared" si="26"/>
        <v>142249.08386682789</v>
      </c>
      <c r="AA108" s="39">
        <f t="shared" si="27"/>
        <v>2.5184586527368102E-3</v>
      </c>
      <c r="AB108">
        <f t="shared" si="18"/>
        <v>4643.7000686419315</v>
      </c>
      <c r="AC108" t="str">
        <f t="shared" si="19"/>
        <v/>
      </c>
    </row>
    <row r="109" spans="2:29" x14ac:dyDescent="0.15"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1"/>
    </row>
    <row r="110" spans="2:29" x14ac:dyDescent="0.1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9"/>
      <c r="U110" s="59"/>
    </row>
  </sheetData>
  <mergeCells count="636">
    <mergeCell ref="C107:D107"/>
    <mergeCell ref="H107:I107"/>
    <mergeCell ref="L107:M107"/>
    <mergeCell ref="R107:S107"/>
    <mergeCell ref="T107:U107"/>
    <mergeCell ref="V107:W107"/>
    <mergeCell ref="C108:D108"/>
    <mergeCell ref="H108:I108"/>
    <mergeCell ref="L108:M108"/>
    <mergeCell ref="R108:S108"/>
    <mergeCell ref="T108:U108"/>
    <mergeCell ref="V108:W108"/>
    <mergeCell ref="C105:D105"/>
    <mergeCell ref="H105:I105"/>
    <mergeCell ref="L105:M105"/>
    <mergeCell ref="R105:S105"/>
    <mergeCell ref="T105:U105"/>
    <mergeCell ref="V105:W105"/>
    <mergeCell ref="C106:D106"/>
    <mergeCell ref="H106:I106"/>
    <mergeCell ref="L106:M106"/>
    <mergeCell ref="R106:S106"/>
    <mergeCell ref="T106:U106"/>
    <mergeCell ref="V106:W106"/>
    <mergeCell ref="C103:D103"/>
    <mergeCell ref="H103:I103"/>
    <mergeCell ref="L103:M103"/>
    <mergeCell ref="R103:S103"/>
    <mergeCell ref="T103:U103"/>
    <mergeCell ref="V103:W103"/>
    <mergeCell ref="C104:D104"/>
    <mergeCell ref="H104:I104"/>
    <mergeCell ref="L104:M104"/>
    <mergeCell ref="R104:S104"/>
    <mergeCell ref="T104:U104"/>
    <mergeCell ref="V104:W104"/>
    <mergeCell ref="C101:D101"/>
    <mergeCell ref="H101:I101"/>
    <mergeCell ref="L101:M101"/>
    <mergeCell ref="R101:S101"/>
    <mergeCell ref="T101:U101"/>
    <mergeCell ref="V101:W101"/>
    <mergeCell ref="C102:D102"/>
    <mergeCell ref="H102:I102"/>
    <mergeCell ref="L102:M102"/>
    <mergeCell ref="R102:S102"/>
    <mergeCell ref="T102:U102"/>
    <mergeCell ref="V102:W102"/>
    <mergeCell ref="C99:D99"/>
    <mergeCell ref="H99:I99"/>
    <mergeCell ref="L99:M99"/>
    <mergeCell ref="R99:S99"/>
    <mergeCell ref="T99:U99"/>
    <mergeCell ref="V99:W99"/>
    <mergeCell ref="C100:D100"/>
    <mergeCell ref="H100:I100"/>
    <mergeCell ref="L100:M100"/>
    <mergeCell ref="R100:S100"/>
    <mergeCell ref="T100:U100"/>
    <mergeCell ref="V100:W100"/>
    <mergeCell ref="C97:D97"/>
    <mergeCell ref="H97:I97"/>
    <mergeCell ref="L97:M97"/>
    <mergeCell ref="R97:S97"/>
    <mergeCell ref="T97:U97"/>
    <mergeCell ref="V97:W97"/>
    <mergeCell ref="C98:D98"/>
    <mergeCell ref="H98:I98"/>
    <mergeCell ref="L98:M98"/>
    <mergeCell ref="R98:S98"/>
    <mergeCell ref="T98:U98"/>
    <mergeCell ref="V98:W98"/>
    <mergeCell ref="C95:D95"/>
    <mergeCell ref="H95:I95"/>
    <mergeCell ref="L95:M95"/>
    <mergeCell ref="R95:S95"/>
    <mergeCell ref="T95:U95"/>
    <mergeCell ref="V95:W95"/>
    <mergeCell ref="C96:D96"/>
    <mergeCell ref="H96:I96"/>
    <mergeCell ref="L96:M96"/>
    <mergeCell ref="R96:S96"/>
    <mergeCell ref="T96:U96"/>
    <mergeCell ref="V96:W96"/>
    <mergeCell ref="C93:D93"/>
    <mergeCell ref="H93:I93"/>
    <mergeCell ref="L93:M93"/>
    <mergeCell ref="R93:S93"/>
    <mergeCell ref="T93:U93"/>
    <mergeCell ref="V93:W93"/>
    <mergeCell ref="C94:D94"/>
    <mergeCell ref="H94:I94"/>
    <mergeCell ref="L94:M94"/>
    <mergeCell ref="R94:S94"/>
    <mergeCell ref="T94:U94"/>
    <mergeCell ref="V94:W94"/>
    <mergeCell ref="C91:D91"/>
    <mergeCell ref="H91:I91"/>
    <mergeCell ref="L91:M91"/>
    <mergeCell ref="R91:S91"/>
    <mergeCell ref="T91:U91"/>
    <mergeCell ref="V91:W91"/>
    <mergeCell ref="C92:D92"/>
    <mergeCell ref="H92:I92"/>
    <mergeCell ref="L92:M92"/>
    <mergeCell ref="R92:S92"/>
    <mergeCell ref="T92:U92"/>
    <mergeCell ref="V92:W92"/>
    <mergeCell ref="C89:D89"/>
    <mergeCell ref="H89:I89"/>
    <mergeCell ref="L89:M89"/>
    <mergeCell ref="R89:S89"/>
    <mergeCell ref="T89:U89"/>
    <mergeCell ref="V89:W89"/>
    <mergeCell ref="C90:D90"/>
    <mergeCell ref="H90:I90"/>
    <mergeCell ref="L90:M90"/>
    <mergeCell ref="R90:S90"/>
    <mergeCell ref="T90:U90"/>
    <mergeCell ref="V90:W90"/>
    <mergeCell ref="C87:D87"/>
    <mergeCell ref="H87:I87"/>
    <mergeCell ref="L87:M87"/>
    <mergeCell ref="R87:S87"/>
    <mergeCell ref="T87:U87"/>
    <mergeCell ref="V87:W87"/>
    <mergeCell ref="C88:D88"/>
    <mergeCell ref="H88:I88"/>
    <mergeCell ref="L88:M88"/>
    <mergeCell ref="R88:S88"/>
    <mergeCell ref="T88:U88"/>
    <mergeCell ref="V88:W88"/>
    <mergeCell ref="C85:D85"/>
    <mergeCell ref="H85:I85"/>
    <mergeCell ref="L85:M85"/>
    <mergeCell ref="R85:S85"/>
    <mergeCell ref="T85:U85"/>
    <mergeCell ref="V85:W85"/>
    <mergeCell ref="C86:D86"/>
    <mergeCell ref="H86:I86"/>
    <mergeCell ref="L86:M86"/>
    <mergeCell ref="R86:S86"/>
    <mergeCell ref="T86:U86"/>
    <mergeCell ref="V86:W86"/>
    <mergeCell ref="C83:D83"/>
    <mergeCell ref="H83:I83"/>
    <mergeCell ref="L83:M83"/>
    <mergeCell ref="R83:S83"/>
    <mergeCell ref="T83:U83"/>
    <mergeCell ref="V83:W83"/>
    <mergeCell ref="C84:D84"/>
    <mergeCell ref="H84:I84"/>
    <mergeCell ref="L84:M84"/>
    <mergeCell ref="R84:S84"/>
    <mergeCell ref="T84:U84"/>
    <mergeCell ref="V84:W84"/>
    <mergeCell ref="C81:D81"/>
    <mergeCell ref="H81:I81"/>
    <mergeCell ref="L81:M81"/>
    <mergeCell ref="R81:S81"/>
    <mergeCell ref="T81:U81"/>
    <mergeCell ref="V81:W81"/>
    <mergeCell ref="C82:D82"/>
    <mergeCell ref="H82:I82"/>
    <mergeCell ref="L82:M82"/>
    <mergeCell ref="R82:S82"/>
    <mergeCell ref="T82:U82"/>
    <mergeCell ref="V82:W82"/>
    <mergeCell ref="C79:D79"/>
    <mergeCell ref="H79:I79"/>
    <mergeCell ref="L79:M79"/>
    <mergeCell ref="R79:S79"/>
    <mergeCell ref="T79:U79"/>
    <mergeCell ref="V79:W79"/>
    <mergeCell ref="C80:D80"/>
    <mergeCell ref="H80:I80"/>
    <mergeCell ref="L80:M80"/>
    <mergeCell ref="R80:S80"/>
    <mergeCell ref="T80:U80"/>
    <mergeCell ref="V80:W80"/>
    <mergeCell ref="C77:D77"/>
    <mergeCell ref="H77:I77"/>
    <mergeCell ref="L77:M77"/>
    <mergeCell ref="R77:S77"/>
    <mergeCell ref="T77:U77"/>
    <mergeCell ref="V77:W77"/>
    <mergeCell ref="C78:D78"/>
    <mergeCell ref="H78:I78"/>
    <mergeCell ref="L78:M78"/>
    <mergeCell ref="R78:S78"/>
    <mergeCell ref="T78:U78"/>
    <mergeCell ref="V78:W78"/>
    <mergeCell ref="C75:D75"/>
    <mergeCell ref="H75:I75"/>
    <mergeCell ref="L75:M75"/>
    <mergeCell ref="R75:S75"/>
    <mergeCell ref="T75:U75"/>
    <mergeCell ref="V75:W75"/>
    <mergeCell ref="C76:D76"/>
    <mergeCell ref="H76:I76"/>
    <mergeCell ref="L76:M76"/>
    <mergeCell ref="R76:S76"/>
    <mergeCell ref="T76:U76"/>
    <mergeCell ref="V76:W76"/>
    <mergeCell ref="C73:D73"/>
    <mergeCell ref="H73:I73"/>
    <mergeCell ref="L73:M73"/>
    <mergeCell ref="R73:S73"/>
    <mergeCell ref="T73:U73"/>
    <mergeCell ref="V73:W73"/>
    <mergeCell ref="C74:D74"/>
    <mergeCell ref="H74:I74"/>
    <mergeCell ref="L74:M74"/>
    <mergeCell ref="R74:S74"/>
    <mergeCell ref="T74:U74"/>
    <mergeCell ref="V74:W74"/>
    <mergeCell ref="C71:D71"/>
    <mergeCell ref="H71:I71"/>
    <mergeCell ref="L71:M71"/>
    <mergeCell ref="R71:S71"/>
    <mergeCell ref="T71:U71"/>
    <mergeCell ref="V71:W71"/>
    <mergeCell ref="C72:D72"/>
    <mergeCell ref="H72:I72"/>
    <mergeCell ref="L72:M72"/>
    <mergeCell ref="R72:S72"/>
    <mergeCell ref="T72:U72"/>
    <mergeCell ref="V72:W72"/>
    <mergeCell ref="C69:D69"/>
    <mergeCell ref="H69:I69"/>
    <mergeCell ref="L69:M69"/>
    <mergeCell ref="R69:S69"/>
    <mergeCell ref="T69:U69"/>
    <mergeCell ref="V69:W69"/>
    <mergeCell ref="C70:D70"/>
    <mergeCell ref="H70:I70"/>
    <mergeCell ref="L70:M70"/>
    <mergeCell ref="R70:S70"/>
    <mergeCell ref="T70:U70"/>
    <mergeCell ref="V70:W70"/>
    <mergeCell ref="C67:D67"/>
    <mergeCell ref="H67:I67"/>
    <mergeCell ref="L67:M67"/>
    <mergeCell ref="R67:S67"/>
    <mergeCell ref="T67:U67"/>
    <mergeCell ref="V67:W67"/>
    <mergeCell ref="C68:D68"/>
    <mergeCell ref="H68:I68"/>
    <mergeCell ref="L68:M68"/>
    <mergeCell ref="R68:S68"/>
    <mergeCell ref="T68:U68"/>
    <mergeCell ref="V68:W68"/>
    <mergeCell ref="C65:D65"/>
    <mergeCell ref="H65:I65"/>
    <mergeCell ref="L65:M65"/>
    <mergeCell ref="R65:S65"/>
    <mergeCell ref="T65:U65"/>
    <mergeCell ref="V65:W65"/>
    <mergeCell ref="C66:D66"/>
    <mergeCell ref="H66:I66"/>
    <mergeCell ref="L66:M66"/>
    <mergeCell ref="R66:S66"/>
    <mergeCell ref="T66:U66"/>
    <mergeCell ref="V66:W66"/>
    <mergeCell ref="C63:D63"/>
    <mergeCell ref="H63:I63"/>
    <mergeCell ref="L63:M63"/>
    <mergeCell ref="R63:S63"/>
    <mergeCell ref="T63:U63"/>
    <mergeCell ref="V63:W63"/>
    <mergeCell ref="C64:D64"/>
    <mergeCell ref="H64:I64"/>
    <mergeCell ref="L64:M64"/>
    <mergeCell ref="R64:S64"/>
    <mergeCell ref="T64:U64"/>
    <mergeCell ref="V64:W64"/>
    <mergeCell ref="C61:D61"/>
    <mergeCell ref="H61:I61"/>
    <mergeCell ref="L61:M61"/>
    <mergeCell ref="R61:S61"/>
    <mergeCell ref="T61:U61"/>
    <mergeCell ref="V61:W61"/>
    <mergeCell ref="C62:D62"/>
    <mergeCell ref="H62:I62"/>
    <mergeCell ref="L62:M62"/>
    <mergeCell ref="R62:S62"/>
    <mergeCell ref="T62:U62"/>
    <mergeCell ref="V62:W62"/>
    <mergeCell ref="C59:D59"/>
    <mergeCell ref="H59:I59"/>
    <mergeCell ref="L59:M59"/>
    <mergeCell ref="R59:S59"/>
    <mergeCell ref="T59:U59"/>
    <mergeCell ref="V59:W59"/>
    <mergeCell ref="C60:D60"/>
    <mergeCell ref="H60:I60"/>
    <mergeCell ref="L60:M60"/>
    <mergeCell ref="R60:S60"/>
    <mergeCell ref="T60:U60"/>
    <mergeCell ref="V60:W60"/>
    <mergeCell ref="C57:D57"/>
    <mergeCell ref="H57:I57"/>
    <mergeCell ref="L57:M57"/>
    <mergeCell ref="R57:S57"/>
    <mergeCell ref="T57:U57"/>
    <mergeCell ref="V57:W57"/>
    <mergeCell ref="C58:D58"/>
    <mergeCell ref="H58:I58"/>
    <mergeCell ref="L58:M58"/>
    <mergeCell ref="R58:S58"/>
    <mergeCell ref="T58:U58"/>
    <mergeCell ref="V58:W58"/>
    <mergeCell ref="C55:D55"/>
    <mergeCell ref="H55:I55"/>
    <mergeCell ref="L55:M55"/>
    <mergeCell ref="R55:S55"/>
    <mergeCell ref="T55:U55"/>
    <mergeCell ref="V55:W55"/>
    <mergeCell ref="C56:D56"/>
    <mergeCell ref="H56:I56"/>
    <mergeCell ref="L56:M56"/>
    <mergeCell ref="R56:S56"/>
    <mergeCell ref="T56:U56"/>
    <mergeCell ref="V56:W56"/>
    <mergeCell ref="C53:D53"/>
    <mergeCell ref="H53:I53"/>
    <mergeCell ref="L53:M53"/>
    <mergeCell ref="R53:S53"/>
    <mergeCell ref="T53:U53"/>
    <mergeCell ref="V53:W53"/>
    <mergeCell ref="C54:D54"/>
    <mergeCell ref="H54:I54"/>
    <mergeCell ref="L54:M54"/>
    <mergeCell ref="R54:S54"/>
    <mergeCell ref="T54:U54"/>
    <mergeCell ref="V54:W54"/>
    <mergeCell ref="C51:D51"/>
    <mergeCell ref="H51:I51"/>
    <mergeCell ref="L51:M51"/>
    <mergeCell ref="R51:S51"/>
    <mergeCell ref="T51:U51"/>
    <mergeCell ref="V51:W51"/>
    <mergeCell ref="C52:D52"/>
    <mergeCell ref="H52:I52"/>
    <mergeCell ref="L52:M52"/>
    <mergeCell ref="R52:S52"/>
    <mergeCell ref="T52:U52"/>
    <mergeCell ref="V52:W52"/>
    <mergeCell ref="C49:D49"/>
    <mergeCell ref="H49:I49"/>
    <mergeCell ref="L49:M49"/>
    <mergeCell ref="R49:S49"/>
    <mergeCell ref="T49:U49"/>
    <mergeCell ref="V49:W49"/>
    <mergeCell ref="C50:D50"/>
    <mergeCell ref="H50:I50"/>
    <mergeCell ref="L50:M50"/>
    <mergeCell ref="R50:S50"/>
    <mergeCell ref="T50:U50"/>
    <mergeCell ref="V50:W50"/>
    <mergeCell ref="C47:D47"/>
    <mergeCell ref="H47:I47"/>
    <mergeCell ref="L47:M47"/>
    <mergeCell ref="R47:S47"/>
    <mergeCell ref="T47:U47"/>
    <mergeCell ref="V47:W47"/>
    <mergeCell ref="C48:D48"/>
    <mergeCell ref="H48:I48"/>
    <mergeCell ref="L48:M48"/>
    <mergeCell ref="R48:S48"/>
    <mergeCell ref="T48:U48"/>
    <mergeCell ref="V48:W48"/>
    <mergeCell ref="C45:D45"/>
    <mergeCell ref="H45:I45"/>
    <mergeCell ref="L45:M45"/>
    <mergeCell ref="R45:S45"/>
    <mergeCell ref="T45:U45"/>
    <mergeCell ref="V45:W45"/>
    <mergeCell ref="C46:D46"/>
    <mergeCell ref="H46:I46"/>
    <mergeCell ref="L46:M46"/>
    <mergeCell ref="R46:S46"/>
    <mergeCell ref="T46:U46"/>
    <mergeCell ref="V46:W46"/>
    <mergeCell ref="C43:D43"/>
    <mergeCell ref="H43:I43"/>
    <mergeCell ref="L43:M43"/>
    <mergeCell ref="R43:S43"/>
    <mergeCell ref="T43:U43"/>
    <mergeCell ref="V43:W43"/>
    <mergeCell ref="C44:D44"/>
    <mergeCell ref="H44:I44"/>
    <mergeCell ref="L44:M44"/>
    <mergeCell ref="R44:S44"/>
    <mergeCell ref="T44:U44"/>
    <mergeCell ref="V44:W44"/>
    <mergeCell ref="C41:D41"/>
    <mergeCell ref="H41:I41"/>
    <mergeCell ref="L41:M41"/>
    <mergeCell ref="R41:S41"/>
    <mergeCell ref="T41:U41"/>
    <mergeCell ref="V41:W41"/>
    <mergeCell ref="C42:D42"/>
    <mergeCell ref="H42:I42"/>
    <mergeCell ref="L42:M42"/>
    <mergeCell ref="R42:S42"/>
    <mergeCell ref="T42:U42"/>
    <mergeCell ref="V42:W42"/>
    <mergeCell ref="C39:D39"/>
    <mergeCell ref="H39:I39"/>
    <mergeCell ref="L39:M39"/>
    <mergeCell ref="R39:S39"/>
    <mergeCell ref="T39:U39"/>
    <mergeCell ref="V39:W39"/>
    <mergeCell ref="C40:D40"/>
    <mergeCell ref="H40:I40"/>
    <mergeCell ref="L40:M40"/>
    <mergeCell ref="R40:S40"/>
    <mergeCell ref="T40:U40"/>
    <mergeCell ref="V40:W40"/>
    <mergeCell ref="C37:D37"/>
    <mergeCell ref="H37:I37"/>
    <mergeCell ref="L37:M37"/>
    <mergeCell ref="R37:S37"/>
    <mergeCell ref="T37:U37"/>
    <mergeCell ref="V37:W37"/>
    <mergeCell ref="C38:D38"/>
    <mergeCell ref="H38:I38"/>
    <mergeCell ref="L38:M38"/>
    <mergeCell ref="R38:S38"/>
    <mergeCell ref="T38:U38"/>
    <mergeCell ref="V38:W38"/>
    <mergeCell ref="C35:D35"/>
    <mergeCell ref="H35:I35"/>
    <mergeCell ref="L35:M35"/>
    <mergeCell ref="R35:S35"/>
    <mergeCell ref="T35:U35"/>
    <mergeCell ref="V35:W35"/>
    <mergeCell ref="C36:D36"/>
    <mergeCell ref="H36:I36"/>
    <mergeCell ref="L36:M36"/>
    <mergeCell ref="R36:S36"/>
    <mergeCell ref="T36:U36"/>
    <mergeCell ref="V36:W36"/>
    <mergeCell ref="C33:D33"/>
    <mergeCell ref="H33:I33"/>
    <mergeCell ref="L33:M33"/>
    <mergeCell ref="R33:S33"/>
    <mergeCell ref="T33:U33"/>
    <mergeCell ref="V33:W33"/>
    <mergeCell ref="C34:D34"/>
    <mergeCell ref="H34:I34"/>
    <mergeCell ref="L34:M34"/>
    <mergeCell ref="R34:S34"/>
    <mergeCell ref="T34:U34"/>
    <mergeCell ref="V34:W34"/>
    <mergeCell ref="C31:D31"/>
    <mergeCell ref="H31:I31"/>
    <mergeCell ref="L31:M31"/>
    <mergeCell ref="R31:S31"/>
    <mergeCell ref="T31:U31"/>
    <mergeCell ref="V31:W31"/>
    <mergeCell ref="C32:D32"/>
    <mergeCell ref="H32:I32"/>
    <mergeCell ref="L32:M32"/>
    <mergeCell ref="R32:S32"/>
    <mergeCell ref="T32:U32"/>
    <mergeCell ref="V32:W32"/>
    <mergeCell ref="C29:D29"/>
    <mergeCell ref="H29:I29"/>
    <mergeCell ref="L29:M29"/>
    <mergeCell ref="R29:S29"/>
    <mergeCell ref="T29:U29"/>
    <mergeCell ref="V29:W29"/>
    <mergeCell ref="C30:D30"/>
    <mergeCell ref="H30:I30"/>
    <mergeCell ref="L30:M30"/>
    <mergeCell ref="R30:S30"/>
    <mergeCell ref="T30:U30"/>
    <mergeCell ref="V30:W30"/>
    <mergeCell ref="C27:D27"/>
    <mergeCell ref="H27:I27"/>
    <mergeCell ref="L27:M27"/>
    <mergeCell ref="R27:S27"/>
    <mergeCell ref="T27:U27"/>
    <mergeCell ref="V27:W27"/>
    <mergeCell ref="C28:D28"/>
    <mergeCell ref="H28:I28"/>
    <mergeCell ref="L28:M28"/>
    <mergeCell ref="R28:S28"/>
    <mergeCell ref="T28:U28"/>
    <mergeCell ref="V28:W28"/>
    <mergeCell ref="C25:D25"/>
    <mergeCell ref="H25:I25"/>
    <mergeCell ref="L25:M25"/>
    <mergeCell ref="R25:S25"/>
    <mergeCell ref="T25:U25"/>
    <mergeCell ref="V25:W25"/>
    <mergeCell ref="C26:D26"/>
    <mergeCell ref="H26:I26"/>
    <mergeCell ref="L26:M26"/>
    <mergeCell ref="R26:S26"/>
    <mergeCell ref="T26:U26"/>
    <mergeCell ref="V26:W26"/>
    <mergeCell ref="C23:D23"/>
    <mergeCell ref="H23:I23"/>
    <mergeCell ref="L23:M23"/>
    <mergeCell ref="R23:S23"/>
    <mergeCell ref="T23:U23"/>
    <mergeCell ref="V23:W23"/>
    <mergeCell ref="C24:D24"/>
    <mergeCell ref="H24:I24"/>
    <mergeCell ref="L24:M24"/>
    <mergeCell ref="R24:S24"/>
    <mergeCell ref="T24:U24"/>
    <mergeCell ref="V24:W24"/>
    <mergeCell ref="C21:D21"/>
    <mergeCell ref="H21:I21"/>
    <mergeCell ref="L21:M21"/>
    <mergeCell ref="R21:S21"/>
    <mergeCell ref="T21:U21"/>
    <mergeCell ref="V21:W21"/>
    <mergeCell ref="C22:D22"/>
    <mergeCell ref="H22:I22"/>
    <mergeCell ref="L22:M22"/>
    <mergeCell ref="R22:S22"/>
    <mergeCell ref="T22:U22"/>
    <mergeCell ref="V22:W22"/>
    <mergeCell ref="C19:D19"/>
    <mergeCell ref="H19:I19"/>
    <mergeCell ref="L19:M19"/>
    <mergeCell ref="R19:S19"/>
    <mergeCell ref="T19:U19"/>
    <mergeCell ref="V19:W19"/>
    <mergeCell ref="C20:D20"/>
    <mergeCell ref="H20:I20"/>
    <mergeCell ref="L20:M20"/>
    <mergeCell ref="R20:S20"/>
    <mergeCell ref="T20:U20"/>
    <mergeCell ref="V20:W20"/>
    <mergeCell ref="C17:D17"/>
    <mergeCell ref="H17:I17"/>
    <mergeCell ref="L17:M17"/>
    <mergeCell ref="R17:S17"/>
    <mergeCell ref="T17:U17"/>
    <mergeCell ref="V17:W17"/>
    <mergeCell ref="C18:D18"/>
    <mergeCell ref="H18:I18"/>
    <mergeCell ref="L18:M18"/>
    <mergeCell ref="R18:S18"/>
    <mergeCell ref="T18:U18"/>
    <mergeCell ref="V18:W18"/>
    <mergeCell ref="C15:D15"/>
    <mergeCell ref="H15:I15"/>
    <mergeCell ref="L15:M15"/>
    <mergeCell ref="R15:S15"/>
    <mergeCell ref="T15:U15"/>
    <mergeCell ref="V15:W15"/>
    <mergeCell ref="C16:D16"/>
    <mergeCell ref="H16:I16"/>
    <mergeCell ref="L16:M16"/>
    <mergeCell ref="R16:S16"/>
    <mergeCell ref="T16:U16"/>
    <mergeCell ref="V16:W16"/>
    <mergeCell ref="C13:D13"/>
    <mergeCell ref="H13:I13"/>
    <mergeCell ref="L13:M13"/>
    <mergeCell ref="R13:S13"/>
    <mergeCell ref="T13:U13"/>
    <mergeCell ref="V13:W13"/>
    <mergeCell ref="C14:D14"/>
    <mergeCell ref="H14:I14"/>
    <mergeCell ref="L14:M14"/>
    <mergeCell ref="R14:S14"/>
    <mergeCell ref="T14:U14"/>
    <mergeCell ref="V14:W14"/>
    <mergeCell ref="C11:D11"/>
    <mergeCell ref="H11:I11"/>
    <mergeCell ref="L11:M11"/>
    <mergeCell ref="R11:S11"/>
    <mergeCell ref="T11:U11"/>
    <mergeCell ref="V11:W11"/>
    <mergeCell ref="C12:D12"/>
    <mergeCell ref="H12:I12"/>
    <mergeCell ref="L12:M12"/>
    <mergeCell ref="R12:S12"/>
    <mergeCell ref="T12:U12"/>
    <mergeCell ref="V12:W12"/>
    <mergeCell ref="C9:D9"/>
    <mergeCell ref="H9:I9"/>
    <mergeCell ref="L9:M9"/>
    <mergeCell ref="R9:S9"/>
    <mergeCell ref="T9:U9"/>
    <mergeCell ref="V9:W9"/>
    <mergeCell ref="C10:D10"/>
    <mergeCell ref="H10:I10"/>
    <mergeCell ref="L10:M10"/>
    <mergeCell ref="R10:S10"/>
    <mergeCell ref="T10:U10"/>
    <mergeCell ref="V10:W10"/>
    <mergeCell ref="B7:B8"/>
    <mergeCell ref="C7:D8"/>
    <mergeCell ref="E7:I7"/>
    <mergeCell ref="K7:M7"/>
    <mergeCell ref="N7:N8"/>
    <mergeCell ref="O7:S7"/>
    <mergeCell ref="T7:W7"/>
    <mergeCell ref="H8:I8"/>
    <mergeCell ref="L8:M8"/>
    <mergeCell ref="R8:S8"/>
    <mergeCell ref="T8:U8"/>
    <mergeCell ref="V8:W8"/>
    <mergeCell ref="Z8:AA8"/>
    <mergeCell ref="P2:Q2"/>
    <mergeCell ref="P4:Q4"/>
    <mergeCell ref="P5:Q5"/>
    <mergeCell ref="L3:Q3"/>
    <mergeCell ref="J2:K2"/>
    <mergeCell ref="L2:M2"/>
    <mergeCell ref="N2:O2"/>
    <mergeCell ref="B3:C3"/>
    <mergeCell ref="D3:I3"/>
    <mergeCell ref="J3:K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J5:K5"/>
    <mergeCell ref="L5:M5"/>
  </mergeCells>
  <phoneticPr fontId="2"/>
  <conditionalFormatting sqref="G46">
    <cfRule type="cellIs" dxfId="25" priority="11" stopIfTrue="1" operator="equal">
      <formula>"買"</formula>
    </cfRule>
    <cfRule type="cellIs" dxfId="24" priority="12" stopIfTrue="1" operator="equal">
      <formula>"売"</formula>
    </cfRule>
  </conditionalFormatting>
  <conditionalFormatting sqref="G9:G11 G14:G45 G47:G108">
    <cfRule type="cellIs" dxfId="23" priority="13" stopIfTrue="1" operator="equal">
      <formula>"買"</formula>
    </cfRule>
    <cfRule type="cellIs" dxfId="22" priority="14" stopIfTrue="1" operator="equal">
      <formula>"売"</formula>
    </cfRule>
  </conditionalFormatting>
  <conditionalFormatting sqref="G12">
    <cfRule type="cellIs" dxfId="21" priority="9" stopIfTrue="1" operator="equal">
      <formula>"買"</formula>
    </cfRule>
    <cfRule type="cellIs" dxfId="20" priority="10" stopIfTrue="1" operator="equal">
      <formula>"売"</formula>
    </cfRule>
  </conditionalFormatting>
  <conditionalFormatting sqref="G13">
    <cfRule type="cellIs" dxfId="19" priority="7" stopIfTrue="1" operator="equal">
      <formula>"買"</formula>
    </cfRule>
    <cfRule type="cellIs" dxfId="18" priority="8" stopIfTrue="1" operator="equal">
      <formula>"売"</formula>
    </cfRule>
  </conditionalFormatting>
  <conditionalFormatting sqref="Q9:Q108">
    <cfRule type="containsText" dxfId="17" priority="1" operator="containsText" text="負">
      <formula>NOT(ISERROR(SEARCH("負",Q9)))</formula>
    </cfRule>
    <cfRule type="containsText" dxfId="16" priority="2" operator="containsText" text="勝">
      <formula>NOT(ISERROR(SEARCH("勝",Q9)))</formula>
    </cfRule>
  </conditionalFormatting>
  <dataValidations count="3">
    <dataValidation type="list" allowBlank="1" showInputMessage="1" showErrorMessage="1" sqref="G9:G108">
      <formula1>"買,売"</formula1>
    </dataValidation>
    <dataValidation type="list" allowBlank="1" showInputMessage="1" showErrorMessage="1" sqref="D2:E2">
      <formula1>"USDJPY,EURJPY,GBPJPY,,CADJPY,AUDJPY,CHFJPY,NZDJPY,GBPUSD,EURUSD,NZDUSD,AUDUSD,USDCHF,EURCHF,AUDCHF,EURGBP,USDCAD,AUDNZD"</formula1>
    </dataValidation>
    <dataValidation type="list" allowBlank="1" showInputMessage="1" showErrorMessage="1" sqref="Q9:Q108">
      <formula1>"勝,負"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09"/>
  <sheetViews>
    <sheetView tabSelected="1" zoomScale="115" zoomScaleNormal="115" workbookViewId="0">
      <pane ySplit="8" topLeftCell="A9" activePane="bottomLeft" state="frozen"/>
      <selection pane="bottomLeft" activeCell="T108" sqref="T108:U108"/>
    </sheetView>
  </sheetViews>
  <sheetFormatPr defaultRowHeight="13.5" x14ac:dyDescent="0.15"/>
  <cols>
    <col min="1" max="1" width="2.875" customWidth="1"/>
    <col min="2" max="9" width="6.625" customWidth="1"/>
    <col min="10" max="10" width="10.625" customWidth="1"/>
    <col min="11" max="20" width="6.625" customWidth="1"/>
    <col min="24" max="24" width="10.875" style="22" hidden="1" customWidth="1"/>
    <col min="25" max="25" width="0" hidden="1" customWidth="1"/>
  </cols>
  <sheetData>
    <row r="1" spans="2:29" x14ac:dyDescent="0.15">
      <c r="W1" s="22"/>
      <c r="X1"/>
    </row>
    <row r="2" spans="2:29" x14ac:dyDescent="0.15">
      <c r="B2" s="72" t="s">
        <v>5</v>
      </c>
      <c r="C2" s="72"/>
      <c r="D2" s="74" t="str">
        <f>'検証シート　FIB1.27'!D2:E2</f>
        <v>USDJPY</v>
      </c>
      <c r="E2" s="74"/>
      <c r="F2" s="72" t="s">
        <v>6</v>
      </c>
      <c r="G2" s="72"/>
      <c r="H2" s="67" t="str">
        <f>'検証シート　FIB1.27'!H2:I2</f>
        <v>３０分足</v>
      </c>
      <c r="I2" s="68"/>
      <c r="J2" s="72" t="s">
        <v>7</v>
      </c>
      <c r="K2" s="72"/>
      <c r="L2" s="73">
        <v>100000</v>
      </c>
      <c r="M2" s="74"/>
      <c r="N2" s="72" t="s">
        <v>8</v>
      </c>
      <c r="O2" s="72"/>
      <c r="P2" s="63">
        <f>SUM(L2,D4)</f>
        <v>164842.93334250592</v>
      </c>
      <c r="Q2" s="64"/>
      <c r="R2" s="1"/>
      <c r="S2" s="1"/>
      <c r="T2" s="1"/>
      <c r="U2" s="1"/>
      <c r="W2" s="22"/>
      <c r="X2"/>
    </row>
    <row r="3" spans="2:29" ht="57" customHeight="1" x14ac:dyDescent="0.15">
      <c r="B3" s="72" t="s">
        <v>9</v>
      </c>
      <c r="C3" s="72"/>
      <c r="D3" s="75" t="s">
        <v>38</v>
      </c>
      <c r="E3" s="75"/>
      <c r="F3" s="75"/>
      <c r="G3" s="75"/>
      <c r="H3" s="75"/>
      <c r="I3" s="75"/>
      <c r="J3" s="72" t="s">
        <v>10</v>
      </c>
      <c r="K3" s="72"/>
      <c r="L3" s="69" t="s">
        <v>57</v>
      </c>
      <c r="M3" s="70"/>
      <c r="N3" s="70"/>
      <c r="O3" s="70"/>
      <c r="P3" s="70"/>
      <c r="Q3" s="71"/>
      <c r="R3" s="1"/>
      <c r="S3" s="1"/>
      <c r="T3" s="1"/>
      <c r="W3" s="22"/>
      <c r="X3"/>
    </row>
    <row r="4" spans="2:29" x14ac:dyDescent="0.15">
      <c r="B4" s="72" t="s">
        <v>11</v>
      </c>
      <c r="C4" s="72"/>
      <c r="D4" s="77">
        <f>SUM($T$9:$U$993)</f>
        <v>64842.933342505923</v>
      </c>
      <c r="E4" s="77"/>
      <c r="F4" s="72" t="s">
        <v>12</v>
      </c>
      <c r="G4" s="72"/>
      <c r="H4" s="78">
        <f>SUM($V$9:$W$108)</f>
        <v>80.000000000001137</v>
      </c>
      <c r="I4" s="76"/>
      <c r="J4" s="79" t="s">
        <v>61</v>
      </c>
      <c r="K4" s="79"/>
      <c r="L4" s="80">
        <f>ABS(AB8/AC8)</f>
        <v>1.4008306530858221</v>
      </c>
      <c r="M4" s="80"/>
      <c r="N4" s="79" t="s">
        <v>56</v>
      </c>
      <c r="O4" s="79"/>
      <c r="P4" s="65">
        <f>MAX(AA:AA)</f>
        <v>0.21625664056230387</v>
      </c>
      <c r="Q4" s="66"/>
      <c r="R4" s="1"/>
      <c r="S4" s="1"/>
      <c r="T4" s="1"/>
      <c r="U4" s="1"/>
      <c r="W4" s="22"/>
      <c r="X4"/>
    </row>
    <row r="5" spans="2:29" x14ac:dyDescent="0.15">
      <c r="B5" s="36" t="s">
        <v>15</v>
      </c>
      <c r="C5" s="2">
        <f>COUNTIF($T$9:$T$990,"&gt;0")</f>
        <v>53</v>
      </c>
      <c r="D5" s="35" t="s">
        <v>16</v>
      </c>
      <c r="E5" s="15">
        <f>COUNTIF($T$9:$T$990,"&lt;0")</f>
        <v>47</v>
      </c>
      <c r="F5" s="35" t="s">
        <v>17</v>
      </c>
      <c r="G5" s="2">
        <f>COUNTIF($T$9:$T$990,"=0")</f>
        <v>0</v>
      </c>
      <c r="H5" s="35" t="s">
        <v>18</v>
      </c>
      <c r="I5" s="3">
        <f>C5/SUM(C5,E5,G5)</f>
        <v>0.53</v>
      </c>
      <c r="J5" s="81" t="s">
        <v>19</v>
      </c>
      <c r="K5" s="72"/>
      <c r="L5" s="67">
        <f>MAX(X9:X991)</f>
        <v>5</v>
      </c>
      <c r="M5" s="68"/>
      <c r="N5" s="17" t="s">
        <v>20</v>
      </c>
      <c r="O5" s="9"/>
      <c r="P5" s="67">
        <f>MAX(Y9:Y991)</f>
        <v>8</v>
      </c>
      <c r="Q5" s="68"/>
      <c r="R5" s="52"/>
      <c r="S5" s="1"/>
      <c r="T5" s="1"/>
      <c r="U5" s="1"/>
      <c r="W5" s="22"/>
      <c r="X5"/>
    </row>
    <row r="6" spans="2:29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0" t="s">
        <v>59</v>
      </c>
      <c r="N6" s="12"/>
      <c r="O6" s="12"/>
      <c r="P6" s="10"/>
      <c r="Q6" s="10"/>
      <c r="R6" s="51"/>
      <c r="S6" s="1"/>
      <c r="T6" s="1"/>
      <c r="U6" s="1"/>
      <c r="W6" s="22"/>
      <c r="X6"/>
    </row>
    <row r="7" spans="2:29" x14ac:dyDescent="0.15">
      <c r="B7" s="82" t="s">
        <v>21</v>
      </c>
      <c r="C7" s="84" t="s">
        <v>22</v>
      </c>
      <c r="D7" s="85"/>
      <c r="E7" s="88" t="s">
        <v>23</v>
      </c>
      <c r="F7" s="89"/>
      <c r="G7" s="89"/>
      <c r="H7" s="89"/>
      <c r="I7" s="90"/>
      <c r="J7" s="48" t="s">
        <v>62</v>
      </c>
      <c r="K7" s="91"/>
      <c r="L7" s="92"/>
      <c r="M7" s="93"/>
      <c r="N7" s="94" t="s">
        <v>25</v>
      </c>
      <c r="O7" s="95" t="s">
        <v>26</v>
      </c>
      <c r="P7" s="96"/>
      <c r="Q7" s="96"/>
      <c r="R7" s="96"/>
      <c r="S7" s="97"/>
      <c r="T7" s="98" t="s">
        <v>27</v>
      </c>
      <c r="U7" s="98"/>
      <c r="V7" s="98"/>
      <c r="W7" s="98"/>
    </row>
    <row r="8" spans="2:29" x14ac:dyDescent="0.15">
      <c r="B8" s="83"/>
      <c r="C8" s="86"/>
      <c r="D8" s="87"/>
      <c r="E8" s="18" t="s">
        <v>28</v>
      </c>
      <c r="F8" s="18" t="s">
        <v>29</v>
      </c>
      <c r="G8" s="18" t="s">
        <v>30</v>
      </c>
      <c r="H8" s="99" t="s">
        <v>31</v>
      </c>
      <c r="I8" s="90"/>
      <c r="J8" s="49" t="s">
        <v>63</v>
      </c>
      <c r="K8" s="4" t="s">
        <v>32</v>
      </c>
      <c r="L8" s="100" t="s">
        <v>33</v>
      </c>
      <c r="M8" s="93"/>
      <c r="N8" s="94"/>
      <c r="O8" s="5" t="s">
        <v>28</v>
      </c>
      <c r="P8" s="5" t="s">
        <v>29</v>
      </c>
      <c r="Q8" s="5" t="s">
        <v>66</v>
      </c>
      <c r="R8" s="101" t="s">
        <v>31</v>
      </c>
      <c r="S8" s="97"/>
      <c r="T8" s="98" t="s">
        <v>34</v>
      </c>
      <c r="U8" s="98"/>
      <c r="V8" s="98" t="s">
        <v>32</v>
      </c>
      <c r="W8" s="98"/>
      <c r="Z8" s="62" t="s">
        <v>67</v>
      </c>
      <c r="AA8" s="62"/>
      <c r="AB8">
        <f>SUM(AB9:AB108)</f>
        <v>226614.32693056655</v>
      </c>
      <c r="AC8">
        <f>SUM(AC9:AC108)</f>
        <v>-161771.39358806063</v>
      </c>
    </row>
    <row r="9" spans="2:29" x14ac:dyDescent="0.15">
      <c r="B9" s="37">
        <v>1</v>
      </c>
      <c r="C9" s="102">
        <f>L2</f>
        <v>100000</v>
      </c>
      <c r="D9" s="102"/>
      <c r="E9" s="43">
        <f>IF(C9="","",IF('検証シート　FIB1.27'!E9="","",'検証シート　FIB1.27'!E9))</f>
        <v>2019</v>
      </c>
      <c r="F9" s="8">
        <f>IF(E9="","",IF('検証シート　FIB1.27'!F9="","",'検証シート　FIB1.27'!F9))</f>
        <v>43837</v>
      </c>
      <c r="G9" s="41" t="str">
        <f>IF(F9="","",IF('検証シート　FIB1.27'!G9="","",'検証シート　FIB1.27'!G9))</f>
        <v>買</v>
      </c>
      <c r="H9" s="103">
        <f>IF(G9="","",IF('検証シート　FIB1.27'!H9="","",'検証シート　FIB1.27'!H9))</f>
        <v>108.32</v>
      </c>
      <c r="I9" s="103" t="str">
        <f>IF(H9="","",IF('検証シート　FIB1.27'!I9="","",'検証シート　FIB1.27'!I9))</f>
        <v/>
      </c>
      <c r="J9" s="53">
        <f>IF(H9="","",IF('検証シート　FIB1.27'!J9="","",'検証シート　FIB1.27'!J9))</f>
        <v>108.19</v>
      </c>
      <c r="K9" s="37">
        <f>IF(J9="","",IF('検証シート　FIB1.27'!K9="","",'検証シート　FIB1.27'!K9))</f>
        <v>12.999999999999545</v>
      </c>
      <c r="L9" s="102">
        <f>IF(K9="","",C9*0.03)</f>
        <v>3000</v>
      </c>
      <c r="M9" s="102"/>
      <c r="N9" s="6">
        <f>IF(K9="","",(L9/K9)/LOOKUP(RIGHT($D$2,3),定数!$A$6:$A$13,定数!$B$6:$B$13))</f>
        <v>2.3076923076923883</v>
      </c>
      <c r="O9" s="41">
        <f>IF(N9="","",IF('検証シート　FIB1.27'!O9="","",'検証シート　FIB1.27'!O9))</f>
        <v>2019</v>
      </c>
      <c r="P9" s="8">
        <f>IF(O9="","",IF('検証シート　FIB1.27'!P9="","",'検証シート　FIB1.27'!P9))</f>
        <v>43837</v>
      </c>
      <c r="Q9" s="8" t="s">
        <v>69</v>
      </c>
      <c r="R9" s="104">
        <v>108.51</v>
      </c>
      <c r="S9" s="104"/>
      <c r="T9" s="105">
        <f>IF(R9="","",V9*N9*LOOKUP(RIGHT($D$2,3),定数!$A$6:$A$13,定数!$B$6:$B$13))</f>
        <v>4384.6153846158131</v>
      </c>
      <c r="U9" s="105"/>
      <c r="V9" s="106">
        <f>IF(R9="","",IF(G9="買",(R9-H9),(H9-R9))*IF(RIGHT($D$2,3)="JPY",100,10000))</f>
        <v>19.000000000001194</v>
      </c>
      <c r="W9" s="106"/>
      <c r="X9" s="1">
        <f>IF(V9&lt;&gt;"",IF(V9&gt;0,1+X8,0),"")</f>
        <v>1</v>
      </c>
      <c r="Y9">
        <f>IF(V9&lt;&gt;"",IF(V9&lt;0,1+Y8,0),"")</f>
        <v>0</v>
      </c>
      <c r="AB9">
        <f>IF(T9&gt;0,T9,"")</f>
        <v>4384.6153846158131</v>
      </c>
      <c r="AC9" t="str">
        <f>IF(T9&lt;0,T9,"")</f>
        <v/>
      </c>
    </row>
    <row r="10" spans="2:29" x14ac:dyDescent="0.15">
      <c r="B10" s="37">
        <v>2</v>
      </c>
      <c r="C10" s="102">
        <f>IF(T9="","",C9+T9)</f>
        <v>104384.61538461581</v>
      </c>
      <c r="D10" s="102"/>
      <c r="E10" s="43">
        <f>IF(C10="","",IF('検証シート　FIB1.27'!E10="","",'検証シート　FIB1.27'!E10))</f>
        <v>2019</v>
      </c>
      <c r="F10" s="8">
        <f>IF(E10="","",IF('検証シート　FIB1.27'!F10="","",'検証シート　FIB1.27'!F10))</f>
        <v>43839</v>
      </c>
      <c r="G10" s="43" t="str">
        <f>IF(F10="","",IF('検証シート　FIB1.27'!G10="","",'検証シート　FIB1.27'!G10))</f>
        <v>買</v>
      </c>
      <c r="H10" s="103">
        <f>IF(G10="","",IF('検証シート　FIB1.27'!H10="","",'検証シート　FIB1.27'!H10))</f>
        <v>108.81</v>
      </c>
      <c r="I10" s="103" t="str">
        <f>IF(H10="","",IF('検証シート　FIB1.27'!I10="","",'検証シート　FIB1.27'!I10))</f>
        <v/>
      </c>
      <c r="J10" s="6">
        <f>IF(H10="","",IF('検証シート　FIB1.27'!J10="","",'検証シート　FIB1.27'!J10))</f>
        <v>108.67</v>
      </c>
      <c r="K10" s="42">
        <f>IF(J10="","",IF(G10="買",(H10-J10),(J10-H10))*IF(RIGHT($D$2,3)="JPY",100,10000))</f>
        <v>14.000000000000057</v>
      </c>
      <c r="L10" s="107">
        <f>IF(K10="","",C10*0.03)</f>
        <v>3131.5384615384742</v>
      </c>
      <c r="M10" s="108"/>
      <c r="N10" s="6">
        <f>IF(K10="","",(L10/K10)/LOOKUP(RIGHT($D$2,3),定数!$A$6:$A$13,定数!$B$6:$B$13))</f>
        <v>2.2368131868131869</v>
      </c>
      <c r="O10" s="43">
        <f>IF(N10="","",IF('検証シート　FIB1.27'!O10="","",'検証シート　FIB1.27'!O10))</f>
        <v>2019</v>
      </c>
      <c r="P10" s="8">
        <f>IF(O10="","",IF('検証シート　FIB1.27'!P10="","",'検証シート　FIB1.27'!P10))</f>
        <v>43839</v>
      </c>
      <c r="Q10" s="8" t="s">
        <v>65</v>
      </c>
      <c r="R10" s="104">
        <f t="shared" ref="R10:R73" si="0">IF(Q10="","",IF(Q10="負",J10,""))</f>
        <v>108.67</v>
      </c>
      <c r="S10" s="104"/>
      <c r="T10" s="105">
        <f>IF(R10="","",V10*N10*LOOKUP(RIGHT($D$2,3),定数!$A$6:$A$13,定数!$B$6:$B$13))</f>
        <v>-3131.5384615384746</v>
      </c>
      <c r="U10" s="105"/>
      <c r="V10" s="106">
        <f>IF(R10="","",IF(G10="買",(R10-H10),(H10-R10))*IF(RIGHT($D$2,3)="JPY",100,10000))</f>
        <v>-14.000000000000057</v>
      </c>
      <c r="W10" s="106"/>
      <c r="X10" s="22">
        <f t="shared" ref="X10:X22" si="1">IF(V10&lt;&gt;"",IF(V10&gt;0,1+X9,0),"")</f>
        <v>0</v>
      </c>
      <c r="Y10">
        <f t="shared" ref="Y10:Y73" si="2">IF(V10&lt;&gt;"",IF(V10&lt;0,1+Y9,0),"")</f>
        <v>1</v>
      </c>
      <c r="Z10" s="38">
        <f>IF(C10&lt;&gt;"",MAX(C10,C9),"")</f>
        <v>104384.61538461581</v>
      </c>
      <c r="AB10" t="str">
        <f t="shared" ref="AB10:AB73" si="3">IF(T10&gt;0,T10,"")</f>
        <v/>
      </c>
      <c r="AC10">
        <f t="shared" ref="AC10:AC73" si="4">IF(T10&lt;0,T10,"")</f>
        <v>-3131.5384615384746</v>
      </c>
    </row>
    <row r="11" spans="2:29" x14ac:dyDescent="0.15">
      <c r="B11" s="37">
        <v>3</v>
      </c>
      <c r="C11" s="102">
        <f t="shared" ref="C11:C73" si="5">IF(T10="","",C10+T10)</f>
        <v>101253.07692307734</v>
      </c>
      <c r="D11" s="102"/>
      <c r="E11" s="43">
        <f>IF(C11="","",'検証シート　FIB1.27'!E11)</f>
        <v>2019</v>
      </c>
      <c r="F11" s="8">
        <f>IF(E11="","",IF('検証シート　FIB1.27'!F11="","",'検証シート　FIB1.27'!F11))</f>
        <v>43839</v>
      </c>
      <c r="G11" s="43" t="str">
        <f>IF(F11="","",IF('検証シート　FIB1.27'!G11="","",'検証シート　FIB1.27'!G11))</f>
        <v>買</v>
      </c>
      <c r="H11" s="103">
        <f>IF(G11="","",IF('検証シート　FIB1.27'!H11="","",'検証シート　FIB1.27'!H11))</f>
        <v>108.91</v>
      </c>
      <c r="I11" s="103" t="str">
        <f>IF(H11="","",IF('検証シート　FIB1.27'!I11="","",'検証シート　FIB1.27'!I11))</f>
        <v/>
      </c>
      <c r="J11" s="6">
        <f>IF(H11="","",IF('検証シート　FIB1.27'!J11="","",'検証シート　FIB1.27'!J11))</f>
        <v>108.82</v>
      </c>
      <c r="K11" s="42">
        <f t="shared" ref="K11:K74" si="6">IF(J11="","",IF(G11="買",(H11-J11),(J11-H11))*IF(RIGHT($D$2,3)="JPY",100,10000))</f>
        <v>9.0000000000003411</v>
      </c>
      <c r="L11" s="107">
        <f t="shared" ref="L11:L74" si="7">IF(K11="","",C11*0.03)</f>
        <v>3037.59230769232</v>
      </c>
      <c r="M11" s="108"/>
      <c r="N11" s="6">
        <f>IF(K11="","",(L11/K11)/LOOKUP(RIGHT($D$2,3),定数!$A$6:$A$13,定数!$B$6:$B$13))</f>
        <v>3.3751025641024501</v>
      </c>
      <c r="O11" s="43">
        <f>IF(N11="","",IF('検証シート　FIB1.27'!O11="","",'検証シート　FIB1.27'!O11))</f>
        <v>2019</v>
      </c>
      <c r="P11" s="8">
        <f>IF(O11="","",IF('検証シート　FIB1.27'!P11="","",'検証シート　FIB1.27'!P11))</f>
        <v>43839</v>
      </c>
      <c r="Q11" s="8" t="s">
        <v>65</v>
      </c>
      <c r="R11" s="104">
        <f t="shared" si="0"/>
        <v>108.82</v>
      </c>
      <c r="S11" s="104"/>
      <c r="T11" s="105">
        <f>IF(R11="","",V11*N11*LOOKUP(RIGHT($D$2,3),定数!$A$6:$A$13,定数!$B$6:$B$13))</f>
        <v>-3037.5923076923204</v>
      </c>
      <c r="U11" s="105"/>
      <c r="V11" s="106">
        <f>IF(R11="","",IF(G11="買",(R11-H11),(H11-R11))*IF(RIGHT($D$2,3)="JPY",100,10000))</f>
        <v>-9.0000000000003411</v>
      </c>
      <c r="W11" s="106"/>
      <c r="X11" s="22">
        <f t="shared" si="1"/>
        <v>0</v>
      </c>
      <c r="Y11">
        <f t="shared" si="2"/>
        <v>2</v>
      </c>
      <c r="Z11" s="38">
        <f>IF(C11&lt;&gt;"",MAX(Z10,C11),"")</f>
        <v>104384.61538461581</v>
      </c>
      <c r="AA11" s="39">
        <f>IF(Z11&lt;&gt;"",1-(C11/Z11),"")</f>
        <v>2.9999999999999916E-2</v>
      </c>
      <c r="AB11" t="str">
        <f t="shared" si="3"/>
        <v/>
      </c>
      <c r="AC11">
        <f t="shared" si="4"/>
        <v>-3037.5923076923204</v>
      </c>
    </row>
    <row r="12" spans="2:29" x14ac:dyDescent="0.15">
      <c r="B12" s="37">
        <v>4</v>
      </c>
      <c r="C12" s="102">
        <f t="shared" si="5"/>
        <v>98215.484615385023</v>
      </c>
      <c r="D12" s="102"/>
      <c r="E12" s="43">
        <f>IF(C12="","",'検証シート　FIB1.27'!E12)</f>
        <v>2019</v>
      </c>
      <c r="F12" s="8">
        <f>IF(E12="","",IF('検証シート　FIB1.27'!F12="","",'検証シート　FIB1.27'!F12))</f>
        <v>43840</v>
      </c>
      <c r="G12" s="43" t="str">
        <f>IF(F12="","",IF('検証シート　FIB1.27'!G12="","",'検証シート　FIB1.27'!G12))</f>
        <v>売</v>
      </c>
      <c r="H12" s="103">
        <f>IF(G12="","",IF('検証シート　FIB1.27'!H12="","",'検証シート　FIB1.27'!H12))</f>
        <v>107.86</v>
      </c>
      <c r="I12" s="103" t="str">
        <f>IF(H12="","",IF('検証シート　FIB1.27'!I12="","",'検証シート　FIB1.27'!I12))</f>
        <v/>
      </c>
      <c r="J12" s="6">
        <f>IF(H12="","",IF('検証シート　FIB1.27'!J12="","",'検証シート　FIB1.27'!J12))</f>
        <v>107.97</v>
      </c>
      <c r="K12" s="42">
        <f t="shared" si="6"/>
        <v>10.999999999999943</v>
      </c>
      <c r="L12" s="107">
        <f t="shared" si="7"/>
        <v>2946.4645384615505</v>
      </c>
      <c r="M12" s="108"/>
      <c r="N12" s="6">
        <f>IF(K12="","",(L12/K12)/LOOKUP(RIGHT($D$2,3),定数!$A$6:$A$13,定数!$B$6:$B$13))</f>
        <v>2.6786041258741506</v>
      </c>
      <c r="O12" s="43">
        <f>IF(N12="","",IF('検証シート　FIB1.27'!O12="","",'検証シート　FIB1.27'!O12))</f>
        <v>2019</v>
      </c>
      <c r="P12" s="8">
        <f>IF(O12="","",IF('検証シート　FIB1.27'!P12="","",'検証シート　FIB1.27'!P12))</f>
        <v>43840</v>
      </c>
      <c r="Q12" s="8" t="s">
        <v>65</v>
      </c>
      <c r="R12" s="104">
        <f t="shared" si="0"/>
        <v>107.97</v>
      </c>
      <c r="S12" s="104"/>
      <c r="T12" s="105">
        <f>IF(R12="","",V12*N12*LOOKUP(RIGHT($D$2,3),定数!$A$6:$A$13,定数!$B$6:$B$13))</f>
        <v>-2946.4645384615505</v>
      </c>
      <c r="U12" s="105"/>
      <c r="V12" s="106">
        <f t="shared" ref="V12:V75" si="8">IF(R12="","",IF(G12="買",(R12-H12),(H12-R12))*IF(RIGHT($D$2,3)="JPY",100,10000))</f>
        <v>-10.999999999999943</v>
      </c>
      <c r="W12" s="106"/>
      <c r="X12" s="22">
        <f t="shared" si="1"/>
        <v>0</v>
      </c>
      <c r="Y12">
        <f t="shared" si="2"/>
        <v>3</v>
      </c>
      <c r="Z12" s="38">
        <f t="shared" ref="Z12:Z75" si="9">IF(C12&lt;&gt;"",MAX(Z11,C12),"")</f>
        <v>104384.61538461581</v>
      </c>
      <c r="AA12" s="39">
        <f t="shared" ref="AA12:AA75" si="10">IF(Z12&lt;&gt;"",1-(C12/Z12),"")</f>
        <v>5.909999999999993E-2</v>
      </c>
      <c r="AB12" t="str">
        <f t="shared" si="3"/>
        <v/>
      </c>
      <c r="AC12">
        <f t="shared" si="4"/>
        <v>-2946.4645384615505</v>
      </c>
    </row>
    <row r="13" spans="2:29" x14ac:dyDescent="0.15">
      <c r="B13" s="37">
        <v>5</v>
      </c>
      <c r="C13" s="102">
        <f t="shared" si="5"/>
        <v>95269.02007692348</v>
      </c>
      <c r="D13" s="102"/>
      <c r="E13" s="43">
        <f>IF(C13="","",'検証シート　FIB1.27'!E13)</f>
        <v>2019</v>
      </c>
      <c r="F13" s="8">
        <f>IF(E13="","",IF('検証シート　FIB1.27'!F13="","",'検証シート　FIB1.27'!F13))</f>
        <v>43840</v>
      </c>
      <c r="G13" s="43" t="str">
        <f>IF(F13="","",IF('検証シート　FIB1.27'!G13="","",'検証シート　FIB1.27'!G13))</f>
        <v>買</v>
      </c>
      <c r="H13" s="103">
        <f>IF(G13="","",IF('検証シート　FIB1.27'!H13="","",'検証シート　FIB1.27'!H13))</f>
        <v>108.43</v>
      </c>
      <c r="I13" s="103" t="str">
        <f>IF(H13="","",IF('検証シート　FIB1.27'!I13="","",'検証シート　FIB1.27'!I13))</f>
        <v/>
      </c>
      <c r="J13" s="6">
        <f>IF(H13="","",IF('検証シート　FIB1.27'!J13="","",'検証シート　FIB1.27'!J13))</f>
        <v>108.18</v>
      </c>
      <c r="K13" s="42">
        <f t="shared" si="6"/>
        <v>25</v>
      </c>
      <c r="L13" s="107">
        <f t="shared" si="7"/>
        <v>2858.0706023077041</v>
      </c>
      <c r="M13" s="108"/>
      <c r="N13" s="6">
        <f>IF(K13="","",(L13/K13)/LOOKUP(RIGHT($D$2,3),定数!$A$6:$A$13,定数!$B$6:$B$13))</f>
        <v>1.1432282409230816</v>
      </c>
      <c r="O13" s="43">
        <f>IF(N13="","",IF('検証シート　FIB1.27'!O13="","",'検証シート　FIB1.27'!O13))</f>
        <v>2019</v>
      </c>
      <c r="P13" s="8">
        <f>IF(O13="","",IF('検証シート　FIB1.27'!P13="","",'検証シート　FIB1.27'!P13))</f>
        <v>43841</v>
      </c>
      <c r="Q13" s="8" t="s">
        <v>65</v>
      </c>
      <c r="R13" s="104">
        <f t="shared" si="0"/>
        <v>108.18</v>
      </c>
      <c r="S13" s="104"/>
      <c r="T13" s="105">
        <f>IF(R13="","",V13*N13*LOOKUP(RIGHT($D$2,3),定数!$A$6:$A$13,定数!$B$6:$B$13))</f>
        <v>-2858.0706023077041</v>
      </c>
      <c r="U13" s="105"/>
      <c r="V13" s="106">
        <f t="shared" si="8"/>
        <v>-25</v>
      </c>
      <c r="W13" s="106"/>
      <c r="X13" s="22">
        <f t="shared" si="1"/>
        <v>0</v>
      </c>
      <c r="Y13">
        <f t="shared" si="2"/>
        <v>4</v>
      </c>
      <c r="Z13" s="38">
        <f t="shared" si="9"/>
        <v>104384.61538461581</v>
      </c>
      <c r="AA13" s="39">
        <f t="shared" si="10"/>
        <v>8.7326999999999932E-2</v>
      </c>
      <c r="AB13" t="str">
        <f t="shared" si="3"/>
        <v/>
      </c>
      <c r="AC13">
        <f t="shared" si="4"/>
        <v>-2858.0706023077041</v>
      </c>
    </row>
    <row r="14" spans="2:29" x14ac:dyDescent="0.15">
      <c r="B14" s="37">
        <v>6</v>
      </c>
      <c r="C14" s="102">
        <f t="shared" si="5"/>
        <v>92410.949474615772</v>
      </c>
      <c r="D14" s="102"/>
      <c r="E14" s="43">
        <f>IF(C14="","",'検証シート　FIB1.27'!E14)</f>
        <v>2019</v>
      </c>
      <c r="F14" s="8">
        <f>IF(E14="","",IF('検証シート　FIB1.27'!F14="","",'検証シート　FIB1.27'!F14))</f>
        <v>43841</v>
      </c>
      <c r="G14" s="43" t="str">
        <f>IF(F14="","",IF('検証シート　FIB1.27'!G14="","",'検証シート　FIB1.27'!G14))</f>
        <v>買</v>
      </c>
      <c r="H14" s="103">
        <f>IF(G14="","",IF('検証シート　FIB1.27'!H14="","",'検証シート　FIB1.27'!H14))</f>
        <v>108.37</v>
      </c>
      <c r="I14" s="103" t="str">
        <f>IF(H14="","",IF('検証シート　FIB1.27'!I14="","",'検証シート　FIB1.27'!I14))</f>
        <v/>
      </c>
      <c r="J14" s="6">
        <f>IF(H14="","",IF('検証シート　FIB1.27'!J14="","",'検証シート　FIB1.27'!J14))</f>
        <v>108.23</v>
      </c>
      <c r="K14" s="42">
        <f t="shared" si="6"/>
        <v>14.000000000000057</v>
      </c>
      <c r="L14" s="107">
        <f t="shared" si="7"/>
        <v>2772.3284842384733</v>
      </c>
      <c r="M14" s="108"/>
      <c r="N14" s="6">
        <f>IF(K14="","",(L14/K14)/LOOKUP(RIGHT($D$2,3),定数!$A$6:$A$13,定数!$B$6:$B$13))</f>
        <v>1.9802346315989015</v>
      </c>
      <c r="O14" s="43">
        <f>IF(N14="","",IF('検証シート　FIB1.27'!O14="","",'検証シート　FIB1.27'!O14))</f>
        <v>2019</v>
      </c>
      <c r="P14" s="8">
        <f>IF(O14="","",IF('検証シート　FIB1.27'!P14="","",'検証シート　FIB1.27'!P14))</f>
        <v>43841</v>
      </c>
      <c r="Q14" s="8" t="s">
        <v>65</v>
      </c>
      <c r="R14" s="104">
        <f t="shared" si="0"/>
        <v>108.23</v>
      </c>
      <c r="S14" s="104"/>
      <c r="T14" s="105">
        <f>IF(R14="","",V14*N14*LOOKUP(RIGHT($D$2,3),定数!$A$6:$A$13,定数!$B$6:$B$13))</f>
        <v>-2772.3284842384733</v>
      </c>
      <c r="U14" s="105"/>
      <c r="V14" s="106">
        <f t="shared" si="8"/>
        <v>-14.000000000000057</v>
      </c>
      <c r="W14" s="106"/>
      <c r="X14" s="22">
        <f t="shared" si="1"/>
        <v>0</v>
      </c>
      <c r="Y14">
        <f t="shared" si="2"/>
        <v>5</v>
      </c>
      <c r="Z14" s="38">
        <f t="shared" si="9"/>
        <v>104384.61538461581</v>
      </c>
      <c r="AA14" s="39">
        <f t="shared" si="10"/>
        <v>0.11470718999999996</v>
      </c>
      <c r="AB14" t="str">
        <f t="shared" si="3"/>
        <v/>
      </c>
      <c r="AC14">
        <f t="shared" si="4"/>
        <v>-2772.3284842384733</v>
      </c>
    </row>
    <row r="15" spans="2:29" x14ac:dyDescent="0.15">
      <c r="B15" s="37">
        <v>7</v>
      </c>
      <c r="C15" s="102">
        <f t="shared" si="5"/>
        <v>89638.620990377298</v>
      </c>
      <c r="D15" s="102"/>
      <c r="E15" s="43">
        <f>IF(C15="","",'検証シート　FIB1.27'!E15)</f>
        <v>2019</v>
      </c>
      <c r="F15" s="8">
        <f>IF(E15="","",IF('検証シート　FIB1.27'!F15="","",'検証シート　FIB1.27'!F15))</f>
        <v>43841</v>
      </c>
      <c r="G15" s="43" t="str">
        <f>IF(F15="","",IF('検証シート　FIB1.27'!G15="","",'検証シート　FIB1.27'!G15))</f>
        <v>売</v>
      </c>
      <c r="H15" s="103">
        <f>IF(G15="","",IF('検証シート　FIB1.27'!H15="","",'検証シート　FIB1.27'!H15))</f>
        <v>108.28</v>
      </c>
      <c r="I15" s="103" t="str">
        <f>IF(H15="","",IF('検証シート　FIB1.27'!I15="","",'検証シート　FIB1.27'!I15))</f>
        <v/>
      </c>
      <c r="J15" s="6">
        <f>IF(H15="","",IF('検証シート　FIB1.27'!J15="","",'検証シート　FIB1.27'!J15))</f>
        <v>108.35</v>
      </c>
      <c r="K15" s="42">
        <f t="shared" si="6"/>
        <v>6.9999999999993179</v>
      </c>
      <c r="L15" s="107">
        <f t="shared" si="7"/>
        <v>2689.158629711319</v>
      </c>
      <c r="M15" s="108"/>
      <c r="N15" s="6">
        <f>IF(K15="","",(L15/K15)/LOOKUP(RIGHT($D$2,3),定数!$A$6:$A$13,定数!$B$6:$B$13))</f>
        <v>3.8416551853022587</v>
      </c>
      <c r="O15" s="43">
        <f>IF(N15="","",IF('検証シート　FIB1.27'!O15="","",'検証シート　FIB1.27'!O15))</f>
        <v>2019</v>
      </c>
      <c r="P15" s="8">
        <f>IF(O15="","",IF('検証シート　FIB1.27'!P15="","",'検証シート　FIB1.27'!P15))</f>
        <v>43841</v>
      </c>
      <c r="Q15" s="8" t="s">
        <v>65</v>
      </c>
      <c r="R15" s="104">
        <f t="shared" si="0"/>
        <v>108.35</v>
      </c>
      <c r="S15" s="104"/>
      <c r="T15" s="105">
        <f>IF(R15="","",V15*N15*LOOKUP(RIGHT($D$2,3),定数!$A$6:$A$13,定数!$B$6:$B$13))</f>
        <v>-2689.158629711319</v>
      </c>
      <c r="U15" s="105"/>
      <c r="V15" s="106">
        <f t="shared" si="8"/>
        <v>-6.9999999999993179</v>
      </c>
      <c r="W15" s="106"/>
      <c r="X15" s="22">
        <f t="shared" si="1"/>
        <v>0</v>
      </c>
      <c r="Y15">
        <f t="shared" si="2"/>
        <v>6</v>
      </c>
      <c r="Z15" s="38">
        <f t="shared" si="9"/>
        <v>104384.61538461581</v>
      </c>
      <c r="AA15" s="39">
        <f t="shared" si="10"/>
        <v>0.14126597429999987</v>
      </c>
      <c r="AB15" t="str">
        <f t="shared" si="3"/>
        <v/>
      </c>
      <c r="AC15">
        <f t="shared" si="4"/>
        <v>-2689.158629711319</v>
      </c>
    </row>
    <row r="16" spans="2:29" x14ac:dyDescent="0.15">
      <c r="B16" s="37">
        <v>8</v>
      </c>
      <c r="C16" s="102">
        <f t="shared" si="5"/>
        <v>86949.462360665973</v>
      </c>
      <c r="D16" s="102"/>
      <c r="E16" s="43">
        <f>IF(C16="","",'検証シート　FIB1.27'!E16)</f>
        <v>2019</v>
      </c>
      <c r="F16" s="8">
        <f>IF(E16="","",IF('検証シート　FIB1.27'!F16="","",'検証シート　FIB1.27'!F16))</f>
        <v>43845</v>
      </c>
      <c r="G16" s="43" t="str">
        <f>IF(F16="","",IF('検証シート　FIB1.27'!G16="","",'検証シート　FIB1.27'!G16))</f>
        <v>買</v>
      </c>
      <c r="H16" s="103">
        <f>IF(G16="","",IF('検証シート　FIB1.27'!H16="","",'検証シート　FIB1.27'!H16))</f>
        <v>108.59</v>
      </c>
      <c r="I16" s="103" t="str">
        <f>IF(H16="","",IF('検証シート　FIB1.27'!I16="","",'検証シート　FIB1.27'!I16))</f>
        <v/>
      </c>
      <c r="J16" s="6">
        <f>IF(H16="","",IF('検証シート　FIB1.27'!J16="","",'検証シート　FIB1.27'!J16))</f>
        <v>108.46</v>
      </c>
      <c r="K16" s="42">
        <f t="shared" si="6"/>
        <v>13.000000000000966</v>
      </c>
      <c r="L16" s="107">
        <f t="shared" si="7"/>
        <v>2608.4838708199791</v>
      </c>
      <c r="M16" s="108"/>
      <c r="N16" s="6">
        <f>IF(K16="","",(L16/K16)/LOOKUP(RIGHT($D$2,3),定数!$A$6:$A$13,定数!$B$6:$B$13))</f>
        <v>2.0065260544767578</v>
      </c>
      <c r="O16" s="43">
        <f>IF(N16="","",IF('検証シート　FIB1.27'!O16="","",'検証シート　FIB1.27'!O16))</f>
        <v>2019</v>
      </c>
      <c r="P16" s="8">
        <f>IF(O16="","",IF('検証シート　FIB1.27'!P16="","",'検証シート　FIB1.27'!P16))</f>
        <v>43845</v>
      </c>
      <c r="Q16" s="8" t="s">
        <v>65</v>
      </c>
      <c r="R16" s="104">
        <f t="shared" si="0"/>
        <v>108.46</v>
      </c>
      <c r="S16" s="104"/>
      <c r="T16" s="105">
        <f>IF(R16="","",V16*N16*LOOKUP(RIGHT($D$2,3),定数!$A$6:$A$13,定数!$B$6:$B$13))</f>
        <v>-2608.4838708199791</v>
      </c>
      <c r="U16" s="105"/>
      <c r="V16" s="106">
        <f t="shared" si="8"/>
        <v>-13.000000000000966</v>
      </c>
      <c r="W16" s="106"/>
      <c r="X16" s="22">
        <f t="shared" si="1"/>
        <v>0</v>
      </c>
      <c r="Y16">
        <f t="shared" si="2"/>
        <v>7</v>
      </c>
      <c r="Z16" s="38">
        <f t="shared" si="9"/>
        <v>104384.61538461581</v>
      </c>
      <c r="AA16" s="39">
        <f t="shared" si="10"/>
        <v>0.16702799507099997</v>
      </c>
      <c r="AB16" t="str">
        <f t="shared" si="3"/>
        <v/>
      </c>
      <c r="AC16">
        <f t="shared" si="4"/>
        <v>-2608.4838708199791</v>
      </c>
    </row>
    <row r="17" spans="2:29" x14ac:dyDescent="0.15">
      <c r="B17" s="37">
        <v>9</v>
      </c>
      <c r="C17" s="102">
        <f t="shared" si="5"/>
        <v>84340.978489845991</v>
      </c>
      <c r="D17" s="102"/>
      <c r="E17" s="43">
        <f>IF(C17="","",'検証シート　FIB1.27'!E17)</f>
        <v>2019</v>
      </c>
      <c r="F17" s="8">
        <f>IF(E17="","",IF('検証シート　FIB1.27'!F17="","",'検証シート　FIB1.27'!F17))</f>
        <v>43846</v>
      </c>
      <c r="G17" s="43" t="str">
        <f>IF(F17="","",IF('検証シート　FIB1.27'!G17="","",'検証シート　FIB1.27'!G17))</f>
        <v>売</v>
      </c>
      <c r="H17" s="103">
        <f>IF(G17="","",IF('検証シート　FIB1.27'!H17="","",'検証シート　FIB1.27'!H17))</f>
        <v>108.47</v>
      </c>
      <c r="I17" s="103" t="str">
        <f>IF(H17="","",IF('検証シート　FIB1.27'!I17="","",'検証シート　FIB1.27'!I17))</f>
        <v/>
      </c>
      <c r="J17" s="6">
        <f>IF(H17="","",IF('検証シート　FIB1.27'!J17="","",'検証シート　FIB1.27'!J17))</f>
        <v>108.55</v>
      </c>
      <c r="K17" s="42">
        <f t="shared" si="6"/>
        <v>7.9999999999998295</v>
      </c>
      <c r="L17" s="107">
        <f t="shared" si="7"/>
        <v>2530.2293546953797</v>
      </c>
      <c r="M17" s="108"/>
      <c r="N17" s="6">
        <f>IF(K17="","",(L17/K17)/LOOKUP(RIGHT($D$2,3),定数!$A$6:$A$13,定数!$B$6:$B$13))</f>
        <v>3.1627866933692923</v>
      </c>
      <c r="O17" s="43">
        <f>IF(N17="","",IF('検証シート　FIB1.27'!O17="","",'検証シート　FIB1.27'!O17))</f>
        <v>2019</v>
      </c>
      <c r="P17" s="8">
        <f>IF(O17="","",IF('検証シート　FIB1.27'!P17="","",'検証シート　FIB1.27'!P17))</f>
        <v>43846</v>
      </c>
      <c r="Q17" s="8" t="s">
        <v>65</v>
      </c>
      <c r="R17" s="104">
        <f t="shared" si="0"/>
        <v>108.55</v>
      </c>
      <c r="S17" s="104"/>
      <c r="T17" s="105">
        <f>IF(R17="","",V17*N17*LOOKUP(RIGHT($D$2,3),定数!$A$6:$A$13,定数!$B$6:$B$13))</f>
        <v>-2530.2293546953797</v>
      </c>
      <c r="U17" s="105"/>
      <c r="V17" s="106">
        <f t="shared" si="8"/>
        <v>-7.9999999999998295</v>
      </c>
      <c r="W17" s="106"/>
      <c r="X17" s="22">
        <f t="shared" si="1"/>
        <v>0</v>
      </c>
      <c r="Y17">
        <f t="shared" si="2"/>
        <v>8</v>
      </c>
      <c r="Z17" s="38">
        <f t="shared" si="9"/>
        <v>104384.61538461581</v>
      </c>
      <c r="AA17" s="39">
        <f t="shared" si="10"/>
        <v>0.19201715521886997</v>
      </c>
      <c r="AB17" t="str">
        <f t="shared" si="3"/>
        <v/>
      </c>
      <c r="AC17">
        <f t="shared" si="4"/>
        <v>-2530.2293546953797</v>
      </c>
    </row>
    <row r="18" spans="2:29" x14ac:dyDescent="0.15">
      <c r="B18" s="37">
        <v>10</v>
      </c>
      <c r="C18" s="102">
        <f t="shared" si="5"/>
        <v>81810.749135150618</v>
      </c>
      <c r="D18" s="102"/>
      <c r="E18" s="43">
        <f>IF(C18="","",'検証シート　FIB1.27'!E18)</f>
        <v>2019</v>
      </c>
      <c r="F18" s="8">
        <f>IF(E18="","",IF('検証シート　FIB1.27'!F18="","",'検証シート　FIB1.27'!F18))</f>
        <v>43846</v>
      </c>
      <c r="G18" s="43" t="str">
        <f>IF(F18="","",IF('検証シート　FIB1.27'!G18="","",'検証シート　FIB1.27'!G18))</f>
        <v>売</v>
      </c>
      <c r="H18" s="103">
        <f>IF(G18="","",IF('検証シート　FIB1.27'!H18="","",'検証シート　FIB1.27'!H18))</f>
        <v>108.48</v>
      </c>
      <c r="I18" s="103" t="str">
        <f>IF(H18="","",IF('検証シート　FIB1.27'!I18="","",'検証シート　FIB1.27'!I18))</f>
        <v/>
      </c>
      <c r="J18" s="6">
        <f>IF(H18="","",IF('検証シート　FIB1.27'!J18="","",'検証シート　FIB1.27'!J18))</f>
        <v>108.54</v>
      </c>
      <c r="K18" s="42">
        <f t="shared" si="6"/>
        <v>6.0000000000002274</v>
      </c>
      <c r="L18" s="107">
        <f t="shared" si="7"/>
        <v>2454.3224740545184</v>
      </c>
      <c r="M18" s="108"/>
      <c r="N18" s="6">
        <f>IF(K18="","",(L18/K18)/LOOKUP(RIGHT($D$2,3),定数!$A$6:$A$13,定数!$B$6:$B$13))</f>
        <v>4.0905374567573753</v>
      </c>
      <c r="O18" s="43">
        <f>IF(N18="","",IF('検証シート　FIB1.27'!O18="","",'検証シート　FIB1.27'!O18))</f>
        <v>2019</v>
      </c>
      <c r="P18" s="8">
        <f>IF(O18="","",IF('検証シート　FIB1.27'!P18="","",'検証シート　FIB1.27'!P18))</f>
        <v>43846</v>
      </c>
      <c r="Q18" s="8" t="s">
        <v>69</v>
      </c>
      <c r="R18" s="104">
        <v>108.42</v>
      </c>
      <c r="S18" s="104"/>
      <c r="T18" s="105">
        <f>IF(R18="","",V18*N18*LOOKUP(RIGHT($D$2,3),定数!$A$6:$A$13,定数!$B$6:$B$13))</f>
        <v>2454.3224740545179</v>
      </c>
      <c r="U18" s="105"/>
      <c r="V18" s="106">
        <f t="shared" si="8"/>
        <v>6.0000000000002274</v>
      </c>
      <c r="W18" s="106"/>
      <c r="X18" s="22">
        <f t="shared" si="1"/>
        <v>1</v>
      </c>
      <c r="Y18">
        <f t="shared" si="2"/>
        <v>0</v>
      </c>
      <c r="Z18" s="38">
        <f t="shared" si="9"/>
        <v>104384.61538461581</v>
      </c>
      <c r="AA18" s="39">
        <f t="shared" si="10"/>
        <v>0.21625664056230387</v>
      </c>
      <c r="AB18">
        <f t="shared" si="3"/>
        <v>2454.3224740545179</v>
      </c>
      <c r="AC18" t="str">
        <f t="shared" si="4"/>
        <v/>
      </c>
    </row>
    <row r="19" spans="2:29" x14ac:dyDescent="0.15">
      <c r="B19" s="37">
        <v>11</v>
      </c>
      <c r="C19" s="102">
        <f t="shared" si="5"/>
        <v>84265.07160920513</v>
      </c>
      <c r="D19" s="102"/>
      <c r="E19" s="43">
        <f>IF(C19="","",'検証シート　FIB1.27'!E19)</f>
        <v>2019</v>
      </c>
      <c r="F19" s="8">
        <f>IF(E19="","",IF('検証シート　FIB1.27'!F19="","",'検証シート　FIB1.27'!F19))</f>
        <v>43846</v>
      </c>
      <c r="G19" s="43" t="str">
        <f>IF(F19="","",IF('検証シート　FIB1.27'!G19="","",'検証シート　FIB1.27'!G19))</f>
        <v>買</v>
      </c>
      <c r="H19" s="103">
        <f>IF(G19="","",IF('検証シート　FIB1.27'!H19="","",'検証シート　FIB1.27'!H19))</f>
        <v>108.85</v>
      </c>
      <c r="I19" s="103" t="str">
        <f>IF(H19="","",IF('検証シート　FIB1.27'!I19="","",'検証シート　FIB1.27'!I19))</f>
        <v/>
      </c>
      <c r="J19" s="6">
        <f>IF(H19="","",IF('検証シート　FIB1.27'!J19="","",'検証シート　FIB1.27'!J19))</f>
        <v>108.65</v>
      </c>
      <c r="K19" s="42">
        <f t="shared" si="6"/>
        <v>19.999999999998863</v>
      </c>
      <c r="L19" s="107">
        <f t="shared" si="7"/>
        <v>2527.9521482761538</v>
      </c>
      <c r="M19" s="108"/>
      <c r="N19" s="6">
        <f>IF(K19="","",(L19/K19)/LOOKUP(RIGHT($D$2,3),定数!$A$6:$A$13,定数!$B$6:$B$13))</f>
        <v>1.2639760741381487</v>
      </c>
      <c r="O19" s="43">
        <f>IF(N19="","",IF('検証シート　FIB1.27'!O19="","",'検証シート　FIB1.27'!O19))</f>
        <v>2019</v>
      </c>
      <c r="P19" s="8">
        <f>IF(O19="","",IF('検証シート　FIB1.27'!P19="","",'検証シート　FIB1.27'!P19))</f>
        <v>43846</v>
      </c>
      <c r="Q19" s="8" t="s">
        <v>69</v>
      </c>
      <c r="R19" s="104">
        <v>109.14</v>
      </c>
      <c r="S19" s="104"/>
      <c r="T19" s="105">
        <f>IF(R19="","",V19*N19*LOOKUP(RIGHT($D$2,3),定数!$A$6:$A$13,定数!$B$6:$B$13))</f>
        <v>3665.5306150007109</v>
      </c>
      <c r="U19" s="105"/>
      <c r="V19" s="106">
        <f t="shared" si="8"/>
        <v>29.000000000000625</v>
      </c>
      <c r="W19" s="106"/>
      <c r="X19" s="22">
        <f t="shared" si="1"/>
        <v>2</v>
      </c>
      <c r="Y19">
        <f t="shared" si="2"/>
        <v>0</v>
      </c>
      <c r="Z19" s="38">
        <f t="shared" si="9"/>
        <v>104384.61538461581</v>
      </c>
      <c r="AA19" s="39">
        <f t="shared" si="10"/>
        <v>0.19274433977917305</v>
      </c>
      <c r="AB19">
        <f t="shared" si="3"/>
        <v>3665.5306150007109</v>
      </c>
      <c r="AC19" t="str">
        <f t="shared" si="4"/>
        <v/>
      </c>
    </row>
    <row r="20" spans="2:29" x14ac:dyDescent="0.15">
      <c r="B20" s="37">
        <v>12</v>
      </c>
      <c r="C20" s="102">
        <f t="shared" si="5"/>
        <v>87930.602224205839</v>
      </c>
      <c r="D20" s="102"/>
      <c r="E20" s="43">
        <f>IF(C20="","",'検証シート　FIB1.27'!E20)</f>
        <v>2019</v>
      </c>
      <c r="F20" s="8">
        <f>IF(E20="","",IF('検証シート　FIB1.27'!F20="","",'検証シート　FIB1.27'!F20))</f>
        <v>43846</v>
      </c>
      <c r="G20" s="43" t="str">
        <f>IF(F20="","",IF('検証シート　FIB1.27'!G20="","",'検証シート　FIB1.27'!G20))</f>
        <v>買</v>
      </c>
      <c r="H20" s="103">
        <f>IF(G20="","",IF('検証シート　FIB1.27'!H20="","",'検証シート　FIB1.27'!H20))</f>
        <v>108.85</v>
      </c>
      <c r="I20" s="103" t="str">
        <f>IF(H20="","",IF('検証シート　FIB1.27'!I20="","",'検証シート　FIB1.27'!I20))</f>
        <v/>
      </c>
      <c r="J20" s="6">
        <f>IF(H20="","",IF('検証シート　FIB1.27'!J20="","",'検証シート　FIB1.27'!J20))</f>
        <v>108.76</v>
      </c>
      <c r="K20" s="42">
        <f t="shared" si="6"/>
        <v>8.99999999999892</v>
      </c>
      <c r="L20" s="107">
        <f t="shared" si="7"/>
        <v>2637.9180667261749</v>
      </c>
      <c r="M20" s="108"/>
      <c r="N20" s="6">
        <f>IF(K20="","",(L20/K20)/LOOKUP(RIGHT($D$2,3),定数!$A$6:$A$13,定数!$B$6:$B$13))</f>
        <v>2.9310200741405459</v>
      </c>
      <c r="O20" s="43">
        <f>IF(N20="","",IF('検証シート　FIB1.27'!O20="","",'検証シート　FIB1.27'!O20))</f>
        <v>2019</v>
      </c>
      <c r="P20" s="8">
        <f>IF(O20="","",IF('検証シート　FIB1.27'!P20="","",'検証シート　FIB1.27'!P20))</f>
        <v>43846</v>
      </c>
      <c r="Q20" s="8" t="s">
        <v>69</v>
      </c>
      <c r="R20" s="104">
        <v>108.98</v>
      </c>
      <c r="S20" s="104"/>
      <c r="T20" s="105">
        <f>IF(R20="","",V20*N20*LOOKUP(RIGHT($D$2,3),定数!$A$6:$A$13,定数!$B$6:$B$13))</f>
        <v>3810.326096382993</v>
      </c>
      <c r="U20" s="105"/>
      <c r="V20" s="106">
        <f t="shared" si="8"/>
        <v>13.000000000000966</v>
      </c>
      <c r="W20" s="106"/>
      <c r="X20" s="22">
        <f t="shared" si="1"/>
        <v>3</v>
      </c>
      <c r="Y20">
        <f t="shared" si="2"/>
        <v>0</v>
      </c>
      <c r="Z20" s="38">
        <f t="shared" si="9"/>
        <v>104384.61538461581</v>
      </c>
      <c r="AA20" s="39">
        <f t="shared" si="10"/>
        <v>0.15762871855956428</v>
      </c>
      <c r="AB20">
        <f t="shared" si="3"/>
        <v>3810.326096382993</v>
      </c>
      <c r="AC20" t="str">
        <f t="shared" si="4"/>
        <v/>
      </c>
    </row>
    <row r="21" spans="2:29" x14ac:dyDescent="0.15">
      <c r="B21" s="37">
        <v>13</v>
      </c>
      <c r="C21" s="102">
        <f t="shared" si="5"/>
        <v>91740.928320588835</v>
      </c>
      <c r="D21" s="102"/>
      <c r="E21" s="43">
        <f>IF(C21="","",'検証シート　FIB1.27'!E21)</f>
        <v>2019</v>
      </c>
      <c r="F21" s="8">
        <f>IF(E21="","",IF('検証シート　FIB1.27'!F21="","",'検証シート　FIB1.27'!F21))</f>
        <v>43846</v>
      </c>
      <c r="G21" s="43" t="str">
        <f>IF(F21="","",IF('検証シート　FIB1.27'!G21="","",'検証シート　FIB1.27'!G21))</f>
        <v>買</v>
      </c>
      <c r="H21" s="103">
        <f>IF(G21="","",IF('検証シート　FIB1.27'!H21="","",'検証シート　FIB1.27'!H21))</f>
        <v>108.96</v>
      </c>
      <c r="I21" s="103" t="str">
        <f>IF(H21="","",IF('検証シート　FIB1.27'!I21="","",'検証シート　FIB1.27'!I21))</f>
        <v/>
      </c>
      <c r="J21" s="6">
        <f>IF(H21="","",IF('検証シート　FIB1.27'!J21="","",'検証シート　FIB1.27'!J21))</f>
        <v>108.82</v>
      </c>
      <c r="K21" s="42">
        <f t="shared" si="6"/>
        <v>14.000000000000057</v>
      </c>
      <c r="L21" s="107">
        <f t="shared" si="7"/>
        <v>2752.227849617665</v>
      </c>
      <c r="M21" s="108"/>
      <c r="N21" s="6">
        <f>IF(K21="","",(L21/K21)/LOOKUP(RIGHT($D$2,3),定数!$A$6:$A$13,定数!$B$6:$B$13))</f>
        <v>1.9658770354411814</v>
      </c>
      <c r="O21" s="43">
        <f>IF(N21="","",IF('検証シート　FIB1.27'!O21="","",'検証シート　FIB1.27'!O21))</f>
        <v>2019</v>
      </c>
      <c r="P21" s="8">
        <f>IF(O21="","",IF('検証シート　FIB1.27'!P21="","",'検証シート　FIB1.27'!P21))</f>
        <v>43846</v>
      </c>
      <c r="Q21" s="8" t="s">
        <v>69</v>
      </c>
      <c r="R21" s="104">
        <v>109.15</v>
      </c>
      <c r="S21" s="104"/>
      <c r="T21" s="105">
        <f>IF(R21="","",V21*N21*LOOKUP(RIGHT($D$2,3),定数!$A$6:$A$13,定数!$B$6:$B$13))</f>
        <v>3735.1663673384792</v>
      </c>
      <c r="U21" s="105"/>
      <c r="V21" s="106">
        <f t="shared" si="8"/>
        <v>19.000000000001194</v>
      </c>
      <c r="W21" s="106"/>
      <c r="X21" s="22">
        <f t="shared" si="1"/>
        <v>4</v>
      </c>
      <c r="Y21">
        <f t="shared" si="2"/>
        <v>0</v>
      </c>
      <c r="Z21" s="38">
        <f t="shared" si="9"/>
        <v>104384.61538461581</v>
      </c>
      <c r="AA21" s="39">
        <f t="shared" si="10"/>
        <v>0.12112596303047163</v>
      </c>
      <c r="AB21">
        <f t="shared" si="3"/>
        <v>3735.1663673384792</v>
      </c>
      <c r="AC21" t="str">
        <f t="shared" si="4"/>
        <v/>
      </c>
    </row>
    <row r="22" spans="2:29" x14ac:dyDescent="0.15">
      <c r="B22" s="37">
        <v>14</v>
      </c>
      <c r="C22" s="102">
        <f t="shared" si="5"/>
        <v>95476.094687927311</v>
      </c>
      <c r="D22" s="102"/>
      <c r="E22" s="43">
        <f>IF(C22="","",'検証シート　FIB1.27'!E22)</f>
        <v>2019</v>
      </c>
      <c r="F22" s="8">
        <f>IF(E22="","",IF('検証シート　FIB1.27'!F22="","",'検証シート　FIB1.27'!F22))</f>
        <v>43848</v>
      </c>
      <c r="G22" s="43" t="str">
        <f>IF(F22="","",IF('検証シート　FIB1.27'!G22="","",'検証シート　FIB1.27'!G22))</f>
        <v>買</v>
      </c>
      <c r="H22" s="103">
        <f>IF(G22="","",IF('検証シート　FIB1.27'!H22="","",'検証シート　FIB1.27'!H22))</f>
        <v>109.36</v>
      </c>
      <c r="I22" s="103" t="str">
        <f>IF(H22="","",IF('検証シート　FIB1.27'!I22="","",'検証シート　FIB1.27'!I22))</f>
        <v/>
      </c>
      <c r="J22" s="6">
        <f>IF(H22="","",IF('検証シート　FIB1.27'!J22="","",'検証シート　FIB1.27'!J22))</f>
        <v>109.24</v>
      </c>
      <c r="K22" s="42">
        <f t="shared" si="6"/>
        <v>12.000000000000455</v>
      </c>
      <c r="L22" s="107">
        <f t="shared" si="7"/>
        <v>2864.2828406378194</v>
      </c>
      <c r="M22" s="108"/>
      <c r="N22" s="6">
        <f>IF(K22="","",(L22/K22)/LOOKUP(RIGHT($D$2,3),定数!$A$6:$A$13,定数!$B$6:$B$13))</f>
        <v>2.3869023671980925</v>
      </c>
      <c r="O22" s="43">
        <f>IF(N22="","",IF('検証シート　FIB1.27'!O22="","",'検証シート　FIB1.27'!O22))</f>
        <v>2019</v>
      </c>
      <c r="P22" s="8">
        <f>IF(O22="","",IF('検証シート　FIB1.27'!P22="","",'検証シート　FIB1.27'!P22))</f>
        <v>43848</v>
      </c>
      <c r="Q22" s="8" t="s">
        <v>69</v>
      </c>
      <c r="R22" s="104">
        <v>109.51</v>
      </c>
      <c r="S22" s="104"/>
      <c r="T22" s="105">
        <f>IF(R22="","",V22*N22*LOOKUP(RIGHT($D$2,3),定数!$A$6:$A$13,定数!$B$6:$B$13))</f>
        <v>3580.3535507972747</v>
      </c>
      <c r="U22" s="105"/>
      <c r="V22" s="106">
        <f t="shared" si="8"/>
        <v>15.000000000000568</v>
      </c>
      <c r="W22" s="106"/>
      <c r="X22" s="22">
        <f t="shared" si="1"/>
        <v>5</v>
      </c>
      <c r="Y22">
        <f t="shared" si="2"/>
        <v>0</v>
      </c>
      <c r="Z22" s="38">
        <f t="shared" si="9"/>
        <v>104384.61538461581</v>
      </c>
      <c r="AA22" s="39">
        <f t="shared" si="10"/>
        <v>8.5343234382424527E-2</v>
      </c>
      <c r="AB22">
        <f t="shared" si="3"/>
        <v>3580.3535507972747</v>
      </c>
      <c r="AC22" t="str">
        <f t="shared" si="4"/>
        <v/>
      </c>
    </row>
    <row r="23" spans="2:29" x14ac:dyDescent="0.15">
      <c r="B23" s="37">
        <v>15</v>
      </c>
      <c r="C23" s="102">
        <f t="shared" si="5"/>
        <v>99056.448238724581</v>
      </c>
      <c r="D23" s="102"/>
      <c r="E23" s="43">
        <f>IF(C23="","",'検証シート　FIB1.27'!E23)</f>
        <v>2019</v>
      </c>
      <c r="F23" s="8">
        <f>IF(E23="","",IF('検証シート　FIB1.27'!F23="","",'検証シート　FIB1.27'!F23))</f>
        <v>43851</v>
      </c>
      <c r="G23" s="43" t="str">
        <f>IF(F23="","",IF('検証シート　FIB1.27'!G23="","",'検証シート　FIB1.27'!G23))</f>
        <v>買</v>
      </c>
      <c r="H23" s="103">
        <f>IF(G23="","",IF('検証シート　FIB1.27'!H23="","",'検証シート　FIB1.27'!H23))</f>
        <v>109.64</v>
      </c>
      <c r="I23" s="103" t="str">
        <f>IF(H23="","",IF('検証シート　FIB1.27'!I23="","",'検証シート　FIB1.27'!I23))</f>
        <v/>
      </c>
      <c r="J23" s="6">
        <f>IF(H23="","",IF('検証シート　FIB1.27'!J23="","",'検証シート　FIB1.27'!J23))</f>
        <v>109.6</v>
      </c>
      <c r="K23" s="42">
        <f t="shared" si="6"/>
        <v>4.0000000000006253</v>
      </c>
      <c r="L23" s="107">
        <f t="shared" si="7"/>
        <v>2971.6934471617374</v>
      </c>
      <c r="M23" s="108"/>
      <c r="N23" s="6">
        <f>IF(K23="","",(L23/K23)/LOOKUP(RIGHT($D$2,3),定数!$A$6:$A$13,定数!$B$6:$B$13))</f>
        <v>7.4292336179031819</v>
      </c>
      <c r="O23" s="43">
        <f>IF(N23="","",IF('検証シート　FIB1.27'!O23="","",'検証シート　FIB1.27'!O23))</f>
        <v>2019</v>
      </c>
      <c r="P23" s="8">
        <f>IF(O23="","",IF('検証シート　FIB1.27'!P23="","",'検証シート　FIB1.27'!P23))</f>
        <v>43851</v>
      </c>
      <c r="Q23" s="8" t="s">
        <v>65</v>
      </c>
      <c r="R23" s="104">
        <f t="shared" si="0"/>
        <v>109.6</v>
      </c>
      <c r="S23" s="104"/>
      <c r="T23" s="105">
        <f>IF(R23="","",V23*N23*LOOKUP(RIGHT($D$2,3),定数!$A$6:$A$13,定数!$B$6:$B$13))</f>
        <v>-2971.6934471617374</v>
      </c>
      <c r="U23" s="105"/>
      <c r="V23" s="106">
        <f t="shared" si="8"/>
        <v>-4.0000000000006253</v>
      </c>
      <c r="W23" s="106"/>
      <c r="X23" t="str">
        <f t="shared" ref="X23:Y74" si="11">IF(U23&lt;&gt;"",IF(U23&lt;0,1+X22,0),"")</f>
        <v/>
      </c>
      <c r="Y23">
        <f t="shared" si="2"/>
        <v>1</v>
      </c>
      <c r="Z23" s="38">
        <f t="shared" si="9"/>
        <v>104384.61538461581</v>
      </c>
      <c r="AA23" s="39">
        <f t="shared" si="10"/>
        <v>5.1043605671765468E-2</v>
      </c>
      <c r="AB23" t="str">
        <f t="shared" si="3"/>
        <v/>
      </c>
      <c r="AC23">
        <f t="shared" si="4"/>
        <v>-2971.6934471617374</v>
      </c>
    </row>
    <row r="24" spans="2:29" x14ac:dyDescent="0.15">
      <c r="B24" s="37">
        <v>16</v>
      </c>
      <c r="C24" s="102">
        <f t="shared" si="5"/>
        <v>96084.754791562838</v>
      </c>
      <c r="D24" s="102"/>
      <c r="E24" s="43">
        <f>IF(C24="","",'検証シート　FIB1.27'!E24)</f>
        <v>2019</v>
      </c>
      <c r="F24" s="8">
        <f>IF(E24="","",IF('検証シート　FIB1.27'!F24="","",'検証シート　FIB1.27'!F24))</f>
        <v>43851</v>
      </c>
      <c r="G24" s="43" t="str">
        <f>IF(F24="","",IF('検証シート　FIB1.27'!G24="","",'検証シート　FIB1.27'!G24))</f>
        <v>買</v>
      </c>
      <c r="H24" s="103">
        <f>IF(G24="","",IF('検証シート　FIB1.27'!H24="","",'検証シート　FIB1.27'!H24))</f>
        <v>109.65</v>
      </c>
      <c r="I24" s="103" t="str">
        <f>IF(H24="","",IF('検証シート　FIB1.27'!I24="","",'検証シート　FIB1.27'!I24))</f>
        <v/>
      </c>
      <c r="J24" s="6">
        <f>IF(H24="","",IF('検証シート　FIB1.27'!J24="","",'検証シート　FIB1.27'!J24))</f>
        <v>109.6</v>
      </c>
      <c r="K24" s="42">
        <f t="shared" si="6"/>
        <v>5.0000000000011369</v>
      </c>
      <c r="L24" s="107">
        <f t="shared" si="7"/>
        <v>2882.542643746885</v>
      </c>
      <c r="M24" s="108"/>
      <c r="N24" s="6">
        <f>IF(K24="","",(L24/K24)/LOOKUP(RIGHT($D$2,3),定数!$A$6:$A$13,定数!$B$6:$B$13))</f>
        <v>5.7650852874924592</v>
      </c>
      <c r="O24" s="43">
        <f>IF(N24="","",IF('検証シート　FIB1.27'!O24="","",'検証シート　FIB1.27'!O24))</f>
        <v>2019</v>
      </c>
      <c r="P24" s="8">
        <f>IF(O24="","",IF('検証シート　FIB1.27'!P24="","",'検証シート　FIB1.27'!P24))</f>
        <v>43851</v>
      </c>
      <c r="Q24" s="8" t="s">
        <v>65</v>
      </c>
      <c r="R24" s="104">
        <f t="shared" si="0"/>
        <v>109.6</v>
      </c>
      <c r="S24" s="104"/>
      <c r="T24" s="105">
        <f>IF(R24="","",V24*N24*LOOKUP(RIGHT($D$2,3),定数!$A$6:$A$13,定数!$B$6:$B$13))</f>
        <v>-2882.542643746885</v>
      </c>
      <c r="U24" s="105"/>
      <c r="V24" s="106">
        <f t="shared" si="8"/>
        <v>-5.0000000000011369</v>
      </c>
      <c r="W24" s="106"/>
      <c r="X24" t="str">
        <f t="shared" si="11"/>
        <v/>
      </c>
      <c r="Y24">
        <f t="shared" si="2"/>
        <v>2</v>
      </c>
      <c r="Z24" s="38">
        <f t="shared" si="9"/>
        <v>104384.61538461581</v>
      </c>
      <c r="AA24" s="39">
        <f t="shared" si="10"/>
        <v>7.9512297501612594E-2</v>
      </c>
      <c r="AB24" t="str">
        <f t="shared" si="3"/>
        <v/>
      </c>
      <c r="AC24">
        <f t="shared" si="4"/>
        <v>-2882.542643746885</v>
      </c>
    </row>
    <row r="25" spans="2:29" x14ac:dyDescent="0.15">
      <c r="B25" s="37">
        <v>17</v>
      </c>
      <c r="C25" s="102">
        <f t="shared" si="5"/>
        <v>93202.212147815953</v>
      </c>
      <c r="D25" s="102"/>
      <c r="E25" s="43">
        <f>IF(C25="","",'検証シート　FIB1.27'!E25)</f>
        <v>2019</v>
      </c>
      <c r="F25" s="8">
        <f>IF(E25="","",IF('検証シート　FIB1.27'!F25="","",'検証シート　FIB1.27'!F25))</f>
        <v>43853</v>
      </c>
      <c r="G25" s="43" t="str">
        <f>IF(F25="","",IF('検証シート　FIB1.27'!G25="","",'検証シート　FIB1.27'!G25))</f>
        <v>買</v>
      </c>
      <c r="H25" s="103">
        <f>IF(G25="","",IF('検証シート　FIB1.27'!H25="","",'検証シート　FIB1.27'!H25))</f>
        <v>109.63</v>
      </c>
      <c r="I25" s="103" t="str">
        <f>IF(H25="","",IF('検証シート　FIB1.27'!I25="","",'検証シート　FIB1.27'!I25))</f>
        <v/>
      </c>
      <c r="J25" s="6">
        <f>IF(H25="","",IF('検証シート　FIB1.27'!J25="","",'検証シート　FIB1.27'!J25))</f>
        <v>109.57</v>
      </c>
      <c r="K25" s="42">
        <f t="shared" si="6"/>
        <v>6.0000000000002274</v>
      </c>
      <c r="L25" s="107">
        <f t="shared" si="7"/>
        <v>2796.0663644344786</v>
      </c>
      <c r="M25" s="108"/>
      <c r="N25" s="6">
        <f>IF(K25="","",(L25/K25)/LOOKUP(RIGHT($D$2,3),定数!$A$6:$A$13,定数!$B$6:$B$13))</f>
        <v>4.6601106073906209</v>
      </c>
      <c r="O25" s="43">
        <f>IF(N25="","",IF('検証シート　FIB1.27'!O25="","",'検証シート　FIB1.27'!O25))</f>
        <v>2019</v>
      </c>
      <c r="P25" s="8">
        <f>IF(O25="","",IF('検証シート　FIB1.27'!P25="","",'検証シート　FIB1.27'!P25))</f>
        <v>43853</v>
      </c>
      <c r="Q25" s="8" t="s">
        <v>65</v>
      </c>
      <c r="R25" s="104">
        <f t="shared" si="0"/>
        <v>109.57</v>
      </c>
      <c r="S25" s="104"/>
      <c r="T25" s="105">
        <f>IF(R25="","",V25*N25*LOOKUP(RIGHT($D$2,3),定数!$A$6:$A$13,定数!$B$6:$B$13))</f>
        <v>-2796.0663644344786</v>
      </c>
      <c r="U25" s="105"/>
      <c r="V25" s="106">
        <f t="shared" si="8"/>
        <v>-6.0000000000002274</v>
      </c>
      <c r="W25" s="106"/>
      <c r="X25" t="str">
        <f t="shared" si="11"/>
        <v/>
      </c>
      <c r="Y25">
        <f t="shared" si="2"/>
        <v>3</v>
      </c>
      <c r="Z25" s="38">
        <f t="shared" si="9"/>
        <v>104384.61538461581</v>
      </c>
      <c r="AA25" s="39">
        <f t="shared" si="10"/>
        <v>0.10712692857656414</v>
      </c>
      <c r="AB25" t="str">
        <f t="shared" si="3"/>
        <v/>
      </c>
      <c r="AC25">
        <f t="shared" si="4"/>
        <v>-2796.0663644344786</v>
      </c>
    </row>
    <row r="26" spans="2:29" x14ac:dyDescent="0.15">
      <c r="B26" s="37">
        <v>18</v>
      </c>
      <c r="C26" s="102">
        <f t="shared" si="5"/>
        <v>90406.145783381478</v>
      </c>
      <c r="D26" s="102"/>
      <c r="E26" s="43">
        <f>IF(C26="","",'検証シート　FIB1.27'!E26)</f>
        <v>2019</v>
      </c>
      <c r="F26" s="8">
        <f>IF(E26="","",IF('検証シート　FIB1.27'!F26="","",'検証シート　FIB1.27'!F26))</f>
        <v>43854</v>
      </c>
      <c r="G26" s="43" t="str">
        <f>IF(F26="","",IF('検証シート　FIB1.27'!G26="","",'検証シート　FIB1.27'!G26))</f>
        <v>買</v>
      </c>
      <c r="H26" s="103">
        <f>IF(G26="","",IF('検証シート　FIB1.27'!H26="","",'検証シート　FIB1.27'!H26))</f>
        <v>109.65</v>
      </c>
      <c r="I26" s="103" t="str">
        <f>IF(H26="","",IF('検証シート　FIB1.27'!I26="","",'検証シート　FIB1.27'!I26))</f>
        <v/>
      </c>
      <c r="J26" s="6">
        <f>IF(H26="","",IF('検証シート　FIB1.27'!J26="","",'検証シート　FIB1.27'!J26))</f>
        <v>109.57</v>
      </c>
      <c r="K26" s="42">
        <f t="shared" si="6"/>
        <v>8.0000000000012506</v>
      </c>
      <c r="L26" s="107">
        <f t="shared" si="7"/>
        <v>2712.184373501444</v>
      </c>
      <c r="M26" s="108"/>
      <c r="N26" s="6">
        <f>IF(K26="","",(L26/K26)/LOOKUP(RIGHT($D$2,3),定数!$A$6:$A$13,定数!$B$6:$B$13))</f>
        <v>3.3902304668762753</v>
      </c>
      <c r="O26" s="43">
        <f>IF(N26="","",IF('検証シート　FIB1.27'!O26="","",'検証シート　FIB1.27'!O26))</f>
        <v>2019</v>
      </c>
      <c r="P26" s="8">
        <f>IF(O26="","",IF('検証シート　FIB1.27'!P26="","",'検証シート　FIB1.27'!P26))</f>
        <v>43854</v>
      </c>
      <c r="Q26" s="8" t="s">
        <v>69</v>
      </c>
      <c r="R26" s="104">
        <v>109.76</v>
      </c>
      <c r="S26" s="104"/>
      <c r="T26" s="105">
        <f>IF(R26="","",V26*N26*LOOKUP(RIGHT($D$2,3),定数!$A$6:$A$13,定数!$B$6:$B$13))</f>
        <v>3729.2535135638836</v>
      </c>
      <c r="U26" s="105"/>
      <c r="V26" s="106">
        <f t="shared" si="8"/>
        <v>10.999999999999943</v>
      </c>
      <c r="W26" s="106"/>
      <c r="X26" t="str">
        <f t="shared" si="11"/>
        <v/>
      </c>
      <c r="Y26">
        <f t="shared" si="2"/>
        <v>0</v>
      </c>
      <c r="Z26" s="38">
        <f t="shared" si="9"/>
        <v>104384.61538461581</v>
      </c>
      <c r="AA26" s="39">
        <f t="shared" si="10"/>
        <v>0.1339131207192672</v>
      </c>
      <c r="AB26">
        <f t="shared" si="3"/>
        <v>3729.2535135638836</v>
      </c>
      <c r="AC26" t="str">
        <f t="shared" si="4"/>
        <v/>
      </c>
    </row>
    <row r="27" spans="2:29" x14ac:dyDescent="0.15">
      <c r="B27" s="37">
        <v>19</v>
      </c>
      <c r="C27" s="102">
        <f t="shared" si="5"/>
        <v>94135.399296945368</v>
      </c>
      <c r="D27" s="102"/>
      <c r="E27" s="43">
        <f>IF(C27="","",'検証シート　FIB1.27'!E27)</f>
        <v>2019</v>
      </c>
      <c r="F27" s="8">
        <f>IF(E27="","",IF('検証シート　FIB1.27'!F27="","",'検証シート　FIB1.27'!F27))</f>
        <v>43858</v>
      </c>
      <c r="G27" s="43" t="str">
        <f>IF(F27="","",IF('検証シート　FIB1.27'!G27="","",'検証シート　FIB1.27'!G27))</f>
        <v>売</v>
      </c>
      <c r="H27" s="103">
        <f>IF(G27="","",IF('検証シート　FIB1.27'!H27="","",'検証シート　FIB1.27'!H27))</f>
        <v>109.52</v>
      </c>
      <c r="I27" s="103" t="str">
        <f>IF(H27="","",IF('検証シート　FIB1.27'!I27="","",'検証シート　FIB1.27'!I27))</f>
        <v/>
      </c>
      <c r="J27" s="6">
        <f>IF(H27="","",IF('検証シート　FIB1.27'!J27="","",'検証シート　FIB1.27'!J27))</f>
        <v>109.59</v>
      </c>
      <c r="K27" s="42">
        <f t="shared" si="6"/>
        <v>7.000000000000739</v>
      </c>
      <c r="L27" s="107">
        <f t="shared" si="7"/>
        <v>2824.0619789083607</v>
      </c>
      <c r="M27" s="108"/>
      <c r="N27" s="6">
        <f>IF(K27="","",(L27/K27)/LOOKUP(RIGHT($D$2,3),定数!$A$6:$A$13,定数!$B$6:$B$13))</f>
        <v>4.0343742555829465</v>
      </c>
      <c r="O27" s="43">
        <f>IF(N27="","",IF('検証シート　FIB1.27'!O27="","",'検証シート　FIB1.27'!O27))</f>
        <v>2019</v>
      </c>
      <c r="P27" s="8">
        <f>IF(O27="","",IF('検証シート　FIB1.27'!P27="","",'検証シート　FIB1.27'!P27))</f>
        <v>43858</v>
      </c>
      <c r="Q27" s="8" t="s">
        <v>69</v>
      </c>
      <c r="R27" s="104">
        <v>109.45</v>
      </c>
      <c r="S27" s="104"/>
      <c r="T27" s="105">
        <f>IF(R27="","",V27*N27*LOOKUP(RIGHT($D$2,3),定数!$A$6:$A$13,定数!$B$6:$B$13))</f>
        <v>2824.0619789077873</v>
      </c>
      <c r="U27" s="105"/>
      <c r="V27" s="106">
        <f t="shared" si="8"/>
        <v>6.9999999999993179</v>
      </c>
      <c r="W27" s="106"/>
      <c r="X27" t="str">
        <f t="shared" si="11"/>
        <v/>
      </c>
      <c r="Y27">
        <f t="shared" si="2"/>
        <v>0</v>
      </c>
      <c r="Z27" s="38">
        <f t="shared" si="9"/>
        <v>104384.61538461581</v>
      </c>
      <c r="AA27" s="39">
        <f t="shared" si="10"/>
        <v>9.8187036948942708E-2</v>
      </c>
      <c r="AB27">
        <f t="shared" si="3"/>
        <v>2824.0619789077873</v>
      </c>
      <c r="AC27" t="str">
        <f t="shared" si="4"/>
        <v/>
      </c>
    </row>
    <row r="28" spans="2:29" x14ac:dyDescent="0.15">
      <c r="B28" s="37">
        <v>20</v>
      </c>
      <c r="C28" s="102">
        <f t="shared" si="5"/>
        <v>96959.461275853158</v>
      </c>
      <c r="D28" s="102"/>
      <c r="E28" s="43">
        <f>IF(C28="","",'検証シート　FIB1.27'!E28)</f>
        <v>2019</v>
      </c>
      <c r="F28" s="8">
        <f>IF(E28="","",IF('検証シート　FIB1.27'!F28="","",'検証シート　FIB1.27'!F28))</f>
        <v>43859</v>
      </c>
      <c r="G28" s="43" t="str">
        <f>IF(F28="","",IF('検証シート　FIB1.27'!G28="","",'検証シート　FIB1.27'!G28))</f>
        <v>売</v>
      </c>
      <c r="H28" s="103">
        <f>IF(G28="","",IF('検証シート　FIB1.27'!H28="","",'検証シート　FIB1.27'!H28))</f>
        <v>109.23</v>
      </c>
      <c r="I28" s="103" t="str">
        <f>IF(H28="","",IF('検証シート　FIB1.27'!I28="","",'検証シート　FIB1.27'!I28))</f>
        <v/>
      </c>
      <c r="J28" s="6">
        <f>IF(H28="","",IF('検証シート　FIB1.27'!J28="","",'検証シート　FIB1.27'!J28))</f>
        <v>109.33</v>
      </c>
      <c r="K28" s="42">
        <f t="shared" si="6"/>
        <v>9.9999999999994316</v>
      </c>
      <c r="L28" s="107">
        <f t="shared" si="7"/>
        <v>2908.7838382755945</v>
      </c>
      <c r="M28" s="108"/>
      <c r="N28" s="6">
        <f>IF(K28="","",(L28/K28)/LOOKUP(RIGHT($D$2,3),定数!$A$6:$A$13,定数!$B$6:$B$13))</f>
        <v>2.90878383827576</v>
      </c>
      <c r="O28" s="43">
        <f>IF(N28="","",IF('検証シート　FIB1.27'!O28="","",'検証シート　FIB1.27'!O28))</f>
        <v>2019</v>
      </c>
      <c r="P28" s="8">
        <f>IF(O28="","",IF('検証シート　FIB1.27'!P28="","",'検証シート　FIB1.27'!P28))</f>
        <v>43859</v>
      </c>
      <c r="Q28" s="8" t="s">
        <v>65</v>
      </c>
      <c r="R28" s="104">
        <f t="shared" si="0"/>
        <v>109.33</v>
      </c>
      <c r="S28" s="104"/>
      <c r="T28" s="105">
        <f>IF(R28="","",V28*N28*LOOKUP(RIGHT($D$2,3),定数!$A$6:$A$13,定数!$B$6:$B$13))</f>
        <v>-2908.7838382755949</v>
      </c>
      <c r="U28" s="105"/>
      <c r="V28" s="106">
        <f t="shared" si="8"/>
        <v>-9.9999999999994316</v>
      </c>
      <c r="W28" s="106"/>
      <c r="X28" t="str">
        <f t="shared" si="11"/>
        <v/>
      </c>
      <c r="Y28">
        <f t="shared" si="2"/>
        <v>1</v>
      </c>
      <c r="Z28" s="38">
        <f t="shared" si="9"/>
        <v>104384.61538461581</v>
      </c>
      <c r="AA28" s="39">
        <f t="shared" si="10"/>
        <v>7.1132648057416481E-2</v>
      </c>
      <c r="AB28" t="str">
        <f t="shared" si="3"/>
        <v/>
      </c>
      <c r="AC28">
        <f t="shared" si="4"/>
        <v>-2908.7838382755949</v>
      </c>
    </row>
    <row r="29" spans="2:29" x14ac:dyDescent="0.15">
      <c r="B29" s="37">
        <v>21</v>
      </c>
      <c r="C29" s="102">
        <f t="shared" si="5"/>
        <v>94050.677437577557</v>
      </c>
      <c r="D29" s="102"/>
      <c r="E29" s="43">
        <f>IF(C29="","",'検証シート　FIB1.27'!E29)</f>
        <v>2019</v>
      </c>
      <c r="F29" s="8">
        <f>IF(E29="","",IF('検証シート　FIB1.27'!F29="","",'検証シート　FIB1.27'!F29))</f>
        <v>43860</v>
      </c>
      <c r="G29" s="43" t="str">
        <f>IF(F29="","",IF('検証シート　FIB1.27'!G29="","",'検証シート　FIB1.27'!G29))</f>
        <v>買</v>
      </c>
      <c r="H29" s="103">
        <f>IF(G29="","",IF('検証シート　FIB1.27'!H29="","",'検証シート　FIB1.27'!H29))</f>
        <v>109.4</v>
      </c>
      <c r="I29" s="103" t="str">
        <f>IF(H29="","",IF('検証シート　FIB1.27'!I29="","",'検証シート　FIB1.27'!I29))</f>
        <v/>
      </c>
      <c r="J29" s="6">
        <f>IF(H29="","",IF('検証シート　FIB1.27'!J29="","",'検証シート　FIB1.27'!J29))</f>
        <v>109.34</v>
      </c>
      <c r="K29" s="42">
        <f t="shared" si="6"/>
        <v>6.0000000000002274</v>
      </c>
      <c r="L29" s="107">
        <f t="shared" si="7"/>
        <v>2821.5203231273267</v>
      </c>
      <c r="M29" s="108"/>
      <c r="N29" s="6">
        <f>IF(K29="","",(L29/K29)/LOOKUP(RIGHT($D$2,3),定数!$A$6:$A$13,定数!$B$6:$B$13))</f>
        <v>4.7025338718786998</v>
      </c>
      <c r="O29" s="43">
        <f>IF(N29="","",IF('検証シート　FIB1.27'!O29="","",'検証シート　FIB1.27'!O29))</f>
        <v>2019</v>
      </c>
      <c r="P29" s="8">
        <f>IF(O29="","",IF('検証シート　FIB1.27'!P29="","",'検証シート　FIB1.27'!P29))</f>
        <v>43860</v>
      </c>
      <c r="Q29" s="8" t="s">
        <v>69</v>
      </c>
      <c r="R29" s="104">
        <v>109.47</v>
      </c>
      <c r="S29" s="104"/>
      <c r="T29" s="105">
        <f>IF(R29="","",V29*N29*LOOKUP(RIGHT($D$2,3),定数!$A$6:$A$13,定数!$B$6:$B$13))</f>
        <v>3291.7737103147692</v>
      </c>
      <c r="U29" s="105"/>
      <c r="V29" s="106">
        <f t="shared" si="8"/>
        <v>6.9999999999993179</v>
      </c>
      <c r="W29" s="106"/>
      <c r="X29" t="str">
        <f t="shared" si="11"/>
        <v/>
      </c>
      <c r="Y29">
        <f t="shared" si="2"/>
        <v>0</v>
      </c>
      <c r="Z29" s="38">
        <f t="shared" si="9"/>
        <v>104384.61538461581</v>
      </c>
      <c r="AA29" s="39">
        <f t="shared" si="10"/>
        <v>9.8998668615694063E-2</v>
      </c>
      <c r="AB29">
        <f t="shared" si="3"/>
        <v>3291.7737103147692</v>
      </c>
      <c r="AC29" t="str">
        <f t="shared" si="4"/>
        <v/>
      </c>
    </row>
    <row r="30" spans="2:29" x14ac:dyDescent="0.15">
      <c r="B30" s="37">
        <v>22</v>
      </c>
      <c r="C30" s="102">
        <f t="shared" si="5"/>
        <v>97342.451147892323</v>
      </c>
      <c r="D30" s="102"/>
      <c r="E30" s="43">
        <f>IF(C30="","",'検証シート　FIB1.27'!E30)</f>
        <v>2019</v>
      </c>
      <c r="F30" s="8">
        <f>IF(E30="","",IF('検証シート　FIB1.27'!F30="","",'検証シート　FIB1.27'!F30))</f>
        <v>43862</v>
      </c>
      <c r="G30" s="43" t="str">
        <f>IF(F30="","",IF('検証シート　FIB1.27'!G30="","",'検証シート　FIB1.27'!G30))</f>
        <v>買</v>
      </c>
      <c r="H30" s="103">
        <f>IF(G30="","",IF('検証シート　FIB1.27'!H30="","",'検証シート　FIB1.27'!H30))</f>
        <v>108.91</v>
      </c>
      <c r="I30" s="103" t="str">
        <f>IF(H30="","",IF('検証シート　FIB1.27'!I30="","",'検証シート　FIB1.27'!I30))</f>
        <v/>
      </c>
      <c r="J30" s="6">
        <f>IF(H30="","",IF('検証シート　FIB1.27'!J30="","",'検証シート　FIB1.27'!J30))</f>
        <v>108.85</v>
      </c>
      <c r="K30" s="42">
        <f t="shared" si="6"/>
        <v>6.0000000000002274</v>
      </c>
      <c r="L30" s="107">
        <f t="shared" si="7"/>
        <v>2920.2735344367698</v>
      </c>
      <c r="M30" s="108"/>
      <c r="N30" s="6">
        <f>IF(K30="","",(L30/K30)/LOOKUP(RIGHT($D$2,3),定数!$A$6:$A$13,定数!$B$6:$B$13))</f>
        <v>4.8671225573944321</v>
      </c>
      <c r="O30" s="43">
        <f>IF(N30="","",IF('検証シート　FIB1.27'!O30="","",'検証シート　FIB1.27'!O30))</f>
        <v>2019</v>
      </c>
      <c r="P30" s="8">
        <f>IF(O30="","",IF('検証シート　FIB1.27'!P30="","",'検証シート　FIB1.27'!P30))</f>
        <v>43862</v>
      </c>
      <c r="Q30" s="8" t="s">
        <v>65</v>
      </c>
      <c r="R30" s="104">
        <f t="shared" si="0"/>
        <v>108.85</v>
      </c>
      <c r="S30" s="104"/>
      <c r="T30" s="105">
        <f>IF(R30="","",V30*N30*LOOKUP(RIGHT($D$2,3),定数!$A$6:$A$13,定数!$B$6:$B$13))</f>
        <v>-2920.2735344367698</v>
      </c>
      <c r="U30" s="105"/>
      <c r="V30" s="106">
        <f t="shared" si="8"/>
        <v>-6.0000000000002274</v>
      </c>
      <c r="W30" s="106"/>
      <c r="X30" t="str">
        <f t="shared" si="11"/>
        <v/>
      </c>
      <c r="Y30">
        <f t="shared" si="2"/>
        <v>1</v>
      </c>
      <c r="Z30" s="38">
        <f t="shared" si="9"/>
        <v>104384.61538461581</v>
      </c>
      <c r="AA30" s="39">
        <f t="shared" si="10"/>
        <v>6.7463622017247538E-2</v>
      </c>
      <c r="AB30" t="str">
        <f t="shared" si="3"/>
        <v/>
      </c>
      <c r="AC30">
        <f t="shared" si="4"/>
        <v>-2920.2735344367698</v>
      </c>
    </row>
    <row r="31" spans="2:29" x14ac:dyDescent="0.15">
      <c r="B31" s="37">
        <v>23</v>
      </c>
      <c r="C31" s="102">
        <f t="shared" si="5"/>
        <v>94422.177613455555</v>
      </c>
      <c r="D31" s="102"/>
      <c r="E31" s="43">
        <f>IF(C31="","",'検証シート　FIB1.27'!E31)</f>
        <v>2019</v>
      </c>
      <c r="F31" s="8">
        <f>IF(E31="","",IF('検証シート　FIB1.27'!F31="","",'検証シート　FIB1.27'!F31))</f>
        <v>43865</v>
      </c>
      <c r="G31" s="43" t="str">
        <f>IF(F31="","",IF('検証シート　FIB1.27'!G31="","",'検証シート　FIB1.27'!G31))</f>
        <v>買</v>
      </c>
      <c r="H31" s="103">
        <f>IF(G31="","",IF('検証シート　FIB1.27'!H31="","",'検証シート　FIB1.27'!H31))</f>
        <v>109.55</v>
      </c>
      <c r="I31" s="103" t="str">
        <f>IF(H31="","",IF('検証シート　FIB1.27'!I31="","",'検証シート　FIB1.27'!I31))</f>
        <v/>
      </c>
      <c r="J31" s="6">
        <f>IF(H31="","",IF('検証シート　FIB1.27'!J31="","",'検証シート　FIB1.27'!J31))</f>
        <v>109.45</v>
      </c>
      <c r="K31" s="42">
        <f t="shared" si="6"/>
        <v>9.9999999999994316</v>
      </c>
      <c r="L31" s="107">
        <f t="shared" si="7"/>
        <v>2832.6653284036665</v>
      </c>
      <c r="M31" s="108"/>
      <c r="N31" s="6">
        <f>IF(K31="","",(L31/K31)/LOOKUP(RIGHT($D$2,3),定数!$A$6:$A$13,定数!$B$6:$B$13))</f>
        <v>2.8326653284038277</v>
      </c>
      <c r="O31" s="43">
        <f>IF(N31="","",IF('検証シート　FIB1.27'!O31="","",'検証シート　FIB1.27'!O31))</f>
        <v>2019</v>
      </c>
      <c r="P31" s="8">
        <f>IF(O31="","",IF('検証シート　FIB1.27'!P31="","",'検証シート　FIB1.27'!P31))</f>
        <v>43865</v>
      </c>
      <c r="Q31" s="8" t="s">
        <v>69</v>
      </c>
      <c r="R31" s="104">
        <v>109.69</v>
      </c>
      <c r="S31" s="104"/>
      <c r="T31" s="105">
        <f>IF(R31="","",V31*N31*LOOKUP(RIGHT($D$2,3),定数!$A$6:$A$13,定数!$B$6:$B$13))</f>
        <v>3965.7314597653753</v>
      </c>
      <c r="U31" s="105"/>
      <c r="V31" s="106">
        <f t="shared" si="8"/>
        <v>14.000000000000057</v>
      </c>
      <c r="W31" s="106"/>
      <c r="X31" t="str">
        <f t="shared" si="11"/>
        <v/>
      </c>
      <c r="Y31">
        <f t="shared" si="2"/>
        <v>0</v>
      </c>
      <c r="Z31" s="38">
        <f t="shared" si="9"/>
        <v>104384.61538461581</v>
      </c>
      <c r="AA31" s="39">
        <f t="shared" si="10"/>
        <v>9.5439713356730183E-2</v>
      </c>
      <c r="AB31">
        <f t="shared" si="3"/>
        <v>3965.7314597653753</v>
      </c>
      <c r="AC31" t="str">
        <f t="shared" si="4"/>
        <v/>
      </c>
    </row>
    <row r="32" spans="2:29" x14ac:dyDescent="0.15">
      <c r="B32" s="37">
        <v>24</v>
      </c>
      <c r="C32" s="102">
        <f t="shared" si="5"/>
        <v>98387.90907322093</v>
      </c>
      <c r="D32" s="102"/>
      <c r="E32" s="43">
        <f>IF(C32="","",'検証シート　FIB1.27'!E32)</f>
        <v>2019</v>
      </c>
      <c r="F32" s="8">
        <f>IF(E32="","",IF('検証シート　FIB1.27'!F32="","",'検証シート　FIB1.27'!F32))</f>
        <v>43865</v>
      </c>
      <c r="G32" s="43" t="str">
        <f>IF(F32="","",IF('検証シート　FIB1.27'!G32="","",'検証シート　FIB1.27'!G32))</f>
        <v>買</v>
      </c>
      <c r="H32" s="103">
        <f>IF(G32="","",IF('検証シート　FIB1.27'!H32="","",'検証シート　FIB1.27'!H32))</f>
        <v>109.86</v>
      </c>
      <c r="I32" s="103" t="str">
        <f>IF(H32="","",IF('検証シート　FIB1.27'!I32="","",'検証シート　FIB1.27'!I32))</f>
        <v/>
      </c>
      <c r="J32" s="6">
        <f>IF(H32="","",IF('検証シート　FIB1.27'!J32="","",'検証シート　FIB1.27'!J32))</f>
        <v>109.82</v>
      </c>
      <c r="K32" s="42">
        <f t="shared" si="6"/>
        <v>4.0000000000006253</v>
      </c>
      <c r="L32" s="107">
        <f t="shared" si="7"/>
        <v>2951.6372721966277</v>
      </c>
      <c r="M32" s="108"/>
      <c r="N32" s="6">
        <f>IF(K32="","",(L32/K32)/LOOKUP(RIGHT($D$2,3),定数!$A$6:$A$13,定数!$B$6:$B$13))</f>
        <v>7.3790931804904156</v>
      </c>
      <c r="O32" s="43">
        <f>IF(N32="","",IF('検証シート　FIB1.27'!O32="","",'検証シート　FIB1.27'!O32))</f>
        <v>2019</v>
      </c>
      <c r="P32" s="8">
        <f>IF(O32="","",IF('検証シート　FIB1.27'!P32="","",'検証シート　FIB1.27'!P32))</f>
        <v>43865</v>
      </c>
      <c r="Q32" s="8" t="s">
        <v>69</v>
      </c>
      <c r="R32" s="104">
        <v>109.92</v>
      </c>
      <c r="S32" s="104"/>
      <c r="T32" s="105">
        <f>IF(R32="","",V32*N32*LOOKUP(RIGHT($D$2,3),定数!$A$6:$A$13,定数!$B$6:$B$13))</f>
        <v>4427.455908294417</v>
      </c>
      <c r="U32" s="105"/>
      <c r="V32" s="106">
        <f t="shared" si="8"/>
        <v>6.0000000000002274</v>
      </c>
      <c r="W32" s="106"/>
      <c r="X32" t="str">
        <f t="shared" si="11"/>
        <v/>
      </c>
      <c r="Y32">
        <f t="shared" si="2"/>
        <v>0</v>
      </c>
      <c r="Z32" s="38">
        <f t="shared" si="9"/>
        <v>104384.61538461581</v>
      </c>
      <c r="AA32" s="39">
        <f t="shared" si="10"/>
        <v>5.7448181317710456E-2</v>
      </c>
      <c r="AB32">
        <f t="shared" si="3"/>
        <v>4427.455908294417</v>
      </c>
      <c r="AC32" t="str">
        <f t="shared" si="4"/>
        <v/>
      </c>
    </row>
    <row r="33" spans="2:29" x14ac:dyDescent="0.15">
      <c r="B33" s="37">
        <v>25</v>
      </c>
      <c r="C33" s="102">
        <f t="shared" si="5"/>
        <v>102815.36498151535</v>
      </c>
      <c r="D33" s="102"/>
      <c r="E33" s="43">
        <f>IF(C33="","",'検証シート　FIB1.27'!E33)</f>
        <v>2019</v>
      </c>
      <c r="F33" s="8">
        <f>IF(E33="","",IF('検証シート　FIB1.27'!F33="","",'検証シート　FIB1.27'!F33))</f>
        <v>43865</v>
      </c>
      <c r="G33" s="43" t="str">
        <f>IF(F33="","",IF('検証シート　FIB1.27'!G33="","",'検証シート　FIB1.27'!G33))</f>
        <v>買</v>
      </c>
      <c r="H33" s="103">
        <f>IF(G33="","",IF('検証シート　FIB1.27'!H33="","",'検証シート　FIB1.27'!H33))</f>
        <v>110.04</v>
      </c>
      <c r="I33" s="103" t="str">
        <f>IF(H33="","",IF('検証シート　FIB1.27'!I33="","",'検証シート　FIB1.27'!I33))</f>
        <v/>
      </c>
      <c r="J33" s="6">
        <f>IF(H33="","",IF('検証シート　FIB1.27'!J33="","",'検証シート　FIB1.27'!J33))</f>
        <v>109.93</v>
      </c>
      <c r="K33" s="42">
        <f t="shared" si="6"/>
        <v>10.999999999999943</v>
      </c>
      <c r="L33" s="107">
        <f t="shared" si="7"/>
        <v>3084.4609494454603</v>
      </c>
      <c r="M33" s="108"/>
      <c r="N33" s="6">
        <f>IF(K33="","",(L33/K33)/LOOKUP(RIGHT($D$2,3),定数!$A$6:$A$13,定数!$B$6:$B$13))</f>
        <v>2.8040554085867968</v>
      </c>
      <c r="O33" s="43">
        <f>IF(N33="","",IF('検証シート　FIB1.27'!O33="","",'検証シート　FIB1.27'!O33))</f>
        <v>2019</v>
      </c>
      <c r="P33" s="8">
        <f>IF(O33="","",IF('検証シート　FIB1.27'!P33="","",'検証シート　FIB1.27'!P33))</f>
        <v>43865</v>
      </c>
      <c r="Q33" s="8" t="s">
        <v>65</v>
      </c>
      <c r="R33" s="104">
        <f t="shared" si="0"/>
        <v>109.93</v>
      </c>
      <c r="S33" s="104"/>
      <c r="T33" s="105">
        <f>IF(R33="","",V33*N33*LOOKUP(RIGHT($D$2,3),定数!$A$6:$A$13,定数!$B$6:$B$13))</f>
        <v>-3084.4609494454608</v>
      </c>
      <c r="U33" s="105"/>
      <c r="V33" s="106">
        <f t="shared" si="8"/>
        <v>-10.999999999999943</v>
      </c>
      <c r="W33" s="106"/>
      <c r="X33" t="str">
        <f t="shared" si="11"/>
        <v/>
      </c>
      <c r="Y33">
        <f t="shared" si="2"/>
        <v>1</v>
      </c>
      <c r="Z33" s="38">
        <f t="shared" si="9"/>
        <v>104384.61538461581</v>
      </c>
      <c r="AA33" s="39">
        <f t="shared" si="10"/>
        <v>1.5033349477012514E-2</v>
      </c>
      <c r="AB33" t="str">
        <f t="shared" si="3"/>
        <v/>
      </c>
      <c r="AC33">
        <f t="shared" si="4"/>
        <v>-3084.4609494454608</v>
      </c>
    </row>
    <row r="34" spans="2:29" x14ac:dyDescent="0.15">
      <c r="B34" s="37">
        <v>26</v>
      </c>
      <c r="C34" s="102">
        <f t="shared" si="5"/>
        <v>99730.904032069884</v>
      </c>
      <c r="D34" s="102"/>
      <c r="E34" s="43">
        <f>IF(C34="","",'検証シート　FIB1.27'!E34)</f>
        <v>2019</v>
      </c>
      <c r="F34" s="8">
        <f>IF(E34="","",IF('検証シート　FIB1.27'!F34="","",'検証シート　FIB1.27'!F34))</f>
        <v>43866</v>
      </c>
      <c r="G34" s="43" t="str">
        <f>IF(F34="","",IF('検証シート　FIB1.27'!G34="","",'検証シート　FIB1.27'!G34))</f>
        <v>買</v>
      </c>
      <c r="H34" s="103">
        <f>IF(G34="","",IF('検証シート　FIB1.27'!H34="","",'検証シート　FIB1.27'!H34))</f>
        <v>110.01</v>
      </c>
      <c r="I34" s="103" t="str">
        <f>IF(H34="","",IF('検証シート　FIB1.27'!I34="","",'検証シート　FIB1.27'!I34))</f>
        <v/>
      </c>
      <c r="J34" s="6">
        <f>IF(H34="","",IF('検証シート　FIB1.27'!J34="","",'検証シート　FIB1.27'!J34))</f>
        <v>109.91</v>
      </c>
      <c r="K34" s="42">
        <f t="shared" si="6"/>
        <v>10.000000000000853</v>
      </c>
      <c r="L34" s="107">
        <f t="shared" si="7"/>
        <v>2991.9271209620965</v>
      </c>
      <c r="M34" s="108"/>
      <c r="N34" s="6">
        <f>IF(K34="","",(L34/K34)/LOOKUP(RIGHT($D$2,3),定数!$A$6:$A$13,定数!$B$6:$B$13))</f>
        <v>2.9919271209618414</v>
      </c>
      <c r="O34" s="43">
        <f>IF(N34="","",IF('検証シート　FIB1.27'!O34="","",'検証シート　FIB1.27'!O34))</f>
        <v>2019</v>
      </c>
      <c r="P34" s="8">
        <f>IF(O34="","",IF('検証シート　FIB1.27'!P34="","",'検証シート　FIB1.27'!P34))</f>
        <v>43866</v>
      </c>
      <c r="Q34" s="8" t="s">
        <v>65</v>
      </c>
      <c r="R34" s="104">
        <f t="shared" si="0"/>
        <v>109.91</v>
      </c>
      <c r="S34" s="104"/>
      <c r="T34" s="105">
        <f>IF(R34="","",V34*N34*LOOKUP(RIGHT($D$2,3),定数!$A$6:$A$13,定数!$B$6:$B$13))</f>
        <v>-2991.9271209620965</v>
      </c>
      <c r="U34" s="105"/>
      <c r="V34" s="106">
        <f t="shared" si="8"/>
        <v>-10.000000000000853</v>
      </c>
      <c r="W34" s="106"/>
      <c r="X34" t="str">
        <f t="shared" si="11"/>
        <v/>
      </c>
      <c r="Y34">
        <f t="shared" si="2"/>
        <v>2</v>
      </c>
      <c r="Z34" s="38">
        <f t="shared" si="9"/>
        <v>104384.61538461581</v>
      </c>
      <c r="AA34" s="39">
        <f t="shared" si="10"/>
        <v>4.4582348992702192E-2</v>
      </c>
      <c r="AB34" t="str">
        <f t="shared" si="3"/>
        <v/>
      </c>
      <c r="AC34">
        <f t="shared" si="4"/>
        <v>-2991.9271209620965</v>
      </c>
    </row>
    <row r="35" spans="2:29" x14ac:dyDescent="0.15">
      <c r="B35" s="37">
        <v>27</v>
      </c>
      <c r="C35" s="102">
        <f t="shared" si="5"/>
        <v>96738.976911107791</v>
      </c>
      <c r="D35" s="102"/>
      <c r="E35" s="43">
        <f>IF(C35="","",'検証シート　FIB1.27'!E35)</f>
        <v>2019</v>
      </c>
      <c r="F35" s="8">
        <f>IF(E35="","",IF('検証シート　FIB1.27'!F35="","",'検証シート　FIB1.27'!F35))</f>
        <v>43867</v>
      </c>
      <c r="G35" s="43" t="str">
        <f>IF(F35="","",IF('検証シート　FIB1.27'!G35="","",'検証シート　FIB1.27'!G35))</f>
        <v>売</v>
      </c>
      <c r="H35" s="103">
        <f>IF(G35="","",IF('検証シート　FIB1.27'!H35="","",'検証シート　FIB1.27'!H35))</f>
        <v>109.69</v>
      </c>
      <c r="I35" s="103" t="str">
        <f>IF(H35="","",IF('検証シート　FIB1.27'!I35="","",'検証シート　FIB1.27'!I35))</f>
        <v/>
      </c>
      <c r="J35" s="6">
        <f>IF(H35="","",IF('検証シート　FIB1.27'!J35="","",'検証シート　FIB1.27'!J35))</f>
        <v>109.78</v>
      </c>
      <c r="K35" s="42">
        <f t="shared" si="6"/>
        <v>9.0000000000003411</v>
      </c>
      <c r="L35" s="107">
        <f t="shared" si="7"/>
        <v>2902.1693073332335</v>
      </c>
      <c r="M35" s="108"/>
      <c r="N35" s="6">
        <f>IF(K35="","",(L35/K35)/LOOKUP(RIGHT($D$2,3),定数!$A$6:$A$13,定数!$B$6:$B$13))</f>
        <v>3.2246325637034703</v>
      </c>
      <c r="O35" s="43">
        <f>IF(N35="","",IF('検証シート　FIB1.27'!O35="","",'検証シート　FIB1.27'!O35))</f>
        <v>2019</v>
      </c>
      <c r="P35" s="8">
        <f>IF(O35="","",IF('検証シート　FIB1.27'!P35="","",'検証シート　FIB1.27'!P35))</f>
        <v>43867</v>
      </c>
      <c r="Q35" s="8" t="s">
        <v>65</v>
      </c>
      <c r="R35" s="104">
        <f t="shared" si="0"/>
        <v>109.78</v>
      </c>
      <c r="S35" s="104"/>
      <c r="T35" s="105">
        <f>IF(R35="","",V35*N35*LOOKUP(RIGHT($D$2,3),定数!$A$6:$A$13,定数!$B$6:$B$13))</f>
        <v>-2902.1693073332335</v>
      </c>
      <c r="U35" s="105"/>
      <c r="V35" s="106">
        <f t="shared" si="8"/>
        <v>-9.0000000000003411</v>
      </c>
      <c r="W35" s="106"/>
      <c r="X35" t="str">
        <f t="shared" si="11"/>
        <v/>
      </c>
      <c r="Y35">
        <f t="shared" si="2"/>
        <v>3</v>
      </c>
      <c r="Z35" s="38">
        <f t="shared" si="9"/>
        <v>104384.61538461581</v>
      </c>
      <c r="AA35" s="39">
        <f t="shared" si="10"/>
        <v>7.3244878522921053E-2</v>
      </c>
      <c r="AB35" t="str">
        <f t="shared" si="3"/>
        <v/>
      </c>
      <c r="AC35">
        <f t="shared" si="4"/>
        <v>-2902.1693073332335</v>
      </c>
    </row>
    <row r="36" spans="2:29" x14ac:dyDescent="0.15">
      <c r="B36" s="37">
        <v>28</v>
      </c>
      <c r="C36" s="102">
        <f t="shared" si="5"/>
        <v>93836.807603774563</v>
      </c>
      <c r="D36" s="102"/>
      <c r="E36" s="43">
        <f>IF(C36="","",'検証シート　FIB1.27'!E36)</f>
        <v>2019</v>
      </c>
      <c r="F36" s="8">
        <f>IF(E36="","",IF('検証シート　FIB1.27'!F36="","",'検証シート　FIB1.27'!F36))</f>
        <v>43868</v>
      </c>
      <c r="G36" s="43" t="str">
        <f>IF(F36="","",IF('検証シート　FIB1.27'!G36="","",'検証シート　FIB1.27'!G36))</f>
        <v>買</v>
      </c>
      <c r="H36" s="103">
        <f>IF(G36="","",IF('検証シート　FIB1.27'!H36="","",'検証シート　FIB1.27'!H36))</f>
        <v>109.89</v>
      </c>
      <c r="I36" s="103" t="str">
        <f>IF(H36="","",IF('検証シート　FIB1.27'!I36="","",'検証シート　FIB1.27'!I36))</f>
        <v/>
      </c>
      <c r="J36" s="6">
        <f>IF(H36="","",IF('検証シート　FIB1.27'!J36="","",'検証シート　FIB1.27'!J36))</f>
        <v>109.85</v>
      </c>
      <c r="K36" s="42">
        <f t="shared" si="6"/>
        <v>4.0000000000006253</v>
      </c>
      <c r="L36" s="107">
        <f t="shared" si="7"/>
        <v>2815.1042281132368</v>
      </c>
      <c r="M36" s="108"/>
      <c r="N36" s="6">
        <f>IF(K36="","",(L36/K36)/LOOKUP(RIGHT($D$2,3),定数!$A$6:$A$13,定数!$B$6:$B$13))</f>
        <v>7.0377605702819919</v>
      </c>
      <c r="O36" s="43">
        <f>IF(N36="","",IF('検証シート　FIB1.27'!O36="","",'検証シート　FIB1.27'!O36))</f>
        <v>2019</v>
      </c>
      <c r="P36" s="8">
        <f>IF(O36="","",IF('検証シート　FIB1.27'!P36="","",'検証シート　FIB1.27'!P36))</f>
        <v>43868</v>
      </c>
      <c r="Q36" s="8" t="s">
        <v>69</v>
      </c>
      <c r="R36" s="104">
        <v>109.94</v>
      </c>
      <c r="S36" s="104"/>
      <c r="T36" s="105">
        <f>IF(R36="","",V36*N36*LOOKUP(RIGHT($D$2,3),定数!$A$6:$A$13,定数!$B$6:$B$13))</f>
        <v>3518.8802851407954</v>
      </c>
      <c r="U36" s="105"/>
      <c r="V36" s="106">
        <f t="shared" si="8"/>
        <v>4.9999999999997158</v>
      </c>
      <c r="W36" s="106"/>
      <c r="X36" t="str">
        <f t="shared" si="11"/>
        <v/>
      </c>
      <c r="Y36">
        <f t="shared" si="2"/>
        <v>0</v>
      </c>
      <c r="Z36" s="38">
        <f t="shared" si="9"/>
        <v>104384.61538461581</v>
      </c>
      <c r="AA36" s="39">
        <f t="shared" si="10"/>
        <v>0.10104753216723339</v>
      </c>
      <c r="AB36">
        <f t="shared" si="3"/>
        <v>3518.8802851407954</v>
      </c>
      <c r="AC36" t="str">
        <f t="shared" si="4"/>
        <v/>
      </c>
    </row>
    <row r="37" spans="2:29" x14ac:dyDescent="0.15">
      <c r="B37" s="37">
        <v>29</v>
      </c>
      <c r="C37" s="102">
        <f t="shared" si="5"/>
        <v>97355.68788891536</v>
      </c>
      <c r="D37" s="102"/>
      <c r="E37" s="43">
        <f>IF(C37="","",'検証シート　FIB1.27'!E37)</f>
        <v>2019</v>
      </c>
      <c r="F37" s="8">
        <f>IF(E37="","",IF('検証シート　FIB1.27'!F37="","",'検証シート　FIB1.27'!F37))</f>
        <v>43869</v>
      </c>
      <c r="G37" s="43" t="str">
        <f>IF(F37="","",IF('検証シート　FIB1.27'!G37="","",'検証シート　FIB1.27'!G37))</f>
        <v>売</v>
      </c>
      <c r="H37" s="103">
        <f>IF(G37="","",IF('検証シート　FIB1.27'!H37="","",'検証シート　FIB1.27'!H37))</f>
        <v>109.72</v>
      </c>
      <c r="I37" s="103" t="str">
        <f>IF(H37="","",IF('検証シート　FIB1.27'!I37="","",'検証シート　FIB1.27'!I37))</f>
        <v/>
      </c>
      <c r="J37" s="6">
        <f>IF(H37="","",IF('検証シート　FIB1.27'!J37="","",'検証シート　FIB1.27'!J37))</f>
        <v>109.77</v>
      </c>
      <c r="K37" s="42">
        <f t="shared" si="6"/>
        <v>4.9999999999997158</v>
      </c>
      <c r="L37" s="107">
        <f t="shared" si="7"/>
        <v>2920.6706366674607</v>
      </c>
      <c r="M37" s="108"/>
      <c r="N37" s="6">
        <f>IF(K37="","",(L37/K37)/LOOKUP(RIGHT($D$2,3),定数!$A$6:$A$13,定数!$B$6:$B$13))</f>
        <v>5.8413412733352539</v>
      </c>
      <c r="O37" s="43">
        <f>IF(N37="","",IF('検証シート　FIB1.27'!O37="","",'検証シート　FIB1.27'!O37))</f>
        <v>2019</v>
      </c>
      <c r="P37" s="8">
        <f>IF(O37="","",IF('検証シート　FIB1.27'!P37="","",'検証シート　FIB1.27'!P37))</f>
        <v>43869</v>
      </c>
      <c r="Q37" s="8" t="s">
        <v>69</v>
      </c>
      <c r="R37" s="104">
        <v>109.67</v>
      </c>
      <c r="S37" s="104"/>
      <c r="T37" s="105">
        <f>IF(R37="","",V37*N37*LOOKUP(RIGHT($D$2,3),定数!$A$6:$A$13,定数!$B$6:$B$13))</f>
        <v>2920.6706366674607</v>
      </c>
      <c r="U37" s="105"/>
      <c r="V37" s="106">
        <f t="shared" si="8"/>
        <v>4.9999999999997158</v>
      </c>
      <c r="W37" s="106"/>
      <c r="X37" t="str">
        <f t="shared" si="11"/>
        <v/>
      </c>
      <c r="Y37">
        <f t="shared" si="2"/>
        <v>0</v>
      </c>
      <c r="Z37" s="38">
        <f t="shared" si="9"/>
        <v>104384.61538461581</v>
      </c>
      <c r="AA37" s="39">
        <f t="shared" si="10"/>
        <v>6.733681462351182E-2</v>
      </c>
      <c r="AB37">
        <f t="shared" si="3"/>
        <v>2920.6706366674607</v>
      </c>
      <c r="AC37" t="str">
        <f t="shared" si="4"/>
        <v/>
      </c>
    </row>
    <row r="38" spans="2:29" x14ac:dyDescent="0.15">
      <c r="B38" s="37">
        <v>30</v>
      </c>
      <c r="C38" s="102">
        <f t="shared" si="5"/>
        <v>100276.35852558282</v>
      </c>
      <c r="D38" s="102"/>
      <c r="E38" s="43">
        <f>IF(C38="","",'検証シート　FIB1.27'!E38)</f>
        <v>2019</v>
      </c>
      <c r="F38" s="8">
        <f>IF(E38="","",IF('検証シート　FIB1.27'!F38="","",'検証シート　FIB1.27'!F38))</f>
        <v>43872</v>
      </c>
      <c r="G38" s="43" t="str">
        <f>IF(F38="","",IF('検証シート　FIB1.27'!G38="","",'検証シート　FIB1.27'!G38))</f>
        <v>買</v>
      </c>
      <c r="H38" s="103">
        <f>IF(G38="","",IF('検証シート　FIB1.27'!H38="","",'検証シート　FIB1.27'!H38))</f>
        <v>110.41</v>
      </c>
      <c r="I38" s="103" t="str">
        <f>IF(H38="","",IF('検証シート　FIB1.27'!I38="","",'検証シート　FIB1.27'!I38))</f>
        <v/>
      </c>
      <c r="J38" s="6">
        <f>IF(H38="","",IF('検証シート　FIB1.27'!J38="","",'検証シート　FIB1.27'!J38))</f>
        <v>110.32</v>
      </c>
      <c r="K38" s="42">
        <f t="shared" si="6"/>
        <v>9.0000000000003411</v>
      </c>
      <c r="L38" s="107">
        <f t="shared" si="7"/>
        <v>3008.2907557674844</v>
      </c>
      <c r="M38" s="108"/>
      <c r="N38" s="6">
        <f>IF(K38="","",(L38/K38)/LOOKUP(RIGHT($D$2,3),定数!$A$6:$A$13,定数!$B$6:$B$13))</f>
        <v>3.3425452841859671</v>
      </c>
      <c r="O38" s="43">
        <f>IF(N38="","",IF('検証シート　FIB1.27'!O38="","",'検証シート　FIB1.27'!O38))</f>
        <v>2019</v>
      </c>
      <c r="P38" s="8">
        <f>IF(O38="","",IF('検証シート　FIB1.27'!P38="","",'検証シート　FIB1.27'!P38))</f>
        <v>43872</v>
      </c>
      <c r="Q38" s="8" t="s">
        <v>69</v>
      </c>
      <c r="R38" s="104">
        <v>110.57</v>
      </c>
      <c r="S38" s="104"/>
      <c r="T38" s="105">
        <f>IF(R38="","",V38*N38*LOOKUP(RIGHT($D$2,3),定数!$A$6:$A$13,定数!$B$6:$B$13))</f>
        <v>5348.0724546974334</v>
      </c>
      <c r="U38" s="105"/>
      <c r="V38" s="106">
        <f t="shared" si="8"/>
        <v>15.999999999999659</v>
      </c>
      <c r="W38" s="106"/>
      <c r="X38" t="str">
        <f t="shared" si="11"/>
        <v/>
      </c>
      <c r="Y38">
        <f t="shared" si="2"/>
        <v>0</v>
      </c>
      <c r="Z38" s="38">
        <f t="shared" si="9"/>
        <v>104384.61538461581</v>
      </c>
      <c r="AA38" s="39">
        <f t="shared" si="10"/>
        <v>3.9356919062217166E-2</v>
      </c>
      <c r="AB38">
        <f t="shared" si="3"/>
        <v>5348.0724546974334</v>
      </c>
      <c r="AC38" t="str">
        <f t="shared" si="4"/>
        <v/>
      </c>
    </row>
    <row r="39" spans="2:29" x14ac:dyDescent="0.15">
      <c r="B39" s="37">
        <v>31</v>
      </c>
      <c r="C39" s="102">
        <f t="shared" si="5"/>
        <v>105624.43098028026</v>
      </c>
      <c r="D39" s="102"/>
      <c r="E39" s="43">
        <f>IF(C39="","",'検証シート　FIB1.27'!E39)</f>
        <v>2019</v>
      </c>
      <c r="F39" s="8">
        <f>IF(E39="","",IF('検証シート　FIB1.27'!F39="","",'検証シート　FIB1.27'!F39))</f>
        <v>43873</v>
      </c>
      <c r="G39" s="43" t="str">
        <f>IF(F39="","",IF('検証シート　FIB1.27'!G39="","",'検証シート　FIB1.27'!G39))</f>
        <v>買</v>
      </c>
      <c r="H39" s="103">
        <f>IF(G39="","",IF('検証シート　FIB1.27'!H39="","",'検証シート　FIB1.27'!H39))</f>
        <v>110.46</v>
      </c>
      <c r="I39" s="103" t="str">
        <f>IF(H39="","",IF('検証シート　FIB1.27'!I39="","",'検証シート　FIB1.27'!I39))</f>
        <v/>
      </c>
      <c r="J39" s="6">
        <f>IF(H39="","",IF('検証シート　FIB1.27'!J39="","",'検証シート　FIB1.27'!J39))</f>
        <v>110.38</v>
      </c>
      <c r="K39" s="42">
        <f t="shared" si="6"/>
        <v>7.9999999999998295</v>
      </c>
      <c r="L39" s="107">
        <f t="shared" si="7"/>
        <v>3168.7329294084075</v>
      </c>
      <c r="M39" s="108"/>
      <c r="N39" s="6">
        <f>IF(K39="","",(L39/K39)/LOOKUP(RIGHT($D$2,3),定数!$A$6:$A$13,定数!$B$6:$B$13))</f>
        <v>3.9609161617605939</v>
      </c>
      <c r="O39" s="43">
        <f>IF(N39="","",IF('検証シート　FIB1.27'!O39="","",'検証シート　FIB1.27'!O39))</f>
        <v>2019</v>
      </c>
      <c r="P39" s="8">
        <f>IF(O39="","",IF('検証シート　FIB1.27'!P39="","",'検証シート　FIB1.27'!P39))</f>
        <v>43873</v>
      </c>
      <c r="Q39" s="8" t="s">
        <v>69</v>
      </c>
      <c r="R39" s="104">
        <v>110.56</v>
      </c>
      <c r="S39" s="104"/>
      <c r="T39" s="105">
        <f>IF(R39="","",V39*N39*LOOKUP(RIGHT($D$2,3),定数!$A$6:$A$13,定数!$B$6:$B$13))</f>
        <v>3960.9161617609316</v>
      </c>
      <c r="U39" s="105"/>
      <c r="V39" s="106">
        <f t="shared" si="8"/>
        <v>10.000000000000853</v>
      </c>
      <c r="W39" s="106"/>
      <c r="X39" t="str">
        <f t="shared" si="11"/>
        <v/>
      </c>
      <c r="Y39">
        <f t="shared" si="2"/>
        <v>0</v>
      </c>
      <c r="Z39" s="38">
        <f t="shared" si="9"/>
        <v>105624.43098028026</v>
      </c>
      <c r="AA39" s="39">
        <f t="shared" si="10"/>
        <v>0</v>
      </c>
      <c r="AB39">
        <f t="shared" si="3"/>
        <v>3960.9161617609316</v>
      </c>
      <c r="AC39" t="str">
        <f t="shared" si="4"/>
        <v/>
      </c>
    </row>
    <row r="40" spans="2:29" x14ac:dyDescent="0.15">
      <c r="B40" s="37">
        <v>32</v>
      </c>
      <c r="C40" s="102">
        <f t="shared" si="5"/>
        <v>109585.3471420412</v>
      </c>
      <c r="D40" s="102"/>
      <c r="E40" s="43">
        <f>IF(C40="","",'検証シート　FIB1.27'!E40)</f>
        <v>2019</v>
      </c>
      <c r="F40" s="8">
        <f>IF(E40="","",IF('検証シート　FIB1.27'!F40="","",'検証シート　FIB1.27'!F40))</f>
        <v>43873</v>
      </c>
      <c r="G40" s="43" t="str">
        <f>IF(F40="","",IF('検証シート　FIB1.27'!G40="","",'検証シート　FIB1.27'!G40))</f>
        <v>買</v>
      </c>
      <c r="H40" s="103">
        <f>IF(G40="","",IF('検証シート　FIB1.27'!H40="","",'検証シート　FIB1.27'!H40))</f>
        <v>110.47</v>
      </c>
      <c r="I40" s="103" t="str">
        <f>IF(H40="","",IF('検証シート　FIB1.27'!I40="","",'検証シート　FIB1.27'!I40))</f>
        <v/>
      </c>
      <c r="J40" s="6">
        <f>IF(H40="","",IF('検証シート　FIB1.27'!J40="","",'検証シート　FIB1.27'!J40))</f>
        <v>110.41</v>
      </c>
      <c r="K40" s="42">
        <f t="shared" si="6"/>
        <v>6.0000000000002274</v>
      </c>
      <c r="L40" s="107">
        <f t="shared" si="7"/>
        <v>3287.5604142612356</v>
      </c>
      <c r="M40" s="108"/>
      <c r="N40" s="6">
        <f>IF(K40="","",(L40/K40)/LOOKUP(RIGHT($D$2,3),定数!$A$6:$A$13,定数!$B$6:$B$13))</f>
        <v>5.4792673571018522</v>
      </c>
      <c r="O40" s="43">
        <f>IF(N40="","",IF('検証シート　FIB1.27'!O40="","",'検証シート　FIB1.27'!O40))</f>
        <v>2019</v>
      </c>
      <c r="P40" s="8">
        <f>IF(O40="","",IF('検証シート　FIB1.27'!P40="","",'検証シート　FIB1.27'!P40))</f>
        <v>43873</v>
      </c>
      <c r="Q40" s="8" t="s">
        <v>69</v>
      </c>
      <c r="R40" s="104">
        <v>110.56</v>
      </c>
      <c r="S40" s="104"/>
      <c r="T40" s="105">
        <f>IF(R40="","",V40*N40*LOOKUP(RIGHT($D$2,3),定数!$A$6:$A$13,定数!$B$6:$B$13))</f>
        <v>4931.3406213918543</v>
      </c>
      <c r="U40" s="105"/>
      <c r="V40" s="106">
        <f t="shared" si="8"/>
        <v>9.0000000000003411</v>
      </c>
      <c r="W40" s="106"/>
      <c r="X40" t="str">
        <f t="shared" si="11"/>
        <v/>
      </c>
      <c r="Y40">
        <f t="shared" si="2"/>
        <v>0</v>
      </c>
      <c r="Z40" s="38">
        <f t="shared" si="9"/>
        <v>109585.3471420412</v>
      </c>
      <c r="AA40" s="39">
        <f t="shared" si="10"/>
        <v>0</v>
      </c>
      <c r="AB40">
        <f t="shared" si="3"/>
        <v>4931.3406213918543</v>
      </c>
      <c r="AC40" t="str">
        <f t="shared" si="4"/>
        <v/>
      </c>
    </row>
    <row r="41" spans="2:29" x14ac:dyDescent="0.15">
      <c r="B41" s="37">
        <v>33</v>
      </c>
      <c r="C41" s="102">
        <f t="shared" si="5"/>
        <v>114516.68776343304</v>
      </c>
      <c r="D41" s="102"/>
      <c r="E41" s="43">
        <f>IF(C41="","",'検証シート　FIB1.27'!E41)</f>
        <v>2019</v>
      </c>
      <c r="F41" s="8">
        <f>IF(E41="","",IF('検証シート　FIB1.27'!F41="","",'検証シート　FIB1.27'!F41))</f>
        <v>43873</v>
      </c>
      <c r="G41" s="43" t="str">
        <f>IF(F41="","",IF('検証シート　FIB1.27'!G41="","",'検証シート　FIB1.27'!G41))</f>
        <v>買</v>
      </c>
      <c r="H41" s="103">
        <f>IF(G41="","",IF('検証シート　FIB1.27'!H41="","",'検証シート　FIB1.27'!H41))</f>
        <v>110.5</v>
      </c>
      <c r="I41" s="103" t="str">
        <f>IF(H41="","",IF('検証シート　FIB1.27'!I41="","",'検証シート　FIB1.27'!I41))</f>
        <v/>
      </c>
      <c r="J41" s="6">
        <f>IF(H41="","",IF('検証シート　FIB1.27'!J41="","",'検証シート　FIB1.27'!J41))</f>
        <v>110.49</v>
      </c>
      <c r="K41" s="42">
        <f t="shared" si="6"/>
        <v>1.0000000000005116</v>
      </c>
      <c r="L41" s="107">
        <f t="shared" si="7"/>
        <v>3435.5006329029911</v>
      </c>
      <c r="M41" s="108"/>
      <c r="N41" s="6">
        <f>IF(K41="","",(L41/K41)/LOOKUP(RIGHT($D$2,3),定数!$A$6:$A$13,定数!$B$6:$B$13))</f>
        <v>34.355006329012333</v>
      </c>
      <c r="O41" s="43">
        <f>IF(N41="","",IF('検証シート　FIB1.27'!O41="","",'検証シート　FIB1.27'!O41))</f>
        <v>2019</v>
      </c>
      <c r="P41" s="8">
        <f>IF(O41="","",IF('検証シート　FIB1.27'!P41="","",'検証シート　FIB1.27'!P41))</f>
        <v>43873</v>
      </c>
      <c r="Q41" s="8" t="s">
        <v>65</v>
      </c>
      <c r="R41" s="104">
        <f t="shared" si="0"/>
        <v>110.49</v>
      </c>
      <c r="S41" s="104"/>
      <c r="T41" s="105">
        <f>IF(R41="","",V41*N41*LOOKUP(RIGHT($D$2,3),定数!$A$6:$A$13,定数!$B$6:$B$13))</f>
        <v>-3435.5006329029911</v>
      </c>
      <c r="U41" s="105"/>
      <c r="V41" s="106">
        <f t="shared" si="8"/>
        <v>-1.0000000000005116</v>
      </c>
      <c r="W41" s="106"/>
      <c r="X41" t="str">
        <f t="shared" si="11"/>
        <v/>
      </c>
      <c r="Y41">
        <f t="shared" si="2"/>
        <v>1</v>
      </c>
      <c r="Z41" s="38">
        <f t="shared" si="9"/>
        <v>114516.68776343304</v>
      </c>
      <c r="AA41" s="39">
        <f t="shared" si="10"/>
        <v>0</v>
      </c>
      <c r="AB41" t="str">
        <f t="shared" si="3"/>
        <v/>
      </c>
      <c r="AC41">
        <f t="shared" si="4"/>
        <v>-3435.5006329029911</v>
      </c>
    </row>
    <row r="42" spans="2:29" x14ac:dyDescent="0.15">
      <c r="B42" s="37">
        <v>34</v>
      </c>
      <c r="C42" s="102">
        <f t="shared" si="5"/>
        <v>111081.18713053006</v>
      </c>
      <c r="D42" s="102"/>
      <c r="E42" s="43">
        <f>IF(C42="","",'検証シート　FIB1.27'!E42)</f>
        <v>2019</v>
      </c>
      <c r="F42" s="8">
        <f>IF(E42="","",IF('検証シート　FIB1.27'!F42="","",'検証シート　FIB1.27'!F42))</f>
        <v>43873</v>
      </c>
      <c r="G42" s="43" t="str">
        <f>IF(F42="","",IF('検証シート　FIB1.27'!G42="","",'検証シート　FIB1.27'!G42))</f>
        <v>売</v>
      </c>
      <c r="H42" s="103">
        <f>IF(G42="","",IF('検証シート　FIB1.27'!H42="","",'検証シート　FIB1.27'!H42))</f>
        <v>110.44</v>
      </c>
      <c r="I42" s="103" t="str">
        <f>IF(H42="","",IF('検証シート　FIB1.27'!I42="","",'検証シート　FIB1.27'!I42))</f>
        <v/>
      </c>
      <c r="J42" s="6">
        <f>IF(H42="","",IF('検証シート　FIB1.27'!J42="","",'検証シート　FIB1.27'!J42))</f>
        <v>110.49</v>
      </c>
      <c r="K42" s="42">
        <f t="shared" si="6"/>
        <v>4.9999999999997158</v>
      </c>
      <c r="L42" s="107">
        <f t="shared" si="7"/>
        <v>3332.4356139159017</v>
      </c>
      <c r="M42" s="108"/>
      <c r="N42" s="6">
        <f>IF(K42="","",(L42/K42)/LOOKUP(RIGHT($D$2,3),定数!$A$6:$A$13,定数!$B$6:$B$13))</f>
        <v>6.6648712278321822</v>
      </c>
      <c r="O42" s="43">
        <f>IF(N42="","",IF('検証シート　FIB1.27'!O42="","",'検証シート　FIB1.27'!O42))</f>
        <v>2019</v>
      </c>
      <c r="P42" s="8">
        <f>IF(O42="","",IF('検証シート　FIB1.27'!P42="","",'検証シート　FIB1.27'!P42))</f>
        <v>43873</v>
      </c>
      <c r="Q42" s="8" t="s">
        <v>65</v>
      </c>
      <c r="R42" s="104">
        <f t="shared" si="0"/>
        <v>110.49</v>
      </c>
      <c r="S42" s="104"/>
      <c r="T42" s="105">
        <f>IF(R42="","",V42*N42*LOOKUP(RIGHT($D$2,3),定数!$A$6:$A$13,定数!$B$6:$B$13))</f>
        <v>-3332.4356139159013</v>
      </c>
      <c r="U42" s="105"/>
      <c r="V42" s="106">
        <f t="shared" si="8"/>
        <v>-4.9999999999997158</v>
      </c>
      <c r="W42" s="106"/>
      <c r="X42" t="str">
        <f t="shared" si="11"/>
        <v/>
      </c>
      <c r="Y42">
        <f t="shared" si="2"/>
        <v>2</v>
      </c>
      <c r="Z42" s="38">
        <f t="shared" si="9"/>
        <v>114516.68776343304</v>
      </c>
      <c r="AA42" s="39">
        <f t="shared" si="10"/>
        <v>2.9999999999999916E-2</v>
      </c>
      <c r="AB42" t="str">
        <f t="shared" si="3"/>
        <v/>
      </c>
      <c r="AC42">
        <f t="shared" si="4"/>
        <v>-3332.4356139159013</v>
      </c>
    </row>
    <row r="43" spans="2:29" x14ac:dyDescent="0.15">
      <c r="B43" s="37">
        <v>35</v>
      </c>
      <c r="C43" s="102">
        <f t="shared" si="5"/>
        <v>107748.75151661415</v>
      </c>
      <c r="D43" s="102"/>
      <c r="E43" s="43">
        <f>IF(C43="","",'検証シート　FIB1.27'!E43)</f>
        <v>2019</v>
      </c>
      <c r="F43" s="8">
        <f>IF(E43="","",IF('検証シート　FIB1.27'!F43="","",'検証シート　FIB1.27'!F43))</f>
        <v>43874</v>
      </c>
      <c r="G43" s="43" t="str">
        <f>IF(F43="","",IF('検証シート　FIB1.27'!G43="","",'検証シート　FIB1.27'!G43))</f>
        <v>買</v>
      </c>
      <c r="H43" s="103">
        <f>IF(G43="","",IF('検証シート　FIB1.27'!H43="","",'検証シート　FIB1.27'!H43))</f>
        <v>110.62</v>
      </c>
      <c r="I43" s="103" t="str">
        <f>IF(H43="","",IF('検証シート　FIB1.27'!I43="","",'検証シート　FIB1.27'!I43))</f>
        <v/>
      </c>
      <c r="J43" s="6">
        <f>IF(H43="","",IF('検証シート　FIB1.27'!J43="","",'検証シート　FIB1.27'!J43))</f>
        <v>110.58</v>
      </c>
      <c r="K43" s="42">
        <f t="shared" si="6"/>
        <v>4.0000000000006253</v>
      </c>
      <c r="L43" s="107">
        <f t="shared" si="7"/>
        <v>3232.4625454984243</v>
      </c>
      <c r="M43" s="108"/>
      <c r="N43" s="6">
        <f>IF(K43="","",(L43/K43)/LOOKUP(RIGHT($D$2,3),定数!$A$6:$A$13,定数!$B$6:$B$13))</f>
        <v>8.0811563637447978</v>
      </c>
      <c r="O43" s="43">
        <f>IF(N43="","",IF('検証シート　FIB1.27'!O43="","",'検証シート　FIB1.27'!O43))</f>
        <v>2019</v>
      </c>
      <c r="P43" s="8">
        <f>IF(O43="","",IF('検証シート　FIB1.27'!P43="","",'検証シート　FIB1.27'!P43))</f>
        <v>43874</v>
      </c>
      <c r="Q43" s="8" t="s">
        <v>69</v>
      </c>
      <c r="R43" s="104">
        <v>110.67</v>
      </c>
      <c r="S43" s="104"/>
      <c r="T43" s="105">
        <f>IF(R43="","",V43*N43*LOOKUP(RIGHT($D$2,3),定数!$A$6:$A$13,定数!$B$6:$B$13))</f>
        <v>4040.5781818721694</v>
      </c>
      <c r="U43" s="105"/>
      <c r="V43" s="106">
        <f t="shared" si="8"/>
        <v>4.9999999999997158</v>
      </c>
      <c r="W43" s="106"/>
      <c r="X43" t="str">
        <f t="shared" si="11"/>
        <v/>
      </c>
      <c r="Y43">
        <f t="shared" si="2"/>
        <v>0</v>
      </c>
      <c r="Z43" s="38">
        <f t="shared" si="9"/>
        <v>114516.68776343304</v>
      </c>
      <c r="AA43" s="39">
        <f t="shared" si="10"/>
        <v>5.9100000000000041E-2</v>
      </c>
      <c r="AB43">
        <f t="shared" si="3"/>
        <v>4040.5781818721694</v>
      </c>
      <c r="AC43" t="str">
        <f t="shared" si="4"/>
        <v/>
      </c>
    </row>
    <row r="44" spans="2:29" x14ac:dyDescent="0.15">
      <c r="B44" s="37">
        <v>36</v>
      </c>
      <c r="C44" s="102">
        <f t="shared" si="5"/>
        <v>111789.32969848633</v>
      </c>
      <c r="D44" s="102"/>
      <c r="E44" s="43">
        <f>IF(C44="","",'検証シート　FIB1.27'!E44)</f>
        <v>2019</v>
      </c>
      <c r="F44" s="8">
        <f>IF(E44="","",IF('検証シート　FIB1.27'!F44="","",'検証シート　FIB1.27'!F44))</f>
        <v>43874</v>
      </c>
      <c r="G44" s="43" t="str">
        <f>IF(F44="","",IF('検証シート　FIB1.27'!G44="","",'検証シート　FIB1.27'!G44))</f>
        <v>買</v>
      </c>
      <c r="H44" s="103">
        <f>IF(G44="","",IF('検証シート　FIB1.27'!H44="","",'検証シート　FIB1.27'!H44))</f>
        <v>110.62</v>
      </c>
      <c r="I44" s="103" t="str">
        <f>IF(H44="","",IF('検証シート　FIB1.27'!I44="","",'検証シート　FIB1.27'!I44))</f>
        <v/>
      </c>
      <c r="J44" s="6">
        <f>IF(H44="","",IF('検証シート　FIB1.27'!J44="","",'検証シート　FIB1.27'!J44))</f>
        <v>110.55</v>
      </c>
      <c r="K44" s="42">
        <f t="shared" si="6"/>
        <v>7.000000000000739</v>
      </c>
      <c r="L44" s="107">
        <f t="shared" si="7"/>
        <v>3353.6798909545896</v>
      </c>
      <c r="M44" s="108"/>
      <c r="N44" s="6">
        <f>IF(K44="","",(L44/K44)/LOOKUP(RIGHT($D$2,3),定数!$A$6:$A$13,定数!$B$6:$B$13))</f>
        <v>4.790971272791765</v>
      </c>
      <c r="O44" s="43">
        <f>IF(N44="","",IF('検証シート　FIB1.27'!O44="","",'検証シート　FIB1.27'!O44))</f>
        <v>2019</v>
      </c>
      <c r="P44" s="8">
        <f>IF(O44="","",IF('検証シート　FIB1.27'!P44="","",'検証シート　FIB1.27'!P44))</f>
        <v>43874</v>
      </c>
      <c r="Q44" s="8" t="s">
        <v>69</v>
      </c>
      <c r="R44" s="104">
        <v>110.72</v>
      </c>
      <c r="S44" s="104"/>
      <c r="T44" s="105">
        <f>IF(R44="","",V44*N44*LOOKUP(RIGHT($D$2,3),定数!$A$6:$A$13,定数!$B$6:$B$13))</f>
        <v>4790.971272791493</v>
      </c>
      <c r="U44" s="105"/>
      <c r="V44" s="106">
        <f t="shared" si="8"/>
        <v>9.9999999999994316</v>
      </c>
      <c r="W44" s="106"/>
      <c r="X44" t="str">
        <f t="shared" si="11"/>
        <v/>
      </c>
      <c r="Y44">
        <f t="shared" si="2"/>
        <v>0</v>
      </c>
      <c r="Z44" s="38">
        <f t="shared" si="9"/>
        <v>114516.68776343304</v>
      </c>
      <c r="AA44" s="39">
        <f t="shared" si="10"/>
        <v>2.3816250000007422E-2</v>
      </c>
      <c r="AB44">
        <f t="shared" si="3"/>
        <v>4790.971272791493</v>
      </c>
      <c r="AC44" t="str">
        <f t="shared" si="4"/>
        <v/>
      </c>
    </row>
    <row r="45" spans="2:29" x14ac:dyDescent="0.15">
      <c r="B45" s="37">
        <v>37</v>
      </c>
      <c r="C45" s="102">
        <f t="shared" si="5"/>
        <v>116580.30097127781</v>
      </c>
      <c r="D45" s="102"/>
      <c r="E45" s="43">
        <f>IF(C45="","",'検証シート　FIB1.27'!E45)</f>
        <v>2019</v>
      </c>
      <c r="F45" s="8">
        <f>IF(E45="","",IF('検証シート　FIB1.27'!F45="","",'検証シート　FIB1.27'!F45))</f>
        <v>43874</v>
      </c>
      <c r="G45" s="43" t="str">
        <f>IF(F45="","",IF('検証シート　FIB1.27'!G45="","",'検証シート　FIB1.27'!G45))</f>
        <v>買</v>
      </c>
      <c r="H45" s="103">
        <f>IF(G45="","",IF('検証シート　FIB1.27'!H45="","",'検証シート　FIB1.27'!H45))</f>
        <v>110.8</v>
      </c>
      <c r="I45" s="103" t="str">
        <f>IF(H45="","",IF('検証シート　FIB1.27'!I45="","",'検証シート　FIB1.27'!I45))</f>
        <v/>
      </c>
      <c r="J45" s="6">
        <f>IF(H45="","",IF('検証シート　FIB1.27'!J45="","",'検証シート　FIB1.27'!J45))</f>
        <v>110.73</v>
      </c>
      <c r="K45" s="42">
        <f t="shared" si="6"/>
        <v>6.9999999999993179</v>
      </c>
      <c r="L45" s="107">
        <f t="shared" si="7"/>
        <v>3497.4090291383345</v>
      </c>
      <c r="M45" s="108"/>
      <c r="N45" s="6">
        <f>IF(K45="","",(L45/K45)/LOOKUP(RIGHT($D$2,3),定数!$A$6:$A$13,定数!$B$6:$B$13))</f>
        <v>4.9962986130552505</v>
      </c>
      <c r="O45" s="43">
        <f>IF(N45="","",IF('検証シート　FIB1.27'!O45="","",'検証シート　FIB1.27'!O45))</f>
        <v>2019</v>
      </c>
      <c r="P45" s="8">
        <f>IF(O45="","",IF('検証シート　FIB1.27'!P45="","",'検証シート　FIB1.27'!P45))</f>
        <v>43874</v>
      </c>
      <c r="Q45" s="8" t="s">
        <v>69</v>
      </c>
      <c r="R45" s="104">
        <v>110.88</v>
      </c>
      <c r="S45" s="104"/>
      <c r="T45" s="105">
        <f>IF(R45="","",V45*N45*LOOKUP(RIGHT($D$2,3),定数!$A$6:$A$13,定数!$B$6:$B$13))</f>
        <v>3997.0388904441152</v>
      </c>
      <c r="U45" s="105"/>
      <c r="V45" s="106">
        <f t="shared" si="8"/>
        <v>7.9999999999998295</v>
      </c>
      <c r="W45" s="106"/>
      <c r="X45" t="str">
        <f t="shared" si="11"/>
        <v/>
      </c>
      <c r="Y45">
        <f t="shared" si="2"/>
        <v>0</v>
      </c>
      <c r="Z45" s="38">
        <f t="shared" si="9"/>
        <v>116580.30097127781</v>
      </c>
      <c r="AA45" s="39">
        <f t="shared" si="10"/>
        <v>0</v>
      </c>
      <c r="AB45">
        <f t="shared" si="3"/>
        <v>3997.0388904441152</v>
      </c>
      <c r="AC45" t="str">
        <f t="shared" si="4"/>
        <v/>
      </c>
    </row>
    <row r="46" spans="2:29" x14ac:dyDescent="0.15">
      <c r="B46" s="37">
        <v>38</v>
      </c>
      <c r="C46" s="102">
        <f t="shared" si="5"/>
        <v>120577.33986172194</v>
      </c>
      <c r="D46" s="102"/>
      <c r="E46" s="43">
        <f>IF(C46="","",'検証シート　FIB1.27'!E46)</f>
        <v>2019</v>
      </c>
      <c r="F46" s="8">
        <f>IF(E46="","",IF('検証シート　FIB1.27'!F46="","",'検証シート　FIB1.27'!F46))</f>
        <v>43879</v>
      </c>
      <c r="G46" s="43" t="str">
        <f>IF(F46="","",IF('検証シート　FIB1.27'!G46="","",'検証シート　FIB1.27'!G46))</f>
        <v>買</v>
      </c>
      <c r="H46" s="103">
        <f>IF(G46="","",IF('検証シート　FIB1.27'!H46="","",'検証シート　FIB1.27'!H46))</f>
        <v>110.53</v>
      </c>
      <c r="I46" s="103" t="str">
        <f>IF(H46="","",IF('検証シート　FIB1.27'!I46="","",'検証シート　FIB1.27'!I46))</f>
        <v/>
      </c>
      <c r="J46" s="6">
        <f>IF(H46="","",IF('検証シート　FIB1.27'!J46="","",'検証シート　FIB1.27'!J46))</f>
        <v>110.47</v>
      </c>
      <c r="K46" s="42">
        <f t="shared" si="6"/>
        <v>6.0000000000002274</v>
      </c>
      <c r="L46" s="107">
        <f t="shared" si="7"/>
        <v>3617.3201958516579</v>
      </c>
      <c r="M46" s="108"/>
      <c r="N46" s="6">
        <f>IF(K46="","",(L46/K46)/LOOKUP(RIGHT($D$2,3),定数!$A$6:$A$13,定数!$B$6:$B$13))</f>
        <v>6.0288669930858676</v>
      </c>
      <c r="O46" s="43">
        <f>IF(N46="","",IF('検証シート　FIB1.27'!O46="","",'検証シート　FIB1.27'!O46))</f>
        <v>2019</v>
      </c>
      <c r="P46" s="8">
        <f>IF(O46="","",IF('検証シート　FIB1.27'!P46="","",'検証シート　FIB1.27'!P46))</f>
        <v>43879</v>
      </c>
      <c r="Q46" s="8" t="s">
        <v>65</v>
      </c>
      <c r="R46" s="104">
        <f t="shared" si="0"/>
        <v>110.47</v>
      </c>
      <c r="S46" s="104"/>
      <c r="T46" s="105">
        <f>IF(R46="","",V46*N46*LOOKUP(RIGHT($D$2,3),定数!$A$6:$A$13,定数!$B$6:$B$13))</f>
        <v>-3617.3201958516579</v>
      </c>
      <c r="U46" s="105"/>
      <c r="V46" s="106">
        <f t="shared" si="8"/>
        <v>-6.0000000000002274</v>
      </c>
      <c r="W46" s="106"/>
      <c r="X46" t="str">
        <f t="shared" si="11"/>
        <v/>
      </c>
      <c r="Y46">
        <f t="shared" si="2"/>
        <v>1</v>
      </c>
      <c r="Z46" s="38">
        <f t="shared" si="9"/>
        <v>120577.33986172194</v>
      </c>
      <c r="AA46" s="39">
        <f t="shared" si="10"/>
        <v>0</v>
      </c>
      <c r="AB46" t="str">
        <f t="shared" si="3"/>
        <v/>
      </c>
      <c r="AC46">
        <f t="shared" si="4"/>
        <v>-3617.3201958516579</v>
      </c>
    </row>
    <row r="47" spans="2:29" x14ac:dyDescent="0.15">
      <c r="B47" s="37">
        <v>39</v>
      </c>
      <c r="C47" s="102">
        <f t="shared" si="5"/>
        <v>116960.01966587028</v>
      </c>
      <c r="D47" s="102"/>
      <c r="E47" s="43">
        <f>IF(C47="","",'検証シート　FIB1.27'!E47)</f>
        <v>2019</v>
      </c>
      <c r="F47" s="8">
        <f>IF(E47="","",IF('検証シート　FIB1.27'!F47="","",'検証シート　FIB1.27'!F47))</f>
        <v>43879</v>
      </c>
      <c r="G47" s="43" t="str">
        <f>IF(F47="","",IF('検証シート　FIB1.27'!G47="","",'検証シート　FIB1.27'!G47))</f>
        <v>買</v>
      </c>
      <c r="H47" s="103">
        <f>IF(G47="","",IF('検証シート　FIB1.27'!H47="","",'検証シート　FIB1.27'!H47))</f>
        <v>110.52</v>
      </c>
      <c r="I47" s="103" t="str">
        <f>IF(H47="","",IF('検証シート　FIB1.27'!I47="","",'検証シート　FIB1.27'!I47))</f>
        <v/>
      </c>
      <c r="J47" s="6">
        <f>IF(H47="","",IF('検証シート　FIB1.27'!J47="","",'検証シート　FIB1.27'!J47))</f>
        <v>110.49</v>
      </c>
      <c r="K47" s="42">
        <f t="shared" si="6"/>
        <v>3.0000000000001137</v>
      </c>
      <c r="L47" s="107">
        <f t="shared" si="7"/>
        <v>3508.8005899761083</v>
      </c>
      <c r="M47" s="108"/>
      <c r="N47" s="6">
        <f>IF(K47="","",(L47/K47)/LOOKUP(RIGHT($D$2,3),定数!$A$6:$A$13,定数!$B$6:$B$13))</f>
        <v>11.696001966586584</v>
      </c>
      <c r="O47" s="43">
        <f>IF(N47="","",IF('検証シート　FIB1.27'!O47="","",'検証シート　FIB1.27'!O47))</f>
        <v>2019</v>
      </c>
      <c r="P47" s="8">
        <f>IF(O47="","",IF('検証シート　FIB1.27'!P47="","",'検証シート　FIB1.27'!P47))</f>
        <v>43879</v>
      </c>
      <c r="Q47" s="8" t="s">
        <v>69</v>
      </c>
      <c r="R47" s="104">
        <v>110.55</v>
      </c>
      <c r="S47" s="104"/>
      <c r="T47" s="105">
        <f>IF(R47="","",V47*N47*LOOKUP(RIGHT($D$2,3),定数!$A$6:$A$13,定数!$B$6:$B$13))</f>
        <v>3508.8005899761079</v>
      </c>
      <c r="U47" s="105"/>
      <c r="V47" s="106">
        <f t="shared" si="8"/>
        <v>3.0000000000001137</v>
      </c>
      <c r="W47" s="106"/>
      <c r="X47" t="str">
        <f t="shared" si="11"/>
        <v/>
      </c>
      <c r="Y47">
        <f t="shared" si="2"/>
        <v>0</v>
      </c>
      <c r="Z47" s="38">
        <f t="shared" si="9"/>
        <v>120577.33986172194</v>
      </c>
      <c r="AA47" s="39">
        <f t="shared" si="10"/>
        <v>3.0000000000000027E-2</v>
      </c>
      <c r="AB47">
        <f t="shared" si="3"/>
        <v>3508.8005899761079</v>
      </c>
      <c r="AC47" t="str">
        <f t="shared" si="4"/>
        <v/>
      </c>
    </row>
    <row r="48" spans="2:29" x14ac:dyDescent="0.15">
      <c r="B48" s="37">
        <v>40</v>
      </c>
      <c r="C48" s="102">
        <f t="shared" si="5"/>
        <v>120468.82025584638</v>
      </c>
      <c r="D48" s="102"/>
      <c r="E48" s="43">
        <f>IF(C48="","",'検証シート　FIB1.27'!E48)</f>
        <v>2019</v>
      </c>
      <c r="F48" s="8">
        <f>IF(E48="","",IF('検証シート　FIB1.27'!F48="","",'検証シート　FIB1.27'!F48))</f>
        <v>43881</v>
      </c>
      <c r="G48" s="43" t="str">
        <f>IF(F48="","",IF('検証シート　FIB1.27'!G48="","",'検証シート　FIB1.27'!G48))</f>
        <v>買</v>
      </c>
      <c r="H48" s="103">
        <f>IF(G48="","",IF('検証シート　FIB1.27'!H48="","",'検証シート　FIB1.27'!H48))</f>
        <v>110.77</v>
      </c>
      <c r="I48" s="103" t="str">
        <f>IF(H48="","",IF('検証シート　FIB1.27'!I48="","",'検証シート　FIB1.27'!I48))</f>
        <v/>
      </c>
      <c r="J48" s="6">
        <f>IF(H48="","",IF('検証シート　FIB1.27'!J48="","",'検証シート　FIB1.27'!J48))</f>
        <v>110.72</v>
      </c>
      <c r="K48" s="42">
        <f t="shared" si="6"/>
        <v>4.9999999999997158</v>
      </c>
      <c r="L48" s="107">
        <f t="shared" si="7"/>
        <v>3614.0646076753915</v>
      </c>
      <c r="M48" s="108"/>
      <c r="N48" s="6">
        <f>IF(K48="","",(L48/K48)/LOOKUP(RIGHT($D$2,3),定数!$A$6:$A$13,定数!$B$6:$B$13))</f>
        <v>7.2281292153511938</v>
      </c>
      <c r="O48" s="43">
        <f>IF(N48="","",IF('検証シート　FIB1.27'!O48="","",'検証シート　FIB1.27'!O48))</f>
        <v>2019</v>
      </c>
      <c r="P48" s="8">
        <f>IF(O48="","",IF('検証シート　FIB1.27'!P48="","",'検証シート　FIB1.27'!P48))</f>
        <v>43881</v>
      </c>
      <c r="Q48" s="8" t="s">
        <v>69</v>
      </c>
      <c r="R48" s="104">
        <v>110.83</v>
      </c>
      <c r="S48" s="104"/>
      <c r="T48" s="105">
        <f>IF(R48="","",V48*N48*LOOKUP(RIGHT($D$2,3),定数!$A$6:$A$13,定数!$B$6:$B$13))</f>
        <v>4336.8775292108803</v>
      </c>
      <c r="U48" s="105"/>
      <c r="V48" s="106">
        <f t="shared" si="8"/>
        <v>6.0000000000002274</v>
      </c>
      <c r="W48" s="106"/>
      <c r="X48" t="str">
        <f t="shared" si="11"/>
        <v/>
      </c>
      <c r="Y48">
        <f t="shared" si="2"/>
        <v>0</v>
      </c>
      <c r="Z48" s="38">
        <f t="shared" si="9"/>
        <v>120577.33986172194</v>
      </c>
      <c r="AA48" s="39">
        <f t="shared" si="10"/>
        <v>9.000000000000119E-4</v>
      </c>
      <c r="AB48">
        <f t="shared" si="3"/>
        <v>4336.8775292108803</v>
      </c>
      <c r="AC48" t="str">
        <f t="shared" si="4"/>
        <v/>
      </c>
    </row>
    <row r="49" spans="2:29" x14ac:dyDescent="0.15">
      <c r="B49" s="37">
        <v>41</v>
      </c>
      <c r="C49" s="102">
        <f t="shared" si="5"/>
        <v>124805.69778505726</v>
      </c>
      <c r="D49" s="102"/>
      <c r="E49" s="43">
        <f>IF(C49="","",'検証シート　FIB1.27'!E49)</f>
        <v>2019</v>
      </c>
      <c r="F49" s="8">
        <f>IF(E49="","",IF('検証シート　FIB1.27'!F49="","",'検証シート　FIB1.27'!F49))</f>
        <v>43882</v>
      </c>
      <c r="G49" s="43" t="str">
        <f>IF(F49="","",IF('検証シート　FIB1.27'!G49="","",'検証シート　FIB1.27'!G49))</f>
        <v>売</v>
      </c>
      <c r="H49" s="103">
        <f>IF(G49="","",IF('検証シート　FIB1.27'!H49="","",'検証シート　FIB1.27'!H49))</f>
        <v>110.7</v>
      </c>
      <c r="I49" s="103" t="str">
        <f>IF(H49="","",IF('検証シート　FIB1.27'!I49="","",'検証シート　FIB1.27'!I49))</f>
        <v/>
      </c>
      <c r="J49" s="6">
        <f>IF(H49="","",IF('検証シート　FIB1.27'!J49="","",'検証シート　FIB1.27'!J49))</f>
        <v>110.8</v>
      </c>
      <c r="K49" s="42">
        <f t="shared" si="6"/>
        <v>9.9999999999994316</v>
      </c>
      <c r="L49" s="107">
        <f t="shared" si="7"/>
        <v>3744.1709335517176</v>
      </c>
      <c r="M49" s="108"/>
      <c r="N49" s="6">
        <f>IF(K49="","",(L49/K49)/LOOKUP(RIGHT($D$2,3),定数!$A$6:$A$13,定数!$B$6:$B$13))</f>
        <v>3.7441709335519304</v>
      </c>
      <c r="O49" s="43">
        <f>IF(N49="","",IF('検証シート　FIB1.27'!O49="","",'検証シート　FIB1.27'!O49))</f>
        <v>2019</v>
      </c>
      <c r="P49" s="8">
        <f>IF(O49="","",IF('検証シート　FIB1.27'!P49="","",'検証シート　FIB1.27'!P49))</f>
        <v>43882</v>
      </c>
      <c r="Q49" s="8" t="s">
        <v>65</v>
      </c>
      <c r="R49" s="104">
        <f t="shared" si="0"/>
        <v>110.8</v>
      </c>
      <c r="S49" s="104"/>
      <c r="T49" s="105">
        <f>IF(R49="","",V49*N49*LOOKUP(RIGHT($D$2,3),定数!$A$6:$A$13,定数!$B$6:$B$13))</f>
        <v>-3744.1709335517176</v>
      </c>
      <c r="U49" s="105"/>
      <c r="V49" s="106">
        <f t="shared" si="8"/>
        <v>-9.9999999999994316</v>
      </c>
      <c r="W49" s="106"/>
      <c r="X49" t="str">
        <f t="shared" si="11"/>
        <v/>
      </c>
      <c r="Y49">
        <f t="shared" si="2"/>
        <v>1</v>
      </c>
      <c r="Z49" s="38">
        <f t="shared" si="9"/>
        <v>124805.69778505726</v>
      </c>
      <c r="AA49" s="39">
        <f t="shared" si="10"/>
        <v>0</v>
      </c>
      <c r="AB49" t="str">
        <f t="shared" si="3"/>
        <v/>
      </c>
      <c r="AC49">
        <f t="shared" si="4"/>
        <v>-3744.1709335517176</v>
      </c>
    </row>
    <row r="50" spans="2:29" x14ac:dyDescent="0.15">
      <c r="B50" s="37">
        <v>42</v>
      </c>
      <c r="C50" s="102">
        <f t="shared" si="5"/>
        <v>121061.52685150554</v>
      </c>
      <c r="D50" s="102"/>
      <c r="E50" s="43">
        <f>IF(C50="","",'検証シート　FIB1.27'!E50)</f>
        <v>2019</v>
      </c>
      <c r="F50" s="8">
        <f>IF(E50="","",IF('検証シート　FIB1.27'!F50="","",'検証シート　FIB1.27'!F50))</f>
        <v>43886</v>
      </c>
      <c r="G50" s="43" t="str">
        <f>IF(F50="","",IF('検証シート　FIB1.27'!G50="","",'検証シート　FIB1.27'!G50))</f>
        <v>売</v>
      </c>
      <c r="H50" s="103">
        <f>IF(G50="","",IF('検証シート　FIB1.27'!H50="","",'検証シート　FIB1.27'!H50))</f>
        <v>110.64</v>
      </c>
      <c r="I50" s="103" t="str">
        <f>IF(H50="","",IF('検証シート　FIB1.27'!I50="","",'検証シート　FIB1.27'!I50))</f>
        <v/>
      </c>
      <c r="J50" s="6">
        <f>IF(H50="","",IF('検証シート　FIB1.27'!J50="","",'検証シート　FIB1.27'!J50))</f>
        <v>110.68</v>
      </c>
      <c r="K50" s="42">
        <f t="shared" si="6"/>
        <v>4.0000000000006253</v>
      </c>
      <c r="L50" s="107">
        <f t="shared" si="7"/>
        <v>3631.8458055451661</v>
      </c>
      <c r="M50" s="108"/>
      <c r="N50" s="6">
        <f>IF(K50="","",(L50/K50)/LOOKUP(RIGHT($D$2,3),定数!$A$6:$A$13,定数!$B$6:$B$13))</f>
        <v>9.0796145138614968</v>
      </c>
      <c r="O50" s="43">
        <f>IF(N50="","",IF('検証シート　FIB1.27'!O50="","",'検証シート　FIB1.27'!O50))</f>
        <v>2019</v>
      </c>
      <c r="P50" s="8">
        <f>IF(O50="","",IF('検証シート　FIB1.27'!P50="","",'検証シート　FIB1.27'!P50))</f>
        <v>43886</v>
      </c>
      <c r="Q50" s="8" t="s">
        <v>69</v>
      </c>
      <c r="R50" s="104">
        <v>110.59</v>
      </c>
      <c r="S50" s="104"/>
      <c r="T50" s="105">
        <f>IF(R50="","",V50*N50*LOOKUP(RIGHT($D$2,3),定数!$A$6:$A$13,定数!$B$6:$B$13))</f>
        <v>4539.8072569304904</v>
      </c>
      <c r="U50" s="105"/>
      <c r="V50" s="106">
        <f t="shared" si="8"/>
        <v>4.9999999999997158</v>
      </c>
      <c r="W50" s="106"/>
      <c r="X50" t="str">
        <f t="shared" si="11"/>
        <v/>
      </c>
      <c r="Y50">
        <f t="shared" si="2"/>
        <v>0</v>
      </c>
      <c r="Z50" s="38">
        <f t="shared" si="9"/>
        <v>124805.69778505726</v>
      </c>
      <c r="AA50" s="39">
        <f t="shared" si="10"/>
        <v>3.0000000000000027E-2</v>
      </c>
      <c r="AB50">
        <f t="shared" si="3"/>
        <v>4539.8072569304904</v>
      </c>
      <c r="AC50" t="str">
        <f t="shared" si="4"/>
        <v/>
      </c>
    </row>
    <row r="51" spans="2:29" x14ac:dyDescent="0.15">
      <c r="B51" s="37">
        <v>43</v>
      </c>
      <c r="C51" s="102">
        <f t="shared" si="5"/>
        <v>125601.33410843603</v>
      </c>
      <c r="D51" s="102"/>
      <c r="E51" s="43">
        <f>IF(C51="","",'検証シート　FIB1.27'!E51)</f>
        <v>2019</v>
      </c>
      <c r="F51" s="8">
        <f>IF(E51="","",IF('検証シート　FIB1.27'!F51="","",'検証シート　FIB1.27'!F51))</f>
        <v>43886</v>
      </c>
      <c r="G51" s="43" t="str">
        <f>IF(F51="","",IF('検証シート　FIB1.27'!G51="","",'検証シート　FIB1.27'!G51))</f>
        <v>買</v>
      </c>
      <c r="H51" s="103">
        <f>IF(G51="","",IF('検証シート　FIB1.27'!H51="","",'検証シート　FIB1.27'!H51))</f>
        <v>110.72</v>
      </c>
      <c r="I51" s="103" t="str">
        <f>IF(H51="","",IF('検証シート　FIB1.27'!I51="","",'検証シート　FIB1.27'!I51))</f>
        <v/>
      </c>
      <c r="J51" s="6">
        <f>IF(H51="","",IF('検証シート　FIB1.27'!J51="","",'検証シート　FIB1.27'!J51))</f>
        <v>110.66</v>
      </c>
      <c r="K51" s="42">
        <f t="shared" si="6"/>
        <v>6.0000000000002274</v>
      </c>
      <c r="L51" s="107">
        <f t="shared" si="7"/>
        <v>3768.0400232530806</v>
      </c>
      <c r="M51" s="108"/>
      <c r="N51" s="6">
        <f>IF(K51="","",(L51/K51)/LOOKUP(RIGHT($D$2,3),定数!$A$6:$A$13,定数!$B$6:$B$13))</f>
        <v>6.2800667054215626</v>
      </c>
      <c r="O51" s="43">
        <f>IF(N51="","",IF('検証シート　FIB1.27'!O51="","",'検証シート　FIB1.27'!O51))</f>
        <v>2019</v>
      </c>
      <c r="P51" s="8">
        <f>IF(O51="","",IF('検証シート　FIB1.27'!P51="","",'検証シート　FIB1.27'!P51))</f>
        <v>43886</v>
      </c>
      <c r="Q51" s="8" t="s">
        <v>69</v>
      </c>
      <c r="R51" s="104">
        <v>110.8</v>
      </c>
      <c r="S51" s="104"/>
      <c r="T51" s="105">
        <f>IF(R51="","",V51*N51*LOOKUP(RIGHT($D$2,3),定数!$A$6:$A$13,定数!$B$6:$B$13))</f>
        <v>5024.0533643371427</v>
      </c>
      <c r="U51" s="105"/>
      <c r="V51" s="106">
        <f t="shared" si="8"/>
        <v>7.9999999999998295</v>
      </c>
      <c r="W51" s="106"/>
      <c r="X51" t="str">
        <f t="shared" si="11"/>
        <v/>
      </c>
      <c r="Y51">
        <f t="shared" si="2"/>
        <v>0</v>
      </c>
      <c r="Z51" s="38">
        <f t="shared" si="9"/>
        <v>125601.33410843603</v>
      </c>
      <c r="AA51" s="39">
        <f t="shared" si="10"/>
        <v>0</v>
      </c>
      <c r="AB51">
        <f t="shared" si="3"/>
        <v>5024.0533643371427</v>
      </c>
      <c r="AC51" t="str">
        <f t="shared" si="4"/>
        <v/>
      </c>
    </row>
    <row r="52" spans="2:29" x14ac:dyDescent="0.15">
      <c r="B52" s="37">
        <v>44</v>
      </c>
      <c r="C52" s="102">
        <f t="shared" si="5"/>
        <v>130625.38747277317</v>
      </c>
      <c r="D52" s="102"/>
      <c r="E52" s="43">
        <f>IF(C52="","",'検証シート　FIB1.27'!E52)</f>
        <v>2019</v>
      </c>
      <c r="F52" s="8">
        <f>IF(E52="","",IF('検証シート　FIB1.27'!F52="","",'検証シート　FIB1.27'!F52))</f>
        <v>43888</v>
      </c>
      <c r="G52" s="43" t="str">
        <f>IF(F52="","",IF('検証シート　FIB1.27'!G52="","",'検証シート　FIB1.27'!G52))</f>
        <v>売</v>
      </c>
      <c r="H52" s="103">
        <f>IF(G52="","",IF('検証シート　FIB1.27'!H52="","",'検証シート　FIB1.27'!H52))</f>
        <v>110.4</v>
      </c>
      <c r="I52" s="103" t="str">
        <f>IF(H52="","",IF('検証シート　FIB1.27'!I52="","",'検証シート　FIB1.27'!I52))</f>
        <v/>
      </c>
      <c r="J52" s="6">
        <f>IF(H52="","",IF('検証シート　FIB1.27'!J52="","",'検証シート　FIB1.27'!J52))</f>
        <v>110.46</v>
      </c>
      <c r="K52" s="42">
        <f t="shared" si="6"/>
        <v>5.9999999999988063</v>
      </c>
      <c r="L52" s="107">
        <f t="shared" si="7"/>
        <v>3918.7616241831952</v>
      </c>
      <c r="M52" s="108"/>
      <c r="N52" s="6">
        <f>IF(K52="","",(L52/K52)/LOOKUP(RIGHT($D$2,3),定数!$A$6:$A$13,定数!$B$6:$B$13))</f>
        <v>6.5312693736399581</v>
      </c>
      <c r="O52" s="43">
        <f>IF(N52="","",IF('検証シート　FIB1.27'!O52="","",'検証シート　FIB1.27'!O52))</f>
        <v>2019</v>
      </c>
      <c r="P52" s="8">
        <f>IF(O52="","",IF('検証シート　FIB1.27'!P52="","",'検証シート　FIB1.27'!P52))</f>
        <v>43888</v>
      </c>
      <c r="Q52" s="8" t="s">
        <v>65</v>
      </c>
      <c r="R52" s="104">
        <f t="shared" si="0"/>
        <v>110.46</v>
      </c>
      <c r="S52" s="104"/>
      <c r="T52" s="105">
        <f>IF(R52="","",V52*N52*LOOKUP(RIGHT($D$2,3),定数!$A$6:$A$13,定数!$B$6:$B$13))</f>
        <v>-3918.7616241831952</v>
      </c>
      <c r="U52" s="105"/>
      <c r="V52" s="106">
        <f t="shared" si="8"/>
        <v>-5.9999999999988063</v>
      </c>
      <c r="W52" s="106"/>
      <c r="X52" t="str">
        <f t="shared" si="11"/>
        <v/>
      </c>
      <c r="Y52">
        <f t="shared" si="2"/>
        <v>1</v>
      </c>
      <c r="Z52" s="38">
        <f t="shared" si="9"/>
        <v>130625.38747277317</v>
      </c>
      <c r="AA52" s="39">
        <f t="shared" si="10"/>
        <v>0</v>
      </c>
      <c r="AB52" t="str">
        <f t="shared" si="3"/>
        <v/>
      </c>
      <c r="AC52">
        <f t="shared" si="4"/>
        <v>-3918.7616241831952</v>
      </c>
    </row>
    <row r="53" spans="2:29" x14ac:dyDescent="0.15">
      <c r="B53" s="37">
        <v>45</v>
      </c>
      <c r="C53" s="102">
        <f t="shared" si="5"/>
        <v>126706.62584858997</v>
      </c>
      <c r="D53" s="102"/>
      <c r="E53" s="43">
        <f>IF(C53="","",'検証シート　FIB1.27'!E53)</f>
        <v>2019</v>
      </c>
      <c r="F53" s="8">
        <f>IF(E53="","",IF('検証シート　FIB1.27'!F53="","",'検証シート　FIB1.27'!F53))</f>
        <v>43889</v>
      </c>
      <c r="G53" s="43" t="str">
        <f>IF(F53="","",IF('検証シート　FIB1.27'!G53="","",'検証シート　FIB1.27'!G53))</f>
        <v>売</v>
      </c>
      <c r="H53" s="103">
        <f>IF(G53="","",IF('検証シート　FIB1.27'!H53="","",'検証シート　FIB1.27'!H53))</f>
        <v>110.77</v>
      </c>
      <c r="I53" s="103" t="str">
        <f>IF(H53="","",IF('検証シート　FIB1.27'!I53="","",'検証シート　FIB1.27'!I53))</f>
        <v/>
      </c>
      <c r="J53" s="6">
        <f>IF(H53="","",IF('検証シート　FIB1.27'!J53="","",'検証シート　FIB1.27'!J53))</f>
        <v>110.85</v>
      </c>
      <c r="K53" s="42">
        <f t="shared" si="6"/>
        <v>7.9999999999998295</v>
      </c>
      <c r="L53" s="107">
        <f t="shared" si="7"/>
        <v>3801.198775457699</v>
      </c>
      <c r="M53" s="108"/>
      <c r="N53" s="6">
        <f>IF(K53="","",(L53/K53)/LOOKUP(RIGHT($D$2,3),定数!$A$6:$A$13,定数!$B$6:$B$13))</f>
        <v>4.7514984693222253</v>
      </c>
      <c r="O53" s="43">
        <f>IF(N53="","",IF('検証シート　FIB1.27'!O53="","",'検証シート　FIB1.27'!O53))</f>
        <v>2019</v>
      </c>
      <c r="P53" s="8">
        <f>IF(O53="","",IF('検証シート　FIB1.27'!P53="","",'検証シート　FIB1.27'!P53))</f>
        <v>43889</v>
      </c>
      <c r="Q53" s="8" t="s">
        <v>65</v>
      </c>
      <c r="R53" s="104">
        <f t="shared" si="0"/>
        <v>110.85</v>
      </c>
      <c r="S53" s="104"/>
      <c r="T53" s="105">
        <f>IF(R53="","",V53*N53*LOOKUP(RIGHT($D$2,3),定数!$A$6:$A$13,定数!$B$6:$B$13))</f>
        <v>-3801.1987754576994</v>
      </c>
      <c r="U53" s="105"/>
      <c r="V53" s="106">
        <f t="shared" si="8"/>
        <v>-7.9999999999998295</v>
      </c>
      <c r="W53" s="106"/>
      <c r="X53" t="str">
        <f t="shared" si="11"/>
        <v/>
      </c>
      <c r="Y53">
        <f t="shared" si="2"/>
        <v>2</v>
      </c>
      <c r="Z53" s="38">
        <f t="shared" si="9"/>
        <v>130625.38747277317</v>
      </c>
      <c r="AA53" s="39">
        <f t="shared" si="10"/>
        <v>3.0000000000000027E-2</v>
      </c>
      <c r="AB53" t="str">
        <f t="shared" si="3"/>
        <v/>
      </c>
      <c r="AC53">
        <f t="shared" si="4"/>
        <v>-3801.1987754576994</v>
      </c>
    </row>
    <row r="54" spans="2:29" x14ac:dyDescent="0.15">
      <c r="B54" s="37">
        <v>46</v>
      </c>
      <c r="C54" s="102">
        <f t="shared" si="5"/>
        <v>122905.42707313228</v>
      </c>
      <c r="D54" s="102"/>
      <c r="E54" s="43">
        <f>IF(C54="","",'検証シート　FIB1.27'!E54)</f>
        <v>2019</v>
      </c>
      <c r="F54" s="8">
        <f>IF(E54="","",IF('検証シート　FIB1.27'!F54="","",'検証シート　FIB1.27'!F54))</f>
        <v>43894</v>
      </c>
      <c r="G54" s="43" t="str">
        <f>IF(F54="","",IF('検証シート　FIB1.27'!G54="","",'検証シート　FIB1.27'!G54))</f>
        <v>売</v>
      </c>
      <c r="H54" s="103">
        <f>IF(G54="","",IF('検証シート　FIB1.27'!H54="","",'検証シート　FIB1.27'!H54))</f>
        <v>111.85</v>
      </c>
      <c r="I54" s="103" t="str">
        <f>IF(H54="","",IF('検証シート　FIB1.27'!I54="","",'検証シート　FIB1.27'!I54))</f>
        <v/>
      </c>
      <c r="J54" s="6">
        <f>IF(H54="","",IF('検証シート　FIB1.27'!J54="","",'検証シート　FIB1.27'!J54))</f>
        <v>111.96</v>
      </c>
      <c r="K54" s="42">
        <f t="shared" si="6"/>
        <v>10.999999999999943</v>
      </c>
      <c r="L54" s="107">
        <f t="shared" si="7"/>
        <v>3687.162812193968</v>
      </c>
      <c r="M54" s="108"/>
      <c r="N54" s="6">
        <f>IF(K54="","",(L54/K54)/LOOKUP(RIGHT($D$2,3),定数!$A$6:$A$13,定数!$B$6:$B$13))</f>
        <v>3.3519661929036242</v>
      </c>
      <c r="O54" s="43">
        <f>IF(N54="","",IF('検証シート　FIB1.27'!O54="","",'検証シート　FIB1.27'!O54))</f>
        <v>2019</v>
      </c>
      <c r="P54" s="8">
        <f>IF(O54="","",IF('検証シート　FIB1.27'!P54="","",'検証シート　FIB1.27'!P54))</f>
        <v>43894</v>
      </c>
      <c r="Q54" s="8" t="s">
        <v>65</v>
      </c>
      <c r="R54" s="104">
        <f t="shared" si="0"/>
        <v>111.96</v>
      </c>
      <c r="S54" s="104"/>
      <c r="T54" s="105">
        <f>IF(R54="","",V54*N54*LOOKUP(RIGHT($D$2,3),定数!$A$6:$A$13,定数!$B$6:$B$13))</f>
        <v>-3687.1628121939671</v>
      </c>
      <c r="U54" s="105"/>
      <c r="V54" s="106">
        <f t="shared" si="8"/>
        <v>-10.999999999999943</v>
      </c>
      <c r="W54" s="106"/>
      <c r="X54" t="str">
        <f t="shared" si="11"/>
        <v/>
      </c>
      <c r="Y54">
        <f t="shared" si="2"/>
        <v>3</v>
      </c>
      <c r="Z54" s="38">
        <f t="shared" si="9"/>
        <v>130625.38747277317</v>
      </c>
      <c r="AA54" s="39">
        <f t="shared" si="10"/>
        <v>5.9100000000000041E-2</v>
      </c>
      <c r="AB54" t="str">
        <f t="shared" si="3"/>
        <v/>
      </c>
      <c r="AC54">
        <f t="shared" si="4"/>
        <v>-3687.1628121939671</v>
      </c>
    </row>
    <row r="55" spans="2:29" x14ac:dyDescent="0.15">
      <c r="B55" s="37">
        <v>47</v>
      </c>
      <c r="C55" s="102">
        <f t="shared" si="5"/>
        <v>119218.2642609383</v>
      </c>
      <c r="D55" s="102"/>
      <c r="E55" s="43">
        <f>IF(C55="","",'検証シート　FIB1.27'!E55)</f>
        <v>2019</v>
      </c>
      <c r="F55" s="8">
        <f>IF(E55="","",IF('検証シート　FIB1.27'!F55="","",'検証シート　FIB1.27'!F55))</f>
        <v>43901</v>
      </c>
      <c r="G55" s="43" t="str">
        <f>IF(F55="","",IF('検証シート　FIB1.27'!G55="","",'検証シート　FIB1.27'!G55))</f>
        <v>買</v>
      </c>
      <c r="H55" s="103">
        <f>IF(G55="","",IF('検証シート　FIB1.27'!H55="","",'検証シート　FIB1.27'!H55))</f>
        <v>111.22</v>
      </c>
      <c r="I55" s="103" t="str">
        <f>IF(H55="","",IF('検証シート　FIB1.27'!I55="","",'検証シート　FIB1.27'!I55))</f>
        <v/>
      </c>
      <c r="J55" s="6">
        <f>IF(H55="","",IF('検証シート　FIB1.27'!J55="","",'検証シート　FIB1.27'!J55))</f>
        <v>111.17</v>
      </c>
      <c r="K55" s="42">
        <f t="shared" si="6"/>
        <v>4.9999999999997158</v>
      </c>
      <c r="L55" s="107">
        <f t="shared" si="7"/>
        <v>3576.5479278281491</v>
      </c>
      <c r="M55" s="108"/>
      <c r="N55" s="6">
        <f>IF(K55="","",(L55/K55)/LOOKUP(RIGHT($D$2,3),定数!$A$6:$A$13,定数!$B$6:$B$13))</f>
        <v>7.1530958556567041</v>
      </c>
      <c r="O55" s="43">
        <f>IF(N55="","",IF('検証シート　FIB1.27'!O55="","",'検証シート　FIB1.27'!O55))</f>
        <v>2019</v>
      </c>
      <c r="P55" s="8">
        <f>IF(O55="","",IF('検証シート　FIB1.27'!P55="","",'検証シート　FIB1.27'!P55))</f>
        <v>43901</v>
      </c>
      <c r="Q55" s="8" t="s">
        <v>65</v>
      </c>
      <c r="R55" s="104">
        <f t="shared" si="0"/>
        <v>111.17</v>
      </c>
      <c r="S55" s="104"/>
      <c r="T55" s="105">
        <f>IF(R55="","",V55*N55*LOOKUP(RIGHT($D$2,3),定数!$A$6:$A$13,定数!$B$6:$B$13))</f>
        <v>-3576.5479278281491</v>
      </c>
      <c r="U55" s="105"/>
      <c r="V55" s="106">
        <f t="shared" si="8"/>
        <v>-4.9999999999997158</v>
      </c>
      <c r="W55" s="106"/>
      <c r="X55" t="str">
        <f t="shared" si="11"/>
        <v/>
      </c>
      <c r="Y55">
        <f t="shared" si="2"/>
        <v>4</v>
      </c>
      <c r="Z55" s="38">
        <f t="shared" si="9"/>
        <v>130625.38747277317</v>
      </c>
      <c r="AA55" s="39">
        <f t="shared" si="10"/>
        <v>8.7327000000000043E-2</v>
      </c>
      <c r="AB55" t="str">
        <f t="shared" si="3"/>
        <v/>
      </c>
      <c r="AC55">
        <f t="shared" si="4"/>
        <v>-3576.5479278281491</v>
      </c>
    </row>
    <row r="56" spans="2:29" x14ac:dyDescent="0.15">
      <c r="B56" s="37">
        <v>48</v>
      </c>
      <c r="C56" s="102">
        <f t="shared" si="5"/>
        <v>115641.71633311015</v>
      </c>
      <c r="D56" s="102"/>
      <c r="E56" s="43">
        <f>IF(C56="","",'検証シート　FIB1.27'!E56)</f>
        <v>2019</v>
      </c>
      <c r="F56" s="8">
        <f>IF(E56="","",IF('検証シート　FIB1.27'!F56="","",'検証シート　FIB1.27'!F56))</f>
        <v>43902</v>
      </c>
      <c r="G56" s="43" t="str">
        <f>IF(F56="","",IF('検証シート　FIB1.27'!G56="","",'検証シート　FIB1.27'!G56))</f>
        <v>買</v>
      </c>
      <c r="H56" s="103">
        <f>IF(G56="","",IF('検証シート　FIB1.27'!H56="","",'検証シート　FIB1.27'!H56))</f>
        <v>111.38</v>
      </c>
      <c r="I56" s="103" t="str">
        <f>IF(H56="","",IF('検証シート　FIB1.27'!I56="","",'検証シート　FIB1.27'!I56))</f>
        <v/>
      </c>
      <c r="J56" s="6">
        <f>IF(H56="","",IF('検証シート　FIB1.27'!J56="","",'検証シート　FIB1.27'!J56))</f>
        <v>111.31</v>
      </c>
      <c r="K56" s="42">
        <f t="shared" si="6"/>
        <v>6.9999999999993179</v>
      </c>
      <c r="L56" s="107">
        <f t="shared" si="7"/>
        <v>3469.2514899933044</v>
      </c>
      <c r="M56" s="108"/>
      <c r="N56" s="6">
        <f>IF(K56="","",(L56/K56)/LOOKUP(RIGHT($D$2,3),定数!$A$6:$A$13,定数!$B$6:$B$13))</f>
        <v>4.9560735571337746</v>
      </c>
      <c r="O56" s="43">
        <f>IF(N56="","",IF('検証シート　FIB1.27'!O56="","",'検証シート　FIB1.27'!O56))</f>
        <v>2019</v>
      </c>
      <c r="P56" s="8">
        <f>IF(O56="","",IF('検証シート　FIB1.27'!P56="","",'検証シート　FIB1.27'!P56))</f>
        <v>43902</v>
      </c>
      <c r="Q56" s="8" t="s">
        <v>65</v>
      </c>
      <c r="R56" s="104">
        <f t="shared" si="0"/>
        <v>111.31</v>
      </c>
      <c r="S56" s="104"/>
      <c r="T56" s="105">
        <f>IF(R56="","",V56*N56*LOOKUP(RIGHT($D$2,3),定数!$A$6:$A$13,定数!$B$6:$B$13))</f>
        <v>-3469.2514899933044</v>
      </c>
      <c r="U56" s="105"/>
      <c r="V56" s="106">
        <f t="shared" si="8"/>
        <v>-6.9999999999993179</v>
      </c>
      <c r="W56" s="106"/>
      <c r="X56" t="str">
        <f t="shared" si="11"/>
        <v/>
      </c>
      <c r="Y56">
        <f t="shared" si="2"/>
        <v>5</v>
      </c>
      <c r="Z56" s="38">
        <f t="shared" si="9"/>
        <v>130625.38747277317</v>
      </c>
      <c r="AA56" s="39">
        <f t="shared" si="10"/>
        <v>0.11470719000000007</v>
      </c>
      <c r="AB56" t="str">
        <f t="shared" si="3"/>
        <v/>
      </c>
      <c r="AC56">
        <f t="shared" si="4"/>
        <v>-3469.2514899933044</v>
      </c>
    </row>
    <row r="57" spans="2:29" x14ac:dyDescent="0.15">
      <c r="B57" s="37">
        <v>49</v>
      </c>
      <c r="C57" s="102">
        <f t="shared" si="5"/>
        <v>112172.46484311685</v>
      </c>
      <c r="D57" s="102"/>
      <c r="E57" s="43">
        <f>IF(C57="","",'検証シート　FIB1.27'!E57)</f>
        <v>2019</v>
      </c>
      <c r="F57" s="8">
        <f>IF(E57="","",IF('検証シート　FIB1.27'!F57="","",'検証シート　FIB1.27'!F57))</f>
        <v>43903</v>
      </c>
      <c r="G57" s="43" t="str">
        <f>IF(F57="","",IF('検証シート　FIB1.27'!G57="","",'検証シート　FIB1.27'!G57))</f>
        <v>買</v>
      </c>
      <c r="H57" s="103">
        <f>IF(G57="","",IF('検証シート　FIB1.27'!H57="","",'検証シート　FIB1.27'!H57))</f>
        <v>111.32</v>
      </c>
      <c r="I57" s="103" t="str">
        <f>IF(H57="","",IF('検証シート　FIB1.27'!I57="","",'検証シート　FIB1.27'!I57))</f>
        <v/>
      </c>
      <c r="J57" s="6">
        <f>IF(H57="","",IF('検証シート　FIB1.27'!J57="","",'検証シート　FIB1.27'!J57))</f>
        <v>111.26</v>
      </c>
      <c r="K57" s="42">
        <f t="shared" si="6"/>
        <v>5.9999999999988063</v>
      </c>
      <c r="L57" s="107">
        <f t="shared" si="7"/>
        <v>3365.1739452935053</v>
      </c>
      <c r="M57" s="108"/>
      <c r="N57" s="6">
        <f>IF(K57="","",(L57/K57)/LOOKUP(RIGHT($D$2,3),定数!$A$6:$A$13,定数!$B$6:$B$13))</f>
        <v>5.6086232421569582</v>
      </c>
      <c r="O57" s="43">
        <f>IF(N57="","",IF('検証シート　FIB1.27'!O57="","",'検証シート　FIB1.27'!O57))</f>
        <v>2019</v>
      </c>
      <c r="P57" s="8">
        <f>IF(O57="","",IF('検証シート　FIB1.27'!P57="","",'検証シート　FIB1.27'!P57))</f>
        <v>43903</v>
      </c>
      <c r="Q57" s="8" t="s">
        <v>69</v>
      </c>
      <c r="R57" s="104">
        <v>111.4</v>
      </c>
      <c r="S57" s="104"/>
      <c r="T57" s="105">
        <f>IF(R57="","",V57*N57*LOOKUP(RIGHT($D$2,3),定数!$A$6:$A$13,定数!$B$6:$B$13))</f>
        <v>4486.8985937262678</v>
      </c>
      <c r="U57" s="105"/>
      <c r="V57" s="106">
        <f t="shared" si="8"/>
        <v>8.0000000000012506</v>
      </c>
      <c r="W57" s="106"/>
      <c r="X57" t="str">
        <f t="shared" si="11"/>
        <v/>
      </c>
      <c r="Y57">
        <f t="shared" si="2"/>
        <v>0</v>
      </c>
      <c r="Z57" s="38">
        <f t="shared" si="9"/>
        <v>130625.38747277317</v>
      </c>
      <c r="AA57" s="39">
        <f t="shared" si="10"/>
        <v>0.1412659743000001</v>
      </c>
      <c r="AB57">
        <f t="shared" si="3"/>
        <v>4486.8985937262678</v>
      </c>
      <c r="AC57" t="str">
        <f t="shared" si="4"/>
        <v/>
      </c>
    </row>
    <row r="58" spans="2:29" x14ac:dyDescent="0.15">
      <c r="B58" s="37">
        <v>50</v>
      </c>
      <c r="C58" s="102">
        <f t="shared" si="5"/>
        <v>116659.36343684311</v>
      </c>
      <c r="D58" s="102"/>
      <c r="E58" s="43">
        <f>IF(C58="","",'検証シート　FIB1.27'!E58)</f>
        <v>2019</v>
      </c>
      <c r="F58" s="8">
        <f>IF(E58="","",IF('検証シート　FIB1.27'!F58="","",'検証シート　FIB1.27'!F58))</f>
        <v>43903</v>
      </c>
      <c r="G58" s="43" t="str">
        <f>IF(F58="","",IF('検証シート　FIB1.27'!G58="","",'検証シート　FIB1.27'!G58))</f>
        <v>買</v>
      </c>
      <c r="H58" s="103">
        <f>IF(G58="","",IF('検証シート　FIB1.27'!H58="","",'検証シート　FIB1.27'!H58))</f>
        <v>111.34</v>
      </c>
      <c r="I58" s="103" t="str">
        <f>IF(H58="","",IF('検証シート　FIB1.27'!I58="","",'検証シート　FIB1.27'!I58))</f>
        <v/>
      </c>
      <c r="J58" s="6">
        <f>IF(H58="","",IF('検証シート　FIB1.27'!J58="","",'検証シート　FIB1.27'!J58))</f>
        <v>111.3</v>
      </c>
      <c r="K58" s="42">
        <f t="shared" si="6"/>
        <v>4.0000000000006253</v>
      </c>
      <c r="L58" s="107">
        <f t="shared" si="7"/>
        <v>3499.780903105293</v>
      </c>
      <c r="M58" s="108"/>
      <c r="N58" s="6">
        <f>IF(K58="","",(L58/K58)/LOOKUP(RIGHT($D$2,3),定数!$A$6:$A$13,定数!$B$6:$B$13))</f>
        <v>8.749452257761865</v>
      </c>
      <c r="O58" s="43">
        <f>IF(N58="","",IF('検証シート　FIB1.27'!O58="","",'検証シート　FIB1.27'!O58))</f>
        <v>2019</v>
      </c>
      <c r="P58" s="8">
        <f>IF(O58="","",IF('検証シート　FIB1.27'!P58="","",'検証シート　FIB1.27'!P58))</f>
        <v>43903</v>
      </c>
      <c r="Q58" s="8" t="s">
        <v>69</v>
      </c>
      <c r="R58" s="104">
        <v>111.38</v>
      </c>
      <c r="S58" s="104"/>
      <c r="T58" s="105">
        <f>IF(R58="","",V58*N58*LOOKUP(RIGHT($D$2,3),定数!$A$6:$A$13,定数!$B$6:$B$13))</f>
        <v>3499.7809031040497</v>
      </c>
      <c r="U58" s="105"/>
      <c r="V58" s="106">
        <f t="shared" si="8"/>
        <v>3.9999999999992042</v>
      </c>
      <c r="W58" s="106"/>
      <c r="X58" t="str">
        <f t="shared" si="11"/>
        <v/>
      </c>
      <c r="Y58">
        <f t="shared" si="2"/>
        <v>0</v>
      </c>
      <c r="Z58" s="38">
        <f t="shared" si="9"/>
        <v>130625.38747277317</v>
      </c>
      <c r="AA58" s="39">
        <f t="shared" si="10"/>
        <v>0.10691661327198798</v>
      </c>
      <c r="AB58">
        <f t="shared" si="3"/>
        <v>3499.7809031040497</v>
      </c>
      <c r="AC58" t="str">
        <f t="shared" si="4"/>
        <v/>
      </c>
    </row>
    <row r="59" spans="2:29" x14ac:dyDescent="0.15">
      <c r="B59" s="37">
        <v>51</v>
      </c>
      <c r="C59" s="102">
        <f t="shared" si="5"/>
        <v>120159.14433994716</v>
      </c>
      <c r="D59" s="102"/>
      <c r="E59" s="43">
        <f>IF(C59="","",'検証シート　FIB1.27'!E59)</f>
        <v>2019</v>
      </c>
      <c r="F59" s="8">
        <f>IF(E59="","",IF('検証シート　FIB1.27'!F59="","",'検証シート　FIB1.27'!F59))</f>
        <v>43905</v>
      </c>
      <c r="G59" s="43" t="str">
        <f>IF(F59="","",IF('検証シート　FIB1.27'!G59="","",'検証シート　FIB1.27'!G59))</f>
        <v>売</v>
      </c>
      <c r="H59" s="103">
        <f>IF(G59="","",IF('検証シート　FIB1.27'!H59="","",'検証シート　FIB1.27'!H59))</f>
        <v>111.66</v>
      </c>
      <c r="I59" s="103" t="str">
        <f>IF(H59="","",IF('検証シート　FIB1.27'!I59="","",'検証シート　FIB1.27'!I59))</f>
        <v/>
      </c>
      <c r="J59" s="6">
        <f>IF(H59="","",IF('検証シート　FIB1.27'!J59="","",'検証シート　FIB1.27'!J59))</f>
        <v>111.71</v>
      </c>
      <c r="K59" s="42">
        <f t="shared" si="6"/>
        <v>4.9999999999997158</v>
      </c>
      <c r="L59" s="107">
        <f t="shared" si="7"/>
        <v>3604.7743301984146</v>
      </c>
      <c r="M59" s="108"/>
      <c r="N59" s="6">
        <f>IF(K59="","",(L59/K59)/LOOKUP(RIGHT($D$2,3),定数!$A$6:$A$13,定数!$B$6:$B$13))</f>
        <v>7.209548660397239</v>
      </c>
      <c r="O59" s="43">
        <f>IF(N59="","",IF('検証シート　FIB1.27'!O59="","",'検証シート　FIB1.27'!O59))</f>
        <v>2019</v>
      </c>
      <c r="P59" s="8">
        <f>IF(O59="","",IF('検証シート　FIB1.27'!P59="","",'検証シート　FIB1.27'!P59))</f>
        <v>43905</v>
      </c>
      <c r="Q59" s="8" t="s">
        <v>65</v>
      </c>
      <c r="R59" s="104">
        <f t="shared" si="0"/>
        <v>111.71</v>
      </c>
      <c r="S59" s="104"/>
      <c r="T59" s="105">
        <f>IF(R59="","",V59*N59*LOOKUP(RIGHT($D$2,3),定数!$A$6:$A$13,定数!$B$6:$B$13))</f>
        <v>-3604.7743301984146</v>
      </c>
      <c r="U59" s="105"/>
      <c r="V59" s="106">
        <f t="shared" si="8"/>
        <v>-4.9999999999997158</v>
      </c>
      <c r="W59" s="106"/>
      <c r="X59" t="str">
        <f t="shared" si="11"/>
        <v/>
      </c>
      <c r="Y59">
        <f t="shared" si="2"/>
        <v>1</v>
      </c>
      <c r="Z59" s="38">
        <f t="shared" si="9"/>
        <v>130625.38747277317</v>
      </c>
      <c r="AA59" s="39">
        <f t="shared" si="10"/>
        <v>8.0124111670157094E-2</v>
      </c>
      <c r="AB59" t="str">
        <f t="shared" si="3"/>
        <v/>
      </c>
      <c r="AC59">
        <f t="shared" si="4"/>
        <v>-3604.7743301984146</v>
      </c>
    </row>
    <row r="60" spans="2:29" x14ac:dyDescent="0.15">
      <c r="B60" s="37">
        <v>52</v>
      </c>
      <c r="C60" s="102">
        <f t="shared" si="5"/>
        <v>116554.37000974875</v>
      </c>
      <c r="D60" s="102"/>
      <c r="E60" s="43">
        <f>IF(C60="","",'検証シート　FIB1.27'!E60)</f>
        <v>2019</v>
      </c>
      <c r="F60" s="8">
        <f>IF(E60="","",IF('検証シート　FIB1.27'!F60="","",'検証シート　FIB1.27'!F60))</f>
        <v>43908</v>
      </c>
      <c r="G60" s="43" t="str">
        <f>IF(F60="","",IF('検証シート　FIB1.27'!G60="","",'検証シート　FIB1.27'!G60))</f>
        <v>売</v>
      </c>
      <c r="H60" s="103">
        <f>IF(G60="","",IF('検証シート　FIB1.27'!H60="","",'検証シート　FIB1.27'!H60))</f>
        <v>111.37</v>
      </c>
      <c r="I60" s="103" t="str">
        <f>IF(H60="","",IF('検証シート　FIB1.27'!I60="","",'検証シート　FIB1.27'!I60))</f>
        <v/>
      </c>
      <c r="J60" s="6">
        <f>IF(H60="","",IF('検証シート　FIB1.27'!J60="","",'検証シート　FIB1.27'!J60))</f>
        <v>111.45</v>
      </c>
      <c r="K60" s="42">
        <f t="shared" si="6"/>
        <v>7.9999999999998295</v>
      </c>
      <c r="L60" s="107">
        <f t="shared" si="7"/>
        <v>3496.6311002924622</v>
      </c>
      <c r="M60" s="108"/>
      <c r="N60" s="6">
        <f>IF(K60="","",(L60/K60)/LOOKUP(RIGHT($D$2,3),定数!$A$6:$A$13,定数!$B$6:$B$13))</f>
        <v>4.3707888753656707</v>
      </c>
      <c r="O60" s="43">
        <f>IF(N60="","",IF('検証シート　FIB1.27'!O60="","",'検証シート　FIB1.27'!O60))</f>
        <v>2019</v>
      </c>
      <c r="P60" s="8">
        <f>IF(O60="","",IF('検証シート　FIB1.27'!P60="","",'検証シート　FIB1.27'!P60))</f>
        <v>43908</v>
      </c>
      <c r="Q60" s="8" t="s">
        <v>65</v>
      </c>
      <c r="R60" s="104">
        <f t="shared" si="0"/>
        <v>111.45</v>
      </c>
      <c r="S60" s="104"/>
      <c r="T60" s="105">
        <f>IF(R60="","",V60*N60*LOOKUP(RIGHT($D$2,3),定数!$A$6:$A$13,定数!$B$6:$B$13))</f>
        <v>-3496.6311002924622</v>
      </c>
      <c r="U60" s="105"/>
      <c r="V60" s="106">
        <f t="shared" si="8"/>
        <v>-7.9999999999998295</v>
      </c>
      <c r="W60" s="106"/>
      <c r="X60" t="str">
        <f t="shared" si="11"/>
        <v/>
      </c>
      <c r="Y60">
        <f t="shared" si="2"/>
        <v>2</v>
      </c>
      <c r="Z60" s="38">
        <f t="shared" si="9"/>
        <v>130625.38747277317</v>
      </c>
      <c r="AA60" s="39">
        <f t="shared" si="10"/>
        <v>0.10772038832005237</v>
      </c>
      <c r="AB60" t="str">
        <f t="shared" si="3"/>
        <v/>
      </c>
      <c r="AC60">
        <f t="shared" si="4"/>
        <v>-3496.6311002924622</v>
      </c>
    </row>
    <row r="61" spans="2:29" x14ac:dyDescent="0.15">
      <c r="B61" s="37">
        <v>53</v>
      </c>
      <c r="C61" s="102">
        <f t="shared" si="5"/>
        <v>113057.73890945628</v>
      </c>
      <c r="D61" s="102"/>
      <c r="E61" s="43">
        <f>IF(C61="","",'検証シート　FIB1.27'!E61)</f>
        <v>2019</v>
      </c>
      <c r="F61" s="8">
        <f>IF(E61="","",IF('検証シート　FIB1.27'!F61="","",'検証シート　FIB1.27'!F61))</f>
        <v>43909</v>
      </c>
      <c r="G61" s="43" t="str">
        <f>IF(F61="","",IF('検証シート　FIB1.27'!G61="","",'検証シート　FIB1.27'!G61))</f>
        <v>売</v>
      </c>
      <c r="H61" s="103">
        <f>IF(G61="","",IF('検証シート　FIB1.27'!H61="","",'検証シート　FIB1.27'!H61))</f>
        <v>111.35</v>
      </c>
      <c r="I61" s="103" t="str">
        <f>IF(H61="","",IF('検証シート　FIB1.27'!I61="","",'検証シート　FIB1.27'!I61))</f>
        <v/>
      </c>
      <c r="J61" s="6">
        <f>IF(H61="","",IF('検証シート　FIB1.27'!J61="","",'検証シート　FIB1.27'!J61))</f>
        <v>111.43</v>
      </c>
      <c r="K61" s="42">
        <f t="shared" si="6"/>
        <v>8.0000000000012506</v>
      </c>
      <c r="L61" s="107">
        <f t="shared" si="7"/>
        <v>3391.7321672836883</v>
      </c>
      <c r="M61" s="108"/>
      <c r="N61" s="6">
        <f>IF(K61="","",(L61/K61)/LOOKUP(RIGHT($D$2,3),定数!$A$6:$A$13,定数!$B$6:$B$13))</f>
        <v>4.239665209103948</v>
      </c>
      <c r="O61" s="43">
        <f>IF(N61="","",IF('検証シート　FIB1.27'!O61="","",'検証シート　FIB1.27'!O61))</f>
        <v>2019</v>
      </c>
      <c r="P61" s="8">
        <f>IF(O61="","",IF('検証シート　FIB1.27'!P61="","",'検証シート　FIB1.27'!P61))</f>
        <v>43909</v>
      </c>
      <c r="Q61" s="8" t="s">
        <v>69</v>
      </c>
      <c r="R61" s="104">
        <v>111.24</v>
      </c>
      <c r="S61" s="104"/>
      <c r="T61" s="105">
        <f>IF(R61="","",V61*N61*LOOKUP(RIGHT($D$2,3),定数!$A$6:$A$13,定数!$B$6:$B$13))</f>
        <v>4663.6317300143182</v>
      </c>
      <c r="U61" s="105"/>
      <c r="V61" s="106">
        <f t="shared" si="8"/>
        <v>10.999999999999943</v>
      </c>
      <c r="W61" s="106"/>
      <c r="X61" t="str">
        <f t="shared" si="11"/>
        <v/>
      </c>
      <c r="Y61">
        <f t="shared" si="2"/>
        <v>0</v>
      </c>
      <c r="Z61" s="38">
        <f t="shared" si="9"/>
        <v>130625.38747277317</v>
      </c>
      <c r="AA61" s="39">
        <f t="shared" si="10"/>
        <v>0.13448877667045078</v>
      </c>
      <c r="AB61">
        <f t="shared" si="3"/>
        <v>4663.6317300143182</v>
      </c>
      <c r="AC61" t="str">
        <f t="shared" si="4"/>
        <v/>
      </c>
    </row>
    <row r="62" spans="2:29" x14ac:dyDescent="0.15">
      <c r="B62" s="37">
        <v>54</v>
      </c>
      <c r="C62" s="102">
        <f t="shared" si="5"/>
        <v>117721.3706394706</v>
      </c>
      <c r="D62" s="102"/>
      <c r="E62" s="43">
        <f>IF(C62="","",'検証シート　FIB1.27'!E62)</f>
        <v>2019</v>
      </c>
      <c r="F62" s="8">
        <f>IF(E62="","",IF('検証シート　FIB1.27'!F62="","",'検証シート　FIB1.27'!F62))</f>
        <v>43909</v>
      </c>
      <c r="G62" s="43" t="str">
        <f>IF(F62="","",IF('検証シート　FIB1.27'!G62="","",'検証シート　FIB1.27'!G62))</f>
        <v>買</v>
      </c>
      <c r="H62" s="103">
        <f>IF(G62="","",IF('検証シート　FIB1.27'!H62="","",'検証シート　FIB1.27'!H62))</f>
        <v>111.37</v>
      </c>
      <c r="I62" s="103" t="str">
        <f>IF(H62="","",IF('検証シート　FIB1.27'!I62="","",'検証シート　FIB1.27'!I62))</f>
        <v/>
      </c>
      <c r="J62" s="6">
        <f>IF(H62="","",IF('検証シート　FIB1.27'!J62="","",'検証シート　FIB1.27'!J62))</f>
        <v>111.3</v>
      </c>
      <c r="K62" s="42">
        <f t="shared" si="6"/>
        <v>7.000000000000739</v>
      </c>
      <c r="L62" s="107">
        <f t="shared" si="7"/>
        <v>3531.6411191841175</v>
      </c>
      <c r="M62" s="108"/>
      <c r="N62" s="6">
        <f>IF(K62="","",(L62/K62)/LOOKUP(RIGHT($D$2,3),定数!$A$6:$A$13,定数!$B$6:$B$13))</f>
        <v>5.0452015988339216</v>
      </c>
      <c r="O62" s="43">
        <f>IF(N62="","",IF('検証シート　FIB1.27'!O62="","",'検証シート　FIB1.27'!O62))</f>
        <v>2019</v>
      </c>
      <c r="P62" s="8">
        <f>IF(O62="","",IF('検証シート　FIB1.27'!P62="","",'検証シート　FIB1.27'!P62))</f>
        <v>43909</v>
      </c>
      <c r="Q62" s="8" t="s">
        <v>65</v>
      </c>
      <c r="R62" s="104">
        <f t="shared" si="0"/>
        <v>111.3</v>
      </c>
      <c r="S62" s="104"/>
      <c r="T62" s="105">
        <f>IF(R62="","",V62*N62*LOOKUP(RIGHT($D$2,3),定数!$A$6:$A$13,定数!$B$6:$B$13))</f>
        <v>-3531.6411191841175</v>
      </c>
      <c r="U62" s="105"/>
      <c r="V62" s="106">
        <f t="shared" si="8"/>
        <v>-7.000000000000739</v>
      </c>
      <c r="W62" s="106"/>
      <c r="X62" t="str">
        <f t="shared" si="11"/>
        <v/>
      </c>
      <c r="Y62">
        <f t="shared" si="2"/>
        <v>1</v>
      </c>
      <c r="Z62" s="38">
        <f t="shared" si="9"/>
        <v>130625.38747277317</v>
      </c>
      <c r="AA62" s="39">
        <f t="shared" si="10"/>
        <v>9.8786438708112656E-2</v>
      </c>
      <c r="AB62" t="str">
        <f t="shared" si="3"/>
        <v/>
      </c>
      <c r="AC62">
        <f t="shared" si="4"/>
        <v>-3531.6411191841175</v>
      </c>
    </row>
    <row r="63" spans="2:29" x14ac:dyDescent="0.15">
      <c r="B63" s="37">
        <v>55</v>
      </c>
      <c r="C63" s="102">
        <f t="shared" si="5"/>
        <v>114189.72952028648</v>
      </c>
      <c r="D63" s="102"/>
      <c r="E63" s="43">
        <f>IF(C63="","",'検証シート　FIB1.27'!E63)</f>
        <v>2019</v>
      </c>
      <c r="F63" s="8">
        <f>IF(E63="","",IF('検証シート　FIB1.27'!F63="","",'検証シート　FIB1.27'!F63))</f>
        <v>43909</v>
      </c>
      <c r="G63" s="43" t="str">
        <f>IF(F63="","",IF('検証シート　FIB1.27'!G63="","",'検証シート　FIB1.27'!G63))</f>
        <v>買</v>
      </c>
      <c r="H63" s="103">
        <f>IF(G63="","",IF('検証シート　FIB1.27'!H63="","",'検証シート　FIB1.27'!H63))</f>
        <v>111.36</v>
      </c>
      <c r="I63" s="103" t="str">
        <f>IF(H63="","",IF('検証シート　FIB1.27'!I63="","",'検証シート　FIB1.27'!I63))</f>
        <v/>
      </c>
      <c r="J63" s="6">
        <f>IF(H63="","",IF('検証シート　FIB1.27'!J63="","",'検証シート　FIB1.27'!J63))</f>
        <v>111.32</v>
      </c>
      <c r="K63" s="42">
        <f t="shared" si="6"/>
        <v>4.0000000000006253</v>
      </c>
      <c r="L63" s="107">
        <f t="shared" si="7"/>
        <v>3425.691885608594</v>
      </c>
      <c r="M63" s="108"/>
      <c r="N63" s="6">
        <f>IF(K63="","",(L63/K63)/LOOKUP(RIGHT($D$2,3),定数!$A$6:$A$13,定数!$B$6:$B$13))</f>
        <v>8.5642297140201453</v>
      </c>
      <c r="O63" s="43">
        <f>IF(N63="","",IF('検証シート　FIB1.27'!O63="","",'検証シート　FIB1.27'!O63))</f>
        <v>2019</v>
      </c>
      <c r="P63" s="8">
        <f>IF(O63="","",IF('検証シート　FIB1.27'!P63="","",'検証シート　FIB1.27'!P63))</f>
        <v>43909</v>
      </c>
      <c r="Q63" s="8" t="s">
        <v>69</v>
      </c>
      <c r="R63" s="104">
        <v>111.4</v>
      </c>
      <c r="S63" s="104"/>
      <c r="T63" s="105">
        <f>IF(R63="","",V63*N63*LOOKUP(RIGHT($D$2,3),定数!$A$6:$A$13,定数!$B$6:$B$13))</f>
        <v>3425.691885608594</v>
      </c>
      <c r="U63" s="105"/>
      <c r="V63" s="106">
        <f t="shared" si="8"/>
        <v>4.0000000000006253</v>
      </c>
      <c r="W63" s="106"/>
      <c r="X63" t="str">
        <f t="shared" si="11"/>
        <v/>
      </c>
      <c r="Y63">
        <f t="shared" si="2"/>
        <v>0</v>
      </c>
      <c r="Z63" s="38">
        <f t="shared" si="9"/>
        <v>130625.38747277317</v>
      </c>
      <c r="AA63" s="39">
        <f t="shared" si="10"/>
        <v>0.12582284554686929</v>
      </c>
      <c r="AB63">
        <f t="shared" si="3"/>
        <v>3425.691885608594</v>
      </c>
      <c r="AC63" t="str">
        <f t="shared" si="4"/>
        <v/>
      </c>
    </row>
    <row r="64" spans="2:29" x14ac:dyDescent="0.15">
      <c r="B64" s="37">
        <v>56</v>
      </c>
      <c r="C64" s="102">
        <f t="shared" si="5"/>
        <v>117615.42140589507</v>
      </c>
      <c r="D64" s="102"/>
      <c r="E64" s="43">
        <f>IF(C64="","",'検証シート　FIB1.27'!E64)</f>
        <v>2019</v>
      </c>
      <c r="F64" s="8">
        <f>IF(E64="","",IF('検証シート　FIB1.27'!F64="","",'検証シート　FIB1.27'!F64))</f>
        <v>43910</v>
      </c>
      <c r="G64" s="43" t="str">
        <f>IF(F64="","",IF('検証シート　FIB1.27'!G64="","",'検証シート　FIB1.27'!G64))</f>
        <v>売</v>
      </c>
      <c r="H64" s="103">
        <f>IF(G64="","",IF('検証シート　FIB1.27'!H64="","",'検証シート　FIB1.27'!H64))</f>
        <v>111.43</v>
      </c>
      <c r="I64" s="103" t="str">
        <f>IF(H64="","",IF('検証シート　FIB1.27'!I64="","",'検証シート　FIB1.27'!I64))</f>
        <v/>
      </c>
      <c r="J64" s="6">
        <f>IF(H64="","",IF('検証シート　FIB1.27'!J64="","",'検証シート　FIB1.27'!J64))</f>
        <v>111.52</v>
      </c>
      <c r="K64" s="42">
        <f t="shared" si="6"/>
        <v>8.99999999999892</v>
      </c>
      <c r="L64" s="107">
        <f t="shared" si="7"/>
        <v>3528.4626421768521</v>
      </c>
      <c r="M64" s="108"/>
      <c r="N64" s="6">
        <f>IF(K64="","",(L64/K64)/LOOKUP(RIGHT($D$2,3),定数!$A$6:$A$13,定数!$B$6:$B$13))</f>
        <v>3.920514046863639</v>
      </c>
      <c r="O64" s="43">
        <f>IF(N64="","",IF('検証シート　FIB1.27'!O64="","",'検証シート　FIB1.27'!O64))</f>
        <v>2019</v>
      </c>
      <c r="P64" s="8">
        <f>IF(O64="","",IF('検証シート　FIB1.27'!P64="","",'検証シート　FIB1.27'!P64))</f>
        <v>43910</v>
      </c>
      <c r="Q64" s="8" t="s">
        <v>69</v>
      </c>
      <c r="R64" s="104">
        <v>111.34</v>
      </c>
      <c r="S64" s="104"/>
      <c r="T64" s="105">
        <f>IF(R64="","",V64*N64*LOOKUP(RIGHT($D$2,3),定数!$A$6:$A$13,定数!$B$6:$B$13))</f>
        <v>3528.4626421774087</v>
      </c>
      <c r="U64" s="105"/>
      <c r="V64" s="106">
        <f t="shared" si="8"/>
        <v>9.0000000000003411</v>
      </c>
      <c r="W64" s="106"/>
      <c r="X64" t="str">
        <f t="shared" si="11"/>
        <v/>
      </c>
      <c r="Y64">
        <f t="shared" si="2"/>
        <v>0</v>
      </c>
      <c r="Z64" s="38">
        <f t="shared" si="9"/>
        <v>130625.38747277317</v>
      </c>
      <c r="AA64" s="39">
        <f t="shared" si="10"/>
        <v>9.9597530913275389E-2</v>
      </c>
      <c r="AB64">
        <f t="shared" si="3"/>
        <v>3528.4626421774087</v>
      </c>
      <c r="AC64" t="str">
        <f t="shared" si="4"/>
        <v/>
      </c>
    </row>
    <row r="65" spans="2:29" x14ac:dyDescent="0.15">
      <c r="B65" s="37">
        <v>57</v>
      </c>
      <c r="C65" s="102">
        <f t="shared" si="5"/>
        <v>121143.88404807249</v>
      </c>
      <c r="D65" s="102"/>
      <c r="E65" s="43">
        <f>IF(C65="","",'検証シート　FIB1.27'!E65)</f>
        <v>2019</v>
      </c>
      <c r="F65" s="8">
        <f>IF(E65="","",IF('検証シート　FIB1.27'!F65="","",'検証シート　FIB1.27'!F65))</f>
        <v>43915</v>
      </c>
      <c r="G65" s="43" t="str">
        <f>IF(F65="","",IF('検証シート　FIB1.27'!G65="","",'検証シート　FIB1.27'!G65))</f>
        <v>買</v>
      </c>
      <c r="H65" s="103">
        <f>IF(G65="","",IF('検証シート　FIB1.27'!H65="","",'検証シート　FIB1.27'!H65))</f>
        <v>110.1</v>
      </c>
      <c r="I65" s="103" t="str">
        <f>IF(H65="","",IF('検証シート　FIB1.27'!I65="","",'検証シート　FIB1.27'!I65))</f>
        <v/>
      </c>
      <c r="J65" s="6">
        <f>IF(H65="","",IF('検証シート　FIB1.27'!J65="","",'検証シート　FIB1.27'!J65))</f>
        <v>109.99</v>
      </c>
      <c r="K65" s="42">
        <f t="shared" si="6"/>
        <v>10.999999999999943</v>
      </c>
      <c r="L65" s="107">
        <f t="shared" si="7"/>
        <v>3634.3165214421747</v>
      </c>
      <c r="M65" s="108"/>
      <c r="N65" s="6">
        <f>IF(K65="","",(L65/K65)/LOOKUP(RIGHT($D$2,3),定数!$A$6:$A$13,定数!$B$6:$B$13))</f>
        <v>3.3039241104019941</v>
      </c>
      <c r="O65" s="43">
        <f>IF(N65="","",IF('検証シート　FIB1.27'!O65="","",'検証シート　FIB1.27'!O65))</f>
        <v>2019</v>
      </c>
      <c r="P65" s="8">
        <f>IF(O65="","",IF('検証シート　FIB1.27'!P65="","",'検証シート　FIB1.27'!P65))</f>
        <v>43915</v>
      </c>
      <c r="Q65" s="8" t="s">
        <v>65</v>
      </c>
      <c r="R65" s="104">
        <f t="shared" si="0"/>
        <v>109.99</v>
      </c>
      <c r="S65" s="104"/>
      <c r="T65" s="105">
        <f>IF(R65="","",V65*N65*LOOKUP(RIGHT($D$2,3),定数!$A$6:$A$13,定数!$B$6:$B$13))</f>
        <v>-3634.3165214421747</v>
      </c>
      <c r="U65" s="105"/>
      <c r="V65" s="106">
        <f t="shared" si="8"/>
        <v>-10.999999999999943</v>
      </c>
      <c r="W65" s="106"/>
      <c r="X65" t="str">
        <f t="shared" si="11"/>
        <v/>
      </c>
      <c r="Y65">
        <f t="shared" si="2"/>
        <v>1</v>
      </c>
      <c r="Z65" s="38">
        <f t="shared" si="9"/>
        <v>130625.38747277317</v>
      </c>
      <c r="AA65" s="39">
        <f t="shared" si="10"/>
        <v>7.2585456840669305E-2</v>
      </c>
      <c r="AB65" t="str">
        <f t="shared" si="3"/>
        <v/>
      </c>
      <c r="AC65">
        <f t="shared" si="4"/>
        <v>-3634.3165214421747</v>
      </c>
    </row>
    <row r="66" spans="2:29" x14ac:dyDescent="0.15">
      <c r="B66" s="37">
        <v>58</v>
      </c>
      <c r="C66" s="102">
        <f t="shared" si="5"/>
        <v>117509.56752663032</v>
      </c>
      <c r="D66" s="102"/>
      <c r="E66" s="43">
        <f>IF(C66="","",'検証シート　FIB1.27'!E66)</f>
        <v>2019</v>
      </c>
      <c r="F66" s="8">
        <f>IF(E66="","",IF('検証シート　FIB1.27'!F66="","",'検証シート　FIB1.27'!F66))</f>
        <v>43916</v>
      </c>
      <c r="G66" s="43" t="str">
        <f>IF(F66="","",IF('検証シート　FIB1.27'!G66="","",'検証シート　FIB1.27'!G66))</f>
        <v>買</v>
      </c>
      <c r="H66" s="103">
        <f>IF(G66="","",IF('検証シート　FIB1.27'!H66="","",'検証シート　FIB1.27'!H66))</f>
        <v>110.13</v>
      </c>
      <c r="I66" s="103" t="str">
        <f>IF(H66="","",IF('検証シート　FIB1.27'!I66="","",'検証シート　FIB1.27'!I66))</f>
        <v/>
      </c>
      <c r="J66" s="6">
        <f>IF(H66="","",IF('検証シート　FIB1.27'!J66="","",'検証シート　FIB1.27'!J66))</f>
        <v>110.07</v>
      </c>
      <c r="K66" s="42">
        <f t="shared" si="6"/>
        <v>6.0000000000002274</v>
      </c>
      <c r="L66" s="107">
        <f t="shared" si="7"/>
        <v>3525.2870257989093</v>
      </c>
      <c r="M66" s="108"/>
      <c r="N66" s="6">
        <f>IF(K66="","",(L66/K66)/LOOKUP(RIGHT($D$2,3),定数!$A$6:$A$13,定数!$B$6:$B$13))</f>
        <v>5.8754783763312926</v>
      </c>
      <c r="O66" s="43">
        <f>IF(N66="","",IF('検証シート　FIB1.27'!O66="","",'検証シート　FIB1.27'!O66))</f>
        <v>2019</v>
      </c>
      <c r="P66" s="8">
        <f>IF(O66="","",IF('検証シート　FIB1.27'!P66="","",'検証シート　FIB1.27'!P66))</f>
        <v>43916</v>
      </c>
      <c r="Q66" s="8" t="s">
        <v>69</v>
      </c>
      <c r="R66" s="104">
        <v>110.21</v>
      </c>
      <c r="S66" s="104"/>
      <c r="T66" s="105">
        <f>IF(R66="","",V66*N66*LOOKUP(RIGHT($D$2,3),定数!$A$6:$A$13,定数!$B$6:$B$13))</f>
        <v>4700.3827010649338</v>
      </c>
      <c r="U66" s="105"/>
      <c r="V66" s="106">
        <f t="shared" si="8"/>
        <v>7.9999999999998295</v>
      </c>
      <c r="W66" s="106"/>
      <c r="X66" t="str">
        <f t="shared" si="11"/>
        <v/>
      </c>
      <c r="Y66">
        <f t="shared" si="2"/>
        <v>0</v>
      </c>
      <c r="Z66" s="38">
        <f t="shared" si="9"/>
        <v>130625.38747277317</v>
      </c>
      <c r="AA66" s="39">
        <f t="shared" si="10"/>
        <v>0.10040789313544929</v>
      </c>
      <c r="AB66">
        <f t="shared" si="3"/>
        <v>4700.3827010649338</v>
      </c>
      <c r="AC66" t="str">
        <f t="shared" si="4"/>
        <v/>
      </c>
    </row>
    <row r="67" spans="2:29" x14ac:dyDescent="0.15">
      <c r="B67" s="37">
        <v>59</v>
      </c>
      <c r="C67" s="102">
        <f t="shared" si="5"/>
        <v>122209.95022769526</v>
      </c>
      <c r="D67" s="102"/>
      <c r="E67" s="43">
        <f>IF(C67="","",'検証シート　FIB1.27'!E67)</f>
        <v>2019</v>
      </c>
      <c r="F67" s="8">
        <f>IF(E67="","",IF('検証シート　FIB1.27'!F67="","",'検証シート　FIB1.27'!F67))</f>
        <v>43916</v>
      </c>
      <c r="G67" s="43" t="str">
        <f>IF(F67="","",IF('検証シート　FIB1.27'!G67="","",'検証シート　FIB1.27'!G67))</f>
        <v>買</v>
      </c>
      <c r="H67" s="103">
        <f>IF(G67="","",IF('検証シート　FIB1.27'!H67="","",'検証シート　FIB1.27'!H67))</f>
        <v>110.52</v>
      </c>
      <c r="I67" s="103" t="str">
        <f>IF(H67="","",IF('検証シート　FIB1.27'!I67="","",'検証シート　FIB1.27'!I67))</f>
        <v/>
      </c>
      <c r="J67" s="6">
        <f>IF(H67="","",IF('検証シート　FIB1.27'!J67="","",'検証シート　FIB1.27'!J67))</f>
        <v>110.42</v>
      </c>
      <c r="K67" s="42">
        <f t="shared" si="6"/>
        <v>9.9999999999994316</v>
      </c>
      <c r="L67" s="107">
        <f t="shared" si="7"/>
        <v>3666.2985068308576</v>
      </c>
      <c r="M67" s="108"/>
      <c r="N67" s="6">
        <f>IF(K67="","",(L67/K67)/LOOKUP(RIGHT($D$2,3),定数!$A$6:$A$13,定数!$B$6:$B$13))</f>
        <v>3.6662985068310663</v>
      </c>
      <c r="O67" s="43">
        <f>IF(N67="","",IF('検証シート　FIB1.27'!O67="","",'検証シート　FIB1.27'!O67))</f>
        <v>2019</v>
      </c>
      <c r="P67" s="8">
        <f>IF(O67="","",IF('検証シート　FIB1.27'!P67="","",'検証シート　FIB1.27'!P67))</f>
        <v>43916</v>
      </c>
      <c r="Q67" s="8" t="s">
        <v>65</v>
      </c>
      <c r="R67" s="104">
        <f t="shared" si="0"/>
        <v>110.42</v>
      </c>
      <c r="S67" s="104"/>
      <c r="T67" s="105">
        <f>IF(R67="","",V67*N67*LOOKUP(RIGHT($D$2,3),定数!$A$6:$A$13,定数!$B$6:$B$13))</f>
        <v>-3666.2985068308581</v>
      </c>
      <c r="U67" s="105"/>
      <c r="V67" s="106">
        <f t="shared" si="8"/>
        <v>-9.9999999999994316</v>
      </c>
      <c r="W67" s="106"/>
      <c r="X67" t="str">
        <f t="shared" si="11"/>
        <v/>
      </c>
      <c r="Y67">
        <f t="shared" si="2"/>
        <v>1</v>
      </c>
      <c r="Z67" s="38">
        <f t="shared" si="9"/>
        <v>130625.38747277317</v>
      </c>
      <c r="AA67" s="39">
        <f t="shared" si="10"/>
        <v>6.4424208860869303E-2</v>
      </c>
      <c r="AB67" t="str">
        <f t="shared" si="3"/>
        <v/>
      </c>
      <c r="AC67">
        <f t="shared" si="4"/>
        <v>-3666.2985068308581</v>
      </c>
    </row>
    <row r="68" spans="2:29" x14ac:dyDescent="0.15">
      <c r="B68" s="37">
        <v>60</v>
      </c>
      <c r="C68" s="102">
        <f t="shared" si="5"/>
        <v>118543.65172086439</v>
      </c>
      <c r="D68" s="102"/>
      <c r="E68" s="43">
        <f>IF(C68="","",'検証シート　FIB1.27'!E68)</f>
        <v>2019</v>
      </c>
      <c r="F68" s="8">
        <f>IF(E68="","",IF('検証シート　FIB1.27'!F68="","",'検証シート　FIB1.27'!F68))</f>
        <v>43916</v>
      </c>
      <c r="G68" s="43" t="str">
        <f>IF(F68="","",IF('検証シート　FIB1.27'!G68="","",'検証シート　FIB1.27'!G68))</f>
        <v>買</v>
      </c>
      <c r="H68" s="103">
        <f>IF(G68="","",IF('検証シート　FIB1.27'!H68="","",'検証シート　FIB1.27'!H68))</f>
        <v>110.64</v>
      </c>
      <c r="I68" s="103" t="str">
        <f>IF(H68="","",IF('検証シート　FIB1.27'!I68="","",'検証シート　FIB1.27'!I68))</f>
        <v/>
      </c>
      <c r="J68" s="6">
        <f>IF(H68="","",IF('検証シート　FIB1.27'!J68="","",'検証シート　FIB1.27'!J68))</f>
        <v>110.53</v>
      </c>
      <c r="K68" s="42">
        <f t="shared" si="6"/>
        <v>10.999999999999943</v>
      </c>
      <c r="L68" s="107">
        <f t="shared" si="7"/>
        <v>3556.3095516259318</v>
      </c>
      <c r="M68" s="108"/>
      <c r="N68" s="6">
        <f>IF(K68="","",(L68/K68)/LOOKUP(RIGHT($D$2,3),定数!$A$6:$A$13,定数!$B$6:$B$13))</f>
        <v>3.2330086832963185</v>
      </c>
      <c r="O68" s="43">
        <f>IF(N68="","",IF('検証シート　FIB1.27'!O68="","",'検証シート　FIB1.27'!O68))</f>
        <v>2019</v>
      </c>
      <c r="P68" s="8">
        <f>IF(O68="","",IF('検証シート　FIB1.27'!P68="","",'検証シート　FIB1.27'!P68))</f>
        <v>43916</v>
      </c>
      <c r="Q68" s="8" t="s">
        <v>65</v>
      </c>
      <c r="R68" s="104">
        <f t="shared" si="0"/>
        <v>110.53</v>
      </c>
      <c r="S68" s="104"/>
      <c r="T68" s="105">
        <f>IF(R68="","",V68*N68*LOOKUP(RIGHT($D$2,3),定数!$A$6:$A$13,定数!$B$6:$B$13))</f>
        <v>-3556.3095516259318</v>
      </c>
      <c r="U68" s="105"/>
      <c r="V68" s="106">
        <f t="shared" si="8"/>
        <v>-10.999999999999943</v>
      </c>
      <c r="W68" s="106"/>
      <c r="X68" t="str">
        <f t="shared" si="11"/>
        <v/>
      </c>
      <c r="Y68">
        <f t="shared" si="2"/>
        <v>2</v>
      </c>
      <c r="Z68" s="38">
        <f t="shared" si="9"/>
        <v>130625.38747277317</v>
      </c>
      <c r="AA68" s="39">
        <f t="shared" si="10"/>
        <v>9.2491482595043251E-2</v>
      </c>
      <c r="AB68" t="str">
        <f t="shared" si="3"/>
        <v/>
      </c>
      <c r="AC68">
        <f t="shared" si="4"/>
        <v>-3556.3095516259318</v>
      </c>
    </row>
    <row r="69" spans="2:29" x14ac:dyDescent="0.15">
      <c r="B69" s="37">
        <v>61</v>
      </c>
      <c r="C69" s="102">
        <f t="shared" si="5"/>
        <v>114987.34216923846</v>
      </c>
      <c r="D69" s="102"/>
      <c r="E69" s="43">
        <f>IF(C69="","",'検証シート　FIB1.27'!E69)</f>
        <v>2019</v>
      </c>
      <c r="F69" s="8">
        <f>IF(E69="","",IF('検証シート　FIB1.27'!F69="","",'検証シート　FIB1.27'!F69))</f>
        <v>43917</v>
      </c>
      <c r="G69" s="43" t="str">
        <f>IF(F69="","",IF('検証シート　FIB1.27'!G69="","",'検証シート　FIB1.27'!G69))</f>
        <v>売</v>
      </c>
      <c r="H69" s="103">
        <f>IF(G69="","",IF('検証シート　FIB1.27'!H69="","",'検証シート　FIB1.27'!H69))</f>
        <v>110.34</v>
      </c>
      <c r="I69" s="103" t="str">
        <f>IF(H69="","",IF('検証シート　FIB1.27'!I69="","",'検証シート　FIB1.27'!I69))</f>
        <v/>
      </c>
      <c r="J69" s="6">
        <f>IF(H69="","",IF('検証シート　FIB1.27'!J69="","",'検証シート　FIB1.27'!J69))</f>
        <v>110.47</v>
      </c>
      <c r="K69" s="42">
        <f t="shared" si="6"/>
        <v>12.999999999999545</v>
      </c>
      <c r="L69" s="107">
        <f t="shared" si="7"/>
        <v>3449.6202650771538</v>
      </c>
      <c r="M69" s="108"/>
      <c r="N69" s="6">
        <f>IF(K69="","",(L69/K69)/LOOKUP(RIGHT($D$2,3),定数!$A$6:$A$13,定数!$B$6:$B$13))</f>
        <v>2.6535540500594421</v>
      </c>
      <c r="O69" s="43">
        <f>IF(N69="","",IF('検証シート　FIB1.27'!O69="","",'検証シート　FIB1.27'!O69))</f>
        <v>2019</v>
      </c>
      <c r="P69" s="8">
        <f>IF(O69="","",IF('検証シート　FIB1.27'!P69="","",'検証シート　FIB1.27'!P69))</f>
        <v>43917</v>
      </c>
      <c r="Q69" s="8" t="s">
        <v>65</v>
      </c>
      <c r="R69" s="104">
        <f t="shared" si="0"/>
        <v>110.47</v>
      </c>
      <c r="S69" s="104"/>
      <c r="T69" s="105">
        <f>IF(R69="","",V69*N69*LOOKUP(RIGHT($D$2,3),定数!$A$6:$A$13,定数!$B$6:$B$13))</f>
        <v>-3449.6202650771543</v>
      </c>
      <c r="U69" s="105"/>
      <c r="V69" s="106">
        <f t="shared" si="8"/>
        <v>-12.999999999999545</v>
      </c>
      <c r="W69" s="106"/>
      <c r="X69" t="str">
        <f t="shared" si="11"/>
        <v/>
      </c>
      <c r="Y69">
        <f t="shared" si="2"/>
        <v>3</v>
      </c>
      <c r="Z69" s="38">
        <f t="shared" si="9"/>
        <v>130625.38747277317</v>
      </c>
      <c r="AA69" s="39">
        <f t="shared" si="10"/>
        <v>0.11971673811719197</v>
      </c>
      <c r="AB69" t="str">
        <f t="shared" si="3"/>
        <v/>
      </c>
      <c r="AC69">
        <f t="shared" si="4"/>
        <v>-3449.6202650771543</v>
      </c>
    </row>
    <row r="70" spans="2:29" x14ac:dyDescent="0.15">
      <c r="B70" s="37">
        <v>62</v>
      </c>
      <c r="C70" s="102">
        <f t="shared" si="5"/>
        <v>111537.7219041613</v>
      </c>
      <c r="D70" s="102"/>
      <c r="E70" s="43">
        <f>IF(C70="","",'検証シート　FIB1.27'!E70)</f>
        <v>2019</v>
      </c>
      <c r="F70" s="8">
        <f>IF(E70="","",IF('検証シート　FIB1.27'!F70="","",'検証シート　FIB1.27'!F70))</f>
        <v>43925</v>
      </c>
      <c r="G70" s="43" t="str">
        <f>IF(F70="","",IF('検証シート　FIB1.27'!G70="","",'検証シート　FIB1.27'!G70))</f>
        <v>買</v>
      </c>
      <c r="H70" s="103">
        <f>IF(G70="","",IF('検証シート　FIB1.27'!H70="","",'検証シート　FIB1.27'!H70))</f>
        <v>111.54</v>
      </c>
      <c r="I70" s="103" t="str">
        <f>IF(H70="","",IF('検証シート　FIB1.27'!I70="","",'検証シート　FIB1.27'!I70))</f>
        <v/>
      </c>
      <c r="J70" s="6">
        <f>IF(H70="","",IF('検証シート　FIB1.27'!J70="","",'検証シート　FIB1.27'!J70))</f>
        <v>111.48</v>
      </c>
      <c r="K70" s="42">
        <f t="shared" si="6"/>
        <v>6.0000000000002274</v>
      </c>
      <c r="L70" s="107">
        <f t="shared" si="7"/>
        <v>3346.131657124839</v>
      </c>
      <c r="M70" s="108"/>
      <c r="N70" s="6">
        <f>IF(K70="","",(L70/K70)/LOOKUP(RIGHT($D$2,3),定数!$A$6:$A$13,定数!$B$6:$B$13))</f>
        <v>5.5768860952078532</v>
      </c>
      <c r="O70" s="43">
        <f>IF(N70="","",IF('検証シート　FIB1.27'!O70="","",'検証シート　FIB1.27'!O70))</f>
        <v>2019</v>
      </c>
      <c r="P70" s="8">
        <f>IF(O70="","",IF('検証シート　FIB1.27'!P70="","",'検証シート　FIB1.27'!P70))</f>
        <v>43925</v>
      </c>
      <c r="Q70" s="8" t="s">
        <v>69</v>
      </c>
      <c r="R70" s="104">
        <v>111.6</v>
      </c>
      <c r="S70" s="104"/>
      <c r="T70" s="105">
        <f>IF(R70="","",V70*N70*LOOKUP(RIGHT($D$2,3),定数!$A$6:$A$13,定数!$B$6:$B$13))</f>
        <v>3346.1316571240459</v>
      </c>
      <c r="U70" s="105"/>
      <c r="V70" s="106">
        <f t="shared" si="8"/>
        <v>5.9999999999988063</v>
      </c>
      <c r="W70" s="106"/>
      <c r="X70" t="str">
        <f t="shared" si="11"/>
        <v/>
      </c>
      <c r="Y70">
        <f t="shared" si="2"/>
        <v>0</v>
      </c>
      <c r="Z70" s="38">
        <f t="shared" si="9"/>
        <v>130625.38747277317</v>
      </c>
      <c r="AA70" s="39">
        <f t="shared" si="10"/>
        <v>0.14612523597367622</v>
      </c>
      <c r="AB70">
        <f t="shared" si="3"/>
        <v>3346.1316571240459</v>
      </c>
      <c r="AC70" t="str">
        <f t="shared" si="4"/>
        <v/>
      </c>
    </row>
    <row r="71" spans="2:29" x14ac:dyDescent="0.15">
      <c r="B71" s="37">
        <v>63</v>
      </c>
      <c r="C71" s="102">
        <f t="shared" si="5"/>
        <v>114883.85356128534</v>
      </c>
      <c r="D71" s="102"/>
      <c r="E71" s="43">
        <f>IF(C71="","",'検証シート　FIB1.27'!E71)</f>
        <v>2019</v>
      </c>
      <c r="F71" s="8">
        <f>IF(E71="","",IF('検証シート　FIB1.27'!F71="","",'検証シート　FIB1.27'!F71))</f>
        <v>43926</v>
      </c>
      <c r="G71" s="43" t="str">
        <f>IF(F71="","",IF('検証シート　FIB1.27'!G71="","",'検証シート　FIB1.27'!G71))</f>
        <v>買</v>
      </c>
      <c r="H71" s="103">
        <f>IF(G71="","",IF('検証シート　FIB1.27'!H71="","",'検証シート　FIB1.27'!H71))</f>
        <v>111.61</v>
      </c>
      <c r="I71" s="103" t="str">
        <f>IF(H71="","",IF('検証シート　FIB1.27'!I71="","",'検証シート　FIB1.27'!I71))</f>
        <v/>
      </c>
      <c r="J71" s="6">
        <f>IF(H71="","",IF('検証シート　FIB1.27'!J71="","",'検証シート　FIB1.27'!J71))</f>
        <v>111.57</v>
      </c>
      <c r="K71" s="42">
        <f t="shared" si="6"/>
        <v>4.0000000000006253</v>
      </c>
      <c r="L71" s="107">
        <f t="shared" si="7"/>
        <v>3446.5156068385604</v>
      </c>
      <c r="M71" s="108"/>
      <c r="N71" s="6">
        <f>IF(K71="","",(L71/K71)/LOOKUP(RIGHT($D$2,3),定数!$A$6:$A$13,定数!$B$6:$B$13))</f>
        <v>8.6162890170950543</v>
      </c>
      <c r="O71" s="43">
        <f>IF(N71="","",IF('検証シート　FIB1.27'!O71="","",'検証シート　FIB1.27'!O71))</f>
        <v>2019</v>
      </c>
      <c r="P71" s="8">
        <f>IF(O71="","",IF('検証シート　FIB1.27'!P71="","",'検証シート　FIB1.27'!P71))</f>
        <v>43926</v>
      </c>
      <c r="Q71" s="8" t="s">
        <v>69</v>
      </c>
      <c r="R71" s="104">
        <v>111.66</v>
      </c>
      <c r="S71" s="104"/>
      <c r="T71" s="105">
        <f>IF(R71="","",V71*N71*LOOKUP(RIGHT($D$2,3),定数!$A$6:$A$13,定数!$B$6:$B$13))</f>
        <v>4308.1445085472824</v>
      </c>
      <c r="U71" s="105"/>
      <c r="V71" s="106">
        <f t="shared" si="8"/>
        <v>4.9999999999997158</v>
      </c>
      <c r="W71" s="106"/>
      <c r="X71" t="str">
        <f t="shared" si="11"/>
        <v/>
      </c>
      <c r="Y71">
        <f t="shared" si="2"/>
        <v>0</v>
      </c>
      <c r="Z71" s="38">
        <f t="shared" si="9"/>
        <v>130625.38747277317</v>
      </c>
      <c r="AA71" s="39">
        <f t="shared" si="10"/>
        <v>0.12050899305289264</v>
      </c>
      <c r="AB71">
        <f t="shared" si="3"/>
        <v>4308.1445085472824</v>
      </c>
      <c r="AC71" t="str">
        <f t="shared" si="4"/>
        <v/>
      </c>
    </row>
    <row r="72" spans="2:29" x14ac:dyDescent="0.15">
      <c r="B72" s="37">
        <v>64</v>
      </c>
      <c r="C72" s="102">
        <f t="shared" si="5"/>
        <v>119191.99806983263</v>
      </c>
      <c r="D72" s="102"/>
      <c r="E72" s="43">
        <f>IF(C72="","",'検証シート　FIB1.27'!E72)</f>
        <v>2019</v>
      </c>
      <c r="F72" s="8">
        <f>IF(E72="","",IF('検証シート　FIB1.27'!F72="","",'検証シート　FIB1.27'!F72))</f>
        <v>43929</v>
      </c>
      <c r="G72" s="43" t="str">
        <f>IF(F72="","",IF('検証シート　FIB1.27'!G72="","",'検証シート　FIB1.27'!G72))</f>
        <v>売</v>
      </c>
      <c r="H72" s="103">
        <f>IF(G72="","",IF('検証シート　FIB1.27'!H72="","",'検証シート　FIB1.27'!H72))</f>
        <v>111.67</v>
      </c>
      <c r="I72" s="103" t="str">
        <f>IF(H72="","",IF('検証シート　FIB1.27'!I72="","",'検証シート　FIB1.27'!I72))</f>
        <v/>
      </c>
      <c r="J72" s="6">
        <f>IF(H72="","",IF('検証シート　FIB1.27'!J72="","",'検証シート　FIB1.27'!J72))</f>
        <v>111.7</v>
      </c>
      <c r="K72" s="42">
        <f t="shared" si="6"/>
        <v>3.0000000000001137</v>
      </c>
      <c r="L72" s="107">
        <f t="shared" si="7"/>
        <v>3575.7599420949787</v>
      </c>
      <c r="M72" s="108"/>
      <c r="N72" s="6">
        <f>IF(K72="","",(L72/K72)/LOOKUP(RIGHT($D$2,3),定数!$A$6:$A$13,定数!$B$6:$B$13))</f>
        <v>11.91919980698281</v>
      </c>
      <c r="O72" s="43">
        <f>IF(N72="","",IF('検証シート　FIB1.27'!O72="","",'検証シート　FIB1.27'!O72))</f>
        <v>2019</v>
      </c>
      <c r="P72" s="8">
        <f>IF(O72="","",IF('検証シート　FIB1.27'!P72="","",'検証シート　FIB1.27'!P72))</f>
        <v>43929</v>
      </c>
      <c r="Q72" s="8" t="s">
        <v>65</v>
      </c>
      <c r="R72" s="104">
        <f t="shared" si="0"/>
        <v>111.7</v>
      </c>
      <c r="S72" s="104"/>
      <c r="T72" s="105">
        <f>IF(R72="","",V72*N72*LOOKUP(RIGHT($D$2,3),定数!$A$6:$A$13,定数!$B$6:$B$13))</f>
        <v>-3575.7599420949787</v>
      </c>
      <c r="U72" s="105"/>
      <c r="V72" s="106">
        <f t="shared" si="8"/>
        <v>-3.0000000000001137</v>
      </c>
      <c r="W72" s="106"/>
      <c r="X72" t="str">
        <f t="shared" si="11"/>
        <v/>
      </c>
      <c r="Y72">
        <f t="shared" si="2"/>
        <v>1</v>
      </c>
      <c r="Z72" s="38">
        <f t="shared" si="9"/>
        <v>130625.38747277317</v>
      </c>
      <c r="AA72" s="39">
        <f t="shared" si="10"/>
        <v>8.7528080292383126E-2</v>
      </c>
      <c r="AB72" t="str">
        <f t="shared" si="3"/>
        <v/>
      </c>
      <c r="AC72">
        <f t="shared" si="4"/>
        <v>-3575.7599420949787</v>
      </c>
    </row>
    <row r="73" spans="2:29" x14ac:dyDescent="0.15">
      <c r="B73" s="37">
        <v>65</v>
      </c>
      <c r="C73" s="102">
        <f t="shared" si="5"/>
        <v>115616.23812773764</v>
      </c>
      <c r="D73" s="102"/>
      <c r="E73" s="43">
        <f>IF(C73="","",'検証シート　FIB1.27'!E73)</f>
        <v>2019</v>
      </c>
      <c r="F73" s="8">
        <f>IF(E73="","",IF('検証シート　FIB1.27'!F73="","",'検証シート　FIB1.27'!F73))</f>
        <v>43929</v>
      </c>
      <c r="G73" s="43" t="str">
        <f>IF(F73="","",IF('検証シート　FIB1.27'!G73="","",'検証シート　FIB1.27'!G73))</f>
        <v>売</v>
      </c>
      <c r="H73" s="103">
        <f>IF(G73="","",IF('検証シート　FIB1.27'!H73="","",'検証シート　FIB1.27'!H73))</f>
        <v>111.66</v>
      </c>
      <c r="I73" s="103" t="str">
        <f>IF(H73="","",IF('検証シート　FIB1.27'!I73="","",'検証シート　FIB1.27'!I73))</f>
        <v/>
      </c>
      <c r="J73" s="6">
        <f>IF(H73="","",IF('検証シート　FIB1.27'!J73="","",'検証シート　FIB1.27'!J73))</f>
        <v>111.7</v>
      </c>
      <c r="K73" s="42">
        <f t="shared" si="6"/>
        <v>4.0000000000006253</v>
      </c>
      <c r="L73" s="107">
        <f t="shared" si="7"/>
        <v>3468.4871438321293</v>
      </c>
      <c r="M73" s="108"/>
      <c r="N73" s="6">
        <f>IF(K73="","",(L73/K73)/LOOKUP(RIGHT($D$2,3),定数!$A$6:$A$13,定数!$B$6:$B$13))</f>
        <v>8.6712178595789684</v>
      </c>
      <c r="O73" s="43">
        <f>IF(N73="","",IF('検証シート　FIB1.27'!O73="","",'検証シート　FIB1.27'!O73))</f>
        <v>2019</v>
      </c>
      <c r="P73" s="8">
        <f>IF(O73="","",IF('検証シート　FIB1.27'!P73="","",'検証シート　FIB1.27'!P73))</f>
        <v>43929</v>
      </c>
      <c r="Q73" s="8" t="s">
        <v>65</v>
      </c>
      <c r="R73" s="104">
        <f t="shared" si="0"/>
        <v>111.7</v>
      </c>
      <c r="S73" s="104"/>
      <c r="T73" s="105">
        <f>IF(R73="","",V73*N73*LOOKUP(RIGHT($D$2,3),定数!$A$6:$A$13,定数!$B$6:$B$13))</f>
        <v>-3468.4871438321297</v>
      </c>
      <c r="U73" s="105"/>
      <c r="V73" s="106">
        <f t="shared" si="8"/>
        <v>-4.0000000000006253</v>
      </c>
      <c r="W73" s="106"/>
      <c r="X73" t="str">
        <f t="shared" si="11"/>
        <v/>
      </c>
      <c r="Y73">
        <f t="shared" si="2"/>
        <v>2</v>
      </c>
      <c r="Z73" s="38">
        <f t="shared" si="9"/>
        <v>130625.38747277317</v>
      </c>
      <c r="AA73" s="39">
        <f t="shared" si="10"/>
        <v>0.11490223788361165</v>
      </c>
      <c r="AB73" t="str">
        <f t="shared" si="3"/>
        <v/>
      </c>
      <c r="AC73">
        <f t="shared" si="4"/>
        <v>-3468.4871438321297</v>
      </c>
    </row>
    <row r="74" spans="2:29" x14ac:dyDescent="0.15">
      <c r="B74" s="37">
        <v>66</v>
      </c>
      <c r="C74" s="102">
        <f t="shared" ref="C74:C108" si="12">IF(T73="","",C73+T73)</f>
        <v>112147.75098390551</v>
      </c>
      <c r="D74" s="102"/>
      <c r="E74" s="43">
        <f>IF(C74="","",'検証シート　FIB1.27'!E74)</f>
        <v>2019</v>
      </c>
      <c r="F74" s="8">
        <f>IF(E74="","",IF('検証シート　FIB1.27'!F74="","",'検証シート　FIB1.27'!F74))</f>
        <v>43930</v>
      </c>
      <c r="G74" s="43" t="str">
        <f>IF(F74="","",IF('検証シート　FIB1.27'!G74="","",'検証シート　FIB1.27'!G74))</f>
        <v>売</v>
      </c>
      <c r="H74" s="103">
        <f>IF(G74="","",IF('検証シート　FIB1.27'!H74="","",'検証シート　FIB1.27'!H74))</f>
        <v>111.32</v>
      </c>
      <c r="I74" s="103" t="str">
        <f>IF(H74="","",IF('検証シート　FIB1.27'!I74="","",'検証シート　FIB1.27'!I74))</f>
        <v/>
      </c>
      <c r="J74" s="6">
        <f>IF(H74="","",IF('検証シート　FIB1.27'!J74="","",'検証シート　FIB1.27'!J74))</f>
        <v>111.37</v>
      </c>
      <c r="K74" s="42">
        <f t="shared" si="6"/>
        <v>5.0000000000011369</v>
      </c>
      <c r="L74" s="107">
        <f t="shared" si="7"/>
        <v>3364.4325295171652</v>
      </c>
      <c r="M74" s="108"/>
      <c r="N74" s="6">
        <f>IF(K74="","",(L74/K74)/LOOKUP(RIGHT($D$2,3),定数!$A$6:$A$13,定数!$B$6:$B$13))</f>
        <v>6.7288650590328007</v>
      </c>
      <c r="O74" s="43">
        <f>IF(N74="","",IF('検証シート　FIB1.27'!O74="","",'検証シート　FIB1.27'!O74))</f>
        <v>2019</v>
      </c>
      <c r="P74" s="8">
        <f>IF(O74="","",IF('検証シート　FIB1.27'!P74="","",'検証シート　FIB1.27'!P74))</f>
        <v>43930</v>
      </c>
      <c r="Q74" s="8" t="s">
        <v>69</v>
      </c>
      <c r="R74" s="104">
        <v>111.27</v>
      </c>
      <c r="S74" s="104"/>
      <c r="T74" s="105">
        <f>IF(R74="","",V74*N74*LOOKUP(RIGHT($D$2,3),定数!$A$6:$A$13,定数!$B$6:$B$13))</f>
        <v>3364.4325295162089</v>
      </c>
      <c r="U74" s="105"/>
      <c r="V74" s="106">
        <f t="shared" si="8"/>
        <v>4.9999999999997158</v>
      </c>
      <c r="W74" s="106"/>
      <c r="X74" t="str">
        <f t="shared" si="11"/>
        <v/>
      </c>
      <c r="Y74">
        <f t="shared" si="11"/>
        <v>0</v>
      </c>
      <c r="Z74" s="38">
        <f t="shared" si="9"/>
        <v>130625.38747277317</v>
      </c>
      <c r="AA74" s="39">
        <f t="shared" si="10"/>
        <v>0.14145517074710334</v>
      </c>
      <c r="AB74">
        <f t="shared" ref="AB74:AB108" si="13">IF(T74&gt;0,T74,"")</f>
        <v>3364.4325295162089</v>
      </c>
      <c r="AC74" t="str">
        <f t="shared" ref="AC74:AC108" si="14">IF(T74&lt;0,T74,"")</f>
        <v/>
      </c>
    </row>
    <row r="75" spans="2:29" x14ac:dyDescent="0.15">
      <c r="B75" s="37">
        <v>67</v>
      </c>
      <c r="C75" s="102">
        <f t="shared" si="12"/>
        <v>115512.18351342173</v>
      </c>
      <c r="D75" s="102"/>
      <c r="E75" s="43">
        <f>IF(C75="","",'検証シート　FIB1.27'!E75)</f>
        <v>2019</v>
      </c>
      <c r="F75" s="8">
        <f>IF(E75="","",IF('検証シート　FIB1.27'!F75="","",'検証シート　FIB1.27'!F75))</f>
        <v>43936</v>
      </c>
      <c r="G75" s="43" t="str">
        <f>IF(F75="","",IF('検証シート　FIB1.27'!G75="","",'検証シート　FIB1.27'!G75))</f>
        <v>買</v>
      </c>
      <c r="H75" s="103">
        <f>IF(G75="","",IF('検証シート　FIB1.27'!H75="","",'検証シート　FIB1.27'!H75))</f>
        <v>112</v>
      </c>
      <c r="I75" s="103" t="str">
        <f>IF(H75="","",IF('検証シート　FIB1.27'!I75="","",'検証シート　FIB1.27'!I75))</f>
        <v/>
      </c>
      <c r="J75" s="6">
        <f>IF(H75="","",IF('検証シート　FIB1.27'!J75="","",'検証シート　FIB1.27'!J75))</f>
        <v>111.94</v>
      </c>
      <c r="K75" s="42">
        <f t="shared" ref="K75:K108" si="15">IF(J75="","",IF(G75="買",(H75-J75),(J75-H75))*IF(RIGHT($D$2,3)="JPY",100,10000))</f>
        <v>6.0000000000002274</v>
      </c>
      <c r="L75" s="107">
        <f t="shared" ref="L75:L108" si="16">IF(K75="","",C75*0.03)</f>
        <v>3465.3655054026517</v>
      </c>
      <c r="M75" s="108"/>
      <c r="N75" s="6">
        <f>IF(K75="","",(L75/K75)/LOOKUP(RIGHT($D$2,3),定数!$A$6:$A$13,定数!$B$6:$B$13))</f>
        <v>5.7756091756708665</v>
      </c>
      <c r="O75" s="43">
        <f>IF(N75="","",IF('検証シート　FIB1.27'!O75="","",'検証シート　FIB1.27'!O75))</f>
        <v>2019</v>
      </c>
      <c r="P75" s="8">
        <f>IF(O75="","",IF('検証シート　FIB1.27'!P75="","",'検証シート　FIB1.27'!P75))</f>
        <v>43936</v>
      </c>
      <c r="Q75" s="8" t="s">
        <v>65</v>
      </c>
      <c r="R75" s="104">
        <f t="shared" ref="R74:R108" si="17">IF(Q75="","",IF(Q75="負",J75,""))</f>
        <v>111.94</v>
      </c>
      <c r="S75" s="104"/>
      <c r="T75" s="105">
        <f>IF(R75="","",V75*N75*LOOKUP(RIGHT($D$2,3),定数!$A$6:$A$13,定数!$B$6:$B$13))</f>
        <v>-3465.3655054026517</v>
      </c>
      <c r="U75" s="105"/>
      <c r="V75" s="106">
        <f t="shared" si="8"/>
        <v>-6.0000000000002274</v>
      </c>
      <c r="W75" s="106"/>
      <c r="X75" t="str">
        <f t="shared" ref="X75:Y90" si="18">IF(U75&lt;&gt;"",IF(U75&lt;0,1+X74,0),"")</f>
        <v/>
      </c>
      <c r="Y75">
        <f t="shared" si="18"/>
        <v>1</v>
      </c>
      <c r="Z75" s="38">
        <f t="shared" si="9"/>
        <v>130625.38747277317</v>
      </c>
      <c r="AA75" s="39">
        <f t="shared" si="10"/>
        <v>0.11569882586952374</v>
      </c>
      <c r="AB75" t="str">
        <f t="shared" si="13"/>
        <v/>
      </c>
      <c r="AC75">
        <f t="shared" si="14"/>
        <v>-3465.3655054026517</v>
      </c>
    </row>
    <row r="76" spans="2:29" x14ac:dyDescent="0.15">
      <c r="B76" s="37">
        <v>68</v>
      </c>
      <c r="C76" s="102">
        <f t="shared" si="12"/>
        <v>112046.81800801908</v>
      </c>
      <c r="D76" s="102"/>
      <c r="E76" s="43">
        <f>IF(C76="","",'検証シート　FIB1.27'!E76)</f>
        <v>2019</v>
      </c>
      <c r="F76" s="8">
        <f>IF(E76="","",IF('検証シート　FIB1.27'!F76="","",'検証シート　FIB1.27'!F76))</f>
        <v>43937</v>
      </c>
      <c r="G76" s="43" t="str">
        <f>IF(F76="","",IF('検証シート　FIB1.27'!G76="","",'検証シート　FIB1.27'!G76))</f>
        <v>買</v>
      </c>
      <c r="H76" s="103">
        <f>IF(G76="","",IF('検証シート　FIB1.27'!H76="","",'検証シート　FIB1.27'!H76))</f>
        <v>111.98</v>
      </c>
      <c r="I76" s="103" t="str">
        <f>IF(H76="","",IF('検証シート　FIB1.27'!I76="","",'検証シート　FIB1.27'!I76))</f>
        <v/>
      </c>
      <c r="J76" s="6">
        <f>IF(H76="","",IF('検証シート　FIB1.27'!J76="","",'検証シート　FIB1.27'!J76))</f>
        <v>111.94</v>
      </c>
      <c r="K76" s="42">
        <f t="shared" si="15"/>
        <v>4.0000000000006253</v>
      </c>
      <c r="L76" s="107">
        <f t="shared" si="16"/>
        <v>3361.4045402405723</v>
      </c>
      <c r="M76" s="108"/>
      <c r="N76" s="6">
        <f>IF(K76="","",(L76/K76)/LOOKUP(RIGHT($D$2,3),定数!$A$6:$A$13,定数!$B$6:$B$13))</f>
        <v>8.4035113506001178</v>
      </c>
      <c r="O76" s="43">
        <f>IF(N76="","",IF('検証シート　FIB1.27'!O76="","",'検証シート　FIB1.27'!O76))</f>
        <v>2019</v>
      </c>
      <c r="P76" s="8">
        <f>IF(O76="","",IF('検証シート　FIB1.27'!P76="","",'検証シート　FIB1.27'!P76))</f>
        <v>43937</v>
      </c>
      <c r="Q76" s="8" t="s">
        <v>69</v>
      </c>
      <c r="R76" s="104">
        <v>112.03</v>
      </c>
      <c r="S76" s="104"/>
      <c r="T76" s="105">
        <f>IF(R76="","",V76*N76*LOOKUP(RIGHT($D$2,3),定数!$A$6:$A$13,定数!$B$6:$B$13))</f>
        <v>4201.7556752998207</v>
      </c>
      <c r="U76" s="105"/>
      <c r="V76" s="106">
        <f t="shared" ref="V76:V108" si="19">IF(R76="","",IF(G76="買",(R76-H76),(H76-R76))*IF(RIGHT($D$2,3)="JPY",100,10000))</f>
        <v>4.9999999999997158</v>
      </c>
      <c r="W76" s="106"/>
      <c r="X76" t="str">
        <f t="shared" si="18"/>
        <v/>
      </c>
      <c r="Y76">
        <f t="shared" si="18"/>
        <v>0</v>
      </c>
      <c r="Z76" s="38">
        <f t="shared" ref="Z76:Z108" si="20">IF(C76&lt;&gt;"",MAX(Z75,C76),"")</f>
        <v>130625.38747277317</v>
      </c>
      <c r="AA76" s="39">
        <f t="shared" ref="AA76:AA108" si="21">IF(Z76&lt;&gt;"",1-(C76/Z76),"")</f>
        <v>0.14222786109343799</v>
      </c>
      <c r="AB76">
        <f t="shared" si="13"/>
        <v>4201.7556752998207</v>
      </c>
      <c r="AC76" t="str">
        <f t="shared" si="14"/>
        <v/>
      </c>
    </row>
    <row r="77" spans="2:29" x14ac:dyDescent="0.15">
      <c r="B77" s="37">
        <v>69</v>
      </c>
      <c r="C77" s="102">
        <f t="shared" si="12"/>
        <v>116248.5736833189</v>
      </c>
      <c r="D77" s="102"/>
      <c r="E77" s="43">
        <f>IF(C77="","",'検証シート　FIB1.27'!E77)</f>
        <v>2019</v>
      </c>
      <c r="F77" s="8">
        <f>IF(E77="","",IF('検証シート　FIB1.27'!F77="","",'検証シート　FIB1.27'!F77))</f>
        <v>43938</v>
      </c>
      <c r="G77" s="43" t="str">
        <f>IF(F77="","",IF('検証シート　FIB1.27'!G77="","",'検証シート　FIB1.27'!G77))</f>
        <v>買</v>
      </c>
      <c r="H77" s="103">
        <f>IF(G77="","",IF('検証シート　FIB1.27'!H77="","",'検証シート　FIB1.27'!H77))</f>
        <v>112</v>
      </c>
      <c r="I77" s="103" t="str">
        <f>IF(H77="","",IF('検証シート　FIB1.27'!I77="","",'検証シート　FIB1.27'!I77))</f>
        <v/>
      </c>
      <c r="J77" s="6">
        <f>IF(H77="","",IF('検証シート　FIB1.27'!J77="","",'検証シート　FIB1.27'!J77))</f>
        <v>111.94</v>
      </c>
      <c r="K77" s="42">
        <f t="shared" si="15"/>
        <v>6.0000000000002274</v>
      </c>
      <c r="L77" s="107">
        <f t="shared" si="16"/>
        <v>3487.4572104995668</v>
      </c>
      <c r="M77" s="108"/>
      <c r="N77" s="6">
        <f>IF(K77="","",(L77/K77)/LOOKUP(RIGHT($D$2,3),定数!$A$6:$A$13,定数!$B$6:$B$13))</f>
        <v>5.8124286841657247</v>
      </c>
      <c r="O77" s="43">
        <f>IF(N77="","",IF('検証シート　FIB1.27'!O77="","",'検証シート　FIB1.27'!O77))</f>
        <v>2019</v>
      </c>
      <c r="P77" s="8">
        <f>IF(O77="","",IF('検証シート　FIB1.27'!P77="","",'検証シート　FIB1.27'!P77))</f>
        <v>43938</v>
      </c>
      <c r="Q77" s="8" t="s">
        <v>65</v>
      </c>
      <c r="R77" s="104">
        <f t="shared" si="17"/>
        <v>111.94</v>
      </c>
      <c r="S77" s="104"/>
      <c r="T77" s="105">
        <f>IF(R77="","",V77*N77*LOOKUP(RIGHT($D$2,3),定数!$A$6:$A$13,定数!$B$6:$B$13))</f>
        <v>-3487.4572104995673</v>
      </c>
      <c r="U77" s="105"/>
      <c r="V77" s="106">
        <f t="shared" si="19"/>
        <v>-6.0000000000002274</v>
      </c>
      <c r="W77" s="106"/>
      <c r="X77" t="str">
        <f t="shared" si="18"/>
        <v/>
      </c>
      <c r="Y77">
        <f t="shared" si="18"/>
        <v>1</v>
      </c>
      <c r="Z77" s="38">
        <f t="shared" si="20"/>
        <v>130625.38747277317</v>
      </c>
      <c r="AA77" s="39">
        <f t="shared" si="21"/>
        <v>0.11006140588444879</v>
      </c>
      <c r="AB77" t="str">
        <f t="shared" si="13"/>
        <v/>
      </c>
      <c r="AC77">
        <f t="shared" si="14"/>
        <v>-3487.4572104995673</v>
      </c>
    </row>
    <row r="78" spans="2:29" x14ac:dyDescent="0.15">
      <c r="B78" s="37">
        <v>70</v>
      </c>
      <c r="C78" s="102">
        <f t="shared" si="12"/>
        <v>112761.11647281934</v>
      </c>
      <c r="D78" s="102"/>
      <c r="E78" s="43">
        <f>IF(C78="","",'検証シート　FIB1.27'!E78)</f>
        <v>2019</v>
      </c>
      <c r="F78" s="8">
        <f>IF(E78="","",IF('検証シート　FIB1.27'!F78="","",'検証シート　FIB1.27'!F78))</f>
        <v>43939</v>
      </c>
      <c r="G78" s="43" t="str">
        <f>IF(F78="","",IF('検証シート　FIB1.27'!G78="","",'検証シート　FIB1.27'!G78))</f>
        <v>買</v>
      </c>
      <c r="H78" s="103">
        <f>IF(G78="","",IF('検証シート　FIB1.27'!H78="","",'検証シート　FIB1.27'!H78))</f>
        <v>111.95</v>
      </c>
      <c r="I78" s="103" t="str">
        <f>IF(H78="","",IF('検証シート　FIB1.27'!I78="","",'検証シート　FIB1.27'!I78))</f>
        <v/>
      </c>
      <c r="J78" s="6">
        <f>IF(H78="","",IF('検証シート　FIB1.27'!J78="","",'検証シート　FIB1.27'!J78))</f>
        <v>111.9</v>
      </c>
      <c r="K78" s="42">
        <f t="shared" si="15"/>
        <v>4.9999999999997158</v>
      </c>
      <c r="L78" s="107">
        <f t="shared" si="16"/>
        <v>3382.8334941845801</v>
      </c>
      <c r="M78" s="108"/>
      <c r="N78" s="6">
        <f>IF(K78="","",(L78/K78)/LOOKUP(RIGHT($D$2,3),定数!$A$6:$A$13,定数!$B$6:$B$13))</f>
        <v>6.7656669883695448</v>
      </c>
      <c r="O78" s="43">
        <f>IF(N78="","",IF('検証シート　FIB1.27'!O78="","",'検証シート　FIB1.27'!O78))</f>
        <v>2019</v>
      </c>
      <c r="P78" s="8">
        <f>IF(O78="","",IF('検証シート　FIB1.27'!P78="","",'検証シート　FIB1.27'!P78))</f>
        <v>43940</v>
      </c>
      <c r="Q78" s="8" t="s">
        <v>65</v>
      </c>
      <c r="R78" s="104">
        <f t="shared" si="17"/>
        <v>111.9</v>
      </c>
      <c r="S78" s="104"/>
      <c r="T78" s="105">
        <f>IF(R78="","",V78*N78*LOOKUP(RIGHT($D$2,3),定数!$A$6:$A$13,定数!$B$6:$B$13))</f>
        <v>-3382.8334941845801</v>
      </c>
      <c r="U78" s="105"/>
      <c r="V78" s="106">
        <f t="shared" si="19"/>
        <v>-4.9999999999997158</v>
      </c>
      <c r="W78" s="106"/>
      <c r="X78" t="str">
        <f t="shared" si="18"/>
        <v/>
      </c>
      <c r="Y78">
        <f t="shared" si="18"/>
        <v>2</v>
      </c>
      <c r="Z78" s="38">
        <f t="shared" si="20"/>
        <v>130625.38747277317</v>
      </c>
      <c r="AA78" s="39">
        <f t="shared" si="21"/>
        <v>0.1367595637079152</v>
      </c>
      <c r="AB78" t="str">
        <f t="shared" si="13"/>
        <v/>
      </c>
      <c r="AC78">
        <f t="shared" si="14"/>
        <v>-3382.8334941845801</v>
      </c>
    </row>
    <row r="79" spans="2:29" x14ac:dyDescent="0.15">
      <c r="B79" s="37">
        <v>71</v>
      </c>
      <c r="C79" s="102">
        <f t="shared" si="12"/>
        <v>109378.28297863476</v>
      </c>
      <c r="D79" s="102"/>
      <c r="E79" s="43">
        <f>IF(C79="","",'検証シート　FIB1.27'!E79)</f>
        <v>2019</v>
      </c>
      <c r="F79" s="8">
        <f>IF(E79="","",IF('検証シート　FIB1.27'!F79="","",'検証シート　FIB1.27'!F79))</f>
        <v>43945</v>
      </c>
      <c r="G79" s="43" t="str">
        <f>IF(F79="","",IF('検証シート　FIB1.27'!G79="","",'検証シート　FIB1.27'!G79))</f>
        <v>売</v>
      </c>
      <c r="H79" s="103">
        <f>IF(G79="","",IF('検証シート　FIB1.27'!H79="","",'検証シート　FIB1.27'!H79))</f>
        <v>111.81</v>
      </c>
      <c r="I79" s="103" t="str">
        <f ca="1">IF(H79="","",IF('検証シート　FIB1.27'!I79="","",'検証シート　FIB1.27'!I79))</f>
        <v/>
      </c>
      <c r="J79" s="6">
        <f>IF(H79="","",IF('検証シート　FIB1.27'!J79="","",'検証シート　FIB1.27'!J79))</f>
        <v>111.86</v>
      </c>
      <c r="K79" s="42">
        <f t="shared" si="15"/>
        <v>4.9999999999997158</v>
      </c>
      <c r="L79" s="107">
        <f t="shared" si="16"/>
        <v>3281.3484893590426</v>
      </c>
      <c r="M79" s="108"/>
      <c r="N79" s="6">
        <f>IF(K79="","",(L79/K79)/LOOKUP(RIGHT($D$2,3),定数!$A$6:$A$13,定数!$B$6:$B$13))</f>
        <v>6.5626969787184581</v>
      </c>
      <c r="O79" s="43">
        <f>IF(N79="","",IF('検証シート　FIB1.27'!O79="","",'検証シート　FIB1.27'!O79))</f>
        <v>2019</v>
      </c>
      <c r="P79" s="8">
        <f>IF(O79="","",IF('検証シート　FIB1.27'!P79="","",'検証シート　FIB1.27'!P79))</f>
        <v>43945</v>
      </c>
      <c r="Q79" s="8" t="s">
        <v>72</v>
      </c>
      <c r="R79" s="104">
        <v>111.76</v>
      </c>
      <c r="S79" s="104"/>
      <c r="T79" s="105">
        <f>IF(R79="","",V79*N79*LOOKUP(RIGHT($D$2,3),定数!$A$6:$A$13,定数!$B$6:$B$13))</f>
        <v>3281.3484893590426</v>
      </c>
      <c r="U79" s="105"/>
      <c r="V79" s="106">
        <f t="shared" si="19"/>
        <v>4.9999999999997158</v>
      </c>
      <c r="W79" s="106"/>
      <c r="X79" t="str">
        <f t="shared" si="18"/>
        <v/>
      </c>
      <c r="Y79">
        <f t="shared" si="18"/>
        <v>0</v>
      </c>
      <c r="Z79" s="38">
        <f t="shared" si="20"/>
        <v>130625.38747277317</v>
      </c>
      <c r="AA79" s="39">
        <f t="shared" si="21"/>
        <v>0.16265677679667778</v>
      </c>
      <c r="AB79">
        <f t="shared" si="13"/>
        <v>3281.3484893590426</v>
      </c>
      <c r="AC79" t="str">
        <f t="shared" si="14"/>
        <v/>
      </c>
    </row>
    <row r="80" spans="2:29" x14ac:dyDescent="0.15">
      <c r="B80" s="37">
        <v>72</v>
      </c>
      <c r="C80" s="102">
        <f t="shared" si="12"/>
        <v>112659.63146799379</v>
      </c>
      <c r="D80" s="102"/>
      <c r="E80" s="43">
        <f>IF(C80="","",'検証シート　FIB1.27'!E80)</f>
        <v>2019</v>
      </c>
      <c r="F80" s="8">
        <f>IF(E80="","",IF('検証シート　FIB1.27'!F80="","",'検証シート　FIB1.27'!F80))</f>
        <v>43951</v>
      </c>
      <c r="G80" s="43" t="str">
        <f>IF(F80="","",IF('検証シート　FIB1.27'!G80="","",'検証シート　FIB1.27'!G80))</f>
        <v>売</v>
      </c>
      <c r="H80" s="103">
        <f>IF(G80="","",IF('検証シート　FIB1.27'!H80="","",'検証シート　FIB1.27'!H80))</f>
        <v>111.35</v>
      </c>
      <c r="I80" s="103" t="str">
        <f>IF(H80="","",IF('検証シート　FIB1.27'!I80="","",'検証シート　FIB1.27'!I80))</f>
        <v/>
      </c>
      <c r="J80" s="6">
        <f>IF(H80="","",IF('検証シート　FIB1.27'!J80="","",'検証シート　FIB1.27'!J80))</f>
        <v>111.43</v>
      </c>
      <c r="K80" s="42">
        <f t="shared" si="15"/>
        <v>8.0000000000012506</v>
      </c>
      <c r="L80" s="107">
        <f t="shared" si="16"/>
        <v>3379.7889440398135</v>
      </c>
      <c r="M80" s="108"/>
      <c r="N80" s="6">
        <f>IF(K80="","",(L80/K80)/LOOKUP(RIGHT($D$2,3),定数!$A$6:$A$13,定数!$B$6:$B$13))</f>
        <v>4.2247361800491063</v>
      </c>
      <c r="O80" s="43">
        <f>IF(N80="","",IF('検証シート　FIB1.27'!O80="","",'検証シート　FIB1.27'!O80))</f>
        <v>2019</v>
      </c>
      <c r="P80" s="8">
        <f>IF(O80="","",IF('検証シート　FIB1.27'!P80="","",'検証シート　FIB1.27'!P80))</f>
        <v>43951</v>
      </c>
      <c r="Q80" s="8" t="s">
        <v>69</v>
      </c>
      <c r="R80" s="104">
        <v>111.26</v>
      </c>
      <c r="S80" s="104"/>
      <c r="T80" s="105">
        <f>IF(R80="","",V80*N80*LOOKUP(RIGHT($D$2,3),定数!$A$6:$A$13,定数!$B$6:$B$13))</f>
        <v>3802.2625620437393</v>
      </c>
      <c r="U80" s="105"/>
      <c r="V80" s="106">
        <f t="shared" si="19"/>
        <v>8.99999999999892</v>
      </c>
      <c r="W80" s="106"/>
      <c r="X80" t="str">
        <f t="shared" si="18"/>
        <v/>
      </c>
      <c r="Y80">
        <f t="shared" si="18"/>
        <v>0</v>
      </c>
      <c r="Z80" s="38">
        <f t="shared" si="20"/>
        <v>130625.38747277317</v>
      </c>
      <c r="AA80" s="39">
        <f t="shared" si="21"/>
        <v>0.13753648010057817</v>
      </c>
      <c r="AB80">
        <f t="shared" si="13"/>
        <v>3802.2625620437393</v>
      </c>
      <c r="AC80" t="str">
        <f t="shared" si="14"/>
        <v/>
      </c>
    </row>
    <row r="81" spans="2:29" x14ac:dyDescent="0.15">
      <c r="B81" s="37">
        <v>73</v>
      </c>
      <c r="C81" s="102">
        <f t="shared" si="12"/>
        <v>116461.89403003754</v>
      </c>
      <c r="D81" s="102"/>
      <c r="E81" s="43">
        <f>IF(C81="","",'検証シート　FIB1.27'!E81)</f>
        <v>2019</v>
      </c>
      <c r="F81" s="8">
        <f>IF(E81="","",IF('検証シート　FIB1.27'!F81="","",'検証シート　FIB1.27'!F81))</f>
        <v>43958</v>
      </c>
      <c r="G81" s="43" t="str">
        <f>IF(F81="","",IF('検証シート　FIB1.27'!G81="","",'検証シート　FIB1.27'!G81))</f>
        <v>売</v>
      </c>
      <c r="H81" s="103">
        <f>IF(G81="","",IF('検証シート　FIB1.27'!H81="","",'検証シート　FIB1.27'!H81))</f>
        <v>110.66</v>
      </c>
      <c r="I81" s="103" t="str">
        <f>IF(H81="","",IF('検証シート　FIB1.27'!I81="","",'検証シート　FIB1.27'!I81))</f>
        <v/>
      </c>
      <c r="J81" s="6">
        <f>IF(H81="","",IF('検証シート　FIB1.27'!J81="","",'検証シート　FIB1.27'!J81))</f>
        <v>110.78</v>
      </c>
      <c r="K81" s="42">
        <f t="shared" si="15"/>
        <v>12.000000000000455</v>
      </c>
      <c r="L81" s="107">
        <f t="shared" si="16"/>
        <v>3493.856820901126</v>
      </c>
      <c r="M81" s="108"/>
      <c r="N81" s="6">
        <f>IF(K81="","",(L81/K81)/LOOKUP(RIGHT($D$2,3),定数!$A$6:$A$13,定数!$B$6:$B$13))</f>
        <v>2.911547350750828</v>
      </c>
      <c r="O81" s="43">
        <f>IF(N81="","",IF('検証シート　FIB1.27'!O81="","",'検証シート　FIB1.27'!O81))</f>
        <v>2019</v>
      </c>
      <c r="P81" s="8">
        <f>IF(O81="","",IF('検証シート　FIB1.27'!P81="","",'検証シート　FIB1.27'!P81))</f>
        <v>43958</v>
      </c>
      <c r="Q81" s="8" t="s">
        <v>65</v>
      </c>
      <c r="R81" s="104">
        <f t="shared" si="17"/>
        <v>110.78</v>
      </c>
      <c r="S81" s="104"/>
      <c r="T81" s="105">
        <f>IF(R81="","",V81*N81*LOOKUP(RIGHT($D$2,3),定数!$A$6:$A$13,定数!$B$6:$B$13))</f>
        <v>-3493.856820901126</v>
      </c>
      <c r="U81" s="105"/>
      <c r="V81" s="106">
        <f t="shared" si="19"/>
        <v>-12.000000000000455</v>
      </c>
      <c r="W81" s="106"/>
      <c r="X81" t="str">
        <f t="shared" si="18"/>
        <v/>
      </c>
      <c r="Y81">
        <f t="shared" si="18"/>
        <v>1</v>
      </c>
      <c r="Z81" s="38">
        <f t="shared" si="20"/>
        <v>130625.38747277317</v>
      </c>
      <c r="AA81" s="39">
        <f t="shared" si="21"/>
        <v>0.10842833630398063</v>
      </c>
      <c r="AB81" t="str">
        <f t="shared" si="13"/>
        <v/>
      </c>
      <c r="AC81">
        <f t="shared" si="14"/>
        <v>-3493.856820901126</v>
      </c>
    </row>
    <row r="82" spans="2:29" x14ac:dyDescent="0.15">
      <c r="B82" s="37">
        <v>74</v>
      </c>
      <c r="C82" s="102">
        <f t="shared" si="12"/>
        <v>112968.03720913641</v>
      </c>
      <c r="D82" s="102"/>
      <c r="E82" s="43">
        <f>IF(C82="","",'検証シート　FIB1.27'!E82)</f>
        <v>2019</v>
      </c>
      <c r="F82" s="8">
        <f>IF(E82="","",IF('検証シート　FIB1.27'!F82="","",'検証シート　FIB1.27'!F82))</f>
        <v>43958</v>
      </c>
      <c r="G82" s="43" t="str">
        <f>IF(F82="","",IF('検証シート　FIB1.27'!G82="","",'検証シート　FIB1.27'!G82))</f>
        <v>売</v>
      </c>
      <c r="H82" s="103">
        <f>IF(G82="","",IF('検証シート　FIB1.27'!H82="","",'検証シート　FIB1.27'!H82))</f>
        <v>110.61</v>
      </c>
      <c r="I82" s="103" t="str">
        <f>IF(H82="","",IF('検証シート　FIB1.27'!I82="","",'検証シート　FIB1.27'!I82))</f>
        <v/>
      </c>
      <c r="J82" s="6">
        <f>IF(H82="","",IF('検証シート　FIB1.27'!J82="","",'検証シート　FIB1.27'!J82))</f>
        <v>110.69</v>
      </c>
      <c r="K82" s="42">
        <f t="shared" si="15"/>
        <v>7.9999999999998295</v>
      </c>
      <c r="L82" s="107">
        <f t="shared" si="16"/>
        <v>3389.041116274092</v>
      </c>
      <c r="M82" s="108"/>
      <c r="N82" s="6">
        <f>IF(K82="","",(L82/K82)/LOOKUP(RIGHT($D$2,3),定数!$A$6:$A$13,定数!$B$6:$B$13))</f>
        <v>4.2363013953427053</v>
      </c>
      <c r="O82" s="43">
        <f>IF(N82="","",IF('検証シート　FIB1.27'!O82="","",'検証シート　FIB1.27'!O82))</f>
        <v>2019</v>
      </c>
      <c r="P82" s="8">
        <f>IF(O82="","",IF('検証シート　FIB1.27'!P82="","",'検証シート　FIB1.27'!P82))</f>
        <v>43958</v>
      </c>
      <c r="Q82" s="8" t="s">
        <v>65</v>
      </c>
      <c r="R82" s="104">
        <f t="shared" si="17"/>
        <v>110.69</v>
      </c>
      <c r="S82" s="104"/>
      <c r="T82" s="105">
        <f>IF(R82="","",V82*N82*LOOKUP(RIGHT($D$2,3),定数!$A$6:$A$13,定数!$B$6:$B$13))</f>
        <v>-3389.041116274092</v>
      </c>
      <c r="U82" s="105"/>
      <c r="V82" s="106">
        <f t="shared" si="19"/>
        <v>-7.9999999999998295</v>
      </c>
      <c r="W82" s="106"/>
      <c r="X82" t="str">
        <f t="shared" si="18"/>
        <v/>
      </c>
      <c r="Y82">
        <f t="shared" si="18"/>
        <v>2</v>
      </c>
      <c r="Z82" s="38">
        <f t="shared" si="20"/>
        <v>130625.38747277317</v>
      </c>
      <c r="AA82" s="39">
        <f t="shared" si="21"/>
        <v>0.13517548621486131</v>
      </c>
      <c r="AB82" t="str">
        <f t="shared" si="13"/>
        <v/>
      </c>
      <c r="AC82">
        <f t="shared" si="14"/>
        <v>-3389.041116274092</v>
      </c>
    </row>
    <row r="83" spans="2:29" x14ac:dyDescent="0.15">
      <c r="B83" s="37">
        <v>75</v>
      </c>
      <c r="C83" s="102">
        <f t="shared" si="12"/>
        <v>109578.99609286232</v>
      </c>
      <c r="D83" s="102"/>
      <c r="E83" s="43">
        <f>IF(C83="","",'検証シート　FIB1.27'!E83)</f>
        <v>2019</v>
      </c>
      <c r="F83" s="8">
        <f>IF(E83="","",IF('検証シート　FIB1.27'!F83="","",'検証シート　FIB1.27'!F83))</f>
        <v>43958</v>
      </c>
      <c r="G83" s="43" t="str">
        <f>IF(F83="","",IF('検証シート　FIB1.27'!G83="","",'検証シート　FIB1.27'!G83))</f>
        <v>売</v>
      </c>
      <c r="H83" s="103">
        <f>IF(G83="","",IF('検証シート　FIB1.27'!H83="","",'検証シート　FIB1.27'!H83))</f>
        <v>110.61</v>
      </c>
      <c r="I83" s="103" t="str">
        <f>IF(H83="","",IF('検証シート　FIB1.27'!I83="","",'検証シート　FIB1.27'!I83))</f>
        <v/>
      </c>
      <c r="J83" s="6">
        <f>IF(H83="","",IF('検証シート　FIB1.27'!J83="","",'検証シート　FIB1.27'!J83))</f>
        <v>110.69</v>
      </c>
      <c r="K83" s="42">
        <f t="shared" si="15"/>
        <v>7.9999999999998295</v>
      </c>
      <c r="L83" s="107">
        <f t="shared" si="16"/>
        <v>3287.3698827858693</v>
      </c>
      <c r="M83" s="108"/>
      <c r="N83" s="6">
        <f>IF(K83="","",(L83/K83)/LOOKUP(RIGHT($D$2,3),定数!$A$6:$A$13,定数!$B$6:$B$13))</f>
        <v>4.1092123534824241</v>
      </c>
      <c r="O83" s="43">
        <f>IF(N83="","",IF('検証シート　FIB1.27'!O83="","",'検証シート　FIB1.27'!O83))</f>
        <v>2019</v>
      </c>
      <c r="P83" s="8">
        <f>IF(O83="","",IF('検証シート　FIB1.27'!P83="","",'検証シート　FIB1.27'!P83))</f>
        <v>43958</v>
      </c>
      <c r="Q83" s="8" t="s">
        <v>69</v>
      </c>
      <c r="R83" s="104">
        <v>110.53</v>
      </c>
      <c r="S83" s="104"/>
      <c r="T83" s="105">
        <f>IF(R83="","",V83*N83*LOOKUP(RIGHT($D$2,3),定数!$A$6:$A$13,定数!$B$6:$B$13))</f>
        <v>3287.3698827858689</v>
      </c>
      <c r="U83" s="105"/>
      <c r="V83" s="106">
        <f t="shared" si="19"/>
        <v>7.9999999999998295</v>
      </c>
      <c r="W83" s="106"/>
      <c r="X83" t="str">
        <f t="shared" si="18"/>
        <v/>
      </c>
      <c r="Y83">
        <f t="shared" si="18"/>
        <v>0</v>
      </c>
      <c r="Z83" s="38">
        <f t="shared" si="20"/>
        <v>130625.38747277317</v>
      </c>
      <c r="AA83" s="39">
        <f t="shared" si="21"/>
        <v>0.16112022162841544</v>
      </c>
      <c r="AB83">
        <f t="shared" si="13"/>
        <v>3287.3698827858689</v>
      </c>
      <c r="AC83" t="str">
        <f t="shared" si="14"/>
        <v/>
      </c>
    </row>
    <row r="84" spans="2:29" x14ac:dyDescent="0.15">
      <c r="B84" s="37">
        <v>76</v>
      </c>
      <c r="C84" s="102">
        <f t="shared" si="12"/>
        <v>112866.36597564819</v>
      </c>
      <c r="D84" s="102"/>
      <c r="E84" s="43">
        <f>IF(C84="","",'検証シート　FIB1.27'!E84)</f>
        <v>2019</v>
      </c>
      <c r="F84" s="8">
        <v>43959</v>
      </c>
      <c r="G84" s="43" t="s">
        <v>3</v>
      </c>
      <c r="H84" s="103">
        <v>109.98</v>
      </c>
      <c r="I84" s="103" t="str">
        <f ca="1">IF(H84="","",IF('検証シート　FIB1.27'!I84="","",'検証シート　FIB1.27'!I84))</f>
        <v/>
      </c>
      <c r="J84" s="6">
        <v>110.08</v>
      </c>
      <c r="K84" s="42">
        <f t="shared" si="15"/>
        <v>9.9999999999994316</v>
      </c>
      <c r="L84" s="107">
        <f t="shared" si="16"/>
        <v>3385.9909792694457</v>
      </c>
      <c r="M84" s="108"/>
      <c r="N84" s="6">
        <f>IF(K84="","",(L84/K84)/LOOKUP(RIGHT($D$2,3),定数!$A$6:$A$13,定数!$B$6:$B$13))</f>
        <v>3.3859909792696379</v>
      </c>
      <c r="O84" s="43">
        <f>IF(N84="","",IF('検証シート　FIB1.27'!O84="","",'検証シート　FIB1.27'!O84))</f>
        <v>2019</v>
      </c>
      <c r="P84" s="8">
        <f>IF(O84="","",IF('検証シート　FIB1.27'!P84="","",'検証シート　FIB1.27'!P84))</f>
        <v>43959</v>
      </c>
      <c r="Q84" s="8" t="s">
        <v>65</v>
      </c>
      <c r="R84" s="104">
        <f t="shared" si="17"/>
        <v>110.08</v>
      </c>
      <c r="S84" s="104"/>
      <c r="T84" s="105">
        <f>IF(R84="","",V84*N84*LOOKUP(RIGHT($D$2,3),定数!$A$6:$A$13,定数!$B$6:$B$13))</f>
        <v>-3385.9909792694452</v>
      </c>
      <c r="U84" s="105"/>
      <c r="V84" s="106">
        <f t="shared" si="19"/>
        <v>-9.9999999999994316</v>
      </c>
      <c r="W84" s="106"/>
      <c r="X84" t="str">
        <f t="shared" si="18"/>
        <v/>
      </c>
      <c r="Y84">
        <f t="shared" si="18"/>
        <v>1</v>
      </c>
      <c r="Z84" s="38">
        <f t="shared" si="20"/>
        <v>130625.38747277317</v>
      </c>
      <c r="AA84" s="39">
        <f t="shared" si="21"/>
        <v>0.13595382827726787</v>
      </c>
      <c r="AB84" t="str">
        <f t="shared" si="13"/>
        <v/>
      </c>
      <c r="AC84">
        <f t="shared" si="14"/>
        <v>-3385.9909792694452</v>
      </c>
    </row>
    <row r="85" spans="2:29" x14ac:dyDescent="0.15">
      <c r="B85" s="37">
        <v>77</v>
      </c>
      <c r="C85" s="102">
        <f t="shared" si="12"/>
        <v>109480.37499637876</v>
      </c>
      <c r="D85" s="102"/>
      <c r="E85" s="43">
        <f>IF(C85="","",'検証シート　FIB1.27'!E85)</f>
        <v>2019</v>
      </c>
      <c r="F85" s="8">
        <f>IF(E85="","",IF('検証シート　FIB1.27'!F85="","",'検証シート　FIB1.27'!F85))</f>
        <v>43960</v>
      </c>
      <c r="G85" s="43" t="str">
        <f>IF(F85="","",IF('検証シート　FIB1.27'!G85="","",'検証シート　FIB1.27'!G85))</f>
        <v>売</v>
      </c>
      <c r="H85" s="103">
        <f>IF(G85="","",IF('検証シート　FIB1.27'!H85="","",'検証シート　FIB1.27'!H85))</f>
        <v>109.94</v>
      </c>
      <c r="I85" s="103" t="str">
        <f>IF(H85="","",IF('検証シート　FIB1.27'!I85="","",'検証シート　FIB1.27'!I85))</f>
        <v/>
      </c>
      <c r="J85" s="6">
        <f>IF(H85="","",IF('検証シート　FIB1.27'!J85="","",'検証シート　FIB1.27'!J85))</f>
        <v>110.04</v>
      </c>
      <c r="K85" s="42">
        <f t="shared" si="15"/>
        <v>10.000000000000853</v>
      </c>
      <c r="L85" s="107">
        <f t="shared" si="16"/>
        <v>3284.4112498913623</v>
      </c>
      <c r="M85" s="108"/>
      <c r="N85" s="6">
        <f>IF(K85="","",(L85/K85)/LOOKUP(RIGHT($D$2,3),定数!$A$6:$A$13,定数!$B$6:$B$13))</f>
        <v>3.2844112498910825</v>
      </c>
      <c r="O85" s="43">
        <f>IF(N85="","",IF('検証シート　FIB1.27'!O85="","",'検証シート　FIB1.27'!O85))</f>
        <v>2019</v>
      </c>
      <c r="P85" s="8">
        <f>IF(O85="","",IF('検証シート　FIB1.27'!P85="","",'検証シート　FIB1.27'!P85))</f>
        <v>43960</v>
      </c>
      <c r="Q85" s="8" t="s">
        <v>69</v>
      </c>
      <c r="R85" s="104">
        <v>109.82</v>
      </c>
      <c r="S85" s="104"/>
      <c r="T85" s="105">
        <f>IF(R85="","",V85*N85*LOOKUP(RIGHT($D$2,3),定数!$A$6:$A$13,定数!$B$6:$B$13))</f>
        <v>3941.2934998694482</v>
      </c>
      <c r="U85" s="105"/>
      <c r="V85" s="106">
        <f t="shared" si="19"/>
        <v>12.000000000000455</v>
      </c>
      <c r="W85" s="106"/>
      <c r="X85" t="str">
        <f t="shared" si="18"/>
        <v/>
      </c>
      <c r="Y85">
        <f t="shared" si="18"/>
        <v>0</v>
      </c>
      <c r="Z85" s="38">
        <f t="shared" si="20"/>
        <v>130625.38747277317</v>
      </c>
      <c r="AA85" s="39">
        <f t="shared" si="21"/>
        <v>0.16187521342894973</v>
      </c>
      <c r="AB85">
        <f t="shared" si="13"/>
        <v>3941.2934998694482</v>
      </c>
      <c r="AC85" t="str">
        <f t="shared" si="14"/>
        <v/>
      </c>
    </row>
    <row r="86" spans="2:29" x14ac:dyDescent="0.15">
      <c r="B86" s="37">
        <v>78</v>
      </c>
      <c r="C86" s="102">
        <f t="shared" si="12"/>
        <v>113421.66849624821</v>
      </c>
      <c r="D86" s="102"/>
      <c r="E86" s="43">
        <f>IF(C86="","",'検証シート　FIB1.27'!E86)</f>
        <v>2019</v>
      </c>
      <c r="F86" s="8">
        <f>IF(E86="","",IF('検証シート　FIB1.27'!F86="","",'検証シート　FIB1.27'!F86))</f>
        <v>43960</v>
      </c>
      <c r="G86" s="43" t="str">
        <f>IF(F86="","",IF('検証シート　FIB1.27'!G86="","",'検証シート　FIB1.27'!G86))</f>
        <v>売</v>
      </c>
      <c r="H86" s="103">
        <f>IF(G86="","",IF('検証シート　FIB1.27'!H86="","",'検証シート　FIB1.27'!H86))</f>
        <v>109.9</v>
      </c>
      <c r="I86" s="103" t="str">
        <f>IF(H86="","",IF('検証シート　FIB1.27'!I86="","",'検証シート　FIB1.27'!I86))</f>
        <v/>
      </c>
      <c r="J86" s="6">
        <f>IF(H86="","",IF('検証シート　FIB1.27'!J86="","",'検証シート　FIB1.27'!J86))</f>
        <v>109.97</v>
      </c>
      <c r="K86" s="42">
        <f t="shared" si="15"/>
        <v>6.9999999999993179</v>
      </c>
      <c r="L86" s="107">
        <f t="shared" si="16"/>
        <v>3402.650054887446</v>
      </c>
      <c r="M86" s="108"/>
      <c r="N86" s="6">
        <f>IF(K86="","",(L86/K86)/LOOKUP(RIGHT($D$2,3),定数!$A$6:$A$13,定数!$B$6:$B$13))</f>
        <v>4.860928649839682</v>
      </c>
      <c r="O86" s="43">
        <f>IF(N86="","",IF('検証シート　FIB1.27'!O86="","",'検証シート　FIB1.27'!O86))</f>
        <v>2019</v>
      </c>
      <c r="P86" s="8">
        <f>IF(O86="","",IF('検証シート　FIB1.27'!P86="","",'検証シート　FIB1.27'!P86))</f>
        <v>43960</v>
      </c>
      <c r="Q86" s="8" t="s">
        <v>69</v>
      </c>
      <c r="R86" s="104">
        <v>109.83</v>
      </c>
      <c r="S86" s="104"/>
      <c r="T86" s="105">
        <f>IF(R86="","",V86*N86*LOOKUP(RIGHT($D$2,3),定数!$A$6:$A$13,定数!$B$6:$B$13))</f>
        <v>3402.6500548881368</v>
      </c>
      <c r="U86" s="105"/>
      <c r="V86" s="106">
        <f t="shared" si="19"/>
        <v>7.000000000000739</v>
      </c>
      <c r="W86" s="106"/>
      <c r="X86" t="str">
        <f t="shared" si="18"/>
        <v/>
      </c>
      <c r="Y86">
        <f t="shared" si="18"/>
        <v>0</v>
      </c>
      <c r="Z86" s="38">
        <f t="shared" si="20"/>
        <v>130625.38747277317</v>
      </c>
      <c r="AA86" s="39">
        <f t="shared" si="21"/>
        <v>0.13170272111239334</v>
      </c>
      <c r="AB86">
        <f t="shared" si="13"/>
        <v>3402.6500548881368</v>
      </c>
      <c r="AC86" t="str">
        <f t="shared" si="14"/>
        <v/>
      </c>
    </row>
    <row r="87" spans="2:29" x14ac:dyDescent="0.15">
      <c r="B87" s="37">
        <v>79</v>
      </c>
      <c r="C87" s="102">
        <f t="shared" si="12"/>
        <v>116824.31855113634</v>
      </c>
      <c r="D87" s="102"/>
      <c r="E87" s="43">
        <f>IF(C87="","",'検証シート　FIB1.27'!E87)</f>
        <v>2019</v>
      </c>
      <c r="F87" s="8">
        <f>IF(E87="","",IF('検証シート　FIB1.27'!F87="","",'検証シート　FIB1.27'!F87))</f>
        <v>43960</v>
      </c>
      <c r="G87" s="43" t="str">
        <f>IF(F87="","",IF('検証シート　FIB1.27'!G87="","",'検証シート　FIB1.27'!G87))</f>
        <v>買</v>
      </c>
      <c r="H87" s="103">
        <f>IF(G87="","",IF('検証シート　FIB1.27'!H87="","",'検証シート　FIB1.27'!H87))</f>
        <v>109.74</v>
      </c>
      <c r="I87" s="103" t="str">
        <f>IF(H87="","",IF('検証シート　FIB1.27'!I87="","",'検証シート　FIB1.27'!I87))</f>
        <v/>
      </c>
      <c r="J87" s="6">
        <f>IF(H87="","",IF('検証シート　FIB1.27'!J87="","",'検証シート　FIB1.27'!J87))</f>
        <v>109.66</v>
      </c>
      <c r="K87" s="42">
        <f t="shared" si="15"/>
        <v>7.9999999999998295</v>
      </c>
      <c r="L87" s="107">
        <f t="shared" si="16"/>
        <v>3504.7295565340901</v>
      </c>
      <c r="M87" s="108"/>
      <c r="N87" s="6">
        <f>IF(K87="","",(L87/K87)/LOOKUP(RIGHT($D$2,3),定数!$A$6:$A$13,定数!$B$6:$B$13))</f>
        <v>4.3809119456677061</v>
      </c>
      <c r="O87" s="43">
        <f>IF(N87="","",IF('検証シート　FIB1.27'!O87="","",'検証シート　FIB1.27'!O87))</f>
        <v>2019</v>
      </c>
      <c r="P87" s="8">
        <f>IF(O87="","",IF('検証シート　FIB1.27'!P87="","",'検証シート　FIB1.27'!P87))</f>
        <v>43960</v>
      </c>
      <c r="Q87" s="8" t="s">
        <v>69</v>
      </c>
      <c r="R87" s="104">
        <v>109.83</v>
      </c>
      <c r="S87" s="104"/>
      <c r="T87" s="105">
        <f>IF(R87="","",V87*N87*LOOKUP(RIGHT($D$2,3),定数!$A$6:$A$13,定数!$B$6:$B$13))</f>
        <v>3942.8207511010846</v>
      </c>
      <c r="U87" s="105"/>
      <c r="V87" s="106">
        <f t="shared" si="19"/>
        <v>9.0000000000003411</v>
      </c>
      <c r="W87" s="106"/>
      <c r="X87" t="str">
        <f t="shared" si="18"/>
        <v/>
      </c>
      <c r="Y87">
        <f t="shared" si="18"/>
        <v>0</v>
      </c>
      <c r="Z87" s="38">
        <f t="shared" si="20"/>
        <v>130625.38747277317</v>
      </c>
      <c r="AA87" s="39">
        <f t="shared" si="21"/>
        <v>0.10565380274575986</v>
      </c>
      <c r="AB87">
        <f t="shared" si="13"/>
        <v>3942.8207511010846</v>
      </c>
      <c r="AC87" t="str">
        <f t="shared" si="14"/>
        <v/>
      </c>
    </row>
    <row r="88" spans="2:29" x14ac:dyDescent="0.15">
      <c r="B88" s="37">
        <v>80</v>
      </c>
      <c r="C88" s="102">
        <f t="shared" si="12"/>
        <v>120767.13930223742</v>
      </c>
      <c r="D88" s="102"/>
      <c r="E88" s="43">
        <f>IF(C88="","",'検証シート　FIB1.27'!E88)</f>
        <v>2019</v>
      </c>
      <c r="F88" s="8">
        <f>IF(E88="","",IF('検証シート　FIB1.27'!F88="","",'検証シート　FIB1.27'!F88))</f>
        <v>43961</v>
      </c>
      <c r="G88" s="43" t="str">
        <f>IF(F88="","",IF('検証シート　FIB1.27'!G88="","",'検証シート　FIB1.27'!G88))</f>
        <v>買</v>
      </c>
      <c r="H88" s="103">
        <f>IF(G88="","",IF('検証シート　FIB1.27'!H88="","",'検証シート　FIB1.27'!H88))</f>
        <v>109.89</v>
      </c>
      <c r="I88" s="103" t="str">
        <f>IF(H88="","",IF('検証シート　FIB1.27'!I88="","",'検証シート　FIB1.27'!I88))</f>
        <v/>
      </c>
      <c r="J88" s="6">
        <f>IF(H88="","",IF('検証シート　FIB1.27'!J88="","",'検証シート　FIB1.27'!J88))</f>
        <v>109.77</v>
      </c>
      <c r="K88" s="42">
        <f t="shared" si="15"/>
        <v>12.000000000000455</v>
      </c>
      <c r="L88" s="107">
        <f t="shared" si="16"/>
        <v>3623.0141790671228</v>
      </c>
      <c r="M88" s="108"/>
      <c r="N88" s="6">
        <f>IF(K88="","",(L88/K88)/LOOKUP(RIGHT($D$2,3),定数!$A$6:$A$13,定数!$B$6:$B$13))</f>
        <v>3.0191784825558212</v>
      </c>
      <c r="O88" s="43">
        <f>IF(N88="","",IF('検証シート　FIB1.27'!O88="","",'検証シート　FIB1.27'!O88))</f>
        <v>2019</v>
      </c>
      <c r="P88" s="8">
        <f>IF(O88="","",IF('検証シート　FIB1.27'!P88="","",'検証シート　FIB1.27'!P88))</f>
        <v>43961</v>
      </c>
      <c r="Q88" s="8" t="s">
        <v>65</v>
      </c>
      <c r="R88" s="104">
        <f t="shared" si="17"/>
        <v>109.77</v>
      </c>
      <c r="S88" s="104"/>
      <c r="T88" s="105">
        <f>IF(R88="","",V88*N88*LOOKUP(RIGHT($D$2,3),定数!$A$6:$A$13,定数!$B$6:$B$13))</f>
        <v>-3623.0141790671228</v>
      </c>
      <c r="U88" s="105"/>
      <c r="V88" s="106">
        <f t="shared" si="19"/>
        <v>-12.000000000000455</v>
      </c>
      <c r="W88" s="106"/>
      <c r="X88" t="str">
        <f t="shared" si="18"/>
        <v/>
      </c>
      <c r="Y88">
        <f t="shared" si="18"/>
        <v>1</v>
      </c>
      <c r="Z88" s="38">
        <f t="shared" si="20"/>
        <v>130625.38747277317</v>
      </c>
      <c r="AA88" s="39">
        <f t="shared" si="21"/>
        <v>7.5469618588427489E-2</v>
      </c>
      <c r="AB88" t="str">
        <f t="shared" si="13"/>
        <v/>
      </c>
      <c r="AC88">
        <f t="shared" si="14"/>
        <v>-3623.0141790671228</v>
      </c>
    </row>
    <row r="89" spans="2:29" x14ac:dyDescent="0.15">
      <c r="B89" s="37">
        <v>81</v>
      </c>
      <c r="C89" s="102">
        <f t="shared" si="12"/>
        <v>117144.12512317031</v>
      </c>
      <c r="D89" s="102"/>
      <c r="E89" s="43">
        <f>IF(C89="","",'検証シート　FIB1.27'!E89)</f>
        <v>2019</v>
      </c>
      <c r="F89" s="8">
        <f>IF(E89="","",IF('検証シート　FIB1.27'!F89="","",'検証シート　FIB1.27'!F89))</f>
        <v>43961</v>
      </c>
      <c r="G89" s="43" t="str">
        <f>IF(F89="","",IF('検証シート　FIB1.27'!G89="","",'検証シート　FIB1.27'!G89))</f>
        <v>売</v>
      </c>
      <c r="H89" s="103">
        <f>IF(G89="","",IF('検証シート　FIB1.27'!H89="","",'検証シート　FIB1.27'!H89))</f>
        <v>109.7</v>
      </c>
      <c r="I89" s="103" t="str">
        <f>IF(H89="","",IF('検証シート　FIB1.27'!I89="","",'検証シート　FIB1.27'!I89))</f>
        <v/>
      </c>
      <c r="J89" s="6">
        <f>IF(H89="","",IF('検証シート　FIB1.27'!J89="","",'検証シート　FIB1.27'!J89))</f>
        <v>109.82</v>
      </c>
      <c r="K89" s="42">
        <f t="shared" si="15"/>
        <v>11.999999999999034</v>
      </c>
      <c r="L89" s="107">
        <f t="shared" si="16"/>
        <v>3514.3237536951092</v>
      </c>
      <c r="M89" s="108"/>
      <c r="N89" s="6">
        <f>IF(K89="","",(L89/K89)/LOOKUP(RIGHT($D$2,3),定数!$A$6:$A$13,定数!$B$6:$B$13))</f>
        <v>2.9286031280794935</v>
      </c>
      <c r="O89" s="43">
        <f>IF(N89="","",IF('検証シート　FIB1.27'!O89="","",'検証シート　FIB1.27'!O89))</f>
        <v>2019</v>
      </c>
      <c r="P89" s="8">
        <f>IF(O89="","",IF('検証シート　FIB1.27'!P89="","",'検証シート　FIB1.27'!P89))</f>
        <v>43961</v>
      </c>
      <c r="Q89" s="8" t="s">
        <v>69</v>
      </c>
      <c r="R89" s="104">
        <v>109.55</v>
      </c>
      <c r="S89" s="104"/>
      <c r="T89" s="105">
        <f>IF(R89="","",V89*N89*LOOKUP(RIGHT($D$2,3),定数!$A$6:$A$13,定数!$B$6:$B$13))</f>
        <v>4392.9046921194067</v>
      </c>
      <c r="U89" s="105"/>
      <c r="V89" s="106">
        <f t="shared" si="19"/>
        <v>15.000000000000568</v>
      </c>
      <c r="W89" s="106"/>
      <c r="X89" t="str">
        <f t="shared" si="18"/>
        <v/>
      </c>
      <c r="Y89">
        <f t="shared" si="18"/>
        <v>0</v>
      </c>
      <c r="Z89" s="38">
        <f t="shared" si="20"/>
        <v>130625.38747277317</v>
      </c>
      <c r="AA89" s="39">
        <f t="shared" si="21"/>
        <v>0.10320553003077471</v>
      </c>
      <c r="AB89">
        <f t="shared" si="13"/>
        <v>4392.9046921194067</v>
      </c>
      <c r="AC89" t="str">
        <f t="shared" si="14"/>
        <v/>
      </c>
    </row>
    <row r="90" spans="2:29" x14ac:dyDescent="0.15">
      <c r="B90" s="37">
        <v>82</v>
      </c>
      <c r="C90" s="102">
        <f t="shared" si="12"/>
        <v>121537.02981528972</v>
      </c>
      <c r="D90" s="102"/>
      <c r="E90" s="43">
        <f>IF(C90="","",'検証シート　FIB1.27'!E90)</f>
        <v>2019</v>
      </c>
      <c r="F90" s="8">
        <f>IF(E90="","",IF('検証シート　FIB1.27'!F90="","",'検証シート　FIB1.27'!F90))</f>
        <v>43961</v>
      </c>
      <c r="G90" s="43" t="str">
        <f>IF(F90="","",IF('検証シート　FIB1.27'!G90="","",'検証シート　FIB1.27'!G90))</f>
        <v>売</v>
      </c>
      <c r="H90" s="103">
        <f>IF(G90="","",IF('検証シート　FIB1.27'!H90="","",'検証シート　FIB1.27'!H90))</f>
        <v>109.63</v>
      </c>
      <c r="I90" s="103" t="str">
        <f>IF(H90="","",IF('検証シート　FIB1.27'!I90="","",'検証シート　FIB1.27'!I90))</f>
        <v/>
      </c>
      <c r="J90" s="6">
        <f>IF(H90="","",IF('検証シート　FIB1.27'!J90="","",'検証シート　FIB1.27'!J90))</f>
        <v>109.75</v>
      </c>
      <c r="K90" s="42">
        <f t="shared" si="15"/>
        <v>12.000000000000455</v>
      </c>
      <c r="L90" s="107">
        <f t="shared" si="16"/>
        <v>3646.1108944586913</v>
      </c>
      <c r="M90" s="108"/>
      <c r="N90" s="6">
        <f>IF(K90="","",(L90/K90)/LOOKUP(RIGHT($D$2,3),定数!$A$6:$A$13,定数!$B$6:$B$13))</f>
        <v>3.0384257453821277</v>
      </c>
      <c r="O90" s="43">
        <f>IF(N90="","",IF('検証シート　FIB1.27'!O90="","",'検証シート　FIB1.27'!O90))</f>
        <v>2019</v>
      </c>
      <c r="P90" s="8">
        <f>IF(O90="","",IF('検証シート　FIB1.27'!P90="","",'検証シート　FIB1.27'!P90))</f>
        <v>43961</v>
      </c>
      <c r="Q90" s="8" t="s">
        <v>69</v>
      </c>
      <c r="R90" s="104">
        <v>109.48</v>
      </c>
      <c r="S90" s="104"/>
      <c r="T90" s="105">
        <f>IF(R90="","",V90*N90*LOOKUP(RIGHT($D$2,3),定数!$A$6:$A$13,定数!$B$6:$B$13))</f>
        <v>4557.6386180729323</v>
      </c>
      <c r="U90" s="105"/>
      <c r="V90" s="106">
        <f t="shared" si="19"/>
        <v>14.999999999999147</v>
      </c>
      <c r="W90" s="106"/>
      <c r="X90" t="str">
        <f t="shared" si="18"/>
        <v/>
      </c>
      <c r="Y90">
        <f t="shared" si="18"/>
        <v>0</v>
      </c>
      <c r="Z90" s="38">
        <f t="shared" si="20"/>
        <v>130625.38747277317</v>
      </c>
      <c r="AA90" s="39">
        <f t="shared" si="21"/>
        <v>6.9575737406924687E-2</v>
      </c>
      <c r="AB90">
        <f t="shared" si="13"/>
        <v>4557.6386180729323</v>
      </c>
      <c r="AC90" t="str">
        <f t="shared" si="14"/>
        <v/>
      </c>
    </row>
    <row r="91" spans="2:29" x14ac:dyDescent="0.15">
      <c r="B91" s="37">
        <v>83</v>
      </c>
      <c r="C91" s="102">
        <f t="shared" si="12"/>
        <v>126094.66843336265</v>
      </c>
      <c r="D91" s="102"/>
      <c r="E91" s="43">
        <f>IF(C91="","",'検証シート　FIB1.27'!E91)</f>
        <v>2019</v>
      </c>
      <c r="F91" s="8">
        <f>IF(E91="","",IF('検証シート　FIB1.27'!F91="","",'検証シート　FIB1.27'!F91))</f>
        <v>43964</v>
      </c>
      <c r="G91" s="43" t="str">
        <f>IF(F91="","",IF('検証シート　FIB1.27'!G91="","",'検証シート　FIB1.27'!G91))</f>
        <v>売</v>
      </c>
      <c r="H91" s="103">
        <f>IF(G91="","",IF('検証シート　FIB1.27'!H91="","",'検証シート　FIB1.27'!H91))</f>
        <v>109.71</v>
      </c>
      <c r="I91" s="103" t="str">
        <f>IF(H91="","",IF('検証シート　FIB1.27'!I91="","",'検証シート　FIB1.27'!I91))</f>
        <v/>
      </c>
      <c r="J91" s="6">
        <f>IF(H91="","",IF('検証シート　FIB1.27'!J91="","",'検証シート　FIB1.27'!J91))</f>
        <v>109.78</v>
      </c>
      <c r="K91" s="42">
        <f t="shared" si="15"/>
        <v>7.000000000000739</v>
      </c>
      <c r="L91" s="107">
        <f t="shared" si="16"/>
        <v>3782.8400530008794</v>
      </c>
      <c r="M91" s="108"/>
      <c r="N91" s="6">
        <f>IF(K91="","",(L91/K91)/LOOKUP(RIGHT($D$2,3),定数!$A$6:$A$13,定数!$B$6:$B$13))</f>
        <v>5.404057218572115</v>
      </c>
      <c r="O91" s="43">
        <f>IF(N91="","",IF('検証シート　FIB1.27'!O91="","",'検証シート　FIB1.27'!O91))</f>
        <v>2019</v>
      </c>
      <c r="P91" s="8">
        <f>IF(O91="","",IF('検証シート　FIB1.27'!P91="","",'検証シート　FIB1.27'!P91))</f>
        <v>43964</v>
      </c>
      <c r="Q91" s="8" t="s">
        <v>69</v>
      </c>
      <c r="R91" s="104">
        <v>109.63</v>
      </c>
      <c r="S91" s="104"/>
      <c r="T91" s="105">
        <f>IF(R91="","",V91*N91*LOOKUP(RIGHT($D$2,3),定数!$A$6:$A$13,定数!$B$6:$B$13))</f>
        <v>4323.2457748575998</v>
      </c>
      <c r="U91" s="105"/>
      <c r="V91" s="106">
        <f t="shared" si="19"/>
        <v>7.9999999999998295</v>
      </c>
      <c r="W91" s="106"/>
      <c r="X91" t="str">
        <f t="shared" ref="X91:Y106" si="22">IF(U91&lt;&gt;"",IF(U91&lt;0,1+X90,0),"")</f>
        <v/>
      </c>
      <c r="Y91">
        <f t="shared" si="22"/>
        <v>0</v>
      </c>
      <c r="Z91" s="38">
        <f t="shared" si="20"/>
        <v>130625.38747277317</v>
      </c>
      <c r="AA91" s="39">
        <f t="shared" si="21"/>
        <v>3.4684827559687714E-2</v>
      </c>
      <c r="AB91">
        <f t="shared" si="13"/>
        <v>4323.2457748575998</v>
      </c>
      <c r="AC91" t="str">
        <f t="shared" si="14"/>
        <v/>
      </c>
    </row>
    <row r="92" spans="2:29" x14ac:dyDescent="0.15">
      <c r="B92" s="37">
        <v>84</v>
      </c>
      <c r="C92" s="102">
        <f t="shared" si="12"/>
        <v>130417.91420822025</v>
      </c>
      <c r="D92" s="102"/>
      <c r="E92" s="43">
        <f>IF(C92="","",'検証シート　FIB1.27'!E92)</f>
        <v>2019</v>
      </c>
      <c r="F92" s="8">
        <f>IF(E92="","",IF('検証シート　FIB1.27'!F92="","",'検証シート　FIB1.27'!F92))</f>
        <v>43964</v>
      </c>
      <c r="G92" s="43" t="str">
        <f>IF(F92="","",IF('検証シート　FIB1.27'!G92="","",'検証シート　FIB1.27'!G92))</f>
        <v>売</v>
      </c>
      <c r="H92" s="103">
        <f>IF(G92="","",IF('検証シート　FIB1.27'!H92="","",'検証シート　FIB1.27'!H92))</f>
        <v>109.63</v>
      </c>
      <c r="I92" s="103" t="str">
        <f>IF(H92="","",IF('検証シート　FIB1.27'!I92="","",'検証シート　FIB1.27'!I92))</f>
        <v/>
      </c>
      <c r="J92" s="6">
        <f>IF(H92="","",IF('検証シート　FIB1.27'!J92="","",'検証シート　FIB1.27'!J92))</f>
        <v>109.71</v>
      </c>
      <c r="K92" s="42">
        <f t="shared" si="15"/>
        <v>7.9999999999998295</v>
      </c>
      <c r="L92" s="107">
        <f t="shared" si="16"/>
        <v>3912.5374262466071</v>
      </c>
      <c r="M92" s="108"/>
      <c r="N92" s="6">
        <f>IF(K92="","",(L92/K92)/LOOKUP(RIGHT($D$2,3),定数!$A$6:$A$13,定数!$B$6:$B$13))</f>
        <v>4.8906717828083632</v>
      </c>
      <c r="O92" s="43">
        <f>IF(N92="","",IF('検証シート　FIB1.27'!O92="","",'検証シート　FIB1.27'!O92))</f>
        <v>2019</v>
      </c>
      <c r="P92" s="8">
        <f>IF(O92="","",IF('検証シート　FIB1.27'!P92="","",'検証シート　FIB1.27'!P92))</f>
        <v>43964</v>
      </c>
      <c r="Q92" s="8" t="s">
        <v>69</v>
      </c>
      <c r="R92" s="104">
        <v>109.53</v>
      </c>
      <c r="S92" s="104"/>
      <c r="T92" s="105">
        <f>IF(R92="","",V92*N92*LOOKUP(RIGHT($D$2,3),定数!$A$6:$A$13,定数!$B$6:$B$13))</f>
        <v>4890.6717828080855</v>
      </c>
      <c r="U92" s="105"/>
      <c r="V92" s="106">
        <f t="shared" si="19"/>
        <v>9.9999999999994316</v>
      </c>
      <c r="W92" s="106"/>
      <c r="X92" t="str">
        <f t="shared" si="22"/>
        <v/>
      </c>
      <c r="Y92">
        <f t="shared" si="22"/>
        <v>0</v>
      </c>
      <c r="Z92" s="38">
        <f t="shared" si="20"/>
        <v>130625.38747277317</v>
      </c>
      <c r="AA92" s="39">
        <f t="shared" si="21"/>
        <v>1.588307361738317E-3</v>
      </c>
      <c r="AB92">
        <f t="shared" si="13"/>
        <v>4890.6717828080855</v>
      </c>
      <c r="AC92" t="str">
        <f t="shared" si="14"/>
        <v/>
      </c>
    </row>
    <row r="93" spans="2:29" x14ac:dyDescent="0.15">
      <c r="B93" s="37">
        <v>85</v>
      </c>
      <c r="C93" s="102">
        <f t="shared" si="12"/>
        <v>135308.58599102832</v>
      </c>
      <c r="D93" s="102"/>
      <c r="E93" s="43">
        <f>IF(C93="","",'検証シート　FIB1.27'!E93)</f>
        <v>2019</v>
      </c>
      <c r="F93" s="8">
        <f>IF(E93="","",IF('検証シート　FIB1.27'!F93="","",'検証シート　FIB1.27'!F93))</f>
        <v>43966</v>
      </c>
      <c r="G93" s="43" t="str">
        <f>IF(F93="","",IF('検証シート　FIB1.27'!G93="","",'検証シート　FIB1.27'!G93))</f>
        <v>買</v>
      </c>
      <c r="H93" s="103">
        <f>IF(G93="","",IF('検証シート　FIB1.27'!H93="","",'検証シート　FIB1.27'!H93))</f>
        <v>109.64</v>
      </c>
      <c r="I93" s="103" t="str">
        <f>IF(H93="","",IF('検証シート　FIB1.27'!I93="","",'検証シート　FIB1.27'!I93))</f>
        <v/>
      </c>
      <c r="J93" s="6">
        <f>IF(H93="","",IF('検証シート　FIB1.27'!J93="","",'検証シート　FIB1.27'!J93))</f>
        <v>109.6</v>
      </c>
      <c r="K93" s="42">
        <f t="shared" si="15"/>
        <v>4.0000000000006253</v>
      </c>
      <c r="L93" s="107">
        <f t="shared" si="16"/>
        <v>4059.2575797308496</v>
      </c>
      <c r="M93" s="108"/>
      <c r="N93" s="6">
        <f>IF(K93="","",(L93/K93)/LOOKUP(RIGHT($D$2,3),定数!$A$6:$A$13,定数!$B$6:$B$13))</f>
        <v>10.148143949325538</v>
      </c>
      <c r="O93" s="43">
        <f>IF(N93="","",IF('検証シート　FIB1.27'!O93="","",'検証シート　FIB1.27'!O93))</f>
        <v>2019</v>
      </c>
      <c r="P93" s="8">
        <f>IF(O93="","",IF('検証シート　FIB1.27'!P93="","",'検証シート　FIB1.27'!P93))</f>
        <v>43966</v>
      </c>
      <c r="Q93" s="8" t="s">
        <v>69</v>
      </c>
      <c r="R93" s="104">
        <v>109.68</v>
      </c>
      <c r="S93" s="104"/>
      <c r="T93" s="105">
        <f>IF(R93="","",V93*N93*LOOKUP(RIGHT($D$2,3),定数!$A$6:$A$13,定数!$B$6:$B$13))</f>
        <v>4059.25757973085</v>
      </c>
      <c r="U93" s="105"/>
      <c r="V93" s="106">
        <f t="shared" si="19"/>
        <v>4.0000000000006253</v>
      </c>
      <c r="W93" s="106"/>
      <c r="X93" t="str">
        <f t="shared" si="22"/>
        <v/>
      </c>
      <c r="Y93">
        <f t="shared" si="22"/>
        <v>0</v>
      </c>
      <c r="Z93" s="38">
        <f t="shared" si="20"/>
        <v>135308.58599102832</v>
      </c>
      <c r="AA93" s="39">
        <f t="shared" si="21"/>
        <v>0</v>
      </c>
      <c r="AB93">
        <f t="shared" si="13"/>
        <v>4059.25757973085</v>
      </c>
      <c r="AC93" t="str">
        <f t="shared" si="14"/>
        <v/>
      </c>
    </row>
    <row r="94" spans="2:29" x14ac:dyDescent="0.15">
      <c r="B94" s="37">
        <v>86</v>
      </c>
      <c r="C94" s="102">
        <f t="shared" si="12"/>
        <v>139367.84357075917</v>
      </c>
      <c r="D94" s="102"/>
      <c r="E94" s="43">
        <f>IF(C94="","",'検証シート　FIB1.27'!E94)</f>
        <v>2019</v>
      </c>
      <c r="F94" s="8">
        <f>IF(E94="","",IF('検証シート　FIB1.27'!F94="","",'検証シート　FIB1.27'!F94))</f>
        <v>43975</v>
      </c>
      <c r="G94" s="43" t="str">
        <f>IF(F94="","",IF('検証シート　FIB1.27'!G94="","",'検証シート　FIB1.27'!G94))</f>
        <v>売</v>
      </c>
      <c r="H94" s="103">
        <f>IF(G94="","",IF('検証シート　FIB1.27'!H94="","",'検証シート　FIB1.27'!H94))</f>
        <v>109.56</v>
      </c>
      <c r="I94" s="103" t="str">
        <f>IF(H94="","",IF('検証シート　FIB1.27'!I94="","",'検証シート　FIB1.27'!I94))</f>
        <v/>
      </c>
      <c r="J94" s="6">
        <f>IF(H94="","",IF('検証シート　FIB1.27'!J94="","",'検証シート　FIB1.27'!J94))</f>
        <v>109.64</v>
      </c>
      <c r="K94" s="42">
        <f t="shared" si="15"/>
        <v>7.9999999999998295</v>
      </c>
      <c r="L94" s="107">
        <f t="shared" si="16"/>
        <v>4181.0353071227746</v>
      </c>
      <c r="M94" s="108"/>
      <c r="N94" s="6">
        <f>IF(K94="","",(L94/K94)/LOOKUP(RIGHT($D$2,3),定数!$A$6:$A$13,定数!$B$6:$B$13))</f>
        <v>5.22629413390358</v>
      </c>
      <c r="O94" s="43">
        <f>IF(N94="","",IF('検証シート　FIB1.27'!O94="","",'検証シート　FIB1.27'!O94))</f>
        <v>2019</v>
      </c>
      <c r="P94" s="8">
        <f>IF(O94="","",IF('検証シート　FIB1.27'!P94="","",'検証シート　FIB1.27'!P94))</f>
        <v>43975</v>
      </c>
      <c r="Q94" s="8" t="s">
        <v>69</v>
      </c>
      <c r="R94" s="104">
        <v>109.48</v>
      </c>
      <c r="S94" s="104"/>
      <c r="T94" s="105">
        <f>IF(R94="","",V94*N94*LOOKUP(RIGHT($D$2,3),定数!$A$6:$A$13,定数!$B$6:$B$13))</f>
        <v>4181.0353071227755</v>
      </c>
      <c r="U94" s="105"/>
      <c r="V94" s="106">
        <f t="shared" si="19"/>
        <v>7.9999999999998295</v>
      </c>
      <c r="W94" s="106"/>
      <c r="X94" t="str">
        <f t="shared" si="22"/>
        <v/>
      </c>
      <c r="Y94">
        <f t="shared" si="22"/>
        <v>0</v>
      </c>
      <c r="Z94" s="38">
        <f t="shared" si="20"/>
        <v>139367.84357075917</v>
      </c>
      <c r="AA94" s="39">
        <f t="shared" si="21"/>
        <v>0</v>
      </c>
      <c r="AB94">
        <f t="shared" si="13"/>
        <v>4181.0353071227755</v>
      </c>
      <c r="AC94" t="str">
        <f t="shared" si="14"/>
        <v/>
      </c>
    </row>
    <row r="95" spans="2:29" x14ac:dyDescent="0.15">
      <c r="B95" s="37">
        <v>87</v>
      </c>
      <c r="C95" s="102">
        <f t="shared" si="12"/>
        <v>143548.87887788194</v>
      </c>
      <c r="D95" s="102"/>
      <c r="E95" s="43">
        <f>IF(C95="","",'検証シート　FIB1.27'!E95)</f>
        <v>2019</v>
      </c>
      <c r="F95" s="8">
        <f>IF(E95="","",IF('検証シート　FIB1.27'!F95="","",'検証シート　FIB1.27'!F95))</f>
        <v>43975</v>
      </c>
      <c r="G95" s="43" t="str">
        <f>IF(F95="","",IF('検証シート　FIB1.27'!G95="","",'検証シート　FIB1.27'!G95))</f>
        <v>売</v>
      </c>
      <c r="H95" s="103">
        <f>IF(G95="","",IF('検証シート　FIB1.27'!H95="","",'検証シート　FIB1.27'!H95))</f>
        <v>109.54</v>
      </c>
      <c r="I95" s="103" t="str">
        <f>IF(H95="","",IF('検証シート　FIB1.27'!I95="","",'検証シート　FIB1.27'!I95))</f>
        <v/>
      </c>
      <c r="J95" s="6">
        <f>IF(H95="","",IF('検証シート　FIB1.27'!J95="","",'検証シート　FIB1.27'!J95))</f>
        <v>109.65</v>
      </c>
      <c r="K95" s="42">
        <f t="shared" si="15"/>
        <v>10.999999999999943</v>
      </c>
      <c r="L95" s="107">
        <f t="shared" si="16"/>
        <v>4306.4663663364581</v>
      </c>
      <c r="M95" s="108"/>
      <c r="N95" s="6">
        <f>IF(K95="","",(L95/K95)/LOOKUP(RIGHT($D$2,3),定数!$A$6:$A$13,定数!$B$6:$B$13))</f>
        <v>3.9149694239422548</v>
      </c>
      <c r="O95" s="43">
        <f>IF(N95="","",IF('検証シート　FIB1.27'!O95="","",'検証シート　FIB1.27'!O95))</f>
        <v>2019</v>
      </c>
      <c r="P95" s="8">
        <f>IF(O95="","",IF('検証シート　FIB1.27'!P95="","",'検証シート　FIB1.27'!P95))</f>
        <v>43975</v>
      </c>
      <c r="Q95" s="8" t="s">
        <v>69</v>
      </c>
      <c r="R95" s="104">
        <v>109.41</v>
      </c>
      <c r="S95" s="104"/>
      <c r="T95" s="105">
        <f>IF(R95="","",V95*N95*LOOKUP(RIGHT($D$2,3),定数!$A$6:$A$13,定数!$B$6:$B$13))</f>
        <v>5089.4602511253097</v>
      </c>
      <c r="U95" s="105"/>
      <c r="V95" s="106">
        <f t="shared" si="19"/>
        <v>13.000000000000966</v>
      </c>
      <c r="W95" s="106"/>
      <c r="X95" t="str">
        <f t="shared" si="22"/>
        <v/>
      </c>
      <c r="Y95">
        <f t="shared" si="22"/>
        <v>0</v>
      </c>
      <c r="Z95" s="38">
        <f t="shared" si="20"/>
        <v>143548.87887788194</v>
      </c>
      <c r="AA95" s="39">
        <f t="shared" si="21"/>
        <v>0</v>
      </c>
      <c r="AB95">
        <f t="shared" si="13"/>
        <v>5089.4602511253097</v>
      </c>
      <c r="AC95" t="str">
        <f t="shared" si="14"/>
        <v/>
      </c>
    </row>
    <row r="96" spans="2:29" x14ac:dyDescent="0.15">
      <c r="B96" s="37">
        <v>88</v>
      </c>
      <c r="C96" s="102">
        <f t="shared" si="12"/>
        <v>148638.33912900725</v>
      </c>
      <c r="D96" s="102"/>
      <c r="E96" s="43">
        <f>IF(C96="","",'検証シート　FIB1.27'!E96)</f>
        <v>2019</v>
      </c>
      <c r="F96" s="8">
        <f>IF(E96="","",IF('検証シート　FIB1.27'!F96="","",'検証シート　FIB1.27'!F96))</f>
        <v>43978</v>
      </c>
      <c r="G96" s="43" t="str">
        <f>IF(F96="","",IF('検証シート　FIB1.27'!G96="","",'検証シート　FIB1.27'!G96))</f>
        <v>買</v>
      </c>
      <c r="H96" s="103">
        <f>IF(G96="","",IF('検証シート　FIB1.27'!H96="","",'検証シート　FIB1.27'!H96))</f>
        <v>109.52</v>
      </c>
      <c r="I96" s="103" t="str">
        <f>IF(H96="","",IF('検証シート　FIB1.27'!I96="","",'検証シート　FIB1.27'!I96))</f>
        <v/>
      </c>
      <c r="J96" s="6">
        <f>IF(H96="","",IF('検証シート　FIB1.27'!J96="","",'検証シート　FIB1.27'!J96))</f>
        <v>109.48</v>
      </c>
      <c r="K96" s="42">
        <f t="shared" si="15"/>
        <v>3.9999999999992042</v>
      </c>
      <c r="L96" s="107">
        <f t="shared" si="16"/>
        <v>4459.1501738702173</v>
      </c>
      <c r="M96" s="108"/>
      <c r="N96" s="6">
        <f>IF(K96="","",(L96/K96)/LOOKUP(RIGHT($D$2,3),定数!$A$6:$A$13,定数!$B$6:$B$13))</f>
        <v>11.14787543467776</v>
      </c>
      <c r="O96" s="43">
        <f>IF(N96="","",IF('検証シート　FIB1.27'!O96="","",'検証シート　FIB1.27'!O96))</f>
        <v>2019</v>
      </c>
      <c r="P96" s="8">
        <f>IF(O96="","",IF('検証シート　FIB1.27'!P96="","",'検証シート　FIB1.27'!P96))</f>
        <v>43978</v>
      </c>
      <c r="Q96" s="8" t="s">
        <v>65</v>
      </c>
      <c r="R96" s="104">
        <f t="shared" si="17"/>
        <v>109.48</v>
      </c>
      <c r="S96" s="104"/>
      <c r="T96" s="105">
        <f>IF(R96="","",V96*N96*LOOKUP(RIGHT($D$2,3),定数!$A$6:$A$13,定数!$B$6:$B$13))</f>
        <v>-4459.1501738702163</v>
      </c>
      <c r="U96" s="105"/>
      <c r="V96" s="106">
        <f t="shared" si="19"/>
        <v>-3.9999999999992042</v>
      </c>
      <c r="W96" s="106"/>
      <c r="X96" t="str">
        <f t="shared" si="22"/>
        <v/>
      </c>
      <c r="Y96">
        <f t="shared" si="22"/>
        <v>1</v>
      </c>
      <c r="Z96" s="38">
        <f t="shared" si="20"/>
        <v>148638.33912900725</v>
      </c>
      <c r="AA96" s="39">
        <f t="shared" si="21"/>
        <v>0</v>
      </c>
      <c r="AB96" t="str">
        <f t="shared" si="13"/>
        <v/>
      </c>
      <c r="AC96">
        <f t="shared" si="14"/>
        <v>-4459.1501738702163</v>
      </c>
    </row>
    <row r="97" spans="2:29" x14ac:dyDescent="0.15">
      <c r="B97" s="37">
        <v>89</v>
      </c>
      <c r="C97" s="102">
        <f t="shared" si="12"/>
        <v>144179.18895513704</v>
      </c>
      <c r="D97" s="102"/>
      <c r="E97" s="43">
        <f>IF(C97="","",'検証シート　FIB1.27'!E97)</f>
        <v>2019</v>
      </c>
      <c r="F97" s="8">
        <f>IF(E97="","",IF('検証シート　FIB1.27'!F97="","",'検証シート　FIB1.27'!F97))</f>
        <v>43980</v>
      </c>
      <c r="G97" s="43" t="str">
        <f>IF(F97="","",IF('検証シート　FIB1.27'!G97="","",'検証シート　FIB1.27'!G97))</f>
        <v>売</v>
      </c>
      <c r="H97" s="103">
        <f>IF(G97="","",IF('検証シート　FIB1.27'!H97="","",'検証シート　FIB1.27'!H97))</f>
        <v>109.32</v>
      </c>
      <c r="I97" s="103" t="str">
        <f ca="1">IF(H97="","",IF('検証シート　FIB1.27'!I97="","",'検証シート　FIB1.27'!I97))</f>
        <v/>
      </c>
      <c r="J97" s="6">
        <f>IF(H97="","",IF('検証シート　FIB1.27'!J97="","",'検証シート　FIB1.27'!J97))</f>
        <v>109.39</v>
      </c>
      <c r="K97" s="42">
        <f t="shared" si="15"/>
        <v>7.000000000000739</v>
      </c>
      <c r="L97" s="107">
        <f t="shared" si="16"/>
        <v>4325.375668654111</v>
      </c>
      <c r="M97" s="108"/>
      <c r="N97" s="6">
        <f>IF(K97="","",(L97/K97)/LOOKUP(RIGHT($D$2,3),定数!$A$6:$A$13,定数!$B$6:$B$13))</f>
        <v>6.1791080980766493</v>
      </c>
      <c r="O97" s="43">
        <f>IF(N97="","",IF('検証シート　FIB1.27'!O97="","",'検証シート　FIB1.27'!O97))</f>
        <v>2019</v>
      </c>
      <c r="P97" s="8">
        <f>IF(O97="","",IF('検証シート　FIB1.27'!P97="","",'検証シート　FIB1.27'!P97))</f>
        <v>43980</v>
      </c>
      <c r="Q97" s="8" t="s">
        <v>69</v>
      </c>
      <c r="R97" s="104">
        <v>109.25</v>
      </c>
      <c r="S97" s="104"/>
      <c r="T97" s="105">
        <f>IF(R97="","",V97*N97*LOOKUP(RIGHT($D$2,3),定数!$A$6:$A$13,定数!$B$6:$B$13))</f>
        <v>4325.3756686532324</v>
      </c>
      <c r="U97" s="105"/>
      <c r="V97" s="106">
        <f t="shared" si="19"/>
        <v>6.9999999999993179</v>
      </c>
      <c r="W97" s="106"/>
      <c r="X97" t="str">
        <f t="shared" si="22"/>
        <v/>
      </c>
      <c r="Y97">
        <f t="shared" si="22"/>
        <v>0</v>
      </c>
      <c r="Z97" s="38">
        <f t="shared" si="20"/>
        <v>148638.33912900725</v>
      </c>
      <c r="AA97" s="39">
        <f t="shared" si="21"/>
        <v>2.9999999999999916E-2</v>
      </c>
      <c r="AB97">
        <f t="shared" si="13"/>
        <v>4325.3756686532324</v>
      </c>
      <c r="AC97" t="str">
        <f t="shared" si="14"/>
        <v/>
      </c>
    </row>
    <row r="98" spans="2:29" x14ac:dyDescent="0.15">
      <c r="B98" s="37">
        <v>90</v>
      </c>
      <c r="C98" s="102">
        <f t="shared" si="12"/>
        <v>148504.56462379027</v>
      </c>
      <c r="D98" s="102"/>
      <c r="E98" s="43">
        <f>IF(C98="","",'検証シート　FIB1.27'!E98)</f>
        <v>2019</v>
      </c>
      <c r="F98" s="8">
        <f>IF(E98="","",IF('検証シート　FIB1.27'!F98="","",'検証シート　FIB1.27'!F98))</f>
        <v>43980</v>
      </c>
      <c r="G98" s="43" t="str">
        <f>IF(F98="","",IF('検証シート　FIB1.27'!G98="","",'検証シート　FIB1.27'!G98))</f>
        <v>買</v>
      </c>
      <c r="H98" s="103">
        <f>IF(G98="","",IF('検証シート　FIB1.27'!H98="","",'検証シート　FIB1.27'!H98))</f>
        <v>109.31</v>
      </c>
      <c r="I98" s="103" t="str">
        <f>IF(H98="","",IF('検証シート　FIB1.27'!I98="","",'検証シート　FIB1.27'!I98))</f>
        <v/>
      </c>
      <c r="J98" s="6">
        <f>IF(H98="","",IF('検証シート　FIB1.27'!J98="","",'検証シート　FIB1.27'!J98))</f>
        <v>109.22</v>
      </c>
      <c r="K98" s="42">
        <f t="shared" si="15"/>
        <v>9.0000000000003411</v>
      </c>
      <c r="L98" s="107">
        <f t="shared" si="16"/>
        <v>4455.1369387137083</v>
      </c>
      <c r="M98" s="108"/>
      <c r="N98" s="6">
        <f>IF(K98="","",(L98/K98)/LOOKUP(RIGHT($D$2,3),定数!$A$6:$A$13,定数!$B$6:$B$13))</f>
        <v>4.9501521541261546</v>
      </c>
      <c r="O98" s="43">
        <f>IF(N98="","",IF('検証シート　FIB1.27'!O98="","",'検証シート　FIB1.27'!O98))</f>
        <v>2019</v>
      </c>
      <c r="P98" s="8">
        <f>IF(O98="","",IF('検証シート　FIB1.27'!P98="","",'検証シート　FIB1.27'!P98))</f>
        <v>43980</v>
      </c>
      <c r="Q98" s="8" t="s">
        <v>69</v>
      </c>
      <c r="R98" s="104">
        <v>109.41</v>
      </c>
      <c r="S98" s="104"/>
      <c r="T98" s="105">
        <f>IF(R98="","",V98*N98*LOOKUP(RIGHT($D$2,3),定数!$A$6:$A$13,定数!$B$6:$B$13))</f>
        <v>4950.1521541258735</v>
      </c>
      <c r="U98" s="105"/>
      <c r="V98" s="106">
        <f t="shared" si="19"/>
        <v>9.9999999999994316</v>
      </c>
      <c r="W98" s="106"/>
      <c r="X98" t="str">
        <f t="shared" si="22"/>
        <v/>
      </c>
      <c r="Y98">
        <f t="shared" si="22"/>
        <v>0</v>
      </c>
      <c r="Z98" s="38">
        <f t="shared" si="20"/>
        <v>148638.33912900725</v>
      </c>
      <c r="AA98" s="39">
        <f t="shared" si="21"/>
        <v>9.0000000000589608E-4</v>
      </c>
      <c r="AB98">
        <f t="shared" si="13"/>
        <v>4950.1521541258735</v>
      </c>
      <c r="AC98" t="str">
        <f t="shared" si="14"/>
        <v/>
      </c>
    </row>
    <row r="99" spans="2:29" x14ac:dyDescent="0.15">
      <c r="B99" s="37">
        <v>91</v>
      </c>
      <c r="C99" s="102">
        <f t="shared" si="12"/>
        <v>153454.71677791615</v>
      </c>
      <c r="D99" s="102"/>
      <c r="E99" s="43">
        <f>IF(C99="","",'検証シート　FIB1.27'!E99)</f>
        <v>2019</v>
      </c>
      <c r="F99" s="8">
        <f>IF(E99="","",IF('検証シート　FIB1.27'!F99="","",'検証シート　FIB1.27'!F99))</f>
        <v>43981</v>
      </c>
      <c r="G99" s="43" t="str">
        <f>IF(F99="","",IF('検証シート　FIB1.27'!G99="","",'検証シート　FIB1.27'!G99))</f>
        <v>買</v>
      </c>
      <c r="H99" s="103">
        <f>IF(G99="","",IF('検証シート　FIB1.27'!H99="","",'検証シート　FIB1.27'!H99))</f>
        <v>109.58</v>
      </c>
      <c r="I99" s="103" t="str">
        <f>IF(H99="","",IF('検証シート　FIB1.27'!I99="","",'検証シート　FIB1.27'!I99))</f>
        <v/>
      </c>
      <c r="J99" s="6">
        <f>IF(H99="","",IF('検証シート　FIB1.27'!J99="","",'検証シート　FIB1.27'!J99))</f>
        <v>109.51</v>
      </c>
      <c r="K99" s="42">
        <f t="shared" si="15"/>
        <v>6.9999999999993179</v>
      </c>
      <c r="L99" s="107">
        <f t="shared" si="16"/>
        <v>4603.6415033374842</v>
      </c>
      <c r="M99" s="108"/>
      <c r="N99" s="6">
        <f>IF(K99="","",(L99/K99)/LOOKUP(RIGHT($D$2,3),定数!$A$6:$A$13,定数!$B$6:$B$13))</f>
        <v>6.5766307190541902</v>
      </c>
      <c r="O99" s="43">
        <f>IF(N99="","",IF('検証シート　FIB1.27'!O99="","",'検証シート　FIB1.27'!O99))</f>
        <v>2019</v>
      </c>
      <c r="P99" s="8">
        <f>IF(O99="","",IF('検証シート　FIB1.27'!P99="","",'検証シート　FIB1.27'!P99))</f>
        <v>43981</v>
      </c>
      <c r="Q99" s="8" t="s">
        <v>65</v>
      </c>
      <c r="R99" s="104">
        <f t="shared" si="17"/>
        <v>109.51</v>
      </c>
      <c r="S99" s="104"/>
      <c r="T99" s="105">
        <f>IF(R99="","",V99*N99*LOOKUP(RIGHT($D$2,3),定数!$A$6:$A$13,定数!$B$6:$B$13))</f>
        <v>-4603.6415033374842</v>
      </c>
      <c r="U99" s="105"/>
      <c r="V99" s="106">
        <f t="shared" si="19"/>
        <v>-6.9999999999993179</v>
      </c>
      <c r="W99" s="106"/>
      <c r="X99" t="str">
        <f t="shared" si="22"/>
        <v/>
      </c>
      <c r="Y99">
        <f t="shared" si="22"/>
        <v>1</v>
      </c>
      <c r="Z99" s="38">
        <f t="shared" si="20"/>
        <v>153454.71677791615</v>
      </c>
      <c r="AA99" s="39">
        <f t="shared" si="21"/>
        <v>0</v>
      </c>
      <c r="AB99" t="str">
        <f t="shared" si="13"/>
        <v/>
      </c>
      <c r="AC99">
        <f t="shared" si="14"/>
        <v>-4603.6415033374842</v>
      </c>
    </row>
    <row r="100" spans="2:29" x14ac:dyDescent="0.15">
      <c r="B100" s="37">
        <v>92</v>
      </c>
      <c r="C100" s="102">
        <f t="shared" si="12"/>
        <v>148851.07527457867</v>
      </c>
      <c r="D100" s="102"/>
      <c r="E100" s="43">
        <f>IF(C100="","",'検証シート　FIB1.27'!E100)</f>
        <v>2019</v>
      </c>
      <c r="F100" s="8">
        <f>IF(E100="","",IF('検証シート　FIB1.27'!F100="","",'検証シート　FIB1.27'!F100))</f>
        <v>43982</v>
      </c>
      <c r="G100" s="43" t="str">
        <f>IF(F100="","",IF('検証シート　FIB1.27'!G100="","",'検証シート　FIB1.27'!G100))</f>
        <v>売</v>
      </c>
      <c r="H100" s="103">
        <f>IF(G100="","",IF('検証シート　FIB1.27'!H100="","",'検証シート　FIB1.27'!H100))</f>
        <v>109.13</v>
      </c>
      <c r="I100" s="103" t="str">
        <f>IF(H100="","",IF('検証シート　FIB1.27'!I100="","",'検証シート　FIB1.27'!I100))</f>
        <v/>
      </c>
      <c r="J100" s="6">
        <f>IF(H100="","",IF('検証シート　FIB1.27'!J100="","",'検証シート　FIB1.27'!J100))</f>
        <v>109.32</v>
      </c>
      <c r="K100" s="42">
        <f t="shared" si="15"/>
        <v>18.999999999999773</v>
      </c>
      <c r="L100" s="107">
        <f t="shared" si="16"/>
        <v>4465.5322582373601</v>
      </c>
      <c r="M100" s="108"/>
      <c r="N100" s="6">
        <f>IF(K100="","",(L100/K100)/LOOKUP(RIGHT($D$2,3),定数!$A$6:$A$13,定数!$B$6:$B$13))</f>
        <v>2.3502801359144283</v>
      </c>
      <c r="O100" s="43">
        <f>IF(N100="","",IF('検証シート　FIB1.27'!O100="","",'検証シート　FIB1.27'!O100))</f>
        <v>2019</v>
      </c>
      <c r="P100" s="8">
        <f>IF(O100="","",IF('検証シート　FIB1.27'!P100="","",'検証シート　FIB1.27'!P100))</f>
        <v>43982</v>
      </c>
      <c r="Q100" s="8" t="s">
        <v>69</v>
      </c>
      <c r="R100" s="104">
        <v>108.83</v>
      </c>
      <c r="S100" s="104"/>
      <c r="T100" s="105">
        <f>IF(R100="","",V100*N100*LOOKUP(RIGHT($D$2,3),定数!$A$6:$A$13,定数!$B$6:$B$13))</f>
        <v>7050.8404077432178</v>
      </c>
      <c r="U100" s="105"/>
      <c r="V100" s="106">
        <f t="shared" si="19"/>
        <v>29.999999999999716</v>
      </c>
      <c r="W100" s="106"/>
      <c r="X100" t="str">
        <f t="shared" si="22"/>
        <v/>
      </c>
      <c r="Y100">
        <f t="shared" si="22"/>
        <v>0</v>
      </c>
      <c r="Z100" s="38">
        <f t="shared" si="20"/>
        <v>153454.71677791615</v>
      </c>
      <c r="AA100" s="39">
        <f t="shared" si="21"/>
        <v>2.9999999999999916E-2</v>
      </c>
      <c r="AB100">
        <f t="shared" si="13"/>
        <v>7050.8404077432178</v>
      </c>
      <c r="AC100" t="str">
        <f t="shared" si="14"/>
        <v/>
      </c>
    </row>
    <row r="101" spans="2:29" x14ac:dyDescent="0.15">
      <c r="B101" s="37">
        <v>93</v>
      </c>
      <c r="C101" s="102">
        <f t="shared" si="12"/>
        <v>155901.91568232188</v>
      </c>
      <c r="D101" s="102"/>
      <c r="E101" s="43">
        <f>IF(C101="","",'検証シート　FIB1.27'!E101)</f>
        <v>2019</v>
      </c>
      <c r="F101" s="8">
        <f>IF(E101="","",IF('検証シート　FIB1.27'!F101="","",'検証シート　FIB1.27'!F101))</f>
        <v>43985</v>
      </c>
      <c r="G101" s="43" t="str">
        <f>IF(F101="","",IF('検証シート　FIB1.27'!G101="","",'検証シート　FIB1.27'!G101))</f>
        <v>売</v>
      </c>
      <c r="H101" s="103">
        <f>IF(G101="","",IF('検証シート　FIB1.27'!H101="","",'検証シート　FIB1.27'!H101))</f>
        <v>108</v>
      </c>
      <c r="I101" s="103" t="str">
        <f>IF(H101="","",IF('検証シート　FIB1.27'!I101="","",'検証シート　FIB1.27'!I101))</f>
        <v/>
      </c>
      <c r="J101" s="6">
        <f>IF(H101="","",IF('検証シート　FIB1.27'!J101="","",'検証シート　FIB1.27'!J101))</f>
        <v>108.19</v>
      </c>
      <c r="K101" s="42">
        <f t="shared" si="15"/>
        <v>18.999999999999773</v>
      </c>
      <c r="L101" s="107">
        <f t="shared" si="16"/>
        <v>4677.0574704696564</v>
      </c>
      <c r="M101" s="108"/>
      <c r="N101" s="6">
        <f>IF(K101="","",(L101/K101)/LOOKUP(RIGHT($D$2,3),定数!$A$6:$A$13,定数!$B$6:$B$13))</f>
        <v>2.4616091949840593</v>
      </c>
      <c r="O101" s="43">
        <f>IF(N101="","",IF('検証シート　FIB1.27'!O101="","",'検証シート　FIB1.27'!O101))</f>
        <v>2019</v>
      </c>
      <c r="P101" s="8">
        <f>IF(O101="","",IF('検証シート　FIB1.27'!P101="","",'検証シート　FIB1.27'!P101))</f>
        <v>43985</v>
      </c>
      <c r="Q101" s="8" t="s">
        <v>65</v>
      </c>
      <c r="R101" s="104">
        <f t="shared" si="17"/>
        <v>108.19</v>
      </c>
      <c r="S101" s="104"/>
      <c r="T101" s="105">
        <f>IF(R101="","",V101*N101*LOOKUP(RIGHT($D$2,3),定数!$A$6:$A$13,定数!$B$6:$B$13))</f>
        <v>-4677.0574704696564</v>
      </c>
      <c r="U101" s="105"/>
      <c r="V101" s="106">
        <f t="shared" si="19"/>
        <v>-18.999999999999773</v>
      </c>
      <c r="W101" s="106"/>
      <c r="X101" t="str">
        <f t="shared" si="22"/>
        <v/>
      </c>
      <c r="Y101">
        <f t="shared" si="22"/>
        <v>1</v>
      </c>
      <c r="Z101" s="38">
        <f t="shared" si="20"/>
        <v>155901.91568232188</v>
      </c>
      <c r="AA101" s="39">
        <f t="shared" si="21"/>
        <v>0</v>
      </c>
      <c r="AB101" t="str">
        <f t="shared" si="13"/>
        <v/>
      </c>
      <c r="AC101">
        <f t="shared" si="14"/>
        <v>-4677.0574704696564</v>
      </c>
    </row>
    <row r="102" spans="2:29" x14ac:dyDescent="0.15">
      <c r="B102" s="37">
        <v>94</v>
      </c>
      <c r="C102" s="102">
        <f t="shared" si="12"/>
        <v>151224.85821185223</v>
      </c>
      <c r="D102" s="102"/>
      <c r="E102" s="43">
        <f>IF(C102="","",'検証シート　FIB1.27'!E102)</f>
        <v>2019</v>
      </c>
      <c r="F102" s="8">
        <f>IF(E102="","",IF('検証シート　FIB1.27'!F102="","",'検証シート　FIB1.27'!F102))</f>
        <v>43987</v>
      </c>
      <c r="G102" s="43" t="str">
        <f>IF(F102="","",IF('検証シート　FIB1.27'!G102="","",'検証シート　FIB1.27'!G102))</f>
        <v>売</v>
      </c>
      <c r="H102" s="103">
        <f>IF(G102="","",IF('検証シート　FIB1.27'!H102="","",'検証シート　FIB1.27'!H102))</f>
        <v>108.01</v>
      </c>
      <c r="I102" s="103" t="str">
        <f>IF(H102="","",IF('検証シート　FIB1.27'!I102="","",'検証シート　FIB1.27'!I102))</f>
        <v/>
      </c>
      <c r="J102" s="6">
        <f>IF(H102="","",IF('検証シート　FIB1.27'!J102="","",'検証シート　FIB1.27'!J102))</f>
        <v>108.19</v>
      </c>
      <c r="K102" s="42">
        <f t="shared" si="15"/>
        <v>17.999999999999261</v>
      </c>
      <c r="L102" s="107">
        <f t="shared" si="16"/>
        <v>4536.7457463555666</v>
      </c>
      <c r="M102" s="108"/>
      <c r="N102" s="6">
        <f>IF(K102="","",(L102/K102)/LOOKUP(RIGHT($D$2,3),定数!$A$6:$A$13,定数!$B$6:$B$13))</f>
        <v>2.5204143035309738</v>
      </c>
      <c r="O102" s="43">
        <f>IF(N102="","",IF('検証シート　FIB1.27'!O102="","",'検証シート　FIB1.27'!O102))</f>
        <v>2019</v>
      </c>
      <c r="P102" s="8">
        <f>IF(O102="","",IF('検証シート　FIB1.27'!P102="","",'検証シート　FIB1.27'!P102))</f>
        <v>43987</v>
      </c>
      <c r="Q102" s="8" t="s">
        <v>65</v>
      </c>
      <c r="R102" s="104">
        <f t="shared" si="17"/>
        <v>108.19</v>
      </c>
      <c r="S102" s="104"/>
      <c r="T102" s="105">
        <f>IF(R102="","",V102*N102*LOOKUP(RIGHT($D$2,3),定数!$A$6:$A$13,定数!$B$6:$B$13))</f>
        <v>-4536.7457463555666</v>
      </c>
      <c r="U102" s="105"/>
      <c r="V102" s="106">
        <f t="shared" si="19"/>
        <v>-17.999999999999261</v>
      </c>
      <c r="W102" s="106"/>
      <c r="X102" t="str">
        <f t="shared" si="22"/>
        <v/>
      </c>
      <c r="Y102">
        <f t="shared" si="22"/>
        <v>2</v>
      </c>
      <c r="Z102" s="38">
        <f t="shared" si="20"/>
        <v>155901.91568232188</v>
      </c>
      <c r="AA102" s="39">
        <f t="shared" si="21"/>
        <v>2.9999999999999916E-2</v>
      </c>
      <c r="AB102" t="str">
        <f t="shared" si="13"/>
        <v/>
      </c>
      <c r="AC102">
        <f t="shared" si="14"/>
        <v>-4536.7457463555666</v>
      </c>
    </row>
    <row r="103" spans="2:29" x14ac:dyDescent="0.15">
      <c r="B103" s="37">
        <v>95</v>
      </c>
      <c r="C103" s="102">
        <f t="shared" si="12"/>
        <v>146688.11246549667</v>
      </c>
      <c r="D103" s="102"/>
      <c r="E103" s="43">
        <f>IF(C103="","",'検証シート　FIB1.27'!E103)</f>
        <v>2019</v>
      </c>
      <c r="F103" s="8">
        <f>IF(E103="","",IF('検証シート　FIB1.27'!F103="","",'検証シート　FIB1.27'!F103))</f>
        <v>43987</v>
      </c>
      <c r="G103" s="43" t="str">
        <f>IF(F103="","",IF('検証シート　FIB1.27'!G103="","",'検証シート　FIB1.27'!G103))</f>
        <v>買</v>
      </c>
      <c r="H103" s="103">
        <f>IF(G103="","",IF('検証シート　FIB1.27'!H103="","",'検証シート　FIB1.27'!H103))</f>
        <v>108.42</v>
      </c>
      <c r="I103" s="103" t="str">
        <f>IF(H103="","",IF('検証シート　FIB1.27'!I103="","",'検証シート　FIB1.27'!I103))</f>
        <v/>
      </c>
      <c r="J103" s="6">
        <f>IF(H103="","",IF('検証シート　FIB1.27'!J103="","",'検証シート　FIB1.27'!J103))</f>
        <v>108.27</v>
      </c>
      <c r="K103" s="42">
        <f t="shared" si="15"/>
        <v>15.000000000000568</v>
      </c>
      <c r="L103" s="107">
        <f t="shared" si="16"/>
        <v>4400.6433739649001</v>
      </c>
      <c r="M103" s="108"/>
      <c r="N103" s="6">
        <f>IF(K103="","",(L103/K103)/LOOKUP(RIGHT($D$2,3),定数!$A$6:$A$13,定数!$B$6:$B$13))</f>
        <v>2.9337622493098223</v>
      </c>
      <c r="O103" s="43">
        <f>IF(N103="","",IF('検証シート　FIB1.27'!O103="","",'検証シート　FIB1.27'!O103))</f>
        <v>2019</v>
      </c>
      <c r="P103" s="8">
        <f>IF(O103="","",IF('検証シート　FIB1.27'!P103="","",'検証シート　FIB1.27'!P103))</f>
        <v>43987</v>
      </c>
      <c r="Q103" s="8" t="s">
        <v>65</v>
      </c>
      <c r="R103" s="104">
        <f t="shared" si="17"/>
        <v>108.27</v>
      </c>
      <c r="S103" s="104"/>
      <c r="T103" s="105">
        <f>IF(R103="","",V103*N103*LOOKUP(RIGHT($D$2,3),定数!$A$6:$A$13,定数!$B$6:$B$13))</f>
        <v>-4400.6433739649001</v>
      </c>
      <c r="U103" s="105"/>
      <c r="V103" s="106">
        <f t="shared" si="19"/>
        <v>-15.000000000000568</v>
      </c>
      <c r="W103" s="106"/>
      <c r="X103" t="str">
        <f t="shared" si="22"/>
        <v/>
      </c>
      <c r="Y103">
        <f t="shared" si="22"/>
        <v>3</v>
      </c>
      <c r="Z103" s="38">
        <f t="shared" si="20"/>
        <v>155901.91568232188</v>
      </c>
      <c r="AA103" s="39">
        <f t="shared" si="21"/>
        <v>5.909999999999993E-2</v>
      </c>
      <c r="AB103" t="str">
        <f t="shared" si="13"/>
        <v/>
      </c>
      <c r="AC103">
        <f t="shared" si="14"/>
        <v>-4400.6433739649001</v>
      </c>
    </row>
    <row r="104" spans="2:29" x14ac:dyDescent="0.15">
      <c r="B104" s="37">
        <v>96</v>
      </c>
      <c r="C104" s="102">
        <f t="shared" si="12"/>
        <v>142287.46909153176</v>
      </c>
      <c r="D104" s="102"/>
      <c r="E104" s="43">
        <f>IF(C104="","",'検証シート　FIB1.27'!E104)</f>
        <v>2019</v>
      </c>
      <c r="F104" s="8">
        <f>IF(E104="","",IF('検証シート　FIB1.27'!F104="","",'検証シート　FIB1.27'!F104))</f>
        <v>43987</v>
      </c>
      <c r="G104" s="43" t="str">
        <f>IF(F104="","",IF('検証シート　FIB1.27'!G104="","",'検証シート　FIB1.27'!G104))</f>
        <v>買</v>
      </c>
      <c r="H104" s="103">
        <f>IF(G104="","",IF('検証シート　FIB1.27'!H104="","",'検証シート　FIB1.27'!H104))</f>
        <v>108.47</v>
      </c>
      <c r="I104" s="103" t="str">
        <f>IF(H104="","",IF('検証シート　FIB1.27'!I104="","",'検証シート　FIB1.27'!I104))</f>
        <v/>
      </c>
      <c r="J104" s="6">
        <f>IF(H104="","",IF('検証シート　FIB1.27'!J104="","",'検証シート　FIB1.27'!J104))</f>
        <v>108.36</v>
      </c>
      <c r="K104" s="42">
        <f t="shared" si="15"/>
        <v>10.999999999999943</v>
      </c>
      <c r="L104" s="107">
        <f t="shared" si="16"/>
        <v>4268.6240727459526</v>
      </c>
      <c r="M104" s="108"/>
      <c r="N104" s="6">
        <f>IF(K104="","",(L104/K104)/LOOKUP(RIGHT($D$2,3),定数!$A$6:$A$13,定数!$B$6:$B$13))</f>
        <v>3.8805673388599771</v>
      </c>
      <c r="O104" s="43">
        <f>IF(N104="","",IF('検証シート　FIB1.27'!O104="","",'検証シート　FIB1.27'!O104))</f>
        <v>2019</v>
      </c>
      <c r="P104" s="8">
        <f>IF(O104="","",IF('検証シート　FIB1.27'!P104="","",'検証シート　FIB1.27'!P104))</f>
        <v>43987</v>
      </c>
      <c r="Q104" s="8" t="s">
        <v>65</v>
      </c>
      <c r="R104" s="104">
        <f t="shared" si="17"/>
        <v>108.36</v>
      </c>
      <c r="S104" s="104"/>
      <c r="T104" s="105">
        <f>IF(R104="","",V104*N104*LOOKUP(RIGHT($D$2,3),定数!$A$6:$A$13,定数!$B$6:$B$13))</f>
        <v>-4268.6240727459526</v>
      </c>
      <c r="U104" s="105"/>
      <c r="V104" s="106">
        <f t="shared" si="19"/>
        <v>-10.999999999999943</v>
      </c>
      <c r="W104" s="106"/>
      <c r="X104" t="str">
        <f t="shared" si="22"/>
        <v/>
      </c>
      <c r="Y104">
        <f t="shared" si="22"/>
        <v>4</v>
      </c>
      <c r="Z104" s="38">
        <f t="shared" si="20"/>
        <v>155901.91568232188</v>
      </c>
      <c r="AA104" s="39">
        <f t="shared" si="21"/>
        <v>8.7326999999999932E-2</v>
      </c>
      <c r="AB104" t="str">
        <f t="shared" si="13"/>
        <v/>
      </c>
      <c r="AC104">
        <f t="shared" si="14"/>
        <v>-4268.6240727459526</v>
      </c>
    </row>
    <row r="105" spans="2:29" x14ac:dyDescent="0.15">
      <c r="B105" s="37">
        <v>97</v>
      </c>
      <c r="C105" s="102">
        <f t="shared" si="12"/>
        <v>138018.8450187858</v>
      </c>
      <c r="D105" s="102"/>
      <c r="E105" s="43">
        <f>IF(C105="","",'検証シート　FIB1.27'!E105)</f>
        <v>2019</v>
      </c>
      <c r="F105" s="8">
        <f>IF(E105="","",IF('検証シート　FIB1.27'!F105="","",'検証シート　FIB1.27'!F105))</f>
        <v>43989</v>
      </c>
      <c r="G105" s="43" t="str">
        <f>IF(F105="","",IF('検証シート　FIB1.27'!G105="","",'検証シート　FIB1.27'!G105))</f>
        <v>買</v>
      </c>
      <c r="H105" s="103">
        <f>IF(G105="","",IF('検証シート　FIB1.27'!H105="","",'検証シート　FIB1.27'!H105))</f>
        <v>108.44</v>
      </c>
      <c r="I105" s="103" t="str">
        <f>IF(H105="","",IF('検証シート　FIB1.27'!I105="","",'検証シート　FIB1.27'!I105))</f>
        <v/>
      </c>
      <c r="J105" s="6">
        <f>IF(H105="","",IF('検証シート　FIB1.27'!J105="","",'検証シート　FIB1.27'!J105))</f>
        <v>108.37</v>
      </c>
      <c r="K105" s="42">
        <f t="shared" si="15"/>
        <v>6.9999999999993179</v>
      </c>
      <c r="L105" s="107">
        <f t="shared" si="16"/>
        <v>4140.5653505635737</v>
      </c>
      <c r="M105" s="108"/>
      <c r="N105" s="6">
        <f>IF(K105="","",(L105/K105)/LOOKUP(RIGHT($D$2,3),定数!$A$6:$A$13,定数!$B$6:$B$13))</f>
        <v>5.915093357948539</v>
      </c>
      <c r="O105" s="43">
        <f>IF(N105="","",IF('検証シート　FIB1.27'!O105="","",'検証シート　FIB1.27'!O105))</f>
        <v>2019</v>
      </c>
      <c r="P105" s="8">
        <f>IF(O105="","",IF('検証シート　FIB1.27'!P105="","",'検証シート　FIB1.27'!P105))</f>
        <v>43989</v>
      </c>
      <c r="Q105" s="8" t="s">
        <v>69</v>
      </c>
      <c r="R105" s="104">
        <v>108.53</v>
      </c>
      <c r="S105" s="104"/>
      <c r="T105" s="105">
        <f>IF(R105="","",V105*N105*LOOKUP(RIGHT($D$2,3),定数!$A$6:$A$13,定数!$B$6:$B$13))</f>
        <v>5323.5840221538865</v>
      </c>
      <c r="U105" s="105"/>
      <c r="V105" s="106">
        <f t="shared" si="19"/>
        <v>9.0000000000003411</v>
      </c>
      <c r="W105" s="106"/>
      <c r="X105" t="str">
        <f t="shared" si="22"/>
        <v/>
      </c>
      <c r="Y105">
        <f t="shared" si="22"/>
        <v>0</v>
      </c>
      <c r="Z105" s="38">
        <f t="shared" si="20"/>
        <v>155901.91568232188</v>
      </c>
      <c r="AA105" s="39">
        <f t="shared" si="21"/>
        <v>0.11470719000000007</v>
      </c>
      <c r="AB105">
        <f t="shared" si="13"/>
        <v>5323.5840221538865</v>
      </c>
      <c r="AC105" t="str">
        <f t="shared" si="14"/>
        <v/>
      </c>
    </row>
    <row r="106" spans="2:29" x14ac:dyDescent="0.15">
      <c r="B106" s="37">
        <v>98</v>
      </c>
      <c r="C106" s="102">
        <f t="shared" si="12"/>
        <v>143342.42904093969</v>
      </c>
      <c r="D106" s="102"/>
      <c r="E106" s="43">
        <f>IF(C106="","",'検証シート　FIB1.27'!E106)</f>
        <v>2019</v>
      </c>
      <c r="F106" s="8">
        <f>IF(E106="","",IF('検証シート　FIB1.27'!F106="","",'検証シート　FIB1.27'!F106))</f>
        <v>43989</v>
      </c>
      <c r="G106" s="43" t="str">
        <f>IF(F106="","",IF('検証シート　FIB1.27'!G106="","",'検証シート　FIB1.27'!G106))</f>
        <v>買</v>
      </c>
      <c r="H106" s="103">
        <f>IF(G106="","",IF('検証シート　FIB1.27'!H106="","",'検証シート　FIB1.27'!H106))</f>
        <v>108.49</v>
      </c>
      <c r="I106" s="103" t="str">
        <f>IF(H106="","",IF('検証シート　FIB1.27'!I106="","",'検証シート　FIB1.27'!I106))</f>
        <v/>
      </c>
      <c r="J106" s="6">
        <f>IF(H106="","",IF('検証シート　FIB1.27'!J106="","",'検証シート　FIB1.27'!J106))</f>
        <v>108.45</v>
      </c>
      <c r="K106" s="42">
        <f t="shared" si="15"/>
        <v>3.9999999999992042</v>
      </c>
      <c r="L106" s="107">
        <f t="shared" si="16"/>
        <v>4300.2728712281905</v>
      </c>
      <c r="M106" s="108"/>
      <c r="N106" s="6">
        <f>IF(K106="","",(L106/K106)/LOOKUP(RIGHT($D$2,3),定数!$A$6:$A$13,定数!$B$6:$B$13))</f>
        <v>10.750682178072616</v>
      </c>
      <c r="O106" s="43">
        <f>IF(N106="","",IF('検証シート　FIB1.27'!O106="","",'検証シート　FIB1.27'!O106))</f>
        <v>2019</v>
      </c>
      <c r="P106" s="8">
        <f>IF(O106="","",IF('検証シート　FIB1.27'!P106="","",'検証シート　FIB1.27'!P106))</f>
        <v>43989</v>
      </c>
      <c r="Q106" s="8" t="s">
        <v>69</v>
      </c>
      <c r="R106" s="104">
        <v>108.55</v>
      </c>
      <c r="S106" s="104"/>
      <c r="T106" s="105">
        <f>IF(R106="","",V106*N106*LOOKUP(RIGHT($D$2,3),定数!$A$6:$A$13,定数!$B$6:$B$13))</f>
        <v>6450.4093068438142</v>
      </c>
      <c r="U106" s="105"/>
      <c r="V106" s="106">
        <f t="shared" si="19"/>
        <v>6.0000000000002274</v>
      </c>
      <c r="W106" s="106"/>
      <c r="X106" t="str">
        <f t="shared" si="22"/>
        <v/>
      </c>
      <c r="Y106">
        <f t="shared" si="22"/>
        <v>0</v>
      </c>
      <c r="Z106" s="38">
        <f t="shared" si="20"/>
        <v>155901.91568232188</v>
      </c>
      <c r="AA106" s="39">
        <f t="shared" si="21"/>
        <v>8.0560181614281134E-2</v>
      </c>
      <c r="AB106">
        <f t="shared" si="13"/>
        <v>6450.4093068438142</v>
      </c>
      <c r="AC106" t="str">
        <f t="shared" si="14"/>
        <v/>
      </c>
    </row>
    <row r="107" spans="2:29" x14ac:dyDescent="0.15">
      <c r="B107" s="37">
        <v>99</v>
      </c>
      <c r="C107" s="102">
        <f t="shared" si="12"/>
        <v>149792.83834778352</v>
      </c>
      <c r="D107" s="102"/>
      <c r="E107" s="43">
        <f>IF(C107="","",'検証シート　FIB1.27'!E107)</f>
        <v>2019</v>
      </c>
      <c r="F107" s="8">
        <f>IF(E107="","",IF('検証シート　FIB1.27'!F107="","",'検証シート　FIB1.27'!F107))</f>
        <v>43996</v>
      </c>
      <c r="G107" s="43" t="str">
        <f>IF(F107="","",IF('検証シート　FIB1.27'!G107="","",'検証シート　FIB1.27'!G107))</f>
        <v>売</v>
      </c>
      <c r="H107" s="103">
        <f>IF(G107="","",IF('検証シート　FIB1.27'!H107="","",'検証シート　FIB1.27'!H107))</f>
        <v>108.35</v>
      </c>
      <c r="I107" s="103" t="str">
        <f>IF(H107="","",IF('検証シート　FIB1.27'!I107="","",'検証シート　FIB1.27'!I107))</f>
        <v/>
      </c>
      <c r="J107" s="6">
        <f>IF(H107="","",IF('検証シート　FIB1.27'!J107="","",'検証シート　FIB1.27'!J107))</f>
        <v>108.38</v>
      </c>
      <c r="K107" s="42">
        <f t="shared" si="15"/>
        <v>3.0000000000001137</v>
      </c>
      <c r="L107" s="107">
        <f t="shared" si="16"/>
        <v>4493.7851504335049</v>
      </c>
      <c r="M107" s="108"/>
      <c r="N107" s="6">
        <f>IF(K107="","",(L107/K107)/LOOKUP(RIGHT($D$2,3),定数!$A$6:$A$13,定数!$B$6:$B$13))</f>
        <v>14.979283834777782</v>
      </c>
      <c r="O107" s="43">
        <f>IF(N107="","",IF('検証シート　FIB1.27'!O107="","",'検証シート　FIB1.27'!O107))</f>
        <v>2019</v>
      </c>
      <c r="P107" s="8">
        <f>IF(O107="","",IF('検証シート　FIB1.27'!P107="","",'検証シート　FIB1.27'!P107))</f>
        <v>43996</v>
      </c>
      <c r="Q107" s="8" t="s">
        <v>69</v>
      </c>
      <c r="R107" s="104">
        <v>108.29</v>
      </c>
      <c r="S107" s="104"/>
      <c r="T107" s="105">
        <f>IF(R107="","",V107*N107*LOOKUP(RIGHT($D$2,3),定数!$A$6:$A$13,定数!$B$6:$B$13))</f>
        <v>8987.5703008648816</v>
      </c>
      <c r="U107" s="105"/>
      <c r="V107" s="106">
        <f t="shared" si="19"/>
        <v>5.9999999999988063</v>
      </c>
      <c r="W107" s="106"/>
      <c r="X107" t="str">
        <f>IF(U107&lt;&gt;"",IF(U107&lt;0,1+X106,0),"")</f>
        <v/>
      </c>
      <c r="Y107">
        <f>IF(V107&lt;&gt;"",IF(V107&lt;0,1+Y106,0),"")</f>
        <v>0</v>
      </c>
      <c r="Z107" s="38">
        <f t="shared" si="20"/>
        <v>155901.91568232188</v>
      </c>
      <c r="AA107" s="39">
        <f t="shared" si="21"/>
        <v>3.9185389786913882E-2</v>
      </c>
      <c r="AB107">
        <f t="shared" si="13"/>
        <v>8987.5703008648816</v>
      </c>
      <c r="AC107" t="str">
        <f t="shared" si="14"/>
        <v/>
      </c>
    </row>
    <row r="108" spans="2:29" x14ac:dyDescent="0.15">
      <c r="B108" s="37">
        <v>100</v>
      </c>
      <c r="C108" s="102">
        <f t="shared" si="12"/>
        <v>158780.40864864839</v>
      </c>
      <c r="D108" s="102"/>
      <c r="E108" s="43">
        <f>IF(C108="","",'検証シート　FIB1.27'!E108)</f>
        <v>2019</v>
      </c>
      <c r="F108" s="8">
        <f>IF(E108="","",IF('検証シート　FIB1.27'!F108="","",'検証シート　FIB1.27'!F108))</f>
        <v>43996</v>
      </c>
      <c r="G108" s="43" t="str">
        <f>IF(F108="","",IF('検証シート　FIB1.27'!G108="","",'検証シート　FIB1.27'!G108))</f>
        <v>売</v>
      </c>
      <c r="H108" s="103">
        <f>IF(G108="","",IF('検証シート　FIB1.27'!H108="","",'検証シート　FIB1.27'!H108))</f>
        <v>108.29</v>
      </c>
      <c r="I108" s="103" t="str">
        <f>IF(H108="","",IF('検証シート　FIB1.27'!I108="","",'検証シート　FIB1.27'!I108))</f>
        <v/>
      </c>
      <c r="J108" s="6">
        <f>IF(H108="","",IF('検証シート　FIB1.27'!J108="","",'検証シート　FIB1.27'!J108))</f>
        <v>108.4</v>
      </c>
      <c r="K108" s="42">
        <f t="shared" si="15"/>
        <v>10.999999999999943</v>
      </c>
      <c r="L108" s="107">
        <f t="shared" si="16"/>
        <v>4763.412259459451</v>
      </c>
      <c r="M108" s="108"/>
      <c r="N108" s="6">
        <f>IF(K108="","",(L108/K108)/LOOKUP(RIGHT($D$2,3),定数!$A$6:$A$13,定数!$B$6:$B$13))</f>
        <v>4.3303747813267961</v>
      </c>
      <c r="O108" s="43">
        <f>IF(N108="","",IF('検証シート　FIB1.27'!O108="","",'検証シート　FIB1.27'!O108))</f>
        <v>2019</v>
      </c>
      <c r="P108" s="8">
        <f>IF(O108="","",IF('検証シート　FIB1.27'!P108="","",'検証シート　FIB1.27'!P108))</f>
        <v>43996</v>
      </c>
      <c r="Q108" s="8" t="s">
        <v>69</v>
      </c>
      <c r="R108" s="104">
        <v>108.15</v>
      </c>
      <c r="S108" s="104"/>
      <c r="T108" s="105">
        <f>IF(R108="","",V108*N108*LOOKUP(RIGHT($D$2,3),定数!$A$6:$A$13,定数!$B$6:$B$13))</f>
        <v>6062.5246938575392</v>
      </c>
      <c r="U108" s="105"/>
      <c r="V108" s="106">
        <f t="shared" si="19"/>
        <v>14.000000000000057</v>
      </c>
      <c r="W108" s="106"/>
      <c r="X108" t="str">
        <f>IF(U108&lt;&gt;"",IF(U108&lt;0,1+X107,0),"")</f>
        <v/>
      </c>
      <c r="Y108">
        <f>IF(V108&lt;&gt;"",IF(V108&lt;0,1+Y107,0),"")</f>
        <v>0</v>
      </c>
      <c r="Z108" s="38">
        <f t="shared" si="20"/>
        <v>158780.40864864839</v>
      </c>
      <c r="AA108" s="39">
        <f t="shared" si="21"/>
        <v>0</v>
      </c>
      <c r="AB108">
        <f t="shared" si="13"/>
        <v>6062.5246938575392</v>
      </c>
      <c r="AC108" t="str">
        <f t="shared" si="14"/>
        <v/>
      </c>
    </row>
    <row r="109" spans="2:29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</sheetData>
  <mergeCells count="636">
    <mergeCell ref="C105:D105"/>
    <mergeCell ref="H105:I105"/>
    <mergeCell ref="L105:M105"/>
    <mergeCell ref="R105:S105"/>
    <mergeCell ref="T105:U105"/>
    <mergeCell ref="V105:W105"/>
    <mergeCell ref="C108:D108"/>
    <mergeCell ref="H108:I108"/>
    <mergeCell ref="L108:M108"/>
    <mergeCell ref="R108:S108"/>
    <mergeCell ref="T108:U108"/>
    <mergeCell ref="V108:W108"/>
    <mergeCell ref="C106:D106"/>
    <mergeCell ref="H106:I106"/>
    <mergeCell ref="L106:M106"/>
    <mergeCell ref="R106:S106"/>
    <mergeCell ref="T106:U106"/>
    <mergeCell ref="V106:W106"/>
    <mergeCell ref="C107:D107"/>
    <mergeCell ref="H107:I107"/>
    <mergeCell ref="L107:M107"/>
    <mergeCell ref="R107:S107"/>
    <mergeCell ref="T107:U107"/>
    <mergeCell ref="V107:W107"/>
    <mergeCell ref="C103:D103"/>
    <mergeCell ref="H103:I103"/>
    <mergeCell ref="L103:M103"/>
    <mergeCell ref="R103:S103"/>
    <mergeCell ref="T103:U103"/>
    <mergeCell ref="V103:W103"/>
    <mergeCell ref="C104:D104"/>
    <mergeCell ref="H104:I104"/>
    <mergeCell ref="L104:M104"/>
    <mergeCell ref="R104:S104"/>
    <mergeCell ref="T104:U104"/>
    <mergeCell ref="V104:W104"/>
    <mergeCell ref="C101:D101"/>
    <mergeCell ref="H101:I101"/>
    <mergeCell ref="L101:M101"/>
    <mergeCell ref="R101:S101"/>
    <mergeCell ref="T101:U101"/>
    <mergeCell ref="V101:W101"/>
    <mergeCell ref="C102:D102"/>
    <mergeCell ref="H102:I102"/>
    <mergeCell ref="L102:M102"/>
    <mergeCell ref="R102:S102"/>
    <mergeCell ref="T102:U102"/>
    <mergeCell ref="V102:W102"/>
    <mergeCell ref="C99:D99"/>
    <mergeCell ref="H99:I99"/>
    <mergeCell ref="L99:M99"/>
    <mergeCell ref="R99:S99"/>
    <mergeCell ref="T99:U99"/>
    <mergeCell ref="V99:W99"/>
    <mergeCell ref="C100:D100"/>
    <mergeCell ref="H100:I100"/>
    <mergeCell ref="L100:M100"/>
    <mergeCell ref="R100:S100"/>
    <mergeCell ref="T100:U100"/>
    <mergeCell ref="V100:W100"/>
    <mergeCell ref="C97:D97"/>
    <mergeCell ref="H97:I97"/>
    <mergeCell ref="L97:M97"/>
    <mergeCell ref="R97:S97"/>
    <mergeCell ref="T97:U97"/>
    <mergeCell ref="V97:W97"/>
    <mergeCell ref="C98:D98"/>
    <mergeCell ref="H98:I98"/>
    <mergeCell ref="L98:M98"/>
    <mergeCell ref="R98:S98"/>
    <mergeCell ref="T98:U98"/>
    <mergeCell ref="V98:W98"/>
    <mergeCell ref="C95:D95"/>
    <mergeCell ref="H95:I95"/>
    <mergeCell ref="L95:M95"/>
    <mergeCell ref="R95:S95"/>
    <mergeCell ref="T95:U95"/>
    <mergeCell ref="V95:W95"/>
    <mergeCell ref="C96:D96"/>
    <mergeCell ref="H96:I96"/>
    <mergeCell ref="L96:M96"/>
    <mergeCell ref="R96:S96"/>
    <mergeCell ref="T96:U96"/>
    <mergeCell ref="V96:W96"/>
    <mergeCell ref="C93:D93"/>
    <mergeCell ref="H93:I93"/>
    <mergeCell ref="L93:M93"/>
    <mergeCell ref="R93:S93"/>
    <mergeCell ref="T93:U93"/>
    <mergeCell ref="V93:W93"/>
    <mergeCell ref="C94:D94"/>
    <mergeCell ref="H94:I94"/>
    <mergeCell ref="L94:M94"/>
    <mergeCell ref="R94:S94"/>
    <mergeCell ref="T94:U94"/>
    <mergeCell ref="V94:W94"/>
    <mergeCell ref="C91:D91"/>
    <mergeCell ref="H91:I91"/>
    <mergeCell ref="L91:M91"/>
    <mergeCell ref="R91:S91"/>
    <mergeCell ref="T91:U91"/>
    <mergeCell ref="V91:W91"/>
    <mergeCell ref="C92:D92"/>
    <mergeCell ref="H92:I92"/>
    <mergeCell ref="L92:M92"/>
    <mergeCell ref="R92:S92"/>
    <mergeCell ref="T92:U92"/>
    <mergeCell ref="V92:W92"/>
    <mergeCell ref="C89:D89"/>
    <mergeCell ref="H89:I89"/>
    <mergeCell ref="L89:M89"/>
    <mergeCell ref="R89:S89"/>
    <mergeCell ref="T89:U89"/>
    <mergeCell ref="V89:W89"/>
    <mergeCell ref="C90:D90"/>
    <mergeCell ref="H90:I90"/>
    <mergeCell ref="L90:M90"/>
    <mergeCell ref="R90:S90"/>
    <mergeCell ref="T90:U90"/>
    <mergeCell ref="V90:W90"/>
    <mergeCell ref="C87:D87"/>
    <mergeCell ref="H87:I87"/>
    <mergeCell ref="L87:M87"/>
    <mergeCell ref="R87:S87"/>
    <mergeCell ref="T87:U87"/>
    <mergeCell ref="V87:W87"/>
    <mergeCell ref="C88:D88"/>
    <mergeCell ref="H88:I88"/>
    <mergeCell ref="L88:M88"/>
    <mergeCell ref="R88:S88"/>
    <mergeCell ref="T88:U88"/>
    <mergeCell ref="V88:W88"/>
    <mergeCell ref="C85:D85"/>
    <mergeCell ref="H85:I85"/>
    <mergeCell ref="L85:M85"/>
    <mergeCell ref="R85:S85"/>
    <mergeCell ref="T85:U85"/>
    <mergeCell ref="V85:W85"/>
    <mergeCell ref="C86:D86"/>
    <mergeCell ref="H86:I86"/>
    <mergeCell ref="L86:M86"/>
    <mergeCell ref="R86:S86"/>
    <mergeCell ref="T86:U86"/>
    <mergeCell ref="V86:W86"/>
    <mergeCell ref="C83:D83"/>
    <mergeCell ref="H83:I83"/>
    <mergeCell ref="L83:M83"/>
    <mergeCell ref="R83:S83"/>
    <mergeCell ref="T83:U83"/>
    <mergeCell ref="V83:W83"/>
    <mergeCell ref="C84:D84"/>
    <mergeCell ref="H84:I84"/>
    <mergeCell ref="L84:M84"/>
    <mergeCell ref="R84:S84"/>
    <mergeCell ref="T84:U84"/>
    <mergeCell ref="V84:W84"/>
    <mergeCell ref="C81:D81"/>
    <mergeCell ref="H81:I81"/>
    <mergeCell ref="L81:M81"/>
    <mergeCell ref="R81:S81"/>
    <mergeCell ref="T81:U81"/>
    <mergeCell ref="V81:W81"/>
    <mergeCell ref="C82:D82"/>
    <mergeCell ref="H82:I82"/>
    <mergeCell ref="L82:M82"/>
    <mergeCell ref="R82:S82"/>
    <mergeCell ref="T82:U82"/>
    <mergeCell ref="V82:W82"/>
    <mergeCell ref="C79:D79"/>
    <mergeCell ref="H79:I79"/>
    <mergeCell ref="L79:M79"/>
    <mergeCell ref="R79:S79"/>
    <mergeCell ref="T79:U79"/>
    <mergeCell ref="V79:W79"/>
    <mergeCell ref="C80:D80"/>
    <mergeCell ref="H80:I80"/>
    <mergeCell ref="L80:M80"/>
    <mergeCell ref="R80:S80"/>
    <mergeCell ref="T80:U80"/>
    <mergeCell ref="V80:W80"/>
    <mergeCell ref="C77:D77"/>
    <mergeCell ref="H77:I77"/>
    <mergeCell ref="L77:M77"/>
    <mergeCell ref="R77:S77"/>
    <mergeCell ref="T77:U77"/>
    <mergeCell ref="V77:W77"/>
    <mergeCell ref="C78:D78"/>
    <mergeCell ref="H78:I78"/>
    <mergeCell ref="L78:M78"/>
    <mergeCell ref="R78:S78"/>
    <mergeCell ref="T78:U78"/>
    <mergeCell ref="V78:W78"/>
    <mergeCell ref="C75:D75"/>
    <mergeCell ref="H75:I75"/>
    <mergeCell ref="L75:M75"/>
    <mergeCell ref="R75:S75"/>
    <mergeCell ref="T75:U75"/>
    <mergeCell ref="V75:W75"/>
    <mergeCell ref="C76:D76"/>
    <mergeCell ref="H76:I76"/>
    <mergeCell ref="L76:M76"/>
    <mergeCell ref="R76:S76"/>
    <mergeCell ref="T76:U76"/>
    <mergeCell ref="V76:W76"/>
    <mergeCell ref="C73:D73"/>
    <mergeCell ref="H73:I73"/>
    <mergeCell ref="L73:M73"/>
    <mergeCell ref="R73:S73"/>
    <mergeCell ref="T73:U73"/>
    <mergeCell ref="V73:W73"/>
    <mergeCell ref="C74:D74"/>
    <mergeCell ref="H74:I74"/>
    <mergeCell ref="L74:M74"/>
    <mergeCell ref="R74:S74"/>
    <mergeCell ref="T74:U74"/>
    <mergeCell ref="V74:W74"/>
    <mergeCell ref="C71:D71"/>
    <mergeCell ref="H71:I71"/>
    <mergeCell ref="L71:M71"/>
    <mergeCell ref="R71:S71"/>
    <mergeCell ref="T71:U71"/>
    <mergeCell ref="V71:W71"/>
    <mergeCell ref="C72:D72"/>
    <mergeCell ref="H72:I72"/>
    <mergeCell ref="L72:M72"/>
    <mergeCell ref="R72:S72"/>
    <mergeCell ref="T72:U72"/>
    <mergeCell ref="V72:W72"/>
    <mergeCell ref="C69:D69"/>
    <mergeCell ref="H69:I69"/>
    <mergeCell ref="L69:M69"/>
    <mergeCell ref="R69:S69"/>
    <mergeCell ref="T69:U69"/>
    <mergeCell ref="V69:W69"/>
    <mergeCell ref="C70:D70"/>
    <mergeCell ref="H70:I70"/>
    <mergeCell ref="L70:M70"/>
    <mergeCell ref="R70:S70"/>
    <mergeCell ref="T70:U70"/>
    <mergeCell ref="V70:W70"/>
    <mergeCell ref="C67:D67"/>
    <mergeCell ref="H67:I67"/>
    <mergeCell ref="L67:M67"/>
    <mergeCell ref="R67:S67"/>
    <mergeCell ref="T67:U67"/>
    <mergeCell ref="V67:W67"/>
    <mergeCell ref="C68:D68"/>
    <mergeCell ref="H68:I68"/>
    <mergeCell ref="L68:M68"/>
    <mergeCell ref="R68:S68"/>
    <mergeCell ref="T68:U68"/>
    <mergeCell ref="V68:W68"/>
    <mergeCell ref="C65:D65"/>
    <mergeCell ref="H65:I65"/>
    <mergeCell ref="L65:M65"/>
    <mergeCell ref="R65:S65"/>
    <mergeCell ref="T65:U65"/>
    <mergeCell ref="V65:W65"/>
    <mergeCell ref="C66:D66"/>
    <mergeCell ref="H66:I66"/>
    <mergeCell ref="L66:M66"/>
    <mergeCell ref="R66:S66"/>
    <mergeCell ref="T66:U66"/>
    <mergeCell ref="V66:W66"/>
    <mergeCell ref="C63:D63"/>
    <mergeCell ref="H63:I63"/>
    <mergeCell ref="L63:M63"/>
    <mergeCell ref="R63:S63"/>
    <mergeCell ref="T63:U63"/>
    <mergeCell ref="V63:W63"/>
    <mergeCell ref="C64:D64"/>
    <mergeCell ref="H64:I64"/>
    <mergeCell ref="L64:M64"/>
    <mergeCell ref="R64:S64"/>
    <mergeCell ref="T64:U64"/>
    <mergeCell ref="V64:W64"/>
    <mergeCell ref="C61:D61"/>
    <mergeCell ref="H61:I61"/>
    <mergeCell ref="L61:M61"/>
    <mergeCell ref="R61:S61"/>
    <mergeCell ref="T61:U61"/>
    <mergeCell ref="V61:W61"/>
    <mergeCell ref="C62:D62"/>
    <mergeCell ref="H62:I62"/>
    <mergeCell ref="L62:M62"/>
    <mergeCell ref="R62:S62"/>
    <mergeCell ref="T62:U62"/>
    <mergeCell ref="V62:W62"/>
    <mergeCell ref="C59:D59"/>
    <mergeCell ref="H59:I59"/>
    <mergeCell ref="L59:M59"/>
    <mergeCell ref="R59:S59"/>
    <mergeCell ref="T59:U59"/>
    <mergeCell ref="V59:W59"/>
    <mergeCell ref="C60:D60"/>
    <mergeCell ref="H60:I60"/>
    <mergeCell ref="L60:M60"/>
    <mergeCell ref="R60:S60"/>
    <mergeCell ref="T60:U60"/>
    <mergeCell ref="V60:W60"/>
    <mergeCell ref="C57:D57"/>
    <mergeCell ref="H57:I57"/>
    <mergeCell ref="L57:M57"/>
    <mergeCell ref="R57:S57"/>
    <mergeCell ref="T57:U57"/>
    <mergeCell ref="V57:W57"/>
    <mergeCell ref="C58:D58"/>
    <mergeCell ref="H58:I58"/>
    <mergeCell ref="L58:M58"/>
    <mergeCell ref="R58:S58"/>
    <mergeCell ref="T58:U58"/>
    <mergeCell ref="V58:W58"/>
    <mergeCell ref="C55:D55"/>
    <mergeCell ref="H55:I55"/>
    <mergeCell ref="L55:M55"/>
    <mergeCell ref="R55:S55"/>
    <mergeCell ref="T55:U55"/>
    <mergeCell ref="V55:W55"/>
    <mergeCell ref="C56:D56"/>
    <mergeCell ref="H56:I56"/>
    <mergeCell ref="L56:M56"/>
    <mergeCell ref="R56:S56"/>
    <mergeCell ref="T56:U56"/>
    <mergeCell ref="V56:W56"/>
    <mergeCell ref="C53:D53"/>
    <mergeCell ref="H53:I53"/>
    <mergeCell ref="L53:M53"/>
    <mergeCell ref="R53:S53"/>
    <mergeCell ref="T53:U53"/>
    <mergeCell ref="V53:W53"/>
    <mergeCell ref="C54:D54"/>
    <mergeCell ref="H54:I54"/>
    <mergeCell ref="L54:M54"/>
    <mergeCell ref="R54:S54"/>
    <mergeCell ref="T54:U54"/>
    <mergeCell ref="V54:W54"/>
    <mergeCell ref="C51:D51"/>
    <mergeCell ref="H51:I51"/>
    <mergeCell ref="L51:M51"/>
    <mergeCell ref="R51:S51"/>
    <mergeCell ref="T51:U51"/>
    <mergeCell ref="V51:W51"/>
    <mergeCell ref="C52:D52"/>
    <mergeCell ref="H52:I52"/>
    <mergeCell ref="L52:M52"/>
    <mergeCell ref="R52:S52"/>
    <mergeCell ref="T52:U52"/>
    <mergeCell ref="V52:W52"/>
    <mergeCell ref="C49:D49"/>
    <mergeCell ref="H49:I49"/>
    <mergeCell ref="L49:M49"/>
    <mergeCell ref="R49:S49"/>
    <mergeCell ref="T49:U49"/>
    <mergeCell ref="V49:W49"/>
    <mergeCell ref="C50:D50"/>
    <mergeCell ref="H50:I50"/>
    <mergeCell ref="L50:M50"/>
    <mergeCell ref="R50:S50"/>
    <mergeCell ref="T50:U50"/>
    <mergeCell ref="V50:W50"/>
    <mergeCell ref="C47:D47"/>
    <mergeCell ref="H47:I47"/>
    <mergeCell ref="L47:M47"/>
    <mergeCell ref="R47:S47"/>
    <mergeCell ref="T47:U47"/>
    <mergeCell ref="V47:W47"/>
    <mergeCell ref="C48:D48"/>
    <mergeCell ref="H48:I48"/>
    <mergeCell ref="L48:M48"/>
    <mergeCell ref="R48:S48"/>
    <mergeCell ref="T48:U48"/>
    <mergeCell ref="V48:W48"/>
    <mergeCell ref="C45:D45"/>
    <mergeCell ref="H45:I45"/>
    <mergeCell ref="L45:M45"/>
    <mergeCell ref="R45:S45"/>
    <mergeCell ref="T45:U45"/>
    <mergeCell ref="V45:W45"/>
    <mergeCell ref="C46:D46"/>
    <mergeCell ref="H46:I46"/>
    <mergeCell ref="L46:M46"/>
    <mergeCell ref="R46:S46"/>
    <mergeCell ref="T46:U46"/>
    <mergeCell ref="V46:W46"/>
    <mergeCell ref="C43:D43"/>
    <mergeCell ref="H43:I43"/>
    <mergeCell ref="L43:M43"/>
    <mergeCell ref="R43:S43"/>
    <mergeCell ref="T43:U43"/>
    <mergeCell ref="V43:W43"/>
    <mergeCell ref="C44:D44"/>
    <mergeCell ref="H44:I44"/>
    <mergeCell ref="L44:M44"/>
    <mergeCell ref="R44:S44"/>
    <mergeCell ref="T44:U44"/>
    <mergeCell ref="V44:W44"/>
    <mergeCell ref="C41:D41"/>
    <mergeCell ref="H41:I41"/>
    <mergeCell ref="L41:M41"/>
    <mergeCell ref="R41:S41"/>
    <mergeCell ref="T41:U41"/>
    <mergeCell ref="V41:W41"/>
    <mergeCell ref="C42:D42"/>
    <mergeCell ref="H42:I42"/>
    <mergeCell ref="L42:M42"/>
    <mergeCell ref="R42:S42"/>
    <mergeCell ref="T42:U42"/>
    <mergeCell ref="V42:W42"/>
    <mergeCell ref="C39:D39"/>
    <mergeCell ref="H39:I39"/>
    <mergeCell ref="L39:M39"/>
    <mergeCell ref="R39:S39"/>
    <mergeCell ref="T39:U39"/>
    <mergeCell ref="V39:W39"/>
    <mergeCell ref="C40:D40"/>
    <mergeCell ref="H40:I40"/>
    <mergeCell ref="L40:M40"/>
    <mergeCell ref="R40:S40"/>
    <mergeCell ref="T40:U40"/>
    <mergeCell ref="V40:W40"/>
    <mergeCell ref="C37:D37"/>
    <mergeCell ref="H37:I37"/>
    <mergeCell ref="L37:M37"/>
    <mergeCell ref="R37:S37"/>
    <mergeCell ref="T37:U37"/>
    <mergeCell ref="V37:W37"/>
    <mergeCell ref="C38:D38"/>
    <mergeCell ref="H38:I38"/>
    <mergeCell ref="L38:M38"/>
    <mergeCell ref="R38:S38"/>
    <mergeCell ref="T38:U38"/>
    <mergeCell ref="V38:W38"/>
    <mergeCell ref="C35:D35"/>
    <mergeCell ref="H35:I35"/>
    <mergeCell ref="L35:M35"/>
    <mergeCell ref="R35:S35"/>
    <mergeCell ref="T35:U35"/>
    <mergeCell ref="V35:W35"/>
    <mergeCell ref="C36:D36"/>
    <mergeCell ref="H36:I36"/>
    <mergeCell ref="L36:M36"/>
    <mergeCell ref="R36:S36"/>
    <mergeCell ref="T36:U36"/>
    <mergeCell ref="V36:W36"/>
    <mergeCell ref="C33:D33"/>
    <mergeCell ref="H33:I33"/>
    <mergeCell ref="L33:M33"/>
    <mergeCell ref="R33:S33"/>
    <mergeCell ref="T33:U33"/>
    <mergeCell ref="V33:W33"/>
    <mergeCell ref="C34:D34"/>
    <mergeCell ref="H34:I34"/>
    <mergeCell ref="L34:M34"/>
    <mergeCell ref="R34:S34"/>
    <mergeCell ref="T34:U34"/>
    <mergeCell ref="V34:W34"/>
    <mergeCell ref="C31:D31"/>
    <mergeCell ref="H31:I31"/>
    <mergeCell ref="L31:M31"/>
    <mergeCell ref="R31:S31"/>
    <mergeCell ref="T31:U31"/>
    <mergeCell ref="V31:W31"/>
    <mergeCell ref="C32:D32"/>
    <mergeCell ref="H32:I32"/>
    <mergeCell ref="L32:M32"/>
    <mergeCell ref="R32:S32"/>
    <mergeCell ref="T32:U32"/>
    <mergeCell ref="V32:W32"/>
    <mergeCell ref="C29:D29"/>
    <mergeCell ref="H29:I29"/>
    <mergeCell ref="L29:M29"/>
    <mergeCell ref="R29:S29"/>
    <mergeCell ref="T29:U29"/>
    <mergeCell ref="V29:W29"/>
    <mergeCell ref="C30:D30"/>
    <mergeCell ref="H30:I30"/>
    <mergeCell ref="L30:M30"/>
    <mergeCell ref="R30:S30"/>
    <mergeCell ref="T30:U30"/>
    <mergeCell ref="V30:W30"/>
    <mergeCell ref="C27:D27"/>
    <mergeCell ref="H27:I27"/>
    <mergeCell ref="L27:M27"/>
    <mergeCell ref="R27:S27"/>
    <mergeCell ref="T27:U27"/>
    <mergeCell ref="V27:W27"/>
    <mergeCell ref="C28:D28"/>
    <mergeCell ref="H28:I28"/>
    <mergeCell ref="L28:M28"/>
    <mergeCell ref="R28:S28"/>
    <mergeCell ref="T28:U28"/>
    <mergeCell ref="V28:W28"/>
    <mergeCell ref="C25:D25"/>
    <mergeCell ref="H25:I25"/>
    <mergeCell ref="L25:M25"/>
    <mergeCell ref="R25:S25"/>
    <mergeCell ref="T25:U25"/>
    <mergeCell ref="V25:W25"/>
    <mergeCell ref="C26:D26"/>
    <mergeCell ref="H26:I26"/>
    <mergeCell ref="L26:M26"/>
    <mergeCell ref="R26:S26"/>
    <mergeCell ref="T26:U26"/>
    <mergeCell ref="V26:W26"/>
    <mergeCell ref="C23:D23"/>
    <mergeCell ref="H23:I23"/>
    <mergeCell ref="L23:M23"/>
    <mergeCell ref="R23:S23"/>
    <mergeCell ref="T23:U23"/>
    <mergeCell ref="V23:W23"/>
    <mergeCell ref="C24:D24"/>
    <mergeCell ref="H24:I24"/>
    <mergeCell ref="L24:M24"/>
    <mergeCell ref="R24:S24"/>
    <mergeCell ref="T24:U24"/>
    <mergeCell ref="V24:W24"/>
    <mergeCell ref="C21:D21"/>
    <mergeCell ref="H21:I21"/>
    <mergeCell ref="L21:M21"/>
    <mergeCell ref="R21:S21"/>
    <mergeCell ref="T21:U21"/>
    <mergeCell ref="V21:W21"/>
    <mergeCell ref="C22:D22"/>
    <mergeCell ref="H22:I22"/>
    <mergeCell ref="L22:M22"/>
    <mergeCell ref="R22:S22"/>
    <mergeCell ref="T22:U22"/>
    <mergeCell ref="V22:W22"/>
    <mergeCell ref="C19:D19"/>
    <mergeCell ref="H19:I19"/>
    <mergeCell ref="L19:M19"/>
    <mergeCell ref="R19:S19"/>
    <mergeCell ref="T19:U19"/>
    <mergeCell ref="V19:W19"/>
    <mergeCell ref="C20:D20"/>
    <mergeCell ref="H20:I20"/>
    <mergeCell ref="L20:M20"/>
    <mergeCell ref="R20:S20"/>
    <mergeCell ref="T20:U20"/>
    <mergeCell ref="V20:W20"/>
    <mergeCell ref="C17:D17"/>
    <mergeCell ref="H17:I17"/>
    <mergeCell ref="L17:M17"/>
    <mergeCell ref="R17:S17"/>
    <mergeCell ref="T17:U17"/>
    <mergeCell ref="V17:W17"/>
    <mergeCell ref="C18:D18"/>
    <mergeCell ref="H18:I18"/>
    <mergeCell ref="L18:M18"/>
    <mergeCell ref="R18:S18"/>
    <mergeCell ref="T18:U18"/>
    <mergeCell ref="V18:W18"/>
    <mergeCell ref="C15:D15"/>
    <mergeCell ref="H15:I15"/>
    <mergeCell ref="L15:M15"/>
    <mergeCell ref="R15:S15"/>
    <mergeCell ref="T15:U15"/>
    <mergeCell ref="V15:W15"/>
    <mergeCell ref="C16:D16"/>
    <mergeCell ref="H16:I16"/>
    <mergeCell ref="L16:M16"/>
    <mergeCell ref="R16:S16"/>
    <mergeCell ref="T16:U16"/>
    <mergeCell ref="V16:W16"/>
    <mergeCell ref="C13:D13"/>
    <mergeCell ref="H13:I13"/>
    <mergeCell ref="L13:M13"/>
    <mergeCell ref="R13:S13"/>
    <mergeCell ref="T13:U13"/>
    <mergeCell ref="V13:W13"/>
    <mergeCell ref="C14:D14"/>
    <mergeCell ref="H14:I14"/>
    <mergeCell ref="L14:M14"/>
    <mergeCell ref="R14:S14"/>
    <mergeCell ref="T14:U14"/>
    <mergeCell ref="V14:W14"/>
    <mergeCell ref="C11:D11"/>
    <mergeCell ref="H11:I11"/>
    <mergeCell ref="L11:M11"/>
    <mergeCell ref="R11:S11"/>
    <mergeCell ref="T11:U11"/>
    <mergeCell ref="V11:W11"/>
    <mergeCell ref="C12:D12"/>
    <mergeCell ref="H12:I12"/>
    <mergeCell ref="L12:M12"/>
    <mergeCell ref="R12:S12"/>
    <mergeCell ref="T12:U12"/>
    <mergeCell ref="V12:W12"/>
    <mergeCell ref="C9:D9"/>
    <mergeCell ref="H9:I9"/>
    <mergeCell ref="L9:M9"/>
    <mergeCell ref="R9:S9"/>
    <mergeCell ref="T9:U9"/>
    <mergeCell ref="V9:W9"/>
    <mergeCell ref="C10:D10"/>
    <mergeCell ref="H10:I10"/>
    <mergeCell ref="L10:M10"/>
    <mergeCell ref="R10:S10"/>
    <mergeCell ref="T10:U10"/>
    <mergeCell ref="V10:W10"/>
    <mergeCell ref="B7:B8"/>
    <mergeCell ref="C7:D8"/>
    <mergeCell ref="E7:I7"/>
    <mergeCell ref="K7:M7"/>
    <mergeCell ref="N7:N8"/>
    <mergeCell ref="O7:S7"/>
    <mergeCell ref="T7:W7"/>
    <mergeCell ref="H8:I8"/>
    <mergeCell ref="L8:M8"/>
    <mergeCell ref="R8:S8"/>
    <mergeCell ref="T8:U8"/>
    <mergeCell ref="V8:W8"/>
    <mergeCell ref="Z8:AA8"/>
    <mergeCell ref="P2:Q2"/>
    <mergeCell ref="L3:Q3"/>
    <mergeCell ref="B4:C4"/>
    <mergeCell ref="D4:E4"/>
    <mergeCell ref="F4:G4"/>
    <mergeCell ref="H4:I4"/>
    <mergeCell ref="J4:K4"/>
    <mergeCell ref="L4:M4"/>
    <mergeCell ref="N4:O4"/>
    <mergeCell ref="J2:K2"/>
    <mergeCell ref="L2:M2"/>
    <mergeCell ref="N2:O2"/>
    <mergeCell ref="B3:C3"/>
    <mergeCell ref="D3:I3"/>
    <mergeCell ref="J3:K3"/>
    <mergeCell ref="B2:C2"/>
    <mergeCell ref="D2:E2"/>
    <mergeCell ref="F2:G2"/>
    <mergeCell ref="H2:I2"/>
    <mergeCell ref="J5:K5"/>
    <mergeCell ref="L5:M5"/>
    <mergeCell ref="P4:Q4"/>
    <mergeCell ref="P5:Q5"/>
  </mergeCells>
  <phoneticPr fontId="2"/>
  <conditionalFormatting sqref="G9:G108">
    <cfRule type="cellIs" dxfId="15" priority="7" stopIfTrue="1" operator="equal">
      <formula>"買"</formula>
    </cfRule>
    <cfRule type="cellIs" dxfId="14" priority="8" stopIfTrue="1" operator="equal">
      <formula>"売"</formula>
    </cfRule>
  </conditionalFormatting>
  <conditionalFormatting sqref="Q9:Q108">
    <cfRule type="containsText" dxfId="13" priority="1" operator="containsText" text="負">
      <formula>NOT(ISERROR(SEARCH("負",Q9)))</formula>
    </cfRule>
    <cfRule type="containsText" dxfId="12" priority="2" operator="containsText" text="勝">
      <formula>NOT(ISERROR(SEARCH("勝",Q9)))</formula>
    </cfRule>
  </conditionalFormatting>
  <dataValidations count="2">
    <dataValidation type="list" allowBlank="1" showInputMessage="1" showErrorMessage="1" sqref="G9:G108">
      <formula1>"買,売"</formula1>
    </dataValidation>
    <dataValidation type="list" allowBlank="1" showInputMessage="1" showErrorMessage="1" sqref="Q9:Q108">
      <formula1>"勝,負"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09"/>
  <sheetViews>
    <sheetView zoomScale="115" zoomScaleNormal="115" workbookViewId="0">
      <pane ySplit="8" topLeftCell="A9" activePane="bottomLeft" state="frozen"/>
      <selection pane="bottomLeft" activeCell="Q112" sqref="Q112"/>
    </sheetView>
  </sheetViews>
  <sheetFormatPr defaultRowHeight="13.5" x14ac:dyDescent="0.15"/>
  <cols>
    <col min="1" max="1" width="2.875" customWidth="1"/>
    <col min="2" max="9" width="6.625" customWidth="1"/>
    <col min="10" max="10" width="10.625" customWidth="1"/>
    <col min="11" max="20" width="6.625" customWidth="1"/>
    <col min="24" max="24" width="10.875" style="22" hidden="1" customWidth="1"/>
    <col min="25" max="25" width="0" hidden="1" customWidth="1"/>
  </cols>
  <sheetData>
    <row r="1" spans="2:29" x14ac:dyDescent="0.15">
      <c r="W1" s="22"/>
      <c r="X1"/>
    </row>
    <row r="2" spans="2:29" x14ac:dyDescent="0.15">
      <c r="B2" s="72" t="s">
        <v>5</v>
      </c>
      <c r="C2" s="72"/>
      <c r="D2" s="74" t="str">
        <f>'検証シート　FIB1.27'!D2:E2</f>
        <v>USDJPY</v>
      </c>
      <c r="E2" s="74"/>
      <c r="F2" s="72" t="s">
        <v>6</v>
      </c>
      <c r="G2" s="72"/>
      <c r="H2" s="67" t="str">
        <f>'検証シート　FIB1.27'!H2:I2</f>
        <v>３０分足</v>
      </c>
      <c r="I2" s="68"/>
      <c r="J2" s="72" t="s">
        <v>7</v>
      </c>
      <c r="K2" s="72"/>
      <c r="L2" s="73">
        <v>100000</v>
      </c>
      <c r="M2" s="74"/>
      <c r="N2" s="72" t="s">
        <v>8</v>
      </c>
      <c r="O2" s="72"/>
      <c r="P2" s="63">
        <f>SUM(L2,D4)</f>
        <v>159865.24466858478</v>
      </c>
      <c r="Q2" s="64"/>
      <c r="R2" s="1"/>
      <c r="S2" s="1"/>
      <c r="T2" s="1"/>
      <c r="U2" s="1"/>
      <c r="W2" s="22"/>
      <c r="X2"/>
    </row>
    <row r="3" spans="2:29" ht="57" customHeight="1" x14ac:dyDescent="0.15">
      <c r="B3" s="72" t="s">
        <v>9</v>
      </c>
      <c r="C3" s="72"/>
      <c r="D3" s="75" t="s">
        <v>38</v>
      </c>
      <c r="E3" s="75"/>
      <c r="F3" s="75"/>
      <c r="G3" s="75"/>
      <c r="H3" s="75"/>
      <c r="I3" s="75"/>
      <c r="J3" s="72" t="s">
        <v>10</v>
      </c>
      <c r="K3" s="72"/>
      <c r="L3" s="69" t="s">
        <v>57</v>
      </c>
      <c r="M3" s="70"/>
      <c r="N3" s="70"/>
      <c r="O3" s="70"/>
      <c r="P3" s="70"/>
      <c r="Q3" s="71"/>
      <c r="R3" s="1"/>
      <c r="S3" s="1"/>
      <c r="T3" s="1"/>
      <c r="W3" s="22"/>
      <c r="X3"/>
    </row>
    <row r="4" spans="2:29" x14ac:dyDescent="0.15">
      <c r="B4" s="72" t="s">
        <v>11</v>
      </c>
      <c r="C4" s="72"/>
      <c r="D4" s="77">
        <f>SUM($T$9:$U$993)</f>
        <v>59865.244668584775</v>
      </c>
      <c r="E4" s="77"/>
      <c r="F4" s="72" t="s">
        <v>12</v>
      </c>
      <c r="G4" s="72"/>
      <c r="H4" s="78">
        <f>SUM($V$9:$W$108)</f>
        <v>25.000000000001421</v>
      </c>
      <c r="I4" s="76"/>
      <c r="J4" s="79" t="s">
        <v>61</v>
      </c>
      <c r="K4" s="79"/>
      <c r="L4" s="80">
        <f>ABS(AB8/AC8)</f>
        <v>1.3441462653983178</v>
      </c>
      <c r="M4" s="80"/>
      <c r="N4" s="79" t="s">
        <v>56</v>
      </c>
      <c r="O4" s="79"/>
      <c r="P4" s="65">
        <f>MAX(AA:AA)</f>
        <v>0.30388169087207306</v>
      </c>
      <c r="Q4" s="66"/>
      <c r="R4" s="1"/>
      <c r="S4" s="1"/>
      <c r="T4" s="1"/>
      <c r="U4" s="1"/>
      <c r="W4" s="22"/>
      <c r="X4"/>
    </row>
    <row r="5" spans="2:29" x14ac:dyDescent="0.15">
      <c r="B5" s="47" t="s">
        <v>15</v>
      </c>
      <c r="C5" s="45">
        <f>COUNTIF($T$9:$T$990,"&gt;0")</f>
        <v>45</v>
      </c>
      <c r="D5" s="44" t="s">
        <v>16</v>
      </c>
      <c r="E5" s="15">
        <f>COUNTIF($T$9:$T$990,"&lt;0")</f>
        <v>55</v>
      </c>
      <c r="F5" s="44" t="s">
        <v>17</v>
      </c>
      <c r="G5" s="45">
        <f>COUNTIF($T$9:$T$990,"=0")</f>
        <v>0</v>
      </c>
      <c r="H5" s="44" t="s">
        <v>18</v>
      </c>
      <c r="I5" s="46">
        <f>C5/SUM(C5,E5,G5)</f>
        <v>0.45</v>
      </c>
      <c r="J5" s="81" t="s">
        <v>19</v>
      </c>
      <c r="K5" s="72"/>
      <c r="L5" s="67">
        <f>MAX(X9:X991)</f>
        <v>1</v>
      </c>
      <c r="M5" s="68"/>
      <c r="N5" s="17" t="s">
        <v>20</v>
      </c>
      <c r="O5" s="9"/>
      <c r="P5" s="67">
        <f>MAX(Y9:Y991)</f>
        <v>10</v>
      </c>
      <c r="Q5" s="68"/>
      <c r="R5" s="52"/>
      <c r="S5" s="1"/>
      <c r="T5" s="1"/>
      <c r="U5" s="1"/>
      <c r="W5" s="22"/>
      <c r="X5"/>
    </row>
    <row r="6" spans="2:29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0" t="s">
        <v>59</v>
      </c>
      <c r="N6" s="12"/>
      <c r="O6" s="12"/>
      <c r="P6" s="10"/>
      <c r="Q6" s="10"/>
      <c r="R6" s="51"/>
      <c r="S6" s="1"/>
      <c r="T6" s="1"/>
      <c r="U6" s="1"/>
      <c r="W6" s="22"/>
      <c r="X6"/>
    </row>
    <row r="7" spans="2:29" x14ac:dyDescent="0.15">
      <c r="B7" s="82" t="s">
        <v>21</v>
      </c>
      <c r="C7" s="84" t="s">
        <v>22</v>
      </c>
      <c r="D7" s="85"/>
      <c r="E7" s="88" t="s">
        <v>23</v>
      </c>
      <c r="F7" s="89"/>
      <c r="G7" s="89"/>
      <c r="H7" s="89"/>
      <c r="I7" s="90"/>
      <c r="J7" s="48" t="s">
        <v>62</v>
      </c>
      <c r="K7" s="91"/>
      <c r="L7" s="92"/>
      <c r="M7" s="93"/>
      <c r="N7" s="94" t="s">
        <v>25</v>
      </c>
      <c r="O7" s="95" t="s">
        <v>26</v>
      </c>
      <c r="P7" s="96"/>
      <c r="Q7" s="96"/>
      <c r="R7" s="96"/>
      <c r="S7" s="97"/>
      <c r="T7" s="98" t="s">
        <v>27</v>
      </c>
      <c r="U7" s="98"/>
      <c r="V7" s="98"/>
      <c r="W7" s="98"/>
    </row>
    <row r="8" spans="2:29" x14ac:dyDescent="0.15">
      <c r="B8" s="83"/>
      <c r="C8" s="86"/>
      <c r="D8" s="87"/>
      <c r="E8" s="18" t="s">
        <v>28</v>
      </c>
      <c r="F8" s="18" t="s">
        <v>29</v>
      </c>
      <c r="G8" s="18" t="s">
        <v>30</v>
      </c>
      <c r="H8" s="99" t="s">
        <v>31</v>
      </c>
      <c r="I8" s="90"/>
      <c r="J8" s="49" t="s">
        <v>63</v>
      </c>
      <c r="K8" s="4" t="s">
        <v>32</v>
      </c>
      <c r="L8" s="100" t="s">
        <v>33</v>
      </c>
      <c r="M8" s="93"/>
      <c r="N8" s="94"/>
      <c r="O8" s="5" t="s">
        <v>28</v>
      </c>
      <c r="P8" s="5" t="s">
        <v>29</v>
      </c>
      <c r="Q8" s="5" t="s">
        <v>66</v>
      </c>
      <c r="R8" s="101" t="s">
        <v>31</v>
      </c>
      <c r="S8" s="97"/>
      <c r="T8" s="98" t="s">
        <v>34</v>
      </c>
      <c r="U8" s="98"/>
      <c r="V8" s="98" t="s">
        <v>32</v>
      </c>
      <c r="W8" s="98"/>
      <c r="Z8" s="62" t="s">
        <v>67</v>
      </c>
      <c r="AA8" s="62"/>
      <c r="AB8">
        <f>SUM(AB9:AB108)</f>
        <v>233818.15564757277</v>
      </c>
      <c r="AC8">
        <f>SUM(AC9:AC108)</f>
        <v>-173952.91097898802</v>
      </c>
    </row>
    <row r="9" spans="2:29" x14ac:dyDescent="0.15">
      <c r="B9" s="43">
        <v>1</v>
      </c>
      <c r="C9" s="102">
        <f>L2</f>
        <v>100000</v>
      </c>
      <c r="D9" s="102"/>
      <c r="E9" s="43">
        <f>IF(C9="","",IF('検証シート　FIB1.27'!E9="","",'検証シート　FIB1.27'!E9))</f>
        <v>2019</v>
      </c>
      <c r="F9" s="8">
        <f>IF(E9="","",IF('検証シート　FIB1.27'!F9="","",'検証シート　FIB1.27'!F9))</f>
        <v>43837</v>
      </c>
      <c r="G9" s="43" t="str">
        <f>IF(F9="","",IF('検証シート　FIB1.27'!G9="","",'検証シート　FIB1.27'!G9))</f>
        <v>買</v>
      </c>
      <c r="H9" s="103">
        <f>IF(G9="","",IF('検証シート　FIB1.27'!H9="","",'検証シート　FIB1.27'!H9))</f>
        <v>108.32</v>
      </c>
      <c r="I9" s="103" t="str">
        <f>IF(H9="","",IF('検証シート　FIB1.27'!I9="","",'検証シート　FIB1.27'!I9))</f>
        <v/>
      </c>
      <c r="J9" s="53">
        <f>IF(H9="","",IF('検証シート　FIB1.27'!J9="","",'検証シート　FIB1.27'!J9))</f>
        <v>108.19</v>
      </c>
      <c r="K9" s="43">
        <f>IF(J9="","",IF(G9="買",(H9-J9),(J9-H9))*IF(RIGHT($D$2,3)="JPY",100,10000))</f>
        <v>12.999999999999545</v>
      </c>
      <c r="L9" s="102">
        <f>IF(K9="","",C9*0.03)</f>
        <v>3000</v>
      </c>
      <c r="M9" s="102"/>
      <c r="N9" s="6">
        <f>IF(K9="","",(L9/K9)/LOOKUP(RIGHT($D$2,3),定数!$A$6:$A$13,定数!$B$6:$B$13))</f>
        <v>2.3076923076923883</v>
      </c>
      <c r="O9" s="43">
        <f>IF(N9="","",IF('検証シート　FIB1.27'!O9="","",'検証シート　FIB1.27'!O9))</f>
        <v>2019</v>
      </c>
      <c r="P9" s="8">
        <f>IF(O9="","",IF('検証シート　FIB1.27'!P9="","",'検証シート　FIB1.27'!P9))</f>
        <v>43837</v>
      </c>
      <c r="Q9" s="8" t="s">
        <v>69</v>
      </c>
      <c r="R9" s="104">
        <v>108.57</v>
      </c>
      <c r="S9" s="104"/>
      <c r="T9" s="105">
        <f>IF(R9="","",V9*N9*LOOKUP(RIGHT($D$2,3),定数!$A$6:$A$13,定数!$B$6:$B$13))</f>
        <v>5769.2307692309714</v>
      </c>
      <c r="U9" s="105"/>
      <c r="V9" s="106">
        <f>IF(R9="","",IF(G9="買",(R9-H9),(H9-R9))*IF(RIGHT($D$2,3)="JPY",100,10000))</f>
        <v>25</v>
      </c>
      <c r="W9" s="106"/>
      <c r="X9" s="1">
        <f>IF(V9&lt;&gt;"",IF(V9&gt;0,1+X8,0),"")</f>
        <v>1</v>
      </c>
      <c r="Y9">
        <f>IF(V9&lt;&gt;"",IF(V9&lt;0,1+Y8,0),"")</f>
        <v>0</v>
      </c>
      <c r="AB9">
        <f>IF(T9&gt;0,T9,"")</f>
        <v>5769.2307692309714</v>
      </c>
      <c r="AC9" t="str">
        <f>IF(T9&lt;0,T9,"")</f>
        <v/>
      </c>
    </row>
    <row r="10" spans="2:29" x14ac:dyDescent="0.15">
      <c r="B10" s="43">
        <v>2</v>
      </c>
      <c r="C10" s="102">
        <f>IF(T9="","",C9+T9)</f>
        <v>105769.23076923097</v>
      </c>
      <c r="D10" s="102"/>
      <c r="E10" s="43">
        <f>IF(C10="","",IF('検証シート　FIB1.27'!E10="","",'検証シート　FIB1.27'!E10))</f>
        <v>2019</v>
      </c>
      <c r="F10" s="8">
        <f>IF(E10="","",IF('検証シート　FIB1.27'!F10="","",'検証シート　FIB1.27'!F10))</f>
        <v>43839</v>
      </c>
      <c r="G10" s="43" t="str">
        <f>IF(F10="","",IF('検証シート　FIB1.27'!G10="","",'検証シート　FIB1.27'!G10))</f>
        <v>買</v>
      </c>
      <c r="H10" s="103">
        <f>IF(G10="","",IF('検証シート　FIB1.27'!H10="","",'検証シート　FIB1.27'!H10))</f>
        <v>108.81</v>
      </c>
      <c r="I10" s="103" t="str">
        <f>IF(H10="","",IF('検証シート　FIB1.27'!I10="","",'検証シート　FIB1.27'!I10))</f>
        <v/>
      </c>
      <c r="J10" s="6">
        <f>IF(H10="","",IF('検証シート　FIB1.27'!J10="","",'検証シート　FIB1.27'!J10))</f>
        <v>108.67</v>
      </c>
      <c r="K10" s="43">
        <f>IF(J10="","",IF(G10="買",(H10-J10),(J10-H10))*IF(RIGHT($D$2,3)="JPY",100,10000))</f>
        <v>14.000000000000057</v>
      </c>
      <c r="L10" s="107">
        <f>IF(K10="","",C10*0.03)</f>
        <v>3173.0769230769288</v>
      </c>
      <c r="M10" s="108"/>
      <c r="N10" s="6">
        <f>IF(K10="","",(L10/K10)/LOOKUP(RIGHT($D$2,3),定数!$A$6:$A$13,定数!$B$6:$B$13))</f>
        <v>2.2664835164835115</v>
      </c>
      <c r="O10" s="43">
        <f>IF(N10="","",IF('検証シート　FIB1.27'!O10="","",'検証シート　FIB1.27'!O10))</f>
        <v>2019</v>
      </c>
      <c r="P10" s="8">
        <f>IF(O10="","",IF('検証シート　FIB1.27'!P10="","",'検証シート　FIB1.27'!P10))</f>
        <v>43839</v>
      </c>
      <c r="Q10" s="8" t="s">
        <v>65</v>
      </c>
      <c r="R10" s="104">
        <f t="shared" ref="R10:R73" si="0">IF(Q10="","",IF(Q10="負",J10,""))</f>
        <v>108.67</v>
      </c>
      <c r="S10" s="104"/>
      <c r="T10" s="105">
        <f>IF(R10="","",V10*N10*LOOKUP(RIGHT($D$2,3),定数!$A$6:$A$13,定数!$B$6:$B$13))</f>
        <v>-3173.0769230769292</v>
      </c>
      <c r="U10" s="105"/>
      <c r="V10" s="106">
        <f>IF(R10="","",IF(G10="買",(R10-H10),(H10-R10))*IF(RIGHT($D$2,3)="JPY",100,10000))</f>
        <v>-14.000000000000057</v>
      </c>
      <c r="W10" s="106"/>
      <c r="X10" s="22">
        <f t="shared" ref="X10:X22" si="1">IF(V10&lt;&gt;"",IF(V10&gt;0,1+X9,0),"")</f>
        <v>0</v>
      </c>
      <c r="Y10">
        <f t="shared" ref="Y10:Y73" si="2">IF(V10&lt;&gt;"",IF(V10&lt;0,1+Y9,0),"")</f>
        <v>1</v>
      </c>
      <c r="Z10" s="38">
        <f>IF(C10&lt;&gt;"",MAX(C10,C9),"")</f>
        <v>105769.23076923097</v>
      </c>
      <c r="AB10" t="str">
        <f t="shared" ref="AB10:AB73" si="3">IF(T10&gt;0,T10,"")</f>
        <v/>
      </c>
      <c r="AC10">
        <f t="shared" ref="AC10:AC73" si="4">IF(T10&lt;0,T10,"")</f>
        <v>-3173.0769230769292</v>
      </c>
    </row>
    <row r="11" spans="2:29" x14ac:dyDescent="0.15">
      <c r="B11" s="43">
        <v>3</v>
      </c>
      <c r="C11" s="102">
        <f t="shared" ref="C11:C74" si="5">IF(T10="","",C10+T10)</f>
        <v>102596.15384615405</v>
      </c>
      <c r="D11" s="102"/>
      <c r="E11" s="43">
        <f>IF(C11="","",'検証シート　FIB1.27'!E11)</f>
        <v>2019</v>
      </c>
      <c r="F11" s="8">
        <f>IF(E11="","",IF('検証シート　FIB1.27'!F11="","",'検証シート　FIB1.27'!F11))</f>
        <v>43839</v>
      </c>
      <c r="G11" s="43" t="str">
        <f>IF(F11="","",IF('検証シート　FIB1.27'!G11="","",'検証シート　FIB1.27'!G11))</f>
        <v>買</v>
      </c>
      <c r="H11" s="103">
        <f>IF(G11="","",IF('検証シート　FIB1.27'!H11="","",'検証シート　FIB1.27'!H11))</f>
        <v>108.91</v>
      </c>
      <c r="I11" s="103" t="str">
        <f>IF(H11="","",IF('検証シート　FIB1.27'!I11="","",'検証シート　FIB1.27'!I11))</f>
        <v/>
      </c>
      <c r="J11" s="6">
        <f>IF(H11="","",IF('検証シート　FIB1.27'!J11="","",'検証シート　FIB1.27'!J11))</f>
        <v>108.82</v>
      </c>
      <c r="K11" s="43">
        <f t="shared" ref="K11:K74" si="6">IF(J11="","",IF(G11="買",(H11-J11),(J11-H11))*IF(RIGHT($D$2,3)="JPY",100,10000))</f>
        <v>9.0000000000003411</v>
      </c>
      <c r="L11" s="107">
        <f t="shared" ref="L11:L74" si="7">IF(K11="","",C11*0.03)</f>
        <v>3077.8846153846212</v>
      </c>
      <c r="M11" s="108"/>
      <c r="N11" s="6">
        <f>IF(K11="","",(L11/K11)/LOOKUP(RIGHT($D$2,3),定数!$A$6:$A$13,定数!$B$6:$B$13))</f>
        <v>3.4198717948716717</v>
      </c>
      <c r="O11" s="43">
        <f>IF(N11="","",IF('検証シート　FIB1.27'!O11="","",'検証シート　FIB1.27'!O11))</f>
        <v>2019</v>
      </c>
      <c r="P11" s="8">
        <f>IF(O11="","",IF('検証シート　FIB1.27'!P11="","",'検証シート　FIB1.27'!P11))</f>
        <v>43839</v>
      </c>
      <c r="Q11" s="8" t="s">
        <v>65</v>
      </c>
      <c r="R11" s="104">
        <f t="shared" si="0"/>
        <v>108.82</v>
      </c>
      <c r="S11" s="104"/>
      <c r="T11" s="105">
        <f>IF(R11="","",V11*N11*LOOKUP(RIGHT($D$2,3),定数!$A$6:$A$13,定数!$B$6:$B$13))</f>
        <v>-3077.8846153846212</v>
      </c>
      <c r="U11" s="105"/>
      <c r="V11" s="106">
        <f>IF(R11="","",IF(G11="買",(R11-H11),(H11-R11))*IF(RIGHT($D$2,3)="JPY",100,10000))</f>
        <v>-9.0000000000003411</v>
      </c>
      <c r="W11" s="106"/>
      <c r="X11" s="22">
        <f t="shared" si="1"/>
        <v>0</v>
      </c>
      <c r="Y11">
        <f t="shared" si="2"/>
        <v>2</v>
      </c>
      <c r="Z11" s="38">
        <f>IF(C11&lt;&gt;"",MAX(Z10,C11),"")</f>
        <v>105769.23076923097</v>
      </c>
      <c r="AA11" s="39">
        <f>IF(Z11&lt;&gt;"",1-(C11/Z11),"")</f>
        <v>2.9999999999999916E-2</v>
      </c>
      <c r="AB11" t="str">
        <f t="shared" si="3"/>
        <v/>
      </c>
      <c r="AC11">
        <f t="shared" si="4"/>
        <v>-3077.8846153846212</v>
      </c>
    </row>
    <row r="12" spans="2:29" x14ac:dyDescent="0.15">
      <c r="B12" s="43">
        <v>4</v>
      </c>
      <c r="C12" s="102">
        <f t="shared" si="5"/>
        <v>99518.269230769423</v>
      </c>
      <c r="D12" s="102"/>
      <c r="E12" s="43">
        <f>IF(C12="","",'検証シート　FIB1.27'!E12)</f>
        <v>2019</v>
      </c>
      <c r="F12" s="8">
        <f>IF(E12="","",IF('検証シート　FIB1.27'!F12="","",'検証シート　FIB1.27'!F12))</f>
        <v>43840</v>
      </c>
      <c r="G12" s="43" t="str">
        <f>IF(F12="","",IF('検証シート　FIB1.27'!G12="","",'検証シート　FIB1.27'!G12))</f>
        <v>売</v>
      </c>
      <c r="H12" s="103">
        <f>IF(G12="","",IF('検証シート　FIB1.27'!H12="","",'検証シート　FIB1.27'!H12))</f>
        <v>107.86</v>
      </c>
      <c r="I12" s="103" t="str">
        <f>IF(H12="","",IF('検証シート　FIB1.27'!I12="","",'検証シート　FIB1.27'!I12))</f>
        <v/>
      </c>
      <c r="J12" s="6">
        <f>IF(H12="","",IF('検証シート　FIB1.27'!J12="","",'検証シート　FIB1.27'!J12))</f>
        <v>107.97</v>
      </c>
      <c r="K12" s="43">
        <f t="shared" si="6"/>
        <v>10.999999999999943</v>
      </c>
      <c r="L12" s="107">
        <f t="shared" si="7"/>
        <v>2985.5480769230826</v>
      </c>
      <c r="M12" s="108"/>
      <c r="N12" s="6">
        <f>IF(K12="","",(L12/K12)/LOOKUP(RIGHT($D$2,3),定数!$A$6:$A$13,定数!$B$6:$B$13))</f>
        <v>2.7141346153846349</v>
      </c>
      <c r="O12" s="43">
        <f>IF(N12="","",IF('検証シート　FIB1.27'!O12="","",'検証シート　FIB1.27'!O12))</f>
        <v>2019</v>
      </c>
      <c r="P12" s="8">
        <f>IF(O12="","",IF('検証シート　FIB1.27'!P12="","",'検証シート　FIB1.27'!P12))</f>
        <v>43840</v>
      </c>
      <c r="Q12" s="8" t="s">
        <v>65</v>
      </c>
      <c r="R12" s="104">
        <f t="shared" si="0"/>
        <v>107.97</v>
      </c>
      <c r="S12" s="104"/>
      <c r="T12" s="105">
        <f>IF(R12="","",V12*N12*LOOKUP(RIGHT($D$2,3),定数!$A$6:$A$13,定数!$B$6:$B$13))</f>
        <v>-2985.548076923083</v>
      </c>
      <c r="U12" s="105"/>
      <c r="V12" s="106">
        <f t="shared" ref="V12:V75" si="8">IF(R12="","",IF(G12="買",(R12-H12),(H12-R12))*IF(RIGHT($D$2,3)="JPY",100,10000))</f>
        <v>-10.999999999999943</v>
      </c>
      <c r="W12" s="106"/>
      <c r="X12" s="22">
        <f t="shared" si="1"/>
        <v>0</v>
      </c>
      <c r="Y12">
        <f t="shared" si="2"/>
        <v>3</v>
      </c>
      <c r="Z12" s="38">
        <f t="shared" ref="Z12:Z75" si="9">IF(C12&lt;&gt;"",MAX(Z11,C12),"")</f>
        <v>105769.23076923097</v>
      </c>
      <c r="AA12" s="39">
        <f t="shared" ref="AA12:AA75" si="10">IF(Z12&lt;&gt;"",1-(C12/Z12),"")</f>
        <v>5.909999999999993E-2</v>
      </c>
      <c r="AB12" t="str">
        <f t="shared" si="3"/>
        <v/>
      </c>
      <c r="AC12">
        <f t="shared" si="4"/>
        <v>-2985.548076923083</v>
      </c>
    </row>
    <row r="13" spans="2:29" x14ac:dyDescent="0.15">
      <c r="B13" s="43">
        <v>5</v>
      </c>
      <c r="C13" s="102">
        <f t="shared" si="5"/>
        <v>96532.721153846345</v>
      </c>
      <c r="D13" s="102"/>
      <c r="E13" s="43">
        <f>IF(C13="","",'検証シート　FIB1.27'!E13)</f>
        <v>2019</v>
      </c>
      <c r="F13" s="8">
        <f>IF(E13="","",IF('検証シート　FIB1.27'!F13="","",'検証シート　FIB1.27'!F13))</f>
        <v>43840</v>
      </c>
      <c r="G13" s="43" t="str">
        <f>IF(F13="","",IF('検証シート　FIB1.27'!G13="","",'検証シート　FIB1.27'!G13))</f>
        <v>買</v>
      </c>
      <c r="H13" s="103">
        <f>IF(G13="","",IF('検証シート　FIB1.27'!H13="","",'検証シート　FIB1.27'!H13))</f>
        <v>108.43</v>
      </c>
      <c r="I13" s="103" t="str">
        <f>IF(H13="","",IF('検証シート　FIB1.27'!I13="","",'検証シート　FIB1.27'!I13))</f>
        <v/>
      </c>
      <c r="J13" s="6">
        <f>IF(H13="","",IF('検証シート　FIB1.27'!J13="","",'検証シート　FIB1.27'!J13))</f>
        <v>108.18</v>
      </c>
      <c r="K13" s="43">
        <f t="shared" si="6"/>
        <v>25</v>
      </c>
      <c r="L13" s="107">
        <f t="shared" si="7"/>
        <v>2895.9816346153902</v>
      </c>
      <c r="M13" s="108"/>
      <c r="N13" s="6">
        <f>IF(K13="","",(L13/K13)/LOOKUP(RIGHT($D$2,3),定数!$A$6:$A$13,定数!$B$6:$B$13))</f>
        <v>1.1583926538461562</v>
      </c>
      <c r="O13" s="43">
        <f>IF(N13="","",IF('検証シート　FIB1.27'!O13="","",'検証シート　FIB1.27'!O13))</f>
        <v>2019</v>
      </c>
      <c r="P13" s="8">
        <f>IF(O13="","",IF('検証シート　FIB1.27'!P13="","",'検証シート　FIB1.27'!P13))</f>
        <v>43841</v>
      </c>
      <c r="Q13" s="8" t="s">
        <v>65</v>
      </c>
      <c r="R13" s="104">
        <f t="shared" si="0"/>
        <v>108.18</v>
      </c>
      <c r="S13" s="104"/>
      <c r="T13" s="105">
        <f>IF(R13="","",V13*N13*LOOKUP(RIGHT($D$2,3),定数!$A$6:$A$13,定数!$B$6:$B$13))</f>
        <v>-2895.9816346153902</v>
      </c>
      <c r="U13" s="105"/>
      <c r="V13" s="106">
        <f t="shared" si="8"/>
        <v>-25</v>
      </c>
      <c r="W13" s="106"/>
      <c r="X13" s="22">
        <f t="shared" si="1"/>
        <v>0</v>
      </c>
      <c r="Y13">
        <f t="shared" si="2"/>
        <v>4</v>
      </c>
      <c r="Z13" s="38">
        <f t="shared" si="9"/>
        <v>105769.23076923097</v>
      </c>
      <c r="AA13" s="39">
        <f t="shared" si="10"/>
        <v>8.7326999999999932E-2</v>
      </c>
      <c r="AB13" t="str">
        <f t="shared" si="3"/>
        <v/>
      </c>
      <c r="AC13">
        <f t="shared" si="4"/>
        <v>-2895.9816346153902</v>
      </c>
    </row>
    <row r="14" spans="2:29" x14ac:dyDescent="0.15">
      <c r="B14" s="43">
        <v>6</v>
      </c>
      <c r="C14" s="102">
        <f t="shared" si="5"/>
        <v>93636.739519230949</v>
      </c>
      <c r="D14" s="102"/>
      <c r="E14" s="43">
        <f>IF(C14="","",'検証シート　FIB1.27'!E14)</f>
        <v>2019</v>
      </c>
      <c r="F14" s="8">
        <f>IF(E14="","",IF('検証シート　FIB1.27'!F14="","",'検証シート　FIB1.27'!F14))</f>
        <v>43841</v>
      </c>
      <c r="G14" s="43" t="str">
        <f>IF(F14="","",IF('検証シート　FIB1.27'!G14="","",'検証シート　FIB1.27'!G14))</f>
        <v>買</v>
      </c>
      <c r="H14" s="103">
        <f>IF(G14="","",IF('検証シート　FIB1.27'!H14="","",'検証シート　FIB1.27'!H14))</f>
        <v>108.37</v>
      </c>
      <c r="I14" s="103" t="str">
        <f>IF(H14="","",IF('検証シート　FIB1.27'!I14="","",'検証シート　FIB1.27'!I14))</f>
        <v/>
      </c>
      <c r="J14" s="6">
        <f>IF(H14="","",IF('検証シート　FIB1.27'!J14="","",'検証シート　FIB1.27'!J14))</f>
        <v>108.23</v>
      </c>
      <c r="K14" s="43">
        <f t="shared" si="6"/>
        <v>14.000000000000057</v>
      </c>
      <c r="L14" s="107">
        <f t="shared" si="7"/>
        <v>2809.1021855769282</v>
      </c>
      <c r="M14" s="108"/>
      <c r="N14" s="6">
        <f>IF(K14="","",(L14/K14)/LOOKUP(RIGHT($D$2,3),定数!$A$6:$A$13,定数!$B$6:$B$13))</f>
        <v>2.006501561126369</v>
      </c>
      <c r="O14" s="43">
        <f>IF(N14="","",IF('検証シート　FIB1.27'!O14="","",'検証シート　FIB1.27'!O14))</f>
        <v>2019</v>
      </c>
      <c r="P14" s="8">
        <f>IF(O14="","",IF('検証シート　FIB1.27'!P14="","",'検証シート　FIB1.27'!P14))</f>
        <v>43841</v>
      </c>
      <c r="Q14" s="8" t="s">
        <v>65</v>
      </c>
      <c r="R14" s="104">
        <f t="shared" si="0"/>
        <v>108.23</v>
      </c>
      <c r="S14" s="104"/>
      <c r="T14" s="105">
        <f>IF(R14="","",V14*N14*LOOKUP(RIGHT($D$2,3),定数!$A$6:$A$13,定数!$B$6:$B$13))</f>
        <v>-2809.1021855769282</v>
      </c>
      <c r="U14" s="105"/>
      <c r="V14" s="106">
        <f t="shared" si="8"/>
        <v>-14.000000000000057</v>
      </c>
      <c r="W14" s="106"/>
      <c r="X14" s="22">
        <f t="shared" si="1"/>
        <v>0</v>
      </c>
      <c r="Y14">
        <f t="shared" si="2"/>
        <v>5</v>
      </c>
      <c r="Z14" s="38">
        <f t="shared" si="9"/>
        <v>105769.23076923097</v>
      </c>
      <c r="AA14" s="39">
        <f t="shared" si="10"/>
        <v>0.11470718999999996</v>
      </c>
      <c r="AB14" t="str">
        <f t="shared" si="3"/>
        <v/>
      </c>
      <c r="AC14">
        <f t="shared" si="4"/>
        <v>-2809.1021855769282</v>
      </c>
    </row>
    <row r="15" spans="2:29" x14ac:dyDescent="0.15">
      <c r="B15" s="43">
        <v>7</v>
      </c>
      <c r="C15" s="102">
        <f t="shared" si="5"/>
        <v>90827.637333654027</v>
      </c>
      <c r="D15" s="102"/>
      <c r="E15" s="43">
        <f>IF(C15="","",'検証シート　FIB1.27'!E15)</f>
        <v>2019</v>
      </c>
      <c r="F15" s="8">
        <f>IF(E15="","",IF('検証シート　FIB1.27'!F15="","",'検証シート　FIB1.27'!F15))</f>
        <v>43841</v>
      </c>
      <c r="G15" s="43" t="str">
        <f>IF(F15="","",IF('検証シート　FIB1.27'!G15="","",'検証シート　FIB1.27'!G15))</f>
        <v>売</v>
      </c>
      <c r="H15" s="103">
        <f>IF(G15="","",IF('検証シート　FIB1.27'!H15="","",'検証シート　FIB1.27'!H15))</f>
        <v>108.28</v>
      </c>
      <c r="I15" s="103" t="str">
        <f>IF(H15="","",IF('検証シート　FIB1.27'!I15="","",'検証シート　FIB1.27'!I15))</f>
        <v/>
      </c>
      <c r="J15" s="6">
        <f>IF(H15="","",IF('検証シート　FIB1.27'!J15="","",'検証シート　FIB1.27'!J15))</f>
        <v>108.35</v>
      </c>
      <c r="K15" s="43">
        <f t="shared" si="6"/>
        <v>6.9999999999993179</v>
      </c>
      <c r="L15" s="107">
        <f t="shared" si="7"/>
        <v>2724.8291200096205</v>
      </c>
      <c r="M15" s="108"/>
      <c r="N15" s="6">
        <f>IF(K15="","",(L15/K15)/LOOKUP(RIGHT($D$2,3),定数!$A$6:$A$13,定数!$B$6:$B$13))</f>
        <v>3.8926130285855516</v>
      </c>
      <c r="O15" s="43">
        <f>IF(N15="","",IF('検証シート　FIB1.27'!O15="","",'検証シート　FIB1.27'!O15))</f>
        <v>2019</v>
      </c>
      <c r="P15" s="8">
        <f>IF(O15="","",IF('検証シート　FIB1.27'!P15="","",'検証シート　FIB1.27'!P15))</f>
        <v>43841</v>
      </c>
      <c r="Q15" s="8" t="s">
        <v>65</v>
      </c>
      <c r="R15" s="104">
        <f t="shared" si="0"/>
        <v>108.35</v>
      </c>
      <c r="S15" s="104"/>
      <c r="T15" s="105">
        <f>IF(R15="","",V15*N15*LOOKUP(RIGHT($D$2,3),定数!$A$6:$A$13,定数!$B$6:$B$13))</f>
        <v>-2724.8291200096205</v>
      </c>
      <c r="U15" s="105"/>
      <c r="V15" s="106">
        <f t="shared" si="8"/>
        <v>-6.9999999999993179</v>
      </c>
      <c r="W15" s="106"/>
      <c r="X15" s="22">
        <f t="shared" si="1"/>
        <v>0</v>
      </c>
      <c r="Y15">
        <f t="shared" si="2"/>
        <v>6</v>
      </c>
      <c r="Z15" s="38">
        <f t="shared" si="9"/>
        <v>105769.23076923097</v>
      </c>
      <c r="AA15" s="39">
        <f t="shared" si="10"/>
        <v>0.14126597429999987</v>
      </c>
      <c r="AB15" t="str">
        <f t="shared" si="3"/>
        <v/>
      </c>
      <c r="AC15">
        <f t="shared" si="4"/>
        <v>-2724.8291200096205</v>
      </c>
    </row>
    <row r="16" spans="2:29" x14ac:dyDescent="0.15">
      <c r="B16" s="43">
        <v>8</v>
      </c>
      <c r="C16" s="102">
        <f t="shared" si="5"/>
        <v>88102.808213644414</v>
      </c>
      <c r="D16" s="102"/>
      <c r="E16" s="43">
        <f>IF(C16="","",'検証シート　FIB1.27'!E16)</f>
        <v>2019</v>
      </c>
      <c r="F16" s="8">
        <f>IF(E16="","",IF('検証シート　FIB1.27'!F16="","",'検証シート　FIB1.27'!F16))</f>
        <v>43845</v>
      </c>
      <c r="G16" s="43" t="str">
        <f>IF(F16="","",IF('検証シート　FIB1.27'!G16="","",'検証シート　FIB1.27'!G16))</f>
        <v>買</v>
      </c>
      <c r="H16" s="103">
        <f>IF(G16="","",IF('検証シート　FIB1.27'!H16="","",'検証シート　FIB1.27'!H16))</f>
        <v>108.59</v>
      </c>
      <c r="I16" s="103" t="str">
        <f>IF(H16="","",IF('検証シート　FIB1.27'!I16="","",'検証シート　FIB1.27'!I16))</f>
        <v/>
      </c>
      <c r="J16" s="6">
        <f>IF(H16="","",IF('検証シート　FIB1.27'!J16="","",'検証シート　FIB1.27'!J16))</f>
        <v>108.46</v>
      </c>
      <c r="K16" s="43">
        <f t="shared" si="6"/>
        <v>13.000000000000966</v>
      </c>
      <c r="L16" s="107">
        <f t="shared" si="7"/>
        <v>2643.0842464093325</v>
      </c>
      <c r="M16" s="108"/>
      <c r="N16" s="6">
        <f>IF(K16="","",(L16/K16)/LOOKUP(RIGHT($D$2,3),定数!$A$6:$A$13,定数!$B$6:$B$13))</f>
        <v>2.0331417280070276</v>
      </c>
      <c r="O16" s="43">
        <f>IF(N16="","",IF('検証シート　FIB1.27'!O16="","",'検証シート　FIB1.27'!O16))</f>
        <v>2019</v>
      </c>
      <c r="P16" s="8">
        <f>IF(O16="","",IF('検証シート　FIB1.27'!P16="","",'検証シート　FIB1.27'!P16))</f>
        <v>43845</v>
      </c>
      <c r="Q16" s="8" t="s">
        <v>65</v>
      </c>
      <c r="R16" s="104">
        <f t="shared" si="0"/>
        <v>108.46</v>
      </c>
      <c r="S16" s="104"/>
      <c r="T16" s="105">
        <f>IF(R16="","",V16*N16*LOOKUP(RIGHT($D$2,3),定数!$A$6:$A$13,定数!$B$6:$B$13))</f>
        <v>-2643.0842464093325</v>
      </c>
      <c r="U16" s="105"/>
      <c r="V16" s="106">
        <f t="shared" si="8"/>
        <v>-13.000000000000966</v>
      </c>
      <c r="W16" s="106"/>
      <c r="X16" s="22">
        <f t="shared" si="1"/>
        <v>0</v>
      </c>
      <c r="Y16">
        <f t="shared" si="2"/>
        <v>7</v>
      </c>
      <c r="Z16" s="38">
        <f t="shared" si="9"/>
        <v>105769.23076923097</v>
      </c>
      <c r="AA16" s="39">
        <f t="shared" si="10"/>
        <v>0.16702799507099986</v>
      </c>
      <c r="AB16" t="str">
        <f t="shared" si="3"/>
        <v/>
      </c>
      <c r="AC16">
        <f t="shared" si="4"/>
        <v>-2643.0842464093325</v>
      </c>
    </row>
    <row r="17" spans="2:29" x14ac:dyDescent="0.15">
      <c r="B17" s="43">
        <v>9</v>
      </c>
      <c r="C17" s="102">
        <f t="shared" si="5"/>
        <v>85459.723967235084</v>
      </c>
      <c r="D17" s="102"/>
      <c r="E17" s="43">
        <f>IF(C17="","",'検証シート　FIB1.27'!E17)</f>
        <v>2019</v>
      </c>
      <c r="F17" s="8">
        <f>IF(E17="","",IF('検証シート　FIB1.27'!F17="","",'検証シート　FIB1.27'!F17))</f>
        <v>43846</v>
      </c>
      <c r="G17" s="43" t="str">
        <f>IF(F17="","",IF('検証シート　FIB1.27'!G17="","",'検証シート　FIB1.27'!G17))</f>
        <v>売</v>
      </c>
      <c r="H17" s="103">
        <f>IF(G17="","",IF('検証シート　FIB1.27'!H17="","",'検証シート　FIB1.27'!H17))</f>
        <v>108.47</v>
      </c>
      <c r="I17" s="103" t="str">
        <f>IF(H17="","",IF('検証シート　FIB1.27'!I17="","",'検証シート　FIB1.27'!I17))</f>
        <v/>
      </c>
      <c r="J17" s="6">
        <f>IF(H17="","",IF('検証シート　FIB1.27'!J17="","",'検証シート　FIB1.27'!J17))</f>
        <v>108.55</v>
      </c>
      <c r="K17" s="43">
        <f t="shared" si="6"/>
        <v>7.9999999999998295</v>
      </c>
      <c r="L17" s="107">
        <f t="shared" si="7"/>
        <v>2563.7917190170524</v>
      </c>
      <c r="M17" s="108"/>
      <c r="N17" s="6">
        <f>IF(K17="","",(L17/K17)/LOOKUP(RIGHT($D$2,3),定数!$A$6:$A$13,定数!$B$6:$B$13))</f>
        <v>3.2047396487713837</v>
      </c>
      <c r="O17" s="43">
        <f>IF(N17="","",IF('検証シート　FIB1.27'!O17="","",'検証シート　FIB1.27'!O17))</f>
        <v>2019</v>
      </c>
      <c r="P17" s="8">
        <f>IF(O17="","",IF('検証シート　FIB1.27'!P17="","",'検証シート　FIB1.27'!P17))</f>
        <v>43846</v>
      </c>
      <c r="Q17" s="8" t="s">
        <v>65</v>
      </c>
      <c r="R17" s="104">
        <f t="shared" si="0"/>
        <v>108.55</v>
      </c>
      <c r="S17" s="104"/>
      <c r="T17" s="105">
        <f>IF(R17="","",V17*N17*LOOKUP(RIGHT($D$2,3),定数!$A$6:$A$13,定数!$B$6:$B$13))</f>
        <v>-2563.7917190170524</v>
      </c>
      <c r="U17" s="105"/>
      <c r="V17" s="106">
        <f t="shared" si="8"/>
        <v>-7.9999999999998295</v>
      </c>
      <c r="W17" s="106"/>
      <c r="X17" s="22">
        <f t="shared" si="1"/>
        <v>0</v>
      </c>
      <c r="Y17">
        <f t="shared" si="2"/>
        <v>8</v>
      </c>
      <c r="Z17" s="38">
        <f t="shared" si="9"/>
        <v>105769.23076923097</v>
      </c>
      <c r="AA17" s="39">
        <f t="shared" si="10"/>
        <v>0.19201715521886986</v>
      </c>
      <c r="AB17" t="str">
        <f t="shared" si="3"/>
        <v/>
      </c>
      <c r="AC17">
        <f t="shared" si="4"/>
        <v>-2563.7917190170524</v>
      </c>
    </row>
    <row r="18" spans="2:29" x14ac:dyDescent="0.15">
      <c r="B18" s="43">
        <v>10</v>
      </c>
      <c r="C18" s="102">
        <f t="shared" si="5"/>
        <v>82895.932248218029</v>
      </c>
      <c r="D18" s="102"/>
      <c r="E18" s="43">
        <f>IF(C18="","",'検証シート　FIB1.27'!E18)</f>
        <v>2019</v>
      </c>
      <c r="F18" s="8">
        <f>IF(E18="","",IF('検証シート　FIB1.27'!F18="","",'検証シート　FIB1.27'!F18))</f>
        <v>43846</v>
      </c>
      <c r="G18" s="43" t="str">
        <f>IF(F18="","",IF('検証シート　FIB1.27'!G18="","",'検証シート　FIB1.27'!G18))</f>
        <v>売</v>
      </c>
      <c r="H18" s="103">
        <f>IF(G18="","",IF('検証シート　FIB1.27'!H18="","",'検証シート　FIB1.27'!H18))</f>
        <v>108.48</v>
      </c>
      <c r="I18" s="103" t="str">
        <f>IF(H18="","",IF('検証シート　FIB1.27'!I18="","",'検証シート　FIB1.27'!I18))</f>
        <v/>
      </c>
      <c r="J18" s="6">
        <f>IF(H18="","",IF('検証シート　FIB1.27'!J18="","",'検証シート　FIB1.27'!J18))</f>
        <v>108.54</v>
      </c>
      <c r="K18" s="43">
        <f t="shared" si="6"/>
        <v>6.0000000000002274</v>
      </c>
      <c r="L18" s="107">
        <f t="shared" si="7"/>
        <v>2486.8779674465409</v>
      </c>
      <c r="M18" s="108"/>
      <c r="N18" s="6">
        <f>IF(K18="","",(L18/K18)/LOOKUP(RIGHT($D$2,3),定数!$A$6:$A$13,定数!$B$6:$B$13))</f>
        <v>4.1447966124107447</v>
      </c>
      <c r="O18" s="43">
        <f>IF(N18="","",IF('検証シート　FIB1.27'!O18="","",'検証シート　FIB1.27'!O18))</f>
        <v>2019</v>
      </c>
      <c r="P18" s="8">
        <f>IF(O18="","",IF('検証シート　FIB1.27'!P18="","",'検証シート　FIB1.27'!P18))</f>
        <v>43846</v>
      </c>
      <c r="Q18" s="8" t="s">
        <v>65</v>
      </c>
      <c r="R18" s="104">
        <f t="shared" si="0"/>
        <v>108.54</v>
      </c>
      <c r="S18" s="104"/>
      <c r="T18" s="105">
        <f>IF(R18="","",V18*N18*LOOKUP(RIGHT($D$2,3),定数!$A$6:$A$13,定数!$B$6:$B$13))</f>
        <v>-2486.8779674465413</v>
      </c>
      <c r="U18" s="105"/>
      <c r="V18" s="106">
        <f t="shared" si="8"/>
        <v>-6.0000000000002274</v>
      </c>
      <c r="W18" s="106"/>
      <c r="X18" s="22">
        <f t="shared" si="1"/>
        <v>0</v>
      </c>
      <c r="Y18">
        <f t="shared" si="2"/>
        <v>9</v>
      </c>
      <c r="Z18" s="38">
        <f t="shared" si="9"/>
        <v>105769.23076923097</v>
      </c>
      <c r="AA18" s="39">
        <f t="shared" si="10"/>
        <v>0.21625664056230376</v>
      </c>
      <c r="AB18" t="str">
        <f t="shared" si="3"/>
        <v/>
      </c>
      <c r="AC18">
        <f t="shared" si="4"/>
        <v>-2486.8779674465413</v>
      </c>
    </row>
    <row r="19" spans="2:29" x14ac:dyDescent="0.15">
      <c r="B19" s="43">
        <v>11</v>
      </c>
      <c r="C19" s="102">
        <f t="shared" si="5"/>
        <v>80409.054280771481</v>
      </c>
      <c r="D19" s="102"/>
      <c r="E19" s="43">
        <f>IF(C19="","",'検証シート　FIB1.27'!E19)</f>
        <v>2019</v>
      </c>
      <c r="F19" s="8">
        <f>IF(E19="","",IF('検証シート　FIB1.27'!F19="","",'検証シート　FIB1.27'!F19))</f>
        <v>43846</v>
      </c>
      <c r="G19" s="43" t="str">
        <f>IF(F19="","",IF('検証シート　FIB1.27'!G19="","",'検証シート　FIB1.27'!G19))</f>
        <v>買</v>
      </c>
      <c r="H19" s="103">
        <f>IF(G19="","",IF('検証シート　FIB1.27'!H19="","",'検証シート　FIB1.27'!H19))</f>
        <v>108.85</v>
      </c>
      <c r="I19" s="103" t="str">
        <f>IF(H19="","",IF('検証シート　FIB1.27'!I19="","",'検証シート　FIB1.27'!I19))</f>
        <v/>
      </c>
      <c r="J19" s="6">
        <f>IF(H19="","",IF('検証シート　FIB1.27'!J19="","",'検証シート　FIB1.27'!J19))</f>
        <v>108.65</v>
      </c>
      <c r="K19" s="43">
        <f t="shared" si="6"/>
        <v>19.999999999998863</v>
      </c>
      <c r="L19" s="107">
        <f t="shared" si="7"/>
        <v>2412.2716284231442</v>
      </c>
      <c r="M19" s="108"/>
      <c r="N19" s="6">
        <f>IF(K19="","",(L19/K19)/LOOKUP(RIGHT($D$2,3),定数!$A$6:$A$13,定数!$B$6:$B$13))</f>
        <v>1.2061358142116407</v>
      </c>
      <c r="O19" s="43">
        <f>IF(N19="","",IF('検証シート　FIB1.27'!O19="","",'検証シート　FIB1.27'!O19))</f>
        <v>2019</v>
      </c>
      <c r="P19" s="8">
        <v>43847</v>
      </c>
      <c r="Q19" s="8" t="s">
        <v>65</v>
      </c>
      <c r="R19" s="104">
        <f t="shared" si="0"/>
        <v>108.65</v>
      </c>
      <c r="S19" s="104"/>
      <c r="T19" s="105">
        <f>IF(R19="","",V19*N19*LOOKUP(RIGHT($D$2,3),定数!$A$6:$A$13,定数!$B$6:$B$13))</f>
        <v>-2412.2716284231446</v>
      </c>
      <c r="U19" s="105"/>
      <c r="V19" s="106">
        <f t="shared" si="8"/>
        <v>-19.999999999998863</v>
      </c>
      <c r="W19" s="106"/>
      <c r="X19" s="22">
        <f t="shared" si="1"/>
        <v>0</v>
      </c>
      <c r="Y19">
        <f t="shared" si="2"/>
        <v>10</v>
      </c>
      <c r="Z19" s="38">
        <f t="shared" si="9"/>
        <v>105769.23076923097</v>
      </c>
      <c r="AA19" s="39">
        <f t="shared" si="10"/>
        <v>0.23976894134543469</v>
      </c>
      <c r="AB19" t="str">
        <f t="shared" si="3"/>
        <v/>
      </c>
      <c r="AC19">
        <f t="shared" si="4"/>
        <v>-2412.2716284231446</v>
      </c>
    </row>
    <row r="20" spans="2:29" x14ac:dyDescent="0.15">
      <c r="B20" s="43">
        <v>12</v>
      </c>
      <c r="C20" s="102">
        <f t="shared" si="5"/>
        <v>77996.782652348338</v>
      </c>
      <c r="D20" s="102"/>
      <c r="E20" s="43">
        <f>IF(C20="","",'検証シート　FIB1.27'!E20)</f>
        <v>2019</v>
      </c>
      <c r="F20" s="8">
        <f>IF(E20="","",IF('検証シート　FIB1.27'!F20="","",'検証シート　FIB1.27'!F20))</f>
        <v>43846</v>
      </c>
      <c r="G20" s="43" t="str">
        <f>IF(F20="","",IF('検証シート　FIB1.27'!G20="","",'検証シート　FIB1.27'!G20))</f>
        <v>買</v>
      </c>
      <c r="H20" s="103">
        <f>IF(G20="","",IF('検証シート　FIB1.27'!H20="","",'検証シート　FIB1.27'!H20))</f>
        <v>108.85</v>
      </c>
      <c r="I20" s="103" t="str">
        <f>IF(H20="","",IF('検証シート　FIB1.27'!I20="","",'検証シート　FIB1.27'!I20))</f>
        <v/>
      </c>
      <c r="J20" s="6">
        <f>IF(H20="","",IF('検証シート　FIB1.27'!J20="","",'検証シート　FIB1.27'!J20))</f>
        <v>108.76</v>
      </c>
      <c r="K20" s="43">
        <f t="shared" si="6"/>
        <v>8.99999999999892</v>
      </c>
      <c r="L20" s="107">
        <f t="shared" si="7"/>
        <v>2339.9034795704501</v>
      </c>
      <c r="M20" s="108"/>
      <c r="N20" s="6">
        <f>IF(K20="","",(L20/K20)/LOOKUP(RIGHT($D$2,3),定数!$A$6:$A$13,定数!$B$6:$B$13))</f>
        <v>2.5998927550785904</v>
      </c>
      <c r="O20" s="43">
        <f>IF(N20="","",IF('検証シート　FIB1.27'!O20="","",'検証シート　FIB1.27'!O20))</f>
        <v>2019</v>
      </c>
      <c r="P20" s="8">
        <f>IF(O20="","",IF('検証シート　FIB1.27'!P20="","",'検証シート　FIB1.27'!P20))</f>
        <v>43846</v>
      </c>
      <c r="Q20" s="8" t="s">
        <v>69</v>
      </c>
      <c r="R20" s="104">
        <v>109.02</v>
      </c>
      <c r="S20" s="104"/>
      <c r="T20" s="105">
        <f>IF(R20="","",V20*N20*LOOKUP(RIGHT($D$2,3),定数!$A$6:$A$13,定数!$B$6:$B$13))</f>
        <v>4419.8176836336479</v>
      </c>
      <c r="U20" s="105"/>
      <c r="V20" s="106">
        <f t="shared" si="8"/>
        <v>17.000000000000171</v>
      </c>
      <c r="W20" s="106"/>
      <c r="X20" s="22">
        <f t="shared" si="1"/>
        <v>1</v>
      </c>
      <c r="Y20">
        <f t="shared" si="2"/>
        <v>0</v>
      </c>
      <c r="Z20" s="38">
        <f t="shared" si="9"/>
        <v>105769.23076923097</v>
      </c>
      <c r="AA20" s="39">
        <f t="shared" si="10"/>
        <v>0.26257587310507169</v>
      </c>
      <c r="AB20">
        <f t="shared" si="3"/>
        <v>4419.8176836336479</v>
      </c>
      <c r="AC20" t="str">
        <f t="shared" si="4"/>
        <v/>
      </c>
    </row>
    <row r="21" spans="2:29" x14ac:dyDescent="0.15">
      <c r="B21" s="43">
        <v>13</v>
      </c>
      <c r="C21" s="102">
        <f t="shared" si="5"/>
        <v>82416.600335981988</v>
      </c>
      <c r="D21" s="102"/>
      <c r="E21" s="43">
        <f>IF(C21="","",'検証シート　FIB1.27'!E21)</f>
        <v>2019</v>
      </c>
      <c r="F21" s="8">
        <f>IF(E21="","",IF('検証シート　FIB1.27'!F21="","",'検証シート　FIB1.27'!F21))</f>
        <v>43846</v>
      </c>
      <c r="G21" s="43" t="str">
        <f>IF(F21="","",IF('検証シート　FIB1.27'!G21="","",'検証シート　FIB1.27'!G21))</f>
        <v>買</v>
      </c>
      <c r="H21" s="103">
        <f>IF(G21="","",IF('検証シート　FIB1.27'!H21="","",'検証シート　FIB1.27'!H21))</f>
        <v>108.96</v>
      </c>
      <c r="I21" s="103" t="str">
        <f>IF(H21="","",IF('検証シート　FIB1.27'!I21="","",'検証シート　FIB1.27'!I21))</f>
        <v/>
      </c>
      <c r="J21" s="6">
        <f>IF(H21="","",IF('検証シート　FIB1.27'!J21="","",'検証シート　FIB1.27'!J21))</f>
        <v>108.82</v>
      </c>
      <c r="K21" s="43">
        <f t="shared" si="6"/>
        <v>14.000000000000057</v>
      </c>
      <c r="L21" s="107">
        <f t="shared" si="7"/>
        <v>2472.4980100794596</v>
      </c>
      <c r="M21" s="108"/>
      <c r="N21" s="6">
        <f>IF(K21="","",(L21/K21)/LOOKUP(RIGHT($D$2,3),定数!$A$6:$A$13,定数!$B$6:$B$13))</f>
        <v>1.7660700071996069</v>
      </c>
      <c r="O21" s="43">
        <f>IF(N21="","",IF('検証シート　FIB1.27'!O21="","",'検証シート　FIB1.27'!O21))</f>
        <v>2019</v>
      </c>
      <c r="P21" s="8">
        <f>IF(O21="","",IF('検証シート　FIB1.27'!P21="","",'検証シート　FIB1.27'!P21))</f>
        <v>43846</v>
      </c>
      <c r="Q21" s="8" t="s">
        <v>65</v>
      </c>
      <c r="R21" s="104">
        <f t="shared" si="0"/>
        <v>108.82</v>
      </c>
      <c r="S21" s="104"/>
      <c r="T21" s="105">
        <f>IF(R21="","",V21*N21*LOOKUP(RIGHT($D$2,3),定数!$A$6:$A$13,定数!$B$6:$B$13))</f>
        <v>-2472.4980100794596</v>
      </c>
      <c r="U21" s="105"/>
      <c r="V21" s="106">
        <f t="shared" si="8"/>
        <v>-14.000000000000057</v>
      </c>
      <c r="W21" s="106"/>
      <c r="X21" s="22">
        <f t="shared" si="1"/>
        <v>0</v>
      </c>
      <c r="Y21">
        <f t="shared" si="2"/>
        <v>1</v>
      </c>
      <c r="Z21" s="38">
        <f t="shared" si="9"/>
        <v>105769.23076923097</v>
      </c>
      <c r="AA21" s="39">
        <f t="shared" si="10"/>
        <v>0.22078850591435362</v>
      </c>
      <c r="AB21" t="str">
        <f t="shared" si="3"/>
        <v/>
      </c>
      <c r="AC21">
        <f t="shared" si="4"/>
        <v>-2472.4980100794596</v>
      </c>
    </row>
    <row r="22" spans="2:29" x14ac:dyDescent="0.15">
      <c r="B22" s="43">
        <v>14</v>
      </c>
      <c r="C22" s="102">
        <f t="shared" si="5"/>
        <v>79944.102325902524</v>
      </c>
      <c r="D22" s="102"/>
      <c r="E22" s="43">
        <f>IF(C22="","",'検証シート　FIB1.27'!E22)</f>
        <v>2019</v>
      </c>
      <c r="F22" s="8">
        <f>IF(E22="","",IF('検証シート　FIB1.27'!F22="","",'検証シート　FIB1.27'!F22))</f>
        <v>43848</v>
      </c>
      <c r="G22" s="43" t="str">
        <f>IF(F22="","",IF('検証シート　FIB1.27'!G22="","",'検証シート　FIB1.27'!G22))</f>
        <v>買</v>
      </c>
      <c r="H22" s="103">
        <f>IF(G22="","",IF('検証シート　FIB1.27'!H22="","",'検証シート　FIB1.27'!H22))</f>
        <v>109.36</v>
      </c>
      <c r="I22" s="103" t="str">
        <f>IF(H22="","",IF('検証シート　FIB1.27'!I22="","",'検証シート　FIB1.27'!I22))</f>
        <v/>
      </c>
      <c r="J22" s="6">
        <f>IF(H22="","",IF('検証シート　FIB1.27'!J22="","",'検証シート　FIB1.27'!J22))</f>
        <v>109.24</v>
      </c>
      <c r="K22" s="43">
        <f t="shared" si="6"/>
        <v>12.000000000000455</v>
      </c>
      <c r="L22" s="107">
        <f t="shared" si="7"/>
        <v>2398.3230697770755</v>
      </c>
      <c r="M22" s="108"/>
      <c r="N22" s="6">
        <f>IF(K22="","",(L22/K22)/LOOKUP(RIGHT($D$2,3),定数!$A$6:$A$13,定数!$B$6:$B$13))</f>
        <v>1.9986025581474871</v>
      </c>
      <c r="O22" s="43">
        <f>IF(N22="","",IF('検証シート　FIB1.27'!O22="","",'検証シート　FIB1.27'!O22))</f>
        <v>2019</v>
      </c>
      <c r="P22" s="8">
        <f>IF(O22="","",IF('検証シート　FIB1.27'!P22="","",'検証シート　FIB1.27'!P22))</f>
        <v>43848</v>
      </c>
      <c r="Q22" s="8" t="s">
        <v>69</v>
      </c>
      <c r="R22" s="104">
        <v>109.56</v>
      </c>
      <c r="S22" s="104"/>
      <c r="T22" s="105">
        <f>IF(R22="","",V22*N22*LOOKUP(RIGHT($D$2,3),定数!$A$6:$A$13,定数!$B$6:$B$13))</f>
        <v>3997.2051162950306</v>
      </c>
      <c r="U22" s="105"/>
      <c r="V22" s="106">
        <f t="shared" si="8"/>
        <v>20.000000000000284</v>
      </c>
      <c r="W22" s="106"/>
      <c r="X22" s="22">
        <f t="shared" si="1"/>
        <v>1</v>
      </c>
      <c r="Y22">
        <f t="shared" si="2"/>
        <v>0</v>
      </c>
      <c r="Z22" s="38">
        <f t="shared" si="9"/>
        <v>105769.23076923097</v>
      </c>
      <c r="AA22" s="39">
        <f t="shared" si="10"/>
        <v>0.24416485073692307</v>
      </c>
      <c r="AB22">
        <f t="shared" si="3"/>
        <v>3997.2051162950306</v>
      </c>
      <c r="AC22" t="str">
        <f t="shared" si="4"/>
        <v/>
      </c>
    </row>
    <row r="23" spans="2:29" x14ac:dyDescent="0.15">
      <c r="B23" s="43">
        <v>15</v>
      </c>
      <c r="C23" s="102">
        <f t="shared" si="5"/>
        <v>83941.307442197562</v>
      </c>
      <c r="D23" s="102"/>
      <c r="E23" s="43">
        <f>IF(C23="","",'検証シート　FIB1.27'!E23)</f>
        <v>2019</v>
      </c>
      <c r="F23" s="8">
        <f>IF(E23="","",IF('検証シート　FIB1.27'!F23="","",'検証シート　FIB1.27'!F23))</f>
        <v>43851</v>
      </c>
      <c r="G23" s="43" t="str">
        <f>IF(F23="","",IF('検証シート　FIB1.27'!G23="","",'検証シート　FIB1.27'!G23))</f>
        <v>買</v>
      </c>
      <c r="H23" s="103">
        <f>IF(G23="","",IF('検証シート　FIB1.27'!H23="","",'検証シート　FIB1.27'!H23))</f>
        <v>109.64</v>
      </c>
      <c r="I23" s="103" t="str">
        <f>IF(H23="","",IF('検証シート　FIB1.27'!I23="","",'検証シート　FIB1.27'!I23))</f>
        <v/>
      </c>
      <c r="J23" s="6">
        <f>IF(H23="","",IF('検証シート　FIB1.27'!J23="","",'検証シート　FIB1.27'!J23))</f>
        <v>109.6</v>
      </c>
      <c r="K23" s="43">
        <f t="shared" si="6"/>
        <v>4.0000000000006253</v>
      </c>
      <c r="L23" s="107">
        <f t="shared" si="7"/>
        <v>2518.2392232659267</v>
      </c>
      <c r="M23" s="108"/>
      <c r="N23" s="6">
        <f>IF(K23="","",(L23/K23)/LOOKUP(RIGHT($D$2,3),定数!$A$6:$A$13,定数!$B$6:$B$13))</f>
        <v>6.295598058163832</v>
      </c>
      <c r="O23" s="43">
        <f>IF(N23="","",IF('検証シート　FIB1.27'!O23="","",'検証シート　FIB1.27'!O23))</f>
        <v>2019</v>
      </c>
      <c r="P23" s="8">
        <f>IF(O23="","",IF('検証シート　FIB1.27'!P23="","",'検証シート　FIB1.27'!P23))</f>
        <v>43851</v>
      </c>
      <c r="Q23" s="8" t="s">
        <v>65</v>
      </c>
      <c r="R23" s="104">
        <f t="shared" si="0"/>
        <v>109.6</v>
      </c>
      <c r="S23" s="104"/>
      <c r="T23" s="105">
        <f>IF(R23="","",V23*N23*LOOKUP(RIGHT($D$2,3),定数!$A$6:$A$13,定数!$B$6:$B$13))</f>
        <v>-2518.2392232659263</v>
      </c>
      <c r="U23" s="105"/>
      <c r="V23" s="106">
        <f t="shared" si="8"/>
        <v>-4.0000000000006253</v>
      </c>
      <c r="W23" s="106"/>
      <c r="X23" t="str">
        <f t="shared" ref="X23:Y74" si="11">IF(U23&lt;&gt;"",IF(U23&lt;0,1+X22,0),"")</f>
        <v/>
      </c>
      <c r="Y23">
        <f t="shared" si="2"/>
        <v>1</v>
      </c>
      <c r="Z23" s="38">
        <f t="shared" si="9"/>
        <v>105769.23076923097</v>
      </c>
      <c r="AA23" s="39">
        <f t="shared" si="10"/>
        <v>0.20637309327376996</v>
      </c>
      <c r="AB23" t="str">
        <f t="shared" si="3"/>
        <v/>
      </c>
      <c r="AC23">
        <f t="shared" si="4"/>
        <v>-2518.2392232659263</v>
      </c>
    </row>
    <row r="24" spans="2:29" x14ac:dyDescent="0.15">
      <c r="B24" s="43">
        <v>16</v>
      </c>
      <c r="C24" s="102">
        <f t="shared" si="5"/>
        <v>81423.068218931629</v>
      </c>
      <c r="D24" s="102"/>
      <c r="E24" s="43">
        <f>IF(C24="","",'検証シート　FIB1.27'!E24)</f>
        <v>2019</v>
      </c>
      <c r="F24" s="8">
        <f>IF(E24="","",IF('検証シート　FIB1.27'!F24="","",'検証シート　FIB1.27'!F24))</f>
        <v>43851</v>
      </c>
      <c r="G24" s="43" t="str">
        <f>IF(F24="","",IF('検証シート　FIB1.27'!G24="","",'検証シート　FIB1.27'!G24))</f>
        <v>買</v>
      </c>
      <c r="H24" s="103">
        <f>IF(G24="","",IF('検証シート　FIB1.27'!H24="","",'検証シート　FIB1.27'!H24))</f>
        <v>109.65</v>
      </c>
      <c r="I24" s="103" t="str">
        <f>IF(H24="","",IF('検証シート　FIB1.27'!I24="","",'検証シート　FIB1.27'!I24))</f>
        <v/>
      </c>
      <c r="J24" s="6">
        <f>IF(H24="","",IF('検証シート　FIB1.27'!J24="","",'検証シート　FIB1.27'!J24))</f>
        <v>109.6</v>
      </c>
      <c r="K24" s="43">
        <f t="shared" si="6"/>
        <v>5.0000000000011369</v>
      </c>
      <c r="L24" s="107">
        <f t="shared" si="7"/>
        <v>2442.6920465679486</v>
      </c>
      <c r="M24" s="108"/>
      <c r="N24" s="6">
        <f>IF(K24="","",(L24/K24)/LOOKUP(RIGHT($D$2,3),定数!$A$6:$A$13,定数!$B$6:$B$13))</f>
        <v>4.8853840931347863</v>
      </c>
      <c r="O24" s="43">
        <f>IF(N24="","",IF('検証シート　FIB1.27'!O24="","",'検証シート　FIB1.27'!O24))</f>
        <v>2019</v>
      </c>
      <c r="P24" s="8">
        <f>IF(O24="","",IF('検証シート　FIB1.27'!P24="","",'検証シート　FIB1.27'!P24))</f>
        <v>43851</v>
      </c>
      <c r="Q24" s="8" t="s">
        <v>65</v>
      </c>
      <c r="R24" s="104">
        <f t="shared" si="0"/>
        <v>109.6</v>
      </c>
      <c r="S24" s="104"/>
      <c r="T24" s="105">
        <f>IF(R24="","",V24*N24*LOOKUP(RIGHT($D$2,3),定数!$A$6:$A$13,定数!$B$6:$B$13))</f>
        <v>-2442.6920465679486</v>
      </c>
      <c r="U24" s="105"/>
      <c r="V24" s="106">
        <f t="shared" si="8"/>
        <v>-5.0000000000011369</v>
      </c>
      <c r="W24" s="106"/>
      <c r="X24" t="str">
        <f t="shared" si="11"/>
        <v/>
      </c>
      <c r="Y24">
        <f t="shared" si="2"/>
        <v>2</v>
      </c>
      <c r="Z24" s="38">
        <f t="shared" si="9"/>
        <v>105769.23076923097</v>
      </c>
      <c r="AA24" s="39">
        <f t="shared" si="10"/>
        <v>0.23018190047555698</v>
      </c>
      <c r="AB24" t="str">
        <f t="shared" si="3"/>
        <v/>
      </c>
      <c r="AC24">
        <f t="shared" si="4"/>
        <v>-2442.6920465679486</v>
      </c>
    </row>
    <row r="25" spans="2:29" x14ac:dyDescent="0.15">
      <c r="B25" s="43">
        <v>17</v>
      </c>
      <c r="C25" s="102">
        <f t="shared" si="5"/>
        <v>78980.376172363685</v>
      </c>
      <c r="D25" s="102"/>
      <c r="E25" s="43">
        <f>IF(C25="","",'検証シート　FIB1.27'!E25)</f>
        <v>2019</v>
      </c>
      <c r="F25" s="8">
        <f>IF(E25="","",IF('検証シート　FIB1.27'!F25="","",'検証シート　FIB1.27'!F25))</f>
        <v>43853</v>
      </c>
      <c r="G25" s="43" t="str">
        <f>IF(F25="","",IF('検証シート　FIB1.27'!G25="","",'検証シート　FIB1.27'!G25))</f>
        <v>買</v>
      </c>
      <c r="H25" s="103">
        <f>IF(G25="","",IF('検証シート　FIB1.27'!H25="","",'検証シート　FIB1.27'!H25))</f>
        <v>109.63</v>
      </c>
      <c r="I25" s="103" t="str">
        <f>IF(H25="","",IF('検証シート　FIB1.27'!I25="","",'検証シート　FIB1.27'!I25))</f>
        <v/>
      </c>
      <c r="J25" s="6">
        <f>IF(H25="","",IF('検証シート　FIB1.27'!J25="","",'検証シート　FIB1.27'!J25))</f>
        <v>109.57</v>
      </c>
      <c r="K25" s="43">
        <f t="shared" si="6"/>
        <v>6.0000000000002274</v>
      </c>
      <c r="L25" s="107">
        <f t="shared" si="7"/>
        <v>2369.4112851709106</v>
      </c>
      <c r="M25" s="108"/>
      <c r="N25" s="6">
        <f>IF(K25="","",(L25/K25)/LOOKUP(RIGHT($D$2,3),定数!$A$6:$A$13,定数!$B$6:$B$13))</f>
        <v>3.9490188086180349</v>
      </c>
      <c r="O25" s="43">
        <f>IF(N25="","",IF('検証シート　FIB1.27'!O25="","",'検証シート　FIB1.27'!O25))</f>
        <v>2019</v>
      </c>
      <c r="P25" s="8">
        <f>IF(O25="","",IF('検証シート　FIB1.27'!P25="","",'検証シート　FIB1.27'!P25))</f>
        <v>43853</v>
      </c>
      <c r="Q25" s="8" t="s">
        <v>65</v>
      </c>
      <c r="R25" s="104">
        <f t="shared" si="0"/>
        <v>109.57</v>
      </c>
      <c r="S25" s="104"/>
      <c r="T25" s="105">
        <f>IF(R25="","",V25*N25*LOOKUP(RIGHT($D$2,3),定数!$A$6:$A$13,定数!$B$6:$B$13))</f>
        <v>-2369.4112851709106</v>
      </c>
      <c r="U25" s="105"/>
      <c r="V25" s="106">
        <f t="shared" si="8"/>
        <v>-6.0000000000002274</v>
      </c>
      <c r="W25" s="106"/>
      <c r="X25" t="str">
        <f t="shared" si="11"/>
        <v/>
      </c>
      <c r="Y25">
        <f t="shared" si="2"/>
        <v>3</v>
      </c>
      <c r="Z25" s="38">
        <f t="shared" si="9"/>
        <v>105769.23076923097</v>
      </c>
      <c r="AA25" s="39">
        <f t="shared" si="10"/>
        <v>0.25327644346129019</v>
      </c>
      <c r="AB25" t="str">
        <f t="shared" si="3"/>
        <v/>
      </c>
      <c r="AC25">
        <f t="shared" si="4"/>
        <v>-2369.4112851709106</v>
      </c>
    </row>
    <row r="26" spans="2:29" x14ac:dyDescent="0.15">
      <c r="B26" s="43">
        <v>18</v>
      </c>
      <c r="C26" s="102">
        <f t="shared" si="5"/>
        <v>76610.964887192778</v>
      </c>
      <c r="D26" s="102"/>
      <c r="E26" s="43">
        <f>IF(C26="","",'検証シート　FIB1.27'!E26)</f>
        <v>2019</v>
      </c>
      <c r="F26" s="8">
        <f>IF(E26="","",IF('検証シート　FIB1.27'!F26="","",'検証シート　FIB1.27'!F26))</f>
        <v>43854</v>
      </c>
      <c r="G26" s="43" t="str">
        <f>IF(F26="","",IF('検証シート　FIB1.27'!G26="","",'検証シート　FIB1.27'!G26))</f>
        <v>買</v>
      </c>
      <c r="H26" s="103">
        <f>IF(G26="","",IF('検証シート　FIB1.27'!H26="","",'検証シート　FIB1.27'!H26))</f>
        <v>109.65</v>
      </c>
      <c r="I26" s="103" t="str">
        <f>IF(H26="","",IF('検証シート　FIB1.27'!I26="","",'検証シート　FIB1.27'!I26))</f>
        <v/>
      </c>
      <c r="J26" s="6">
        <f>IF(H26="","",IF('検証シート　FIB1.27'!J26="","",'検証シート　FIB1.27'!J26))</f>
        <v>109.57</v>
      </c>
      <c r="K26" s="43">
        <f t="shared" si="6"/>
        <v>8.0000000000012506</v>
      </c>
      <c r="L26" s="107">
        <f t="shared" si="7"/>
        <v>2298.3289466157835</v>
      </c>
      <c r="M26" s="108"/>
      <c r="N26" s="6">
        <f>IF(K26="","",(L26/K26)/LOOKUP(RIGHT($D$2,3),定数!$A$6:$A$13,定数!$B$6:$B$13))</f>
        <v>2.8729111832692804</v>
      </c>
      <c r="O26" s="43">
        <f>IF(N26="","",IF('検証シート　FIB1.27'!O26="","",'検証シート　FIB1.27'!O26))</f>
        <v>2019</v>
      </c>
      <c r="P26" s="8">
        <f>IF(O26="","",IF('検証シート　FIB1.27'!P26="","",'検証シート　FIB1.27'!P26))</f>
        <v>43854</v>
      </c>
      <c r="Q26" s="8" t="s">
        <v>65</v>
      </c>
      <c r="R26" s="104">
        <f t="shared" si="0"/>
        <v>109.57</v>
      </c>
      <c r="S26" s="104"/>
      <c r="T26" s="105">
        <f>IF(R26="","",V26*N26*LOOKUP(RIGHT($D$2,3),定数!$A$6:$A$13,定数!$B$6:$B$13))</f>
        <v>-2298.3289466157835</v>
      </c>
      <c r="U26" s="105"/>
      <c r="V26" s="106">
        <f t="shared" si="8"/>
        <v>-8.0000000000012506</v>
      </c>
      <c r="W26" s="106"/>
      <c r="X26" t="str">
        <f t="shared" si="11"/>
        <v/>
      </c>
      <c r="Y26">
        <f t="shared" si="2"/>
        <v>4</v>
      </c>
      <c r="Z26" s="38">
        <f t="shared" si="9"/>
        <v>105769.23076923097</v>
      </c>
      <c r="AA26" s="39">
        <f t="shared" si="10"/>
        <v>0.27567815015745145</v>
      </c>
      <c r="AB26" t="str">
        <f t="shared" si="3"/>
        <v/>
      </c>
      <c r="AC26">
        <f t="shared" si="4"/>
        <v>-2298.3289466157835</v>
      </c>
    </row>
    <row r="27" spans="2:29" x14ac:dyDescent="0.15">
      <c r="B27" s="43">
        <v>19</v>
      </c>
      <c r="C27" s="102">
        <f t="shared" si="5"/>
        <v>74312.635940576991</v>
      </c>
      <c r="D27" s="102"/>
      <c r="E27" s="43">
        <f>IF(C27="","",'検証シート　FIB1.27'!E27)</f>
        <v>2019</v>
      </c>
      <c r="F27" s="8">
        <f>IF(E27="","",IF('検証シート　FIB1.27'!F27="","",'検証シート　FIB1.27'!F27))</f>
        <v>43858</v>
      </c>
      <c r="G27" s="43" t="str">
        <f>IF(F27="","",IF('検証シート　FIB1.27'!G27="","",'検証シート　FIB1.27'!G27))</f>
        <v>売</v>
      </c>
      <c r="H27" s="103">
        <f>IF(G27="","",IF('検証シート　FIB1.27'!H27="","",'検証シート　FIB1.27'!H27))</f>
        <v>109.52</v>
      </c>
      <c r="I27" s="103" t="str">
        <f>IF(H27="","",IF('検証シート　FIB1.27'!I27="","",'検証シート　FIB1.27'!I27))</f>
        <v/>
      </c>
      <c r="J27" s="6">
        <f>IF(H27="","",IF('検証シート　FIB1.27'!J27="","",'検証シート　FIB1.27'!J27))</f>
        <v>109.59</v>
      </c>
      <c r="K27" s="43">
        <f t="shared" si="6"/>
        <v>7.000000000000739</v>
      </c>
      <c r="L27" s="107">
        <f t="shared" si="7"/>
        <v>2229.3790782173096</v>
      </c>
      <c r="M27" s="108"/>
      <c r="N27" s="6">
        <f>IF(K27="","",(L27/K27)/LOOKUP(RIGHT($D$2,3),定数!$A$6:$A$13,定数!$B$6:$B$13))</f>
        <v>3.1848272545958203</v>
      </c>
      <c r="O27" s="43">
        <f>IF(N27="","",IF('検証シート　FIB1.27'!O27="","",'検証シート　FIB1.27'!O27))</f>
        <v>2019</v>
      </c>
      <c r="P27" s="8">
        <f>IF(O27="","",IF('検証シート　FIB1.27'!P27="","",'検証シート　FIB1.27'!P27))</f>
        <v>43858</v>
      </c>
      <c r="Q27" s="8" t="s">
        <v>69</v>
      </c>
      <c r="R27" s="104">
        <v>109.47</v>
      </c>
      <c r="S27" s="104"/>
      <c r="T27" s="105">
        <f>IF(R27="","",V27*N27*LOOKUP(RIGHT($D$2,3),定数!$A$6:$A$13,定数!$B$6:$B$13))</f>
        <v>1592.4136272978196</v>
      </c>
      <c r="U27" s="105"/>
      <c r="V27" s="106">
        <f t="shared" si="8"/>
        <v>4.9999999999997158</v>
      </c>
      <c r="W27" s="106"/>
      <c r="X27" t="str">
        <f t="shared" si="11"/>
        <v/>
      </c>
      <c r="Y27">
        <f t="shared" si="2"/>
        <v>0</v>
      </c>
      <c r="Z27" s="38">
        <f t="shared" si="9"/>
        <v>105769.23076923097</v>
      </c>
      <c r="AA27" s="39">
        <f t="shared" si="10"/>
        <v>0.29740780565272795</v>
      </c>
      <c r="AB27">
        <f t="shared" si="3"/>
        <v>1592.4136272978196</v>
      </c>
      <c r="AC27" t="str">
        <f t="shared" si="4"/>
        <v/>
      </c>
    </row>
    <row r="28" spans="2:29" x14ac:dyDescent="0.15">
      <c r="B28" s="43">
        <v>20</v>
      </c>
      <c r="C28" s="102">
        <f t="shared" si="5"/>
        <v>75905.049567874812</v>
      </c>
      <c r="D28" s="102"/>
      <c r="E28" s="43">
        <f>IF(C28="","",'検証シート　FIB1.27'!E28)</f>
        <v>2019</v>
      </c>
      <c r="F28" s="8">
        <f>IF(E28="","",IF('検証シート　FIB1.27'!F28="","",'検証シート　FIB1.27'!F28))</f>
        <v>43859</v>
      </c>
      <c r="G28" s="43" t="str">
        <f>IF(F28="","",IF('検証シート　FIB1.27'!G28="","",'検証シート　FIB1.27'!G28))</f>
        <v>売</v>
      </c>
      <c r="H28" s="103">
        <f>IF(G28="","",IF('検証シート　FIB1.27'!H28="","",'検証シート　FIB1.27'!H28))</f>
        <v>109.23</v>
      </c>
      <c r="I28" s="103" t="str">
        <f>IF(H28="","",IF('検証シート　FIB1.27'!I28="","",'検証シート　FIB1.27'!I28))</f>
        <v/>
      </c>
      <c r="J28" s="6">
        <f>IF(H28="","",IF('検証シート　FIB1.27'!J28="","",'検証シート　FIB1.27'!J28))</f>
        <v>109.33</v>
      </c>
      <c r="K28" s="43">
        <f t="shared" si="6"/>
        <v>9.9999999999994316</v>
      </c>
      <c r="L28" s="107">
        <f t="shared" si="7"/>
        <v>2277.1514870362444</v>
      </c>
      <c r="M28" s="108"/>
      <c r="N28" s="6">
        <f>IF(K28="","",(L28/K28)/LOOKUP(RIGHT($D$2,3),定数!$A$6:$A$13,定数!$B$6:$B$13))</f>
        <v>2.2771514870363738</v>
      </c>
      <c r="O28" s="43">
        <f>IF(N28="","",IF('検証シート　FIB1.27'!O28="","",'検証シート　FIB1.27'!O28))</f>
        <v>2019</v>
      </c>
      <c r="P28" s="8">
        <f>IF(O28="","",IF('検証シート　FIB1.27'!P28="","",'検証シート　FIB1.27'!P28))</f>
        <v>43859</v>
      </c>
      <c r="Q28" s="8" t="s">
        <v>65</v>
      </c>
      <c r="R28" s="104">
        <f t="shared" si="0"/>
        <v>109.33</v>
      </c>
      <c r="S28" s="104"/>
      <c r="T28" s="105">
        <f>IF(R28="","",V28*N28*LOOKUP(RIGHT($D$2,3),定数!$A$6:$A$13,定数!$B$6:$B$13))</f>
        <v>-2277.1514870362444</v>
      </c>
      <c r="U28" s="105"/>
      <c r="V28" s="106">
        <f t="shared" si="8"/>
        <v>-9.9999999999994316</v>
      </c>
      <c r="W28" s="106"/>
      <c r="X28" t="str">
        <f t="shared" si="11"/>
        <v/>
      </c>
      <c r="Y28">
        <f t="shared" si="2"/>
        <v>1</v>
      </c>
      <c r="Z28" s="38">
        <f t="shared" si="9"/>
        <v>105769.23076923097</v>
      </c>
      <c r="AA28" s="39">
        <f t="shared" si="10"/>
        <v>0.28235225863100311</v>
      </c>
      <c r="AB28" t="str">
        <f t="shared" si="3"/>
        <v/>
      </c>
      <c r="AC28">
        <f t="shared" si="4"/>
        <v>-2277.1514870362444</v>
      </c>
    </row>
    <row r="29" spans="2:29" x14ac:dyDescent="0.15">
      <c r="B29" s="43">
        <v>21</v>
      </c>
      <c r="C29" s="102">
        <f t="shared" si="5"/>
        <v>73627.898080838568</v>
      </c>
      <c r="D29" s="102"/>
      <c r="E29" s="43">
        <f>IF(C29="","",'検証シート　FIB1.27'!E29)</f>
        <v>2019</v>
      </c>
      <c r="F29" s="8">
        <f>IF(E29="","",IF('検証シート　FIB1.27'!F29="","",'検証シート　FIB1.27'!F29))</f>
        <v>43860</v>
      </c>
      <c r="G29" s="43" t="str">
        <f>IF(F29="","",IF('検証シート　FIB1.27'!G29="","",'検証シート　FIB1.27'!G29))</f>
        <v>買</v>
      </c>
      <c r="H29" s="103">
        <f>IF(G29="","",IF('検証シート　FIB1.27'!H29="","",'検証シート　FIB1.27'!H29))</f>
        <v>109.4</v>
      </c>
      <c r="I29" s="103" t="str">
        <f>IF(H29="","",IF('検証シート　FIB1.27'!I29="","",'検証シート　FIB1.27'!I29))</f>
        <v/>
      </c>
      <c r="J29" s="6">
        <f>IF(H29="","",IF('検証シート　FIB1.27'!J29="","",'検証シート　FIB1.27'!J29))</f>
        <v>109.34</v>
      </c>
      <c r="K29" s="43">
        <f t="shared" si="6"/>
        <v>6.0000000000002274</v>
      </c>
      <c r="L29" s="107">
        <f t="shared" si="7"/>
        <v>2208.8369424251568</v>
      </c>
      <c r="M29" s="108"/>
      <c r="N29" s="6">
        <f>IF(K29="","",(L29/K29)/LOOKUP(RIGHT($D$2,3),定数!$A$6:$A$13,定数!$B$6:$B$13))</f>
        <v>3.6813949040417886</v>
      </c>
      <c r="O29" s="43">
        <f>IF(N29="","",IF('検証シート　FIB1.27'!O29="","",'検証シート　FIB1.27'!O29))</f>
        <v>2019</v>
      </c>
      <c r="P29" s="8">
        <f>IF(O29="","",IF('検証シート　FIB1.27'!P29="","",'検証シート　FIB1.27'!P29))</f>
        <v>43860</v>
      </c>
      <c r="Q29" s="8" t="s">
        <v>69</v>
      </c>
      <c r="R29" s="104">
        <v>109.49</v>
      </c>
      <c r="S29" s="104"/>
      <c r="T29" s="105">
        <f>IF(R29="","",V29*N29*LOOKUP(RIGHT($D$2,3),定数!$A$6:$A$13,定数!$B$6:$B$13))</f>
        <v>3313.2554136372123</v>
      </c>
      <c r="U29" s="105"/>
      <c r="V29" s="106">
        <f t="shared" si="8"/>
        <v>8.99999999999892</v>
      </c>
      <c r="W29" s="106"/>
      <c r="X29" t="str">
        <f t="shared" si="11"/>
        <v/>
      </c>
      <c r="Y29">
        <f t="shared" si="2"/>
        <v>0</v>
      </c>
      <c r="Z29" s="38">
        <f t="shared" si="9"/>
        <v>105769.23076923097</v>
      </c>
      <c r="AA29" s="39">
        <f t="shared" si="10"/>
        <v>0.30388169087207306</v>
      </c>
      <c r="AB29">
        <f t="shared" si="3"/>
        <v>3313.2554136372123</v>
      </c>
      <c r="AC29" t="str">
        <f t="shared" si="4"/>
        <v/>
      </c>
    </row>
    <row r="30" spans="2:29" x14ac:dyDescent="0.15">
      <c r="B30" s="43">
        <v>22</v>
      </c>
      <c r="C30" s="102">
        <f t="shared" si="5"/>
        <v>76941.153494475773</v>
      </c>
      <c r="D30" s="102"/>
      <c r="E30" s="43">
        <f>IF(C30="","",'検証シート　FIB1.27'!E30)</f>
        <v>2019</v>
      </c>
      <c r="F30" s="8">
        <f>IF(E30="","",IF('検証シート　FIB1.27'!F30="","",'検証シート　FIB1.27'!F30))</f>
        <v>43862</v>
      </c>
      <c r="G30" s="43" t="str">
        <f>IF(F30="","",IF('検証シート　FIB1.27'!G30="","",'検証シート　FIB1.27'!G30))</f>
        <v>買</v>
      </c>
      <c r="H30" s="103">
        <f>IF(G30="","",IF('検証シート　FIB1.27'!H30="","",'検証シート　FIB1.27'!H30))</f>
        <v>108.91</v>
      </c>
      <c r="I30" s="103" t="str">
        <f>IF(H30="","",IF('検証シート　FIB1.27'!I30="","",'検証シート　FIB1.27'!I30))</f>
        <v/>
      </c>
      <c r="J30" s="6">
        <f>IF(H30="","",IF('検証シート　FIB1.27'!J30="","",'検証シート　FIB1.27'!J30))</f>
        <v>108.85</v>
      </c>
      <c r="K30" s="43">
        <f t="shared" si="6"/>
        <v>6.0000000000002274</v>
      </c>
      <c r="L30" s="107">
        <f t="shared" si="7"/>
        <v>2308.2346048342729</v>
      </c>
      <c r="M30" s="108"/>
      <c r="N30" s="6">
        <f>IF(K30="","",(L30/K30)/LOOKUP(RIGHT($D$2,3),定数!$A$6:$A$13,定数!$B$6:$B$13))</f>
        <v>3.8470576747236422</v>
      </c>
      <c r="O30" s="43">
        <f>IF(N30="","",IF('検証シート　FIB1.27'!O30="","",'検証シート　FIB1.27'!O30))</f>
        <v>2019</v>
      </c>
      <c r="P30" s="8">
        <f>IF(O30="","",IF('検証シート　FIB1.27'!P30="","",'検証シート　FIB1.27'!P30))</f>
        <v>43862</v>
      </c>
      <c r="Q30" s="8" t="s">
        <v>65</v>
      </c>
      <c r="R30" s="104">
        <f t="shared" si="0"/>
        <v>108.85</v>
      </c>
      <c r="S30" s="104"/>
      <c r="T30" s="105">
        <f>IF(R30="","",V30*N30*LOOKUP(RIGHT($D$2,3),定数!$A$6:$A$13,定数!$B$6:$B$13))</f>
        <v>-2308.2346048342729</v>
      </c>
      <c r="U30" s="105"/>
      <c r="V30" s="106">
        <f t="shared" si="8"/>
        <v>-6.0000000000002274</v>
      </c>
      <c r="W30" s="106"/>
      <c r="X30" t="str">
        <f t="shared" si="11"/>
        <v/>
      </c>
      <c r="Y30">
        <f t="shared" si="2"/>
        <v>1</v>
      </c>
      <c r="Z30" s="38">
        <f t="shared" si="9"/>
        <v>105769.23076923097</v>
      </c>
      <c r="AA30" s="39">
        <f t="shared" si="10"/>
        <v>0.27255636696132135</v>
      </c>
      <c r="AB30" t="str">
        <f t="shared" si="3"/>
        <v/>
      </c>
      <c r="AC30">
        <f t="shared" si="4"/>
        <v>-2308.2346048342729</v>
      </c>
    </row>
    <row r="31" spans="2:29" x14ac:dyDescent="0.15">
      <c r="B31" s="43">
        <v>23</v>
      </c>
      <c r="C31" s="102">
        <f t="shared" si="5"/>
        <v>74632.9188896415</v>
      </c>
      <c r="D31" s="102"/>
      <c r="E31" s="43">
        <f>IF(C31="","",'検証シート　FIB1.27'!E31)</f>
        <v>2019</v>
      </c>
      <c r="F31" s="8">
        <f>IF(E31="","",IF('検証シート　FIB1.27'!F31="","",'検証シート　FIB1.27'!F31))</f>
        <v>43865</v>
      </c>
      <c r="G31" s="43" t="str">
        <f>IF(F31="","",IF('検証シート　FIB1.27'!G31="","",'検証シート　FIB1.27'!G31))</f>
        <v>買</v>
      </c>
      <c r="H31" s="103">
        <f>IF(G31="","",IF('検証シート　FIB1.27'!H31="","",'検証シート　FIB1.27'!H31))</f>
        <v>109.55</v>
      </c>
      <c r="I31" s="103" t="str">
        <f>IF(H31="","",IF('検証シート　FIB1.27'!I31="","",'検証シート　FIB1.27'!I31))</f>
        <v/>
      </c>
      <c r="J31" s="6">
        <f>IF(H31="","",IF('検証シート　FIB1.27'!J31="","",'検証シート　FIB1.27'!J31))</f>
        <v>109.45</v>
      </c>
      <c r="K31" s="43">
        <f t="shared" si="6"/>
        <v>9.9999999999994316</v>
      </c>
      <c r="L31" s="107">
        <f t="shared" si="7"/>
        <v>2238.9875666892449</v>
      </c>
      <c r="M31" s="108"/>
      <c r="N31" s="6">
        <f>IF(K31="","",(L31/K31)/LOOKUP(RIGHT($D$2,3),定数!$A$6:$A$13,定数!$B$6:$B$13))</f>
        <v>2.2389875666893722</v>
      </c>
      <c r="O31" s="43">
        <f>IF(N31="","",IF('検証シート　FIB1.27'!O31="","",'検証シート　FIB1.27'!O31))</f>
        <v>2019</v>
      </c>
      <c r="P31" s="8">
        <f>IF(O31="","",IF('検証シート　FIB1.27'!P31="","",'検証シート　FIB1.27'!P31))</f>
        <v>43865</v>
      </c>
      <c r="Q31" s="8" t="s">
        <v>69</v>
      </c>
      <c r="R31" s="104">
        <v>109.74</v>
      </c>
      <c r="S31" s="104"/>
      <c r="T31" s="105">
        <f>IF(R31="","",V31*N31*LOOKUP(RIGHT($D$2,3),定数!$A$6:$A$13,定数!$B$6:$B$13))</f>
        <v>4254.076376709756</v>
      </c>
      <c r="U31" s="105"/>
      <c r="V31" s="106">
        <f t="shared" si="8"/>
        <v>18.999999999999773</v>
      </c>
      <c r="W31" s="106"/>
      <c r="X31" t="str">
        <f t="shared" si="11"/>
        <v/>
      </c>
      <c r="Y31">
        <f t="shared" si="2"/>
        <v>0</v>
      </c>
      <c r="Z31" s="38">
        <f t="shared" si="9"/>
        <v>105769.23076923097</v>
      </c>
      <c r="AA31" s="39">
        <f t="shared" si="10"/>
        <v>0.29437967595248171</v>
      </c>
      <c r="AB31">
        <f t="shared" si="3"/>
        <v>4254.076376709756</v>
      </c>
      <c r="AC31" t="str">
        <f t="shared" si="4"/>
        <v/>
      </c>
    </row>
    <row r="32" spans="2:29" x14ac:dyDescent="0.15">
      <c r="B32" s="43">
        <v>24</v>
      </c>
      <c r="C32" s="102">
        <f t="shared" si="5"/>
        <v>78886.995266351252</v>
      </c>
      <c r="D32" s="102"/>
      <c r="E32" s="43">
        <f>IF(C32="","",'検証シート　FIB1.27'!E32)</f>
        <v>2019</v>
      </c>
      <c r="F32" s="8">
        <f>IF(E32="","",IF('検証シート　FIB1.27'!F32="","",'検証シート　FIB1.27'!F32))</f>
        <v>43865</v>
      </c>
      <c r="G32" s="43" t="str">
        <f>IF(F32="","",IF('検証シート　FIB1.27'!G32="","",'検証シート　FIB1.27'!G32))</f>
        <v>買</v>
      </c>
      <c r="H32" s="103">
        <f>IF(G32="","",IF('検証シート　FIB1.27'!H32="","",'検証シート　FIB1.27'!H32))</f>
        <v>109.86</v>
      </c>
      <c r="I32" s="103" t="str">
        <f>IF(H32="","",IF('検証シート　FIB1.27'!I32="","",'検証シート　FIB1.27'!I32))</f>
        <v/>
      </c>
      <c r="J32" s="6">
        <f>IF(H32="","",IF('検証シート　FIB1.27'!J32="","",'検証シート　FIB1.27'!J32))</f>
        <v>109.82</v>
      </c>
      <c r="K32" s="43">
        <f t="shared" si="6"/>
        <v>4.0000000000006253</v>
      </c>
      <c r="L32" s="107">
        <f t="shared" si="7"/>
        <v>2366.6098579905374</v>
      </c>
      <c r="M32" s="108"/>
      <c r="N32" s="6">
        <f>IF(K32="","",(L32/K32)/LOOKUP(RIGHT($D$2,3),定数!$A$6:$A$13,定数!$B$6:$B$13))</f>
        <v>5.9165246449754179</v>
      </c>
      <c r="O32" s="43">
        <f>IF(N32="","",IF('検証シート　FIB1.27'!O32="","",'検証シート　FIB1.27'!O32))</f>
        <v>2019</v>
      </c>
      <c r="P32" s="8">
        <f>IF(O32="","",IF('検証シート　FIB1.27'!P32="","",'検証シート　FIB1.27'!P32))</f>
        <v>43865</v>
      </c>
      <c r="Q32" s="8" t="s">
        <v>69</v>
      </c>
      <c r="R32" s="104">
        <v>109.93</v>
      </c>
      <c r="S32" s="104"/>
      <c r="T32" s="105">
        <f>IF(R32="","",V32*N32*LOOKUP(RIGHT($D$2,3),定数!$A$6:$A$13,定数!$B$6:$B$13))</f>
        <v>4141.5672514832295</v>
      </c>
      <c r="U32" s="105"/>
      <c r="V32" s="106">
        <f t="shared" si="8"/>
        <v>7.000000000000739</v>
      </c>
      <c r="W32" s="106"/>
      <c r="X32" t="str">
        <f t="shared" si="11"/>
        <v/>
      </c>
      <c r="Y32">
        <f t="shared" si="2"/>
        <v>0</v>
      </c>
      <c r="Z32" s="38">
        <f t="shared" si="9"/>
        <v>105769.23076923097</v>
      </c>
      <c r="AA32" s="39">
        <f t="shared" si="10"/>
        <v>0.25415931748177134</v>
      </c>
      <c r="AB32">
        <f t="shared" si="3"/>
        <v>4141.5672514832295</v>
      </c>
      <c r="AC32" t="str">
        <f t="shared" si="4"/>
        <v/>
      </c>
    </row>
    <row r="33" spans="2:29" x14ac:dyDescent="0.15">
      <c r="B33" s="43">
        <v>25</v>
      </c>
      <c r="C33" s="102">
        <f t="shared" si="5"/>
        <v>83028.562517834478</v>
      </c>
      <c r="D33" s="102"/>
      <c r="E33" s="43">
        <f>IF(C33="","",'検証シート　FIB1.27'!E33)</f>
        <v>2019</v>
      </c>
      <c r="F33" s="8">
        <f>IF(E33="","",IF('検証シート　FIB1.27'!F33="","",'検証シート　FIB1.27'!F33))</f>
        <v>43865</v>
      </c>
      <c r="G33" s="43" t="str">
        <f>IF(F33="","",IF('検証シート　FIB1.27'!G33="","",'検証シート　FIB1.27'!G33))</f>
        <v>買</v>
      </c>
      <c r="H33" s="103">
        <f>IF(G33="","",IF('検証シート　FIB1.27'!H33="","",'検証シート　FIB1.27'!H33))</f>
        <v>110.04</v>
      </c>
      <c r="I33" s="103" t="str">
        <f>IF(H33="","",IF('検証シート　FIB1.27'!I33="","",'検証シート　FIB1.27'!I33))</f>
        <v/>
      </c>
      <c r="J33" s="6">
        <f>IF(H33="","",IF('検証シート　FIB1.27'!J33="","",'検証シート　FIB1.27'!J33))</f>
        <v>109.93</v>
      </c>
      <c r="K33" s="43">
        <f t="shared" si="6"/>
        <v>10.999999999999943</v>
      </c>
      <c r="L33" s="107">
        <f t="shared" si="7"/>
        <v>2490.8568755350343</v>
      </c>
      <c r="M33" s="108"/>
      <c r="N33" s="6">
        <f>IF(K33="","",(L33/K33)/LOOKUP(RIGHT($D$2,3),定数!$A$6:$A$13,定数!$B$6:$B$13))</f>
        <v>2.2644153413954973</v>
      </c>
      <c r="O33" s="43">
        <f>IF(N33="","",IF('検証シート　FIB1.27'!O33="","",'検証シート　FIB1.27'!O33))</f>
        <v>2019</v>
      </c>
      <c r="P33" s="8">
        <f>IF(O33="","",IF('検証シート　FIB1.27'!P33="","",'検証シート　FIB1.27'!P33))</f>
        <v>43865</v>
      </c>
      <c r="Q33" s="8" t="s">
        <v>65</v>
      </c>
      <c r="R33" s="104">
        <f t="shared" si="0"/>
        <v>109.93</v>
      </c>
      <c r="S33" s="104"/>
      <c r="T33" s="105">
        <f>IF(R33="","",V33*N33*LOOKUP(RIGHT($D$2,3),定数!$A$6:$A$13,定数!$B$6:$B$13))</f>
        <v>-2490.8568755350343</v>
      </c>
      <c r="U33" s="105"/>
      <c r="V33" s="106">
        <f t="shared" si="8"/>
        <v>-10.999999999999943</v>
      </c>
      <c r="W33" s="106"/>
      <c r="X33" t="str">
        <f t="shared" si="11"/>
        <v/>
      </c>
      <c r="Y33">
        <f t="shared" si="2"/>
        <v>1</v>
      </c>
      <c r="Z33" s="38">
        <f t="shared" si="9"/>
        <v>105769.23076923097</v>
      </c>
      <c r="AA33" s="39">
        <f t="shared" si="10"/>
        <v>0.21500268164956637</v>
      </c>
      <c r="AB33" t="str">
        <f t="shared" si="3"/>
        <v/>
      </c>
      <c r="AC33">
        <f t="shared" si="4"/>
        <v>-2490.8568755350343</v>
      </c>
    </row>
    <row r="34" spans="2:29" x14ac:dyDescent="0.15">
      <c r="B34" s="43">
        <v>26</v>
      </c>
      <c r="C34" s="102">
        <f t="shared" si="5"/>
        <v>80537.70564229945</v>
      </c>
      <c r="D34" s="102"/>
      <c r="E34" s="43">
        <f>IF(C34="","",'検証シート　FIB1.27'!E34)</f>
        <v>2019</v>
      </c>
      <c r="F34" s="8">
        <f>IF(E34="","",IF('検証シート　FIB1.27'!F34="","",'検証シート　FIB1.27'!F34))</f>
        <v>43866</v>
      </c>
      <c r="G34" s="43" t="str">
        <f>IF(F34="","",IF('検証シート　FIB1.27'!G34="","",'検証シート　FIB1.27'!G34))</f>
        <v>買</v>
      </c>
      <c r="H34" s="103">
        <f>IF(G34="","",IF('検証シート　FIB1.27'!H34="","",'検証シート　FIB1.27'!H34))</f>
        <v>110.01</v>
      </c>
      <c r="I34" s="103" t="str">
        <f>IF(H34="","",IF('検証シート　FIB1.27'!I34="","",'検証シート　FIB1.27'!I34))</f>
        <v/>
      </c>
      <c r="J34" s="6">
        <f>IF(H34="","",IF('検証シート　FIB1.27'!J34="","",'検証シート　FIB1.27'!J34))</f>
        <v>109.91</v>
      </c>
      <c r="K34" s="43">
        <f t="shared" si="6"/>
        <v>10.000000000000853</v>
      </c>
      <c r="L34" s="107">
        <f t="shared" si="7"/>
        <v>2416.1311692689833</v>
      </c>
      <c r="M34" s="108"/>
      <c r="N34" s="6">
        <f>IF(K34="","",(L34/K34)/LOOKUP(RIGHT($D$2,3),定数!$A$6:$A$13,定数!$B$6:$B$13))</f>
        <v>2.4161311692687772</v>
      </c>
      <c r="O34" s="43">
        <f>IF(N34="","",IF('検証シート　FIB1.27'!O34="","",'検証シート　FIB1.27'!O34))</f>
        <v>2019</v>
      </c>
      <c r="P34" s="8">
        <f>IF(O34="","",IF('検証シート　FIB1.27'!P34="","",'検証シート　FIB1.27'!P34))</f>
        <v>43866</v>
      </c>
      <c r="Q34" s="8" t="s">
        <v>65</v>
      </c>
      <c r="R34" s="104">
        <f t="shared" si="0"/>
        <v>109.91</v>
      </c>
      <c r="S34" s="104"/>
      <c r="T34" s="105">
        <f>IF(R34="","",V34*N34*LOOKUP(RIGHT($D$2,3),定数!$A$6:$A$13,定数!$B$6:$B$13))</f>
        <v>-2416.1311692689833</v>
      </c>
      <c r="U34" s="105"/>
      <c r="V34" s="106">
        <f t="shared" si="8"/>
        <v>-10.000000000000853</v>
      </c>
      <c r="W34" s="106"/>
      <c r="X34" t="str">
        <f t="shared" si="11"/>
        <v/>
      </c>
      <c r="Y34">
        <f t="shared" si="2"/>
        <v>2</v>
      </c>
      <c r="Z34" s="38">
        <f t="shared" si="9"/>
        <v>105769.23076923097</v>
      </c>
      <c r="AA34" s="39">
        <f t="shared" si="10"/>
        <v>0.23855260120007937</v>
      </c>
      <c r="AB34" t="str">
        <f t="shared" si="3"/>
        <v/>
      </c>
      <c r="AC34">
        <f t="shared" si="4"/>
        <v>-2416.1311692689833</v>
      </c>
    </row>
    <row r="35" spans="2:29" x14ac:dyDescent="0.15">
      <c r="B35" s="43">
        <v>27</v>
      </c>
      <c r="C35" s="102">
        <f t="shared" si="5"/>
        <v>78121.574473030472</v>
      </c>
      <c r="D35" s="102"/>
      <c r="E35" s="43">
        <f>IF(C35="","",'検証シート　FIB1.27'!E35)</f>
        <v>2019</v>
      </c>
      <c r="F35" s="8">
        <f>IF(E35="","",IF('検証シート　FIB1.27'!F35="","",'検証シート　FIB1.27'!F35))</f>
        <v>43867</v>
      </c>
      <c r="G35" s="43" t="str">
        <f>IF(F35="","",IF('検証シート　FIB1.27'!G35="","",'検証シート　FIB1.27'!G35))</f>
        <v>売</v>
      </c>
      <c r="H35" s="103">
        <f>IF(G35="","",IF('検証シート　FIB1.27'!H35="","",'検証シート　FIB1.27'!H35))</f>
        <v>109.69</v>
      </c>
      <c r="I35" s="103" t="str">
        <f>IF(H35="","",IF('検証シート　FIB1.27'!I35="","",'検証シート　FIB1.27'!I35))</f>
        <v/>
      </c>
      <c r="J35" s="6">
        <f>IF(H35="","",IF('検証シート　FIB1.27'!J35="","",'検証シート　FIB1.27'!J35))</f>
        <v>109.78</v>
      </c>
      <c r="K35" s="43">
        <f t="shared" si="6"/>
        <v>9.0000000000003411</v>
      </c>
      <c r="L35" s="107">
        <f t="shared" si="7"/>
        <v>2343.6472341909139</v>
      </c>
      <c r="M35" s="108"/>
      <c r="N35" s="6">
        <f>IF(K35="","",(L35/K35)/LOOKUP(RIGHT($D$2,3),定数!$A$6:$A$13,定数!$B$6:$B$13))</f>
        <v>2.6040524824342501</v>
      </c>
      <c r="O35" s="43">
        <f>IF(N35="","",IF('検証シート　FIB1.27'!O35="","",'検証シート　FIB1.27'!O35))</f>
        <v>2019</v>
      </c>
      <c r="P35" s="8">
        <f>IF(O35="","",IF('検証シート　FIB1.27'!P35="","",'検証シート　FIB1.27'!P35))</f>
        <v>43867</v>
      </c>
      <c r="Q35" s="8" t="s">
        <v>65</v>
      </c>
      <c r="R35" s="104">
        <f t="shared" si="0"/>
        <v>109.78</v>
      </c>
      <c r="S35" s="104"/>
      <c r="T35" s="105">
        <f>IF(R35="","",V35*N35*LOOKUP(RIGHT($D$2,3),定数!$A$6:$A$13,定数!$B$6:$B$13))</f>
        <v>-2343.6472341909139</v>
      </c>
      <c r="U35" s="105"/>
      <c r="V35" s="106">
        <f t="shared" si="8"/>
        <v>-9.0000000000003411</v>
      </c>
      <c r="W35" s="106"/>
      <c r="X35" t="str">
        <f t="shared" si="11"/>
        <v/>
      </c>
      <c r="Y35">
        <f t="shared" si="2"/>
        <v>3</v>
      </c>
      <c r="Z35" s="38">
        <f t="shared" si="9"/>
        <v>105769.23076923097</v>
      </c>
      <c r="AA35" s="39">
        <f t="shared" si="10"/>
        <v>0.26139602316407695</v>
      </c>
      <c r="AB35" t="str">
        <f t="shared" si="3"/>
        <v/>
      </c>
      <c r="AC35">
        <f t="shared" si="4"/>
        <v>-2343.6472341909139</v>
      </c>
    </row>
    <row r="36" spans="2:29" x14ac:dyDescent="0.15">
      <c r="B36" s="43">
        <v>28</v>
      </c>
      <c r="C36" s="102">
        <f t="shared" si="5"/>
        <v>75777.927238839562</v>
      </c>
      <c r="D36" s="102"/>
      <c r="E36" s="43">
        <f>IF(C36="","",'検証シート　FIB1.27'!E36)</f>
        <v>2019</v>
      </c>
      <c r="F36" s="8">
        <f>IF(E36="","",IF('検証シート　FIB1.27'!F36="","",'検証シート　FIB1.27'!F36))</f>
        <v>43868</v>
      </c>
      <c r="G36" s="43" t="str">
        <f>IF(F36="","",IF('検証シート　FIB1.27'!G36="","",'検証シート　FIB1.27'!G36))</f>
        <v>買</v>
      </c>
      <c r="H36" s="103">
        <f>IF(G36="","",IF('検証シート　FIB1.27'!H36="","",'検証シート　FIB1.27'!H36))</f>
        <v>109.89</v>
      </c>
      <c r="I36" s="103" t="str">
        <f>IF(H36="","",IF('検証シート　FIB1.27'!I36="","",'検証シート　FIB1.27'!I36))</f>
        <v/>
      </c>
      <c r="J36" s="6">
        <f>IF(H36="","",IF('検証シート　FIB1.27'!J36="","",'検証シート　FIB1.27'!J36))</f>
        <v>109.85</v>
      </c>
      <c r="K36" s="43">
        <f t="shared" si="6"/>
        <v>4.0000000000006253</v>
      </c>
      <c r="L36" s="107">
        <f t="shared" si="7"/>
        <v>2273.3378171651866</v>
      </c>
      <c r="M36" s="108"/>
      <c r="N36" s="6">
        <f>IF(K36="","",(L36/K36)/LOOKUP(RIGHT($D$2,3),定数!$A$6:$A$13,定数!$B$6:$B$13))</f>
        <v>5.6833445429120788</v>
      </c>
      <c r="O36" s="43">
        <f>IF(N36="","",IF('検証シート　FIB1.27'!O36="","",'検証シート　FIB1.27'!O36))</f>
        <v>2019</v>
      </c>
      <c r="P36" s="8">
        <f>IF(O36="","",IF('検証シート　FIB1.27'!P36="","",'検証シート　FIB1.27'!P36))</f>
        <v>43868</v>
      </c>
      <c r="Q36" s="8" t="s">
        <v>69</v>
      </c>
      <c r="R36" s="104">
        <v>109.96</v>
      </c>
      <c r="S36" s="104"/>
      <c r="T36" s="105">
        <f>IF(R36="","",V36*N36*LOOKUP(RIGHT($D$2,3),定数!$A$6:$A$13,定数!$B$6:$B$13))</f>
        <v>3978.3411800380677</v>
      </c>
      <c r="U36" s="105"/>
      <c r="V36" s="106">
        <f t="shared" si="8"/>
        <v>6.9999999999993179</v>
      </c>
      <c r="W36" s="106"/>
      <c r="X36" t="str">
        <f t="shared" si="11"/>
        <v/>
      </c>
      <c r="Y36">
        <f t="shared" si="2"/>
        <v>0</v>
      </c>
      <c r="Z36" s="38">
        <f t="shared" si="9"/>
        <v>105769.23076923097</v>
      </c>
      <c r="AA36" s="39">
        <f t="shared" si="10"/>
        <v>0.28355414246915456</v>
      </c>
      <c r="AB36">
        <f t="shared" si="3"/>
        <v>3978.3411800380677</v>
      </c>
      <c r="AC36" t="str">
        <f t="shared" si="4"/>
        <v/>
      </c>
    </row>
    <row r="37" spans="2:29" x14ac:dyDescent="0.15">
      <c r="B37" s="43">
        <v>29</v>
      </c>
      <c r="C37" s="102">
        <f t="shared" si="5"/>
        <v>79756.268418877633</v>
      </c>
      <c r="D37" s="102"/>
      <c r="E37" s="43">
        <f>IF(C37="","",'検証シート　FIB1.27'!E37)</f>
        <v>2019</v>
      </c>
      <c r="F37" s="8">
        <f>IF(E37="","",IF('検証シート　FIB1.27'!F37="","",'検証シート　FIB1.27'!F37))</f>
        <v>43869</v>
      </c>
      <c r="G37" s="43" t="str">
        <f>IF(F37="","",IF('検証シート　FIB1.27'!G37="","",'検証シート　FIB1.27'!G37))</f>
        <v>売</v>
      </c>
      <c r="H37" s="103">
        <f>IF(G37="","",IF('検証シート　FIB1.27'!H37="","",'検証シート　FIB1.27'!H37))</f>
        <v>109.72</v>
      </c>
      <c r="I37" s="103" t="str">
        <f>IF(H37="","",IF('検証シート　FIB1.27'!I37="","",'検証シート　FIB1.27'!I37))</f>
        <v/>
      </c>
      <c r="J37" s="6">
        <f>IF(H37="","",IF('検証シート　FIB1.27'!J37="","",'検証シート　FIB1.27'!J37))</f>
        <v>109.77</v>
      </c>
      <c r="K37" s="43">
        <f t="shared" si="6"/>
        <v>4.9999999999997158</v>
      </c>
      <c r="L37" s="107">
        <f t="shared" si="7"/>
        <v>2392.6880525663287</v>
      </c>
      <c r="M37" s="108"/>
      <c r="N37" s="6">
        <f>IF(K37="","",(L37/K37)/LOOKUP(RIGHT($D$2,3),定数!$A$6:$A$13,定数!$B$6:$B$13))</f>
        <v>4.7853761051329293</v>
      </c>
      <c r="O37" s="43">
        <f>IF(N37="","",IF('検証シート　FIB1.27'!O37="","",'検証シート　FIB1.27'!O37))</f>
        <v>2019</v>
      </c>
      <c r="P37" s="8">
        <f>IF(O37="","",IF('検証シート　FIB1.27'!P37="","",'検証シート　FIB1.27'!P37))</f>
        <v>43869</v>
      </c>
      <c r="Q37" s="8" t="s">
        <v>65</v>
      </c>
      <c r="R37" s="104">
        <f t="shared" si="0"/>
        <v>109.77</v>
      </c>
      <c r="S37" s="104"/>
      <c r="T37" s="105">
        <f>IF(R37="","",V37*N37*LOOKUP(RIGHT($D$2,3),定数!$A$6:$A$13,定数!$B$6:$B$13))</f>
        <v>-2392.6880525663287</v>
      </c>
      <c r="U37" s="105"/>
      <c r="V37" s="106">
        <f t="shared" si="8"/>
        <v>-4.9999999999997158</v>
      </c>
      <c r="W37" s="106"/>
      <c r="X37" t="str">
        <f t="shared" si="11"/>
        <v/>
      </c>
      <c r="Y37">
        <f t="shared" si="2"/>
        <v>1</v>
      </c>
      <c r="Z37" s="38">
        <f t="shared" si="9"/>
        <v>105769.23076923097</v>
      </c>
      <c r="AA37" s="39">
        <f t="shared" si="10"/>
        <v>0.24594073494879476</v>
      </c>
      <c r="AB37" t="str">
        <f t="shared" si="3"/>
        <v/>
      </c>
      <c r="AC37">
        <f t="shared" si="4"/>
        <v>-2392.6880525663287</v>
      </c>
    </row>
    <row r="38" spans="2:29" x14ac:dyDescent="0.15">
      <c r="B38" s="43">
        <v>30</v>
      </c>
      <c r="C38" s="102">
        <f t="shared" si="5"/>
        <v>77363.580366311304</v>
      </c>
      <c r="D38" s="102"/>
      <c r="E38" s="43">
        <f>IF(C38="","",'検証シート　FIB1.27'!E38)</f>
        <v>2019</v>
      </c>
      <c r="F38" s="8">
        <f>IF(E38="","",IF('検証シート　FIB1.27'!F38="","",'検証シート　FIB1.27'!F38))</f>
        <v>43872</v>
      </c>
      <c r="G38" s="43" t="str">
        <f>IF(F38="","",IF('検証シート　FIB1.27'!G38="","",'検証シート　FIB1.27'!G38))</f>
        <v>買</v>
      </c>
      <c r="H38" s="103">
        <f>IF(G38="","",IF('検証シート　FIB1.27'!H38="","",'検証シート　FIB1.27'!H38))</f>
        <v>110.41</v>
      </c>
      <c r="I38" s="103" t="str">
        <f>IF(H38="","",IF('検証シート　FIB1.27'!I38="","",'検証シート　FIB1.27'!I38))</f>
        <v/>
      </c>
      <c r="J38" s="6">
        <f>IF(H38="","",IF('検証シート　FIB1.27'!J38="","",'検証シート　FIB1.27'!J38))</f>
        <v>110.32</v>
      </c>
      <c r="K38" s="43">
        <f t="shared" si="6"/>
        <v>9.0000000000003411</v>
      </c>
      <c r="L38" s="107">
        <f t="shared" si="7"/>
        <v>2320.907410989339</v>
      </c>
      <c r="M38" s="108"/>
      <c r="N38" s="6">
        <f>IF(K38="","",(L38/K38)/LOOKUP(RIGHT($D$2,3),定数!$A$6:$A$13,定数!$B$6:$B$13))</f>
        <v>2.578786012210279</v>
      </c>
      <c r="O38" s="43">
        <f>IF(N38="","",IF('検証シート　FIB1.27'!O38="","",'検証シート　FIB1.27'!O38))</f>
        <v>2019</v>
      </c>
      <c r="P38" s="8">
        <f>IF(O38="","",IF('検証シート　FIB1.27'!P38="","",'検証シート　FIB1.27'!P38))</f>
        <v>43872</v>
      </c>
      <c r="Q38" s="8" t="s">
        <v>69</v>
      </c>
      <c r="R38" s="104">
        <v>110.62</v>
      </c>
      <c r="S38" s="104"/>
      <c r="T38" s="105">
        <f>IF(R38="","",V38*N38*LOOKUP(RIGHT($D$2,3),定数!$A$6:$A$13,定数!$B$6:$B$13))</f>
        <v>5415.4506256417908</v>
      </c>
      <c r="U38" s="105"/>
      <c r="V38" s="106">
        <f t="shared" si="8"/>
        <v>21.000000000000796</v>
      </c>
      <c r="W38" s="106"/>
      <c r="X38" t="str">
        <f t="shared" si="11"/>
        <v/>
      </c>
      <c r="Y38">
        <f t="shared" si="2"/>
        <v>0</v>
      </c>
      <c r="Z38" s="38">
        <f t="shared" si="9"/>
        <v>105769.23076923097</v>
      </c>
      <c r="AA38" s="39">
        <f t="shared" si="10"/>
        <v>0.26856251290033084</v>
      </c>
      <c r="AB38">
        <f t="shared" si="3"/>
        <v>5415.4506256417908</v>
      </c>
      <c r="AC38" t="str">
        <f t="shared" si="4"/>
        <v/>
      </c>
    </row>
    <row r="39" spans="2:29" x14ac:dyDescent="0.15">
      <c r="B39" s="43">
        <v>31</v>
      </c>
      <c r="C39" s="102">
        <f t="shared" si="5"/>
        <v>82779.030991953099</v>
      </c>
      <c r="D39" s="102"/>
      <c r="E39" s="43">
        <f>IF(C39="","",'検証シート　FIB1.27'!E39)</f>
        <v>2019</v>
      </c>
      <c r="F39" s="8">
        <f>IF(E39="","",IF('検証シート　FIB1.27'!F39="","",'検証シート　FIB1.27'!F39))</f>
        <v>43873</v>
      </c>
      <c r="G39" s="43" t="str">
        <f>IF(F39="","",IF('検証シート　FIB1.27'!G39="","",'検証シート　FIB1.27'!G39))</f>
        <v>買</v>
      </c>
      <c r="H39" s="103">
        <f>IF(G39="","",IF('検証シート　FIB1.27'!H39="","",'検証シート　FIB1.27'!H39))</f>
        <v>110.46</v>
      </c>
      <c r="I39" s="103" t="str">
        <f>IF(H39="","",IF('検証シート　FIB1.27'!I39="","",'検証シート　FIB1.27'!I39))</f>
        <v/>
      </c>
      <c r="J39" s="6">
        <f>IF(H39="","",IF('検証シート　FIB1.27'!J39="","",'検証シート　FIB1.27'!J39))</f>
        <v>110.38</v>
      </c>
      <c r="K39" s="43">
        <f t="shared" si="6"/>
        <v>7.9999999999998295</v>
      </c>
      <c r="L39" s="107">
        <f t="shared" si="7"/>
        <v>2483.3709297585929</v>
      </c>
      <c r="M39" s="108"/>
      <c r="N39" s="6">
        <f>IF(K39="","",(L39/K39)/LOOKUP(RIGHT($D$2,3),定数!$A$6:$A$13,定数!$B$6:$B$13))</f>
        <v>3.104213662198307</v>
      </c>
      <c r="O39" s="43">
        <f>IF(N39="","",IF('検証シート　FIB1.27'!O39="","",'検証シート　FIB1.27'!O39))</f>
        <v>2019</v>
      </c>
      <c r="P39" s="8">
        <f>IF(O39="","",IF('検証シート　FIB1.27'!P39="","",'検証シート　FIB1.27'!P39))</f>
        <v>43873</v>
      </c>
      <c r="Q39" s="8" t="s">
        <v>69</v>
      </c>
      <c r="R39" s="104">
        <v>110.59</v>
      </c>
      <c r="S39" s="104"/>
      <c r="T39" s="105">
        <f>IF(R39="","",V39*N39*LOOKUP(RIGHT($D$2,3),定数!$A$6:$A$13,定数!$B$6:$B$13))</f>
        <v>4035.4777608580989</v>
      </c>
      <c r="U39" s="105"/>
      <c r="V39" s="106">
        <f t="shared" si="8"/>
        <v>13.000000000000966</v>
      </c>
      <c r="W39" s="106"/>
      <c r="X39" t="str">
        <f t="shared" si="11"/>
        <v/>
      </c>
      <c r="Y39">
        <f t="shared" si="2"/>
        <v>0</v>
      </c>
      <c r="Z39" s="38">
        <f t="shared" si="9"/>
        <v>105769.23076923097</v>
      </c>
      <c r="AA39" s="39">
        <f t="shared" si="10"/>
        <v>0.21736188880335405</v>
      </c>
      <c r="AB39">
        <f t="shared" si="3"/>
        <v>4035.4777608580989</v>
      </c>
      <c r="AC39" t="str">
        <f t="shared" si="4"/>
        <v/>
      </c>
    </row>
    <row r="40" spans="2:29" x14ac:dyDescent="0.15">
      <c r="B40" s="43">
        <v>32</v>
      </c>
      <c r="C40" s="102">
        <f t="shared" si="5"/>
        <v>86814.508752811205</v>
      </c>
      <c r="D40" s="102"/>
      <c r="E40" s="43">
        <f>IF(C40="","",'検証シート　FIB1.27'!E40)</f>
        <v>2019</v>
      </c>
      <c r="F40" s="8">
        <f>IF(E40="","",IF('検証シート　FIB1.27'!F40="","",'検証シート　FIB1.27'!F40))</f>
        <v>43873</v>
      </c>
      <c r="G40" s="43" t="str">
        <f>IF(F40="","",IF('検証シート　FIB1.27'!G40="","",'検証シート　FIB1.27'!G40))</f>
        <v>買</v>
      </c>
      <c r="H40" s="103">
        <f>IF(G40="","",IF('検証シート　FIB1.27'!H40="","",'検証シート　FIB1.27'!H40))</f>
        <v>110.47</v>
      </c>
      <c r="I40" s="103" t="str">
        <f>IF(H40="","",IF('検証シート　FIB1.27'!I40="","",'検証シート　FIB1.27'!I40))</f>
        <v/>
      </c>
      <c r="J40" s="6">
        <f>IF(H40="","",IF('検証シート　FIB1.27'!J40="","",'検証シート　FIB1.27'!J40))</f>
        <v>110.41</v>
      </c>
      <c r="K40" s="43">
        <f t="shared" si="6"/>
        <v>6.0000000000002274</v>
      </c>
      <c r="L40" s="107">
        <f t="shared" si="7"/>
        <v>2604.4352625843362</v>
      </c>
      <c r="M40" s="108"/>
      <c r="N40" s="6">
        <f>IF(K40="","",(L40/K40)/LOOKUP(RIGHT($D$2,3),定数!$A$6:$A$13,定数!$B$6:$B$13))</f>
        <v>4.3407254376403959</v>
      </c>
      <c r="O40" s="43">
        <f>IF(N40="","",IF('検証シート　FIB1.27'!O40="","",'検証シート　FIB1.27'!O40))</f>
        <v>2019</v>
      </c>
      <c r="P40" s="8">
        <f>IF(O40="","",IF('検証シート　FIB1.27'!P40="","",'検証シート　FIB1.27'!P40))</f>
        <v>43873</v>
      </c>
      <c r="Q40" s="8" t="s">
        <v>69</v>
      </c>
      <c r="R40" s="104">
        <v>110.59</v>
      </c>
      <c r="S40" s="104"/>
      <c r="T40" s="105">
        <f>IF(R40="","",V40*N40*LOOKUP(RIGHT($D$2,3),定数!$A$6:$A$13,定数!$B$6:$B$13))</f>
        <v>5208.8705251686724</v>
      </c>
      <c r="U40" s="105"/>
      <c r="V40" s="106">
        <f t="shared" si="8"/>
        <v>12.000000000000455</v>
      </c>
      <c r="W40" s="106"/>
      <c r="X40" t="str">
        <f t="shared" si="11"/>
        <v/>
      </c>
      <c r="Y40">
        <f t="shared" si="2"/>
        <v>0</v>
      </c>
      <c r="Z40" s="38">
        <f t="shared" si="9"/>
        <v>105769.23076923097</v>
      </c>
      <c r="AA40" s="39">
        <f t="shared" si="10"/>
        <v>0.17920828088251384</v>
      </c>
      <c r="AB40">
        <f t="shared" si="3"/>
        <v>5208.8705251686724</v>
      </c>
      <c r="AC40" t="str">
        <f t="shared" si="4"/>
        <v/>
      </c>
    </row>
    <row r="41" spans="2:29" x14ac:dyDescent="0.15">
      <c r="B41" s="43">
        <v>33</v>
      </c>
      <c r="C41" s="102">
        <f t="shared" si="5"/>
        <v>92023.379277979882</v>
      </c>
      <c r="D41" s="102"/>
      <c r="E41" s="43">
        <f>IF(C41="","",'検証シート　FIB1.27'!E41)</f>
        <v>2019</v>
      </c>
      <c r="F41" s="8">
        <f>IF(E41="","",IF('検証シート　FIB1.27'!F41="","",'検証シート　FIB1.27'!F41))</f>
        <v>43873</v>
      </c>
      <c r="G41" s="43" t="str">
        <f>IF(F41="","",IF('検証シート　FIB1.27'!G41="","",'検証シート　FIB1.27'!G41))</f>
        <v>買</v>
      </c>
      <c r="H41" s="103">
        <f>IF(G41="","",IF('検証シート　FIB1.27'!H41="","",'検証シート　FIB1.27'!H41))</f>
        <v>110.5</v>
      </c>
      <c r="I41" s="103" t="str">
        <f>IF(H41="","",IF('検証シート　FIB1.27'!I41="","",'検証シート　FIB1.27'!I41))</f>
        <v/>
      </c>
      <c r="J41" s="6">
        <f>IF(H41="","",IF('検証シート　FIB1.27'!J41="","",'検証シート　FIB1.27'!J41))</f>
        <v>110.49</v>
      </c>
      <c r="K41" s="43">
        <f t="shared" si="6"/>
        <v>1.0000000000005116</v>
      </c>
      <c r="L41" s="107">
        <f t="shared" si="7"/>
        <v>2760.7013783393963</v>
      </c>
      <c r="M41" s="108"/>
      <c r="N41" s="6">
        <f>IF(K41="","",(L41/K41)/LOOKUP(RIGHT($D$2,3),定数!$A$6:$A$13,定数!$B$6:$B$13))</f>
        <v>27.607013783379838</v>
      </c>
      <c r="O41" s="43">
        <f>IF(N41="","",IF('検証シート　FIB1.27'!O41="","",'検証シート　FIB1.27'!O41))</f>
        <v>2019</v>
      </c>
      <c r="P41" s="8">
        <f>IF(O41="","",IF('検証シート　FIB1.27'!P41="","",'検証シート　FIB1.27'!P41))</f>
        <v>43873</v>
      </c>
      <c r="Q41" s="8" t="s">
        <v>65</v>
      </c>
      <c r="R41" s="104">
        <f t="shared" si="0"/>
        <v>110.49</v>
      </c>
      <c r="S41" s="104"/>
      <c r="T41" s="105">
        <f>IF(R41="","",V41*N41*LOOKUP(RIGHT($D$2,3),定数!$A$6:$A$13,定数!$B$6:$B$13))</f>
        <v>-2760.7013783393959</v>
      </c>
      <c r="U41" s="105"/>
      <c r="V41" s="106">
        <f t="shared" si="8"/>
        <v>-1.0000000000005116</v>
      </c>
      <c r="W41" s="106"/>
      <c r="X41" t="str">
        <f t="shared" si="11"/>
        <v/>
      </c>
      <c r="Y41">
        <f t="shared" si="2"/>
        <v>1</v>
      </c>
      <c r="Z41" s="38">
        <f t="shared" si="9"/>
        <v>105769.23076923097</v>
      </c>
      <c r="AA41" s="39">
        <f t="shared" si="10"/>
        <v>0.12996077773546455</v>
      </c>
      <c r="AB41" t="str">
        <f t="shared" si="3"/>
        <v/>
      </c>
      <c r="AC41">
        <f t="shared" si="4"/>
        <v>-2760.7013783393959</v>
      </c>
    </row>
    <row r="42" spans="2:29" x14ac:dyDescent="0.15">
      <c r="B42" s="43">
        <v>34</v>
      </c>
      <c r="C42" s="102">
        <f t="shared" si="5"/>
        <v>89262.67789964049</v>
      </c>
      <c r="D42" s="102"/>
      <c r="E42" s="43">
        <f>IF(C42="","",'検証シート　FIB1.27'!E42)</f>
        <v>2019</v>
      </c>
      <c r="F42" s="8">
        <f>IF(E42="","",IF('検証シート　FIB1.27'!F42="","",'検証シート　FIB1.27'!F42))</f>
        <v>43873</v>
      </c>
      <c r="G42" s="43" t="str">
        <f>IF(F42="","",IF('検証シート　FIB1.27'!G42="","",'検証シート　FIB1.27'!G42))</f>
        <v>売</v>
      </c>
      <c r="H42" s="103">
        <f>IF(G42="","",IF('検証シート　FIB1.27'!H42="","",'検証シート　FIB1.27'!H42))</f>
        <v>110.44</v>
      </c>
      <c r="I42" s="103" t="str">
        <f>IF(H42="","",IF('検証シート　FIB1.27'!I42="","",'検証シート　FIB1.27'!I42))</f>
        <v/>
      </c>
      <c r="J42" s="6">
        <f>IF(H42="","",IF('検証シート　FIB1.27'!J42="","",'検証シート　FIB1.27'!J42))</f>
        <v>110.49</v>
      </c>
      <c r="K42" s="43">
        <f t="shared" si="6"/>
        <v>4.9999999999997158</v>
      </c>
      <c r="L42" s="107">
        <f t="shared" si="7"/>
        <v>2677.8803369892148</v>
      </c>
      <c r="M42" s="108"/>
      <c r="N42" s="6">
        <f>IF(K42="","",(L42/K42)/LOOKUP(RIGHT($D$2,3),定数!$A$6:$A$13,定数!$B$6:$B$13))</f>
        <v>5.3557606739787342</v>
      </c>
      <c r="O42" s="43">
        <f>IF(N42="","",IF('検証シート　FIB1.27'!O42="","",'検証シート　FIB1.27'!O42))</f>
        <v>2019</v>
      </c>
      <c r="P42" s="8">
        <f>IF(O42="","",IF('検証シート　FIB1.27'!P42="","",'検証シート　FIB1.27'!P42))</f>
        <v>43873</v>
      </c>
      <c r="Q42" s="8" t="s">
        <v>65</v>
      </c>
      <c r="R42" s="104">
        <f t="shared" si="0"/>
        <v>110.49</v>
      </c>
      <c r="S42" s="104"/>
      <c r="T42" s="105">
        <f>IF(R42="","",V42*N42*LOOKUP(RIGHT($D$2,3),定数!$A$6:$A$13,定数!$B$6:$B$13))</f>
        <v>-2677.8803369892148</v>
      </c>
      <c r="U42" s="105"/>
      <c r="V42" s="106">
        <f t="shared" si="8"/>
        <v>-4.9999999999997158</v>
      </c>
      <c r="W42" s="106"/>
      <c r="X42" t="str">
        <f t="shared" si="11"/>
        <v/>
      </c>
      <c r="Y42">
        <f t="shared" si="2"/>
        <v>2</v>
      </c>
      <c r="Z42" s="38">
        <f t="shared" si="9"/>
        <v>105769.23076923097</v>
      </c>
      <c r="AA42" s="39">
        <f t="shared" si="10"/>
        <v>0.15606195440340065</v>
      </c>
      <c r="AB42" t="str">
        <f t="shared" si="3"/>
        <v/>
      </c>
      <c r="AC42">
        <f t="shared" si="4"/>
        <v>-2677.8803369892148</v>
      </c>
    </row>
    <row r="43" spans="2:29" x14ac:dyDescent="0.15">
      <c r="B43" s="43">
        <v>35</v>
      </c>
      <c r="C43" s="102">
        <f t="shared" si="5"/>
        <v>86584.797562651278</v>
      </c>
      <c r="D43" s="102"/>
      <c r="E43" s="43">
        <f>IF(C43="","",'検証シート　FIB1.27'!E43)</f>
        <v>2019</v>
      </c>
      <c r="F43" s="8">
        <f>IF(E43="","",IF('検証シート　FIB1.27'!F43="","",'検証シート　FIB1.27'!F43))</f>
        <v>43874</v>
      </c>
      <c r="G43" s="43" t="str">
        <f>IF(F43="","",IF('検証シート　FIB1.27'!G43="","",'検証シート　FIB1.27'!G43))</f>
        <v>買</v>
      </c>
      <c r="H43" s="103">
        <f>IF(G43="","",IF('検証シート　FIB1.27'!H43="","",'検証シート　FIB1.27'!H43))</f>
        <v>110.62</v>
      </c>
      <c r="I43" s="103" t="str">
        <f>IF(H43="","",IF('検証シート　FIB1.27'!I43="","",'検証シート　FIB1.27'!I43))</f>
        <v/>
      </c>
      <c r="J43" s="6">
        <f>IF(H43="","",IF('検証シート　FIB1.27'!J43="","",'検証シート　FIB1.27'!J43))</f>
        <v>110.58</v>
      </c>
      <c r="K43" s="43">
        <f t="shared" si="6"/>
        <v>4.0000000000006253</v>
      </c>
      <c r="L43" s="107">
        <f t="shared" si="7"/>
        <v>2597.543926879538</v>
      </c>
      <c r="M43" s="108"/>
      <c r="N43" s="6">
        <f>IF(K43="","",(L43/K43)/LOOKUP(RIGHT($D$2,3),定数!$A$6:$A$13,定数!$B$6:$B$13))</f>
        <v>6.4938598171978299</v>
      </c>
      <c r="O43" s="43">
        <f>IF(N43="","",IF('検証シート　FIB1.27'!O43="","",'検証シート　FIB1.27'!O43))</f>
        <v>2019</v>
      </c>
      <c r="P43" s="8">
        <f>IF(O43="","",IF('検証シート　FIB1.27'!P43="","",'検証シート　FIB1.27'!P43))</f>
        <v>43874</v>
      </c>
      <c r="Q43" s="8" t="s">
        <v>69</v>
      </c>
      <c r="R43" s="104">
        <v>110.68</v>
      </c>
      <c r="S43" s="104"/>
      <c r="T43" s="105">
        <f>IF(R43="","",V43*N43*LOOKUP(RIGHT($D$2,3),定数!$A$6:$A$13,定数!$B$6:$B$13))</f>
        <v>3896.315890318846</v>
      </c>
      <c r="U43" s="105"/>
      <c r="V43" s="106">
        <f t="shared" si="8"/>
        <v>6.0000000000002274</v>
      </c>
      <c r="W43" s="106"/>
      <c r="X43" t="str">
        <f t="shared" si="11"/>
        <v/>
      </c>
      <c r="Y43">
        <f t="shared" si="2"/>
        <v>0</v>
      </c>
      <c r="Z43" s="38">
        <f t="shared" si="9"/>
        <v>105769.23076923097</v>
      </c>
      <c r="AA43" s="39">
        <f t="shared" si="10"/>
        <v>0.18138009577129854</v>
      </c>
      <c r="AB43">
        <f t="shared" si="3"/>
        <v>3896.315890318846</v>
      </c>
      <c r="AC43" t="str">
        <f t="shared" si="4"/>
        <v/>
      </c>
    </row>
    <row r="44" spans="2:29" x14ac:dyDescent="0.15">
      <c r="B44" s="43">
        <v>36</v>
      </c>
      <c r="C44" s="102">
        <f t="shared" si="5"/>
        <v>90481.113452970123</v>
      </c>
      <c r="D44" s="102"/>
      <c r="E44" s="43">
        <f>IF(C44="","",'検証シート　FIB1.27'!E44)</f>
        <v>2019</v>
      </c>
      <c r="F44" s="8">
        <f>IF(E44="","",IF('検証シート　FIB1.27'!F44="","",'検証シート　FIB1.27'!F44))</f>
        <v>43874</v>
      </c>
      <c r="G44" s="43" t="str">
        <f>IF(F44="","",IF('検証シート　FIB1.27'!G44="","",'検証シート　FIB1.27'!G44))</f>
        <v>買</v>
      </c>
      <c r="H44" s="103">
        <f>IF(G44="","",IF('検証シート　FIB1.27'!H44="","",'検証シート　FIB1.27'!H44))</f>
        <v>110.62</v>
      </c>
      <c r="I44" s="103" t="str">
        <f>IF(H44="","",IF('検証シート　FIB1.27'!I44="","",'検証シート　FIB1.27'!I44))</f>
        <v/>
      </c>
      <c r="J44" s="6">
        <f>IF(H44="","",IF('検証シート　FIB1.27'!J44="","",'検証シート　FIB1.27'!J44))</f>
        <v>110.55</v>
      </c>
      <c r="K44" s="43">
        <f t="shared" si="6"/>
        <v>7.000000000000739</v>
      </c>
      <c r="L44" s="107">
        <f t="shared" si="7"/>
        <v>2714.4334035891034</v>
      </c>
      <c r="M44" s="108"/>
      <c r="N44" s="6">
        <f>IF(K44="","",(L44/K44)/LOOKUP(RIGHT($D$2,3),定数!$A$6:$A$13,定数!$B$6:$B$13))</f>
        <v>3.8777620051268809</v>
      </c>
      <c r="O44" s="43">
        <f>IF(N44="","",IF('検証シート　FIB1.27'!O44="","",'検証シート　FIB1.27'!O44))</f>
        <v>2019</v>
      </c>
      <c r="P44" s="8">
        <f>IF(O44="","",IF('検証シート　FIB1.27'!P44="","",'検証シート　FIB1.27'!P44))</f>
        <v>43874</v>
      </c>
      <c r="Q44" s="8" t="s">
        <v>69</v>
      </c>
      <c r="R44" s="104">
        <v>110.75</v>
      </c>
      <c r="S44" s="104"/>
      <c r="T44" s="105">
        <f>IF(R44="","",V44*N44*LOOKUP(RIGHT($D$2,3),定数!$A$6:$A$13,定数!$B$6:$B$13))</f>
        <v>5041.0906066647694</v>
      </c>
      <c r="U44" s="105"/>
      <c r="V44" s="106">
        <f t="shared" si="8"/>
        <v>12.999999999999545</v>
      </c>
      <c r="W44" s="106"/>
      <c r="X44" t="str">
        <f t="shared" si="11"/>
        <v/>
      </c>
      <c r="Y44">
        <f t="shared" si="2"/>
        <v>0</v>
      </c>
      <c r="Z44" s="38">
        <f t="shared" si="9"/>
        <v>105769.23076923097</v>
      </c>
      <c r="AA44" s="39">
        <f t="shared" si="10"/>
        <v>0.14454220008101137</v>
      </c>
      <c r="AB44">
        <f t="shared" si="3"/>
        <v>5041.0906066647694</v>
      </c>
      <c r="AC44" t="str">
        <f t="shared" si="4"/>
        <v/>
      </c>
    </row>
    <row r="45" spans="2:29" x14ac:dyDescent="0.15">
      <c r="B45" s="43">
        <v>37</v>
      </c>
      <c r="C45" s="102">
        <f t="shared" si="5"/>
        <v>95522.204059634896</v>
      </c>
      <c r="D45" s="102"/>
      <c r="E45" s="43">
        <f>IF(C45="","",'検証シート　FIB1.27'!E45)</f>
        <v>2019</v>
      </c>
      <c r="F45" s="8">
        <f>IF(E45="","",IF('検証シート　FIB1.27'!F45="","",'検証シート　FIB1.27'!F45))</f>
        <v>43874</v>
      </c>
      <c r="G45" s="43" t="str">
        <f>IF(F45="","",IF('検証シート　FIB1.27'!G45="","",'検証シート　FIB1.27'!G45))</f>
        <v>買</v>
      </c>
      <c r="H45" s="103">
        <f>IF(G45="","",IF('検証シート　FIB1.27'!H45="","",'検証シート　FIB1.27'!H45))</f>
        <v>110.8</v>
      </c>
      <c r="I45" s="103" t="str">
        <f>IF(H45="","",IF('検証シート　FIB1.27'!I45="","",'検証シート　FIB1.27'!I45))</f>
        <v/>
      </c>
      <c r="J45" s="6">
        <f>IF(H45="","",IF('検証シート　FIB1.27'!J45="","",'検証シート　FIB1.27'!J45))</f>
        <v>110.73</v>
      </c>
      <c r="K45" s="43">
        <f t="shared" si="6"/>
        <v>6.9999999999993179</v>
      </c>
      <c r="L45" s="107">
        <f t="shared" si="7"/>
        <v>2865.6661217890469</v>
      </c>
      <c r="M45" s="108"/>
      <c r="N45" s="6">
        <f>IF(K45="","",(L45/K45)/LOOKUP(RIGHT($D$2,3),定数!$A$6:$A$13,定数!$B$6:$B$13))</f>
        <v>4.0938087454133232</v>
      </c>
      <c r="O45" s="43">
        <f>IF(N45="","",IF('検証シート　FIB1.27'!O45="","",'検証シート　FIB1.27'!O45))</f>
        <v>2019</v>
      </c>
      <c r="P45" s="8">
        <f>IF(O45="","",IF('検証シート　FIB1.27'!P45="","",'検証シート　FIB1.27'!P45))</f>
        <v>43874</v>
      </c>
      <c r="Q45" s="8" t="s">
        <v>69</v>
      </c>
      <c r="R45" s="104">
        <v>110.91</v>
      </c>
      <c r="S45" s="104"/>
      <c r="T45" s="105">
        <f>IF(R45="","",V45*N45*LOOKUP(RIGHT($D$2,3),定数!$A$6:$A$13,定数!$B$6:$B$13))</f>
        <v>4503.1896199546327</v>
      </c>
      <c r="U45" s="105"/>
      <c r="V45" s="106">
        <f t="shared" si="8"/>
        <v>10.999999999999943</v>
      </c>
      <c r="W45" s="106"/>
      <c r="X45" t="str">
        <f t="shared" si="11"/>
        <v/>
      </c>
      <c r="Y45">
        <f t="shared" si="2"/>
        <v>0</v>
      </c>
      <c r="Z45" s="38">
        <f t="shared" si="9"/>
        <v>105769.23076923097</v>
      </c>
      <c r="AA45" s="39">
        <f t="shared" si="10"/>
        <v>9.6880979799817246E-2</v>
      </c>
      <c r="AB45">
        <f t="shared" si="3"/>
        <v>4503.1896199546327</v>
      </c>
      <c r="AC45" t="str">
        <f t="shared" si="4"/>
        <v/>
      </c>
    </row>
    <row r="46" spans="2:29" x14ac:dyDescent="0.15">
      <c r="B46" s="43">
        <v>38</v>
      </c>
      <c r="C46" s="102">
        <f t="shared" si="5"/>
        <v>100025.39367958953</v>
      </c>
      <c r="D46" s="102"/>
      <c r="E46" s="43">
        <f>IF(C46="","",'検証シート　FIB1.27'!E46)</f>
        <v>2019</v>
      </c>
      <c r="F46" s="8">
        <f>IF(E46="","",IF('検証シート　FIB1.27'!F46="","",'検証シート　FIB1.27'!F46))</f>
        <v>43879</v>
      </c>
      <c r="G46" s="43" t="str">
        <f>IF(F46="","",IF('検証シート　FIB1.27'!G46="","",'検証シート　FIB1.27'!G46))</f>
        <v>買</v>
      </c>
      <c r="H46" s="103">
        <f>IF(G46="","",IF('検証シート　FIB1.27'!H46="","",'検証シート　FIB1.27'!H46))</f>
        <v>110.53</v>
      </c>
      <c r="I46" s="103" t="str">
        <f>IF(H46="","",IF('検証シート　FIB1.27'!I46="","",'検証シート　FIB1.27'!I46))</f>
        <v/>
      </c>
      <c r="J46" s="6">
        <f>IF(H46="","",IF('検証シート　FIB1.27'!J46="","",'検証シート　FIB1.27'!J46))</f>
        <v>110.47</v>
      </c>
      <c r="K46" s="43">
        <f t="shared" si="6"/>
        <v>6.0000000000002274</v>
      </c>
      <c r="L46" s="107">
        <f t="shared" si="7"/>
        <v>3000.7618103876857</v>
      </c>
      <c r="M46" s="108"/>
      <c r="N46" s="6">
        <f>IF(K46="","",(L46/K46)/LOOKUP(RIGHT($D$2,3),定数!$A$6:$A$13,定数!$B$6:$B$13))</f>
        <v>5.0012696839792872</v>
      </c>
      <c r="O46" s="43">
        <f>IF(N46="","",IF('検証シート　FIB1.27'!O46="","",'検証シート　FIB1.27'!O46))</f>
        <v>2019</v>
      </c>
      <c r="P46" s="8">
        <f>IF(O46="","",IF('検証シート　FIB1.27'!P46="","",'検証シート　FIB1.27'!P46))</f>
        <v>43879</v>
      </c>
      <c r="Q46" s="8" t="s">
        <v>65</v>
      </c>
      <c r="R46" s="104">
        <f t="shared" ref="R46" si="12">IF(Q46="","",IF(Q46="負",J46,""))</f>
        <v>110.47</v>
      </c>
      <c r="S46" s="104"/>
      <c r="T46" s="105">
        <f>IF(R46="","",V46*N46*LOOKUP(RIGHT($D$2,3),定数!$A$6:$A$13,定数!$B$6:$B$13))</f>
        <v>-3000.7618103876862</v>
      </c>
      <c r="U46" s="105"/>
      <c r="V46" s="106">
        <f t="shared" si="8"/>
        <v>-6.0000000000002274</v>
      </c>
      <c r="W46" s="106"/>
      <c r="X46" t="str">
        <f t="shared" si="11"/>
        <v/>
      </c>
      <c r="Y46">
        <f t="shared" si="2"/>
        <v>1</v>
      </c>
      <c r="Z46" s="38">
        <f t="shared" si="9"/>
        <v>105769.23076923097</v>
      </c>
      <c r="AA46" s="39">
        <f t="shared" si="10"/>
        <v>5.430536884751902E-2</v>
      </c>
      <c r="AB46" t="str">
        <f t="shared" si="3"/>
        <v/>
      </c>
      <c r="AC46">
        <f t="shared" si="4"/>
        <v>-3000.7618103876862</v>
      </c>
    </row>
    <row r="47" spans="2:29" x14ac:dyDescent="0.15">
      <c r="B47" s="43">
        <v>39</v>
      </c>
      <c r="C47" s="102">
        <f t="shared" si="5"/>
        <v>97024.631869201839</v>
      </c>
      <c r="D47" s="102"/>
      <c r="E47" s="43">
        <f>IF(C47="","",'検証シート　FIB1.27'!E47)</f>
        <v>2019</v>
      </c>
      <c r="F47" s="8">
        <f>IF(E47="","",IF('検証シート　FIB1.27'!F47="","",'検証シート　FIB1.27'!F47))</f>
        <v>43879</v>
      </c>
      <c r="G47" s="43" t="str">
        <f>IF(F47="","",IF('検証シート　FIB1.27'!G47="","",'検証シート　FIB1.27'!G47))</f>
        <v>買</v>
      </c>
      <c r="H47" s="103">
        <f>IF(G47="","",IF('検証シート　FIB1.27'!H47="","",'検証シート　FIB1.27'!H47))</f>
        <v>110.52</v>
      </c>
      <c r="I47" s="103" t="str">
        <f>IF(H47="","",IF('検証シート　FIB1.27'!I47="","",'検証シート　FIB1.27'!I47))</f>
        <v/>
      </c>
      <c r="J47" s="6">
        <f>IF(H47="","",IF('検証シート　FIB1.27'!J47="","",'検証シート　FIB1.27'!J47))</f>
        <v>110.49</v>
      </c>
      <c r="K47" s="43">
        <f t="shared" si="6"/>
        <v>3.0000000000001137</v>
      </c>
      <c r="L47" s="107">
        <f t="shared" si="7"/>
        <v>2910.7389560760553</v>
      </c>
      <c r="M47" s="108"/>
      <c r="N47" s="6">
        <f>IF(K47="","",(L47/K47)/LOOKUP(RIGHT($D$2,3),定数!$A$6:$A$13,定数!$B$6:$B$13))</f>
        <v>9.7024631869198164</v>
      </c>
      <c r="O47" s="43">
        <f>IF(N47="","",IF('検証シート　FIB1.27'!O47="","",'検証シート　FIB1.27'!O47))</f>
        <v>2019</v>
      </c>
      <c r="P47" s="8">
        <f>IF(O47="","",IF('検証シート　FIB1.27'!P47="","",'検証シート　FIB1.27'!P47))</f>
        <v>43879</v>
      </c>
      <c r="Q47" s="8" t="s">
        <v>69</v>
      </c>
      <c r="R47" s="104">
        <v>110.56</v>
      </c>
      <c r="S47" s="104"/>
      <c r="T47" s="105">
        <f>IF(R47="","",V47*N47*LOOKUP(RIGHT($D$2,3),定数!$A$6:$A$13,定数!$B$6:$B$13))</f>
        <v>3880.9852747685331</v>
      </c>
      <c r="U47" s="105"/>
      <c r="V47" s="106">
        <f t="shared" si="8"/>
        <v>4.0000000000006253</v>
      </c>
      <c r="W47" s="106"/>
      <c r="X47" t="str">
        <f t="shared" si="11"/>
        <v/>
      </c>
      <c r="Y47">
        <f t="shared" si="2"/>
        <v>0</v>
      </c>
      <c r="Z47" s="38">
        <f t="shared" si="9"/>
        <v>105769.23076923097</v>
      </c>
      <c r="AA47" s="39">
        <f t="shared" si="10"/>
        <v>8.2676207782093392E-2</v>
      </c>
      <c r="AB47">
        <f t="shared" si="3"/>
        <v>3880.9852747685331</v>
      </c>
      <c r="AC47" t="str">
        <f t="shared" si="4"/>
        <v/>
      </c>
    </row>
    <row r="48" spans="2:29" x14ac:dyDescent="0.15">
      <c r="B48" s="43">
        <v>40</v>
      </c>
      <c r="C48" s="102">
        <f t="shared" si="5"/>
        <v>100905.61714397038</v>
      </c>
      <c r="D48" s="102"/>
      <c r="E48" s="43">
        <f>IF(C48="","",'検証シート　FIB1.27'!E48)</f>
        <v>2019</v>
      </c>
      <c r="F48" s="8">
        <f>IF(E48="","",IF('検証シート　FIB1.27'!F48="","",'検証シート　FIB1.27'!F48))</f>
        <v>43881</v>
      </c>
      <c r="G48" s="43" t="str">
        <f>IF(F48="","",IF('検証シート　FIB1.27'!G48="","",'検証シート　FIB1.27'!G48))</f>
        <v>買</v>
      </c>
      <c r="H48" s="103">
        <f>IF(G48="","",IF('検証シート　FIB1.27'!H48="","",'検証シート　FIB1.27'!H48))</f>
        <v>110.77</v>
      </c>
      <c r="I48" s="103" t="str">
        <f>IF(H48="","",IF('検証シート　FIB1.27'!I48="","",'検証シート　FIB1.27'!I48))</f>
        <v/>
      </c>
      <c r="J48" s="6">
        <f>IF(H48="","",IF('検証シート　FIB1.27'!J48="","",'検証シート　FIB1.27'!J48))</f>
        <v>110.72</v>
      </c>
      <c r="K48" s="43">
        <f t="shared" si="6"/>
        <v>4.9999999999997158</v>
      </c>
      <c r="L48" s="107">
        <f t="shared" si="7"/>
        <v>3027.1685143191112</v>
      </c>
      <c r="M48" s="108"/>
      <c r="N48" s="6">
        <f>IF(K48="","",(L48/K48)/LOOKUP(RIGHT($D$2,3),定数!$A$6:$A$13,定数!$B$6:$B$13))</f>
        <v>6.0543370286385665</v>
      </c>
      <c r="O48" s="43">
        <f>IF(N48="","",IF('検証シート　FIB1.27'!O48="","",'検証シート　FIB1.27'!O48))</f>
        <v>2019</v>
      </c>
      <c r="P48" s="8">
        <f>IF(O48="","",IF('検証シート　FIB1.27'!P48="","",'検証シート　FIB1.27'!P48))</f>
        <v>43881</v>
      </c>
      <c r="Q48" s="8" t="s">
        <v>69</v>
      </c>
      <c r="R48" s="104">
        <v>110.84</v>
      </c>
      <c r="S48" s="104"/>
      <c r="T48" s="105">
        <f>IF(R48="","",V48*N48*LOOKUP(RIGHT($D$2,3),定数!$A$6:$A$13,定数!$B$6:$B$13))</f>
        <v>4238.0359200474441</v>
      </c>
      <c r="U48" s="105"/>
      <c r="V48" s="106">
        <f t="shared" si="8"/>
        <v>7.000000000000739</v>
      </c>
      <c r="W48" s="106"/>
      <c r="X48" t="str">
        <f t="shared" si="11"/>
        <v/>
      </c>
      <c r="Y48">
        <f t="shared" si="2"/>
        <v>0</v>
      </c>
      <c r="Z48" s="38">
        <f t="shared" si="9"/>
        <v>105769.23076923097</v>
      </c>
      <c r="AA48" s="39">
        <f t="shared" si="10"/>
        <v>4.5983256093372837E-2</v>
      </c>
      <c r="AB48">
        <f t="shared" si="3"/>
        <v>4238.0359200474441</v>
      </c>
      <c r="AC48" t="str">
        <f t="shared" si="4"/>
        <v/>
      </c>
    </row>
    <row r="49" spans="2:29" x14ac:dyDescent="0.15">
      <c r="B49" s="43">
        <v>41</v>
      </c>
      <c r="C49" s="102">
        <f t="shared" si="5"/>
        <v>105143.65306401782</v>
      </c>
      <c r="D49" s="102"/>
      <c r="E49" s="43">
        <f>IF(C49="","",'検証シート　FIB1.27'!E49)</f>
        <v>2019</v>
      </c>
      <c r="F49" s="8">
        <f>IF(E49="","",IF('検証シート　FIB1.27'!F49="","",'検証シート　FIB1.27'!F49))</f>
        <v>43882</v>
      </c>
      <c r="G49" s="43" t="str">
        <f>IF(F49="","",IF('検証シート　FIB1.27'!G49="","",'検証シート　FIB1.27'!G49))</f>
        <v>売</v>
      </c>
      <c r="H49" s="103">
        <f>IF(G49="","",IF('検証シート　FIB1.27'!H49="","",'検証シート　FIB1.27'!H49))</f>
        <v>110.7</v>
      </c>
      <c r="I49" s="103" t="str">
        <f>IF(H49="","",IF('検証シート　FIB1.27'!I49="","",'検証シート　FIB1.27'!I49))</f>
        <v/>
      </c>
      <c r="J49" s="6">
        <f>IF(H49="","",IF('検証シート　FIB1.27'!J49="","",'検証シート　FIB1.27'!J49))</f>
        <v>110.8</v>
      </c>
      <c r="K49" s="43">
        <f t="shared" si="6"/>
        <v>9.9999999999994316</v>
      </c>
      <c r="L49" s="107">
        <f t="shared" si="7"/>
        <v>3154.3095919205348</v>
      </c>
      <c r="M49" s="108"/>
      <c r="N49" s="6">
        <f>IF(K49="","",(L49/K49)/LOOKUP(RIGHT($D$2,3),定数!$A$6:$A$13,定数!$B$6:$B$13))</f>
        <v>3.1543095919207138</v>
      </c>
      <c r="O49" s="43">
        <f>IF(N49="","",IF('検証シート　FIB1.27'!O49="","",'検証シート　FIB1.27'!O49))</f>
        <v>2019</v>
      </c>
      <c r="P49" s="8">
        <f>IF(O49="","",IF('検証シート　FIB1.27'!P49="","",'検証シート　FIB1.27'!P49))</f>
        <v>43882</v>
      </c>
      <c r="Q49" s="8" t="s">
        <v>65</v>
      </c>
      <c r="R49" s="104">
        <f t="shared" si="0"/>
        <v>110.8</v>
      </c>
      <c r="S49" s="104"/>
      <c r="T49" s="105">
        <f>IF(R49="","",V49*N49*LOOKUP(RIGHT($D$2,3),定数!$A$6:$A$13,定数!$B$6:$B$13))</f>
        <v>-3154.3095919205348</v>
      </c>
      <c r="U49" s="105"/>
      <c r="V49" s="106">
        <f t="shared" si="8"/>
        <v>-9.9999999999994316</v>
      </c>
      <c r="W49" s="106"/>
      <c r="X49" t="str">
        <f t="shared" si="11"/>
        <v/>
      </c>
      <c r="Y49">
        <f t="shared" si="2"/>
        <v>1</v>
      </c>
      <c r="Z49" s="38">
        <f t="shared" si="9"/>
        <v>105769.23076923097</v>
      </c>
      <c r="AA49" s="39">
        <f t="shared" si="10"/>
        <v>5.9145528492878796E-3</v>
      </c>
      <c r="AB49" t="str">
        <f t="shared" si="3"/>
        <v/>
      </c>
      <c r="AC49">
        <f t="shared" si="4"/>
        <v>-3154.3095919205348</v>
      </c>
    </row>
    <row r="50" spans="2:29" x14ac:dyDescent="0.15">
      <c r="B50" s="43">
        <v>42</v>
      </c>
      <c r="C50" s="102">
        <f t="shared" si="5"/>
        <v>101989.34347209729</v>
      </c>
      <c r="D50" s="102"/>
      <c r="E50" s="43">
        <f>IF(C50="","",'検証シート　FIB1.27'!E50)</f>
        <v>2019</v>
      </c>
      <c r="F50" s="8">
        <f>IF(E50="","",IF('検証シート　FIB1.27'!F50="","",'検証シート　FIB1.27'!F50))</f>
        <v>43886</v>
      </c>
      <c r="G50" s="43" t="str">
        <f>IF(F50="","",IF('検証シート　FIB1.27'!G50="","",'検証シート　FIB1.27'!G50))</f>
        <v>売</v>
      </c>
      <c r="H50" s="103">
        <f>IF(G50="","",IF('検証シート　FIB1.27'!H50="","",'検証シート　FIB1.27'!H50))</f>
        <v>110.64</v>
      </c>
      <c r="I50" s="103" t="str">
        <f>IF(H50="","",IF('検証シート　FIB1.27'!I50="","",'検証シート　FIB1.27'!I50))</f>
        <v/>
      </c>
      <c r="J50" s="6">
        <f>IF(H50="","",IF('検証シート　FIB1.27'!J50="","",'検証シート　FIB1.27'!J50))</f>
        <v>110.68</v>
      </c>
      <c r="K50" s="43">
        <f t="shared" si="6"/>
        <v>4.0000000000006253</v>
      </c>
      <c r="L50" s="107">
        <f t="shared" si="7"/>
        <v>3059.6803041629187</v>
      </c>
      <c r="M50" s="108"/>
      <c r="N50" s="6">
        <f>IF(K50="","",(L50/K50)/LOOKUP(RIGHT($D$2,3),定数!$A$6:$A$13,定数!$B$6:$B$13))</f>
        <v>7.6492007604061003</v>
      </c>
      <c r="O50" s="43">
        <f>IF(N50="","",IF('検証シート　FIB1.27'!O50="","",'検証シート　FIB1.27'!O50))</f>
        <v>2019</v>
      </c>
      <c r="P50" s="8">
        <f>IF(O50="","",IF('検証シート　FIB1.27'!P50="","",'検証シート　FIB1.27'!P50))</f>
        <v>43886</v>
      </c>
      <c r="Q50" s="8" t="s">
        <v>69</v>
      </c>
      <c r="R50" s="104">
        <v>110.57</v>
      </c>
      <c r="S50" s="104"/>
      <c r="T50" s="105">
        <f>IF(R50="","",V50*N50*LOOKUP(RIGHT($D$2,3),定数!$A$6:$A$13,定数!$B$6:$B$13))</f>
        <v>5354.4405322848352</v>
      </c>
      <c r="U50" s="105"/>
      <c r="V50" s="106">
        <f t="shared" si="8"/>
        <v>7.000000000000739</v>
      </c>
      <c r="W50" s="106"/>
      <c r="X50" t="str">
        <f t="shared" si="11"/>
        <v/>
      </c>
      <c r="Y50">
        <f t="shared" si="2"/>
        <v>0</v>
      </c>
      <c r="Z50" s="38">
        <f t="shared" si="9"/>
        <v>105769.23076923097</v>
      </c>
      <c r="AA50" s="39">
        <f t="shared" si="10"/>
        <v>3.5737116263809265E-2</v>
      </c>
      <c r="AB50">
        <f t="shared" si="3"/>
        <v>5354.4405322848352</v>
      </c>
      <c r="AC50" t="str">
        <f t="shared" si="4"/>
        <v/>
      </c>
    </row>
    <row r="51" spans="2:29" x14ac:dyDescent="0.15">
      <c r="B51" s="43">
        <v>43</v>
      </c>
      <c r="C51" s="102">
        <f t="shared" si="5"/>
        <v>107343.78400438212</v>
      </c>
      <c r="D51" s="102"/>
      <c r="E51" s="43">
        <f>IF(C51="","",'検証シート　FIB1.27'!E51)</f>
        <v>2019</v>
      </c>
      <c r="F51" s="8">
        <f>IF(E51="","",IF('検証シート　FIB1.27'!F51="","",'検証シート　FIB1.27'!F51))</f>
        <v>43886</v>
      </c>
      <c r="G51" s="43" t="str">
        <f>IF(F51="","",IF('検証シート　FIB1.27'!G51="","",'検証シート　FIB1.27'!G51))</f>
        <v>買</v>
      </c>
      <c r="H51" s="103">
        <f>IF(G51="","",IF('検証シート　FIB1.27'!H51="","",'検証シート　FIB1.27'!H51))</f>
        <v>110.72</v>
      </c>
      <c r="I51" s="103" t="str">
        <f>IF(H51="","",IF('検証シート　FIB1.27'!I51="","",'検証シート　FIB1.27'!I51))</f>
        <v/>
      </c>
      <c r="J51" s="6">
        <f>IF(H51="","",IF('検証シート　FIB1.27'!J51="","",'検証シート　FIB1.27'!J51))</f>
        <v>110.66</v>
      </c>
      <c r="K51" s="43">
        <f t="shared" si="6"/>
        <v>6.0000000000002274</v>
      </c>
      <c r="L51" s="107">
        <f t="shared" si="7"/>
        <v>3220.3135201314635</v>
      </c>
      <c r="M51" s="108"/>
      <c r="N51" s="6">
        <f>IF(K51="","",(L51/K51)/LOOKUP(RIGHT($D$2,3),定数!$A$6:$A$13,定数!$B$6:$B$13))</f>
        <v>5.3671892002189017</v>
      </c>
      <c r="O51" s="43">
        <f>IF(N51="","",IF('検証シート　FIB1.27'!O51="","",'検証シート　FIB1.27'!O51))</f>
        <v>2019</v>
      </c>
      <c r="P51" s="8">
        <f>IF(O51="","",IF('検証シート　FIB1.27'!P51="","",'検証シート　FIB1.27'!P51))</f>
        <v>43886</v>
      </c>
      <c r="Q51" s="8" t="s">
        <v>69</v>
      </c>
      <c r="R51" s="104">
        <v>110.82</v>
      </c>
      <c r="S51" s="104"/>
      <c r="T51" s="105">
        <f>IF(R51="","",V51*N51*LOOKUP(RIGHT($D$2,3),定数!$A$6:$A$13,定数!$B$6:$B$13))</f>
        <v>5367.1892002185959</v>
      </c>
      <c r="U51" s="105"/>
      <c r="V51" s="106">
        <f t="shared" si="8"/>
        <v>9.9999999999994316</v>
      </c>
      <c r="W51" s="106"/>
      <c r="X51" t="str">
        <f t="shared" si="11"/>
        <v/>
      </c>
      <c r="Y51">
        <f t="shared" si="2"/>
        <v>0</v>
      </c>
      <c r="Z51" s="38">
        <f t="shared" si="9"/>
        <v>107343.78400438212</v>
      </c>
      <c r="AA51" s="39">
        <f t="shared" si="10"/>
        <v>0</v>
      </c>
      <c r="AB51">
        <f t="shared" si="3"/>
        <v>5367.1892002185959</v>
      </c>
      <c r="AC51" t="str">
        <f t="shared" si="4"/>
        <v/>
      </c>
    </row>
    <row r="52" spans="2:29" x14ac:dyDescent="0.15">
      <c r="B52" s="43">
        <v>44</v>
      </c>
      <c r="C52" s="102">
        <f t="shared" si="5"/>
        <v>112710.97320460071</v>
      </c>
      <c r="D52" s="102"/>
      <c r="E52" s="43">
        <f>IF(C52="","",'検証シート　FIB1.27'!E52)</f>
        <v>2019</v>
      </c>
      <c r="F52" s="8">
        <f>IF(E52="","",IF('検証シート　FIB1.27'!F52="","",'検証シート　FIB1.27'!F52))</f>
        <v>43888</v>
      </c>
      <c r="G52" s="43" t="str">
        <f>IF(F52="","",IF('検証シート　FIB1.27'!G52="","",'検証シート　FIB1.27'!G52))</f>
        <v>売</v>
      </c>
      <c r="H52" s="103">
        <f>IF(G52="","",IF('検証シート　FIB1.27'!H52="","",'検証シート　FIB1.27'!H52))</f>
        <v>110.4</v>
      </c>
      <c r="I52" s="103" t="str">
        <f>IF(H52="","",IF('検証シート　FIB1.27'!I52="","",'検証シート　FIB1.27'!I52))</f>
        <v/>
      </c>
      <c r="J52" s="6">
        <f>IF(H52="","",IF('検証シート　FIB1.27'!J52="","",'検証シート　FIB1.27'!J52))</f>
        <v>110.46</v>
      </c>
      <c r="K52" s="43">
        <f t="shared" si="6"/>
        <v>5.9999999999988063</v>
      </c>
      <c r="L52" s="107">
        <f t="shared" si="7"/>
        <v>3381.3291961380214</v>
      </c>
      <c r="M52" s="108"/>
      <c r="N52" s="6">
        <f>IF(K52="","",(L52/K52)/LOOKUP(RIGHT($D$2,3),定数!$A$6:$A$13,定数!$B$6:$B$13))</f>
        <v>5.6355486602311569</v>
      </c>
      <c r="O52" s="43">
        <f>IF(N52="","",IF('検証シート　FIB1.27'!O52="","",'検証シート　FIB1.27'!O52))</f>
        <v>2019</v>
      </c>
      <c r="P52" s="8">
        <f>IF(O52="","",IF('検証シート　FIB1.27'!P52="","",'検証シート　FIB1.27'!P52))</f>
        <v>43888</v>
      </c>
      <c r="Q52" s="8" t="s">
        <v>65</v>
      </c>
      <c r="R52" s="104">
        <f t="shared" si="0"/>
        <v>110.46</v>
      </c>
      <c r="S52" s="104"/>
      <c r="T52" s="105">
        <f>IF(R52="","",V52*N52*LOOKUP(RIGHT($D$2,3),定数!$A$6:$A$13,定数!$B$6:$B$13))</f>
        <v>-3381.3291961380214</v>
      </c>
      <c r="U52" s="105"/>
      <c r="V52" s="106">
        <f t="shared" si="8"/>
        <v>-5.9999999999988063</v>
      </c>
      <c r="W52" s="106"/>
      <c r="X52" t="str">
        <f t="shared" si="11"/>
        <v/>
      </c>
      <c r="Y52">
        <f t="shared" si="2"/>
        <v>1</v>
      </c>
      <c r="Z52" s="38">
        <f t="shared" si="9"/>
        <v>112710.97320460071</v>
      </c>
      <c r="AA52" s="39">
        <f t="shared" si="10"/>
        <v>0</v>
      </c>
      <c r="AB52" t="str">
        <f t="shared" si="3"/>
        <v/>
      </c>
      <c r="AC52">
        <f t="shared" si="4"/>
        <v>-3381.3291961380214</v>
      </c>
    </row>
    <row r="53" spans="2:29" x14ac:dyDescent="0.15">
      <c r="B53" s="43">
        <v>45</v>
      </c>
      <c r="C53" s="102">
        <f t="shared" si="5"/>
        <v>109329.6440084627</v>
      </c>
      <c r="D53" s="102"/>
      <c r="E53" s="43">
        <f>IF(C53="","",'検証シート　FIB1.27'!E53)</f>
        <v>2019</v>
      </c>
      <c r="F53" s="8">
        <f>IF(E53="","",IF('検証シート　FIB1.27'!F53="","",'検証シート　FIB1.27'!F53))</f>
        <v>43889</v>
      </c>
      <c r="G53" s="43" t="str">
        <f>IF(F53="","",IF('検証シート　FIB1.27'!G53="","",'検証シート　FIB1.27'!G53))</f>
        <v>売</v>
      </c>
      <c r="H53" s="103">
        <f>IF(G53="","",IF('検証シート　FIB1.27'!H53="","",'検証シート　FIB1.27'!H53))</f>
        <v>110.77</v>
      </c>
      <c r="I53" s="103" t="str">
        <f>IF(H53="","",IF('検証シート　FIB1.27'!I53="","",'検証シート　FIB1.27'!I53))</f>
        <v/>
      </c>
      <c r="J53" s="6">
        <f>IF(H53="","",IF('検証シート　FIB1.27'!J53="","",'検証シート　FIB1.27'!J53))</f>
        <v>110.85</v>
      </c>
      <c r="K53" s="43">
        <f t="shared" si="6"/>
        <v>7.9999999999998295</v>
      </c>
      <c r="L53" s="107">
        <f t="shared" si="7"/>
        <v>3279.8893202538807</v>
      </c>
      <c r="M53" s="108"/>
      <c r="N53" s="6">
        <f>IF(K53="","",(L53/K53)/LOOKUP(RIGHT($D$2,3),定数!$A$6:$A$13,定数!$B$6:$B$13))</f>
        <v>4.0998616503174388</v>
      </c>
      <c r="O53" s="43">
        <f>IF(N53="","",IF('検証シート　FIB1.27'!O53="","",'検証シート　FIB1.27'!O53))</f>
        <v>2019</v>
      </c>
      <c r="P53" s="8">
        <f>IF(O53="","",IF('検証シート　FIB1.27'!P53="","",'検証シート　FIB1.27'!P53))</f>
        <v>43889</v>
      </c>
      <c r="Q53" s="8" t="s">
        <v>65</v>
      </c>
      <c r="R53" s="104">
        <f t="shared" si="0"/>
        <v>110.85</v>
      </c>
      <c r="S53" s="104"/>
      <c r="T53" s="105">
        <f>IF(R53="","",V53*N53*LOOKUP(RIGHT($D$2,3),定数!$A$6:$A$13,定数!$B$6:$B$13))</f>
        <v>-3279.8893202538816</v>
      </c>
      <c r="U53" s="105"/>
      <c r="V53" s="106">
        <f t="shared" si="8"/>
        <v>-7.9999999999998295</v>
      </c>
      <c r="W53" s="106"/>
      <c r="X53" t="str">
        <f t="shared" si="11"/>
        <v/>
      </c>
      <c r="Y53">
        <f t="shared" si="2"/>
        <v>2</v>
      </c>
      <c r="Z53" s="38">
        <f t="shared" si="9"/>
        <v>112710.97320460071</v>
      </c>
      <c r="AA53" s="39">
        <f t="shared" si="10"/>
        <v>2.9999999999999916E-2</v>
      </c>
      <c r="AB53" t="str">
        <f t="shared" si="3"/>
        <v/>
      </c>
      <c r="AC53">
        <f t="shared" si="4"/>
        <v>-3279.8893202538816</v>
      </c>
    </row>
    <row r="54" spans="2:29" x14ac:dyDescent="0.15">
      <c r="B54" s="43">
        <v>46</v>
      </c>
      <c r="C54" s="102">
        <f t="shared" si="5"/>
        <v>106049.75468820882</v>
      </c>
      <c r="D54" s="102"/>
      <c r="E54" s="43">
        <f>IF(C54="","",'検証シート　FIB1.27'!E54)</f>
        <v>2019</v>
      </c>
      <c r="F54" s="8">
        <f>IF(E54="","",IF('検証シート　FIB1.27'!F54="","",'検証シート　FIB1.27'!F54))</f>
        <v>43894</v>
      </c>
      <c r="G54" s="43" t="str">
        <f>IF(F54="","",IF('検証シート　FIB1.27'!G54="","",'検証シート　FIB1.27'!G54))</f>
        <v>売</v>
      </c>
      <c r="H54" s="103">
        <f>IF(G54="","",IF('検証シート　FIB1.27'!H54="","",'検証シート　FIB1.27'!H54))</f>
        <v>111.85</v>
      </c>
      <c r="I54" s="103" t="str">
        <f>IF(H54="","",IF('検証シート　FIB1.27'!I54="","",'検証シート　FIB1.27'!I54))</f>
        <v/>
      </c>
      <c r="J54" s="6">
        <f>IF(H54="","",IF('検証シート　FIB1.27'!J54="","",'検証シート　FIB1.27'!J54))</f>
        <v>111.96</v>
      </c>
      <c r="K54" s="43">
        <f t="shared" si="6"/>
        <v>10.999999999999943</v>
      </c>
      <c r="L54" s="107">
        <f t="shared" si="7"/>
        <v>3181.4926406462646</v>
      </c>
      <c r="M54" s="108"/>
      <c r="N54" s="6">
        <f>IF(K54="","",(L54/K54)/LOOKUP(RIGHT($D$2,3),定数!$A$6:$A$13,定数!$B$6:$B$13))</f>
        <v>2.8922660369511646</v>
      </c>
      <c r="O54" s="43">
        <f>IF(N54="","",IF('検証シート　FIB1.27'!O54="","",'検証シート　FIB1.27'!O54))</f>
        <v>2019</v>
      </c>
      <c r="P54" s="8">
        <f>IF(O54="","",IF('検証シート　FIB1.27'!P54="","",'検証シート　FIB1.27'!P54))</f>
        <v>43894</v>
      </c>
      <c r="Q54" s="8" t="s">
        <v>65</v>
      </c>
      <c r="R54" s="104">
        <f t="shared" si="0"/>
        <v>111.96</v>
      </c>
      <c r="S54" s="104"/>
      <c r="T54" s="105">
        <f>IF(R54="","",V54*N54*LOOKUP(RIGHT($D$2,3),定数!$A$6:$A$13,定数!$B$6:$B$13))</f>
        <v>-3181.4926406462646</v>
      </c>
      <c r="U54" s="105"/>
      <c r="V54" s="106">
        <f t="shared" si="8"/>
        <v>-10.999999999999943</v>
      </c>
      <c r="W54" s="106"/>
      <c r="X54" t="str">
        <f t="shared" si="11"/>
        <v/>
      </c>
      <c r="Y54">
        <f t="shared" si="2"/>
        <v>3</v>
      </c>
      <c r="Z54" s="38">
        <f t="shared" si="9"/>
        <v>112710.97320460071</v>
      </c>
      <c r="AA54" s="39">
        <f t="shared" si="10"/>
        <v>5.909999999999993E-2</v>
      </c>
      <c r="AB54" t="str">
        <f t="shared" si="3"/>
        <v/>
      </c>
      <c r="AC54">
        <f t="shared" si="4"/>
        <v>-3181.4926406462646</v>
      </c>
    </row>
    <row r="55" spans="2:29" x14ac:dyDescent="0.15">
      <c r="B55" s="43">
        <v>47</v>
      </c>
      <c r="C55" s="102">
        <f t="shared" si="5"/>
        <v>102868.26204756256</v>
      </c>
      <c r="D55" s="102"/>
      <c r="E55" s="43">
        <f>IF(C55="","",'検証シート　FIB1.27'!E55)</f>
        <v>2019</v>
      </c>
      <c r="F55" s="8">
        <f>IF(E55="","",IF('検証シート　FIB1.27'!F55="","",'検証シート　FIB1.27'!F55))</f>
        <v>43901</v>
      </c>
      <c r="G55" s="43" t="str">
        <f>IF(F55="","",IF('検証シート　FIB1.27'!G55="","",'検証シート　FIB1.27'!G55))</f>
        <v>買</v>
      </c>
      <c r="H55" s="103">
        <f>IF(G55="","",IF('検証シート　FIB1.27'!H55="","",'検証シート　FIB1.27'!H55))</f>
        <v>111.22</v>
      </c>
      <c r="I55" s="103" t="str">
        <f>IF(H55="","",IF('検証シート　FIB1.27'!I55="","",'検証シート　FIB1.27'!I55))</f>
        <v/>
      </c>
      <c r="J55" s="6">
        <f>IF(H55="","",IF('検証シート　FIB1.27'!J55="","",'検証シート　FIB1.27'!J55))</f>
        <v>111.17</v>
      </c>
      <c r="K55" s="43">
        <f t="shared" si="6"/>
        <v>4.9999999999997158</v>
      </c>
      <c r="L55" s="107">
        <f t="shared" si="7"/>
        <v>3086.0478614268768</v>
      </c>
      <c r="M55" s="108"/>
      <c r="N55" s="6">
        <f>IF(K55="","",(L55/K55)/LOOKUP(RIGHT($D$2,3),定数!$A$6:$A$13,定数!$B$6:$B$13))</f>
        <v>6.1720957228541042</v>
      </c>
      <c r="O55" s="43">
        <f>IF(N55="","",IF('検証シート　FIB1.27'!O55="","",'検証シート　FIB1.27'!O55))</f>
        <v>2019</v>
      </c>
      <c r="P55" s="8">
        <f>IF(O55="","",IF('検証シート　FIB1.27'!P55="","",'検証シート　FIB1.27'!P55))</f>
        <v>43901</v>
      </c>
      <c r="Q55" s="8" t="s">
        <v>65</v>
      </c>
      <c r="R55" s="104">
        <f t="shared" si="0"/>
        <v>111.17</v>
      </c>
      <c r="S55" s="104"/>
      <c r="T55" s="105">
        <f>IF(R55="","",V55*N55*LOOKUP(RIGHT($D$2,3),定数!$A$6:$A$13,定数!$B$6:$B$13))</f>
        <v>-3086.0478614268768</v>
      </c>
      <c r="U55" s="105"/>
      <c r="V55" s="106">
        <f t="shared" si="8"/>
        <v>-4.9999999999997158</v>
      </c>
      <c r="W55" s="106"/>
      <c r="X55" t="str">
        <f t="shared" si="11"/>
        <v/>
      </c>
      <c r="Y55">
        <f t="shared" si="2"/>
        <v>4</v>
      </c>
      <c r="Z55" s="38">
        <f t="shared" si="9"/>
        <v>112710.97320460071</v>
      </c>
      <c r="AA55" s="39">
        <f t="shared" si="10"/>
        <v>8.7326999999999932E-2</v>
      </c>
      <c r="AB55" t="str">
        <f t="shared" si="3"/>
        <v/>
      </c>
      <c r="AC55">
        <f t="shared" si="4"/>
        <v>-3086.0478614268768</v>
      </c>
    </row>
    <row r="56" spans="2:29" x14ac:dyDescent="0.15">
      <c r="B56" s="43">
        <v>48</v>
      </c>
      <c r="C56" s="102">
        <f t="shared" si="5"/>
        <v>99782.214186135679</v>
      </c>
      <c r="D56" s="102"/>
      <c r="E56" s="43">
        <f>IF(C56="","",'検証シート　FIB1.27'!E56)</f>
        <v>2019</v>
      </c>
      <c r="F56" s="8">
        <f>IF(E56="","",IF('検証シート　FIB1.27'!F56="","",'検証シート　FIB1.27'!F56))</f>
        <v>43902</v>
      </c>
      <c r="G56" s="43" t="str">
        <f>IF(F56="","",IF('検証シート　FIB1.27'!G56="","",'検証シート　FIB1.27'!G56))</f>
        <v>買</v>
      </c>
      <c r="H56" s="103">
        <f>IF(G56="","",IF('検証シート　FIB1.27'!H56="","",'検証シート　FIB1.27'!H56))</f>
        <v>111.38</v>
      </c>
      <c r="I56" s="103" t="str">
        <f>IF(H56="","",IF('検証シート　FIB1.27'!I56="","",'検証シート　FIB1.27'!I56))</f>
        <v/>
      </c>
      <c r="J56" s="6">
        <f>IF(H56="","",IF('検証シート　FIB1.27'!J56="","",'検証シート　FIB1.27'!J56))</f>
        <v>111.31</v>
      </c>
      <c r="K56" s="43">
        <f t="shared" si="6"/>
        <v>6.9999999999993179</v>
      </c>
      <c r="L56" s="107">
        <f t="shared" si="7"/>
        <v>2993.4664255840703</v>
      </c>
      <c r="M56" s="108"/>
      <c r="N56" s="6">
        <f>IF(K56="","",(L56/K56)/LOOKUP(RIGHT($D$2,3),定数!$A$6:$A$13,定数!$B$6:$B$13))</f>
        <v>4.2763806079776598</v>
      </c>
      <c r="O56" s="43">
        <f>IF(N56="","",IF('検証シート　FIB1.27'!O56="","",'検証シート　FIB1.27'!O56))</f>
        <v>2019</v>
      </c>
      <c r="P56" s="8">
        <f>IF(O56="","",IF('検証シート　FIB1.27'!P56="","",'検証シート　FIB1.27'!P56))</f>
        <v>43902</v>
      </c>
      <c r="Q56" s="8" t="s">
        <v>65</v>
      </c>
      <c r="R56" s="104">
        <f t="shared" si="0"/>
        <v>111.31</v>
      </c>
      <c r="S56" s="104"/>
      <c r="T56" s="105">
        <f>IF(R56="","",V56*N56*LOOKUP(RIGHT($D$2,3),定数!$A$6:$A$13,定数!$B$6:$B$13))</f>
        <v>-2993.4664255840703</v>
      </c>
      <c r="U56" s="105"/>
      <c r="V56" s="106">
        <f t="shared" si="8"/>
        <v>-6.9999999999993179</v>
      </c>
      <c r="W56" s="106"/>
      <c r="X56" t="str">
        <f t="shared" si="11"/>
        <v/>
      </c>
      <c r="Y56">
        <f t="shared" si="2"/>
        <v>5</v>
      </c>
      <c r="Z56" s="38">
        <f t="shared" si="9"/>
        <v>112710.97320460071</v>
      </c>
      <c r="AA56" s="39">
        <f t="shared" si="10"/>
        <v>0.11470718999999996</v>
      </c>
      <c r="AB56" t="str">
        <f t="shared" si="3"/>
        <v/>
      </c>
      <c r="AC56">
        <f t="shared" si="4"/>
        <v>-2993.4664255840703</v>
      </c>
    </row>
    <row r="57" spans="2:29" x14ac:dyDescent="0.15">
      <c r="B57" s="43">
        <v>49</v>
      </c>
      <c r="C57" s="102">
        <f t="shared" si="5"/>
        <v>96788.747760551603</v>
      </c>
      <c r="D57" s="102"/>
      <c r="E57" s="43">
        <f>IF(C57="","",'検証シート　FIB1.27'!E57)</f>
        <v>2019</v>
      </c>
      <c r="F57" s="8">
        <f>IF(E57="","",IF('検証シート　FIB1.27'!F57="","",'検証シート　FIB1.27'!F57))</f>
        <v>43903</v>
      </c>
      <c r="G57" s="43" t="str">
        <f>IF(F57="","",IF('検証シート　FIB1.27'!G57="","",'検証シート　FIB1.27'!G57))</f>
        <v>買</v>
      </c>
      <c r="H57" s="103">
        <f>IF(G57="","",IF('検証シート　FIB1.27'!H57="","",'検証シート　FIB1.27'!H57))</f>
        <v>111.32</v>
      </c>
      <c r="I57" s="103" t="str">
        <f>IF(H57="","",IF('検証シート　FIB1.27'!I57="","",'検証シート　FIB1.27'!I57))</f>
        <v/>
      </c>
      <c r="J57" s="6">
        <f>IF(H57="","",IF('検証シート　FIB1.27'!J57="","",'検証シート　FIB1.27'!J57))</f>
        <v>111.26</v>
      </c>
      <c r="K57" s="43">
        <f t="shared" si="6"/>
        <v>5.9999999999988063</v>
      </c>
      <c r="L57" s="107">
        <f t="shared" si="7"/>
        <v>2903.6624328165481</v>
      </c>
      <c r="M57" s="108"/>
      <c r="N57" s="6">
        <f>IF(K57="","",(L57/K57)/LOOKUP(RIGHT($D$2,3),定数!$A$6:$A$13,定数!$B$6:$B$13))</f>
        <v>4.8394373880285428</v>
      </c>
      <c r="O57" s="43">
        <f>IF(N57="","",IF('検証シート　FIB1.27'!O57="","",'検証シート　FIB1.27'!O57))</f>
        <v>2019</v>
      </c>
      <c r="P57" s="8">
        <f>IF(O57="","",IF('検証シート　FIB1.27'!P57="","",'検証シート　FIB1.27'!P57))</f>
        <v>43903</v>
      </c>
      <c r="Q57" s="8" t="s">
        <v>69</v>
      </c>
      <c r="R57" s="104">
        <v>111.43</v>
      </c>
      <c r="S57" s="104"/>
      <c r="T57" s="105">
        <f>IF(R57="","",V57*N57*LOOKUP(RIGHT($D$2,3),定数!$A$6:$A$13,定数!$B$6:$B$13))</f>
        <v>5323.3811268320569</v>
      </c>
      <c r="U57" s="105"/>
      <c r="V57" s="106">
        <f t="shared" si="8"/>
        <v>11.000000000001364</v>
      </c>
      <c r="W57" s="106"/>
      <c r="X57" t="str">
        <f t="shared" si="11"/>
        <v/>
      </c>
      <c r="Y57">
        <f t="shared" si="2"/>
        <v>0</v>
      </c>
      <c r="Z57" s="38">
        <f t="shared" si="9"/>
        <v>112710.97320460071</v>
      </c>
      <c r="AA57" s="39">
        <f t="shared" si="10"/>
        <v>0.14126597429999999</v>
      </c>
      <c r="AB57">
        <f t="shared" si="3"/>
        <v>5323.3811268320569</v>
      </c>
      <c r="AC57" t="str">
        <f t="shared" si="4"/>
        <v/>
      </c>
    </row>
    <row r="58" spans="2:29" x14ac:dyDescent="0.15">
      <c r="B58" s="43">
        <v>50</v>
      </c>
      <c r="C58" s="102">
        <f t="shared" si="5"/>
        <v>102112.12888738366</v>
      </c>
      <c r="D58" s="102"/>
      <c r="E58" s="43">
        <f>IF(C58="","",'検証シート　FIB1.27'!E58)</f>
        <v>2019</v>
      </c>
      <c r="F58" s="8">
        <f>IF(E58="","",IF('検証シート　FIB1.27'!F58="","",'検証シート　FIB1.27'!F58))</f>
        <v>43903</v>
      </c>
      <c r="G58" s="43" t="str">
        <f>IF(F58="","",IF('検証シート　FIB1.27'!G58="","",'検証シート　FIB1.27'!G58))</f>
        <v>買</v>
      </c>
      <c r="H58" s="103">
        <f>IF(G58="","",IF('検証シート　FIB1.27'!H58="","",'検証シート　FIB1.27'!H58))</f>
        <v>111.34</v>
      </c>
      <c r="I58" s="103" t="str">
        <f>IF(H58="","",IF('検証シート　FIB1.27'!I58="","",'検証シート　FIB1.27'!I58))</f>
        <v/>
      </c>
      <c r="J58" s="6">
        <f>IF(H58="","",IF('検証シート　FIB1.27'!J58="","",'検証シート　FIB1.27'!J58))</f>
        <v>111.3</v>
      </c>
      <c r="K58" s="43">
        <f t="shared" si="6"/>
        <v>4.0000000000006253</v>
      </c>
      <c r="L58" s="107">
        <f t="shared" si="7"/>
        <v>3063.3638666215097</v>
      </c>
      <c r="M58" s="108"/>
      <c r="N58" s="6">
        <f>IF(K58="","",(L58/K58)/LOOKUP(RIGHT($D$2,3),定数!$A$6:$A$13,定数!$B$6:$B$13))</f>
        <v>7.6584096665525774</v>
      </c>
      <c r="O58" s="43">
        <f>IF(N58="","",IF('検証シート　FIB1.27'!O58="","",'検証シート　FIB1.27'!O58))</f>
        <v>2019</v>
      </c>
      <c r="P58" s="8">
        <f>IF(O58="","",IF('検証シート　FIB1.27'!P58="","",'検証シート　FIB1.27'!P58))</f>
        <v>43903</v>
      </c>
      <c r="Q58" s="8" t="s">
        <v>69</v>
      </c>
      <c r="R58" s="104">
        <v>111.39</v>
      </c>
      <c r="S58" s="104"/>
      <c r="T58" s="105">
        <f>IF(R58="","",V58*N58*LOOKUP(RIGHT($D$2,3),定数!$A$6:$A$13,定数!$B$6:$B$13))</f>
        <v>3829.2048332760705</v>
      </c>
      <c r="U58" s="105"/>
      <c r="V58" s="106">
        <f t="shared" si="8"/>
        <v>4.9999999999997158</v>
      </c>
      <c r="W58" s="106"/>
      <c r="X58" t="str">
        <f t="shared" si="11"/>
        <v/>
      </c>
      <c r="Y58">
        <f t="shared" si="2"/>
        <v>0</v>
      </c>
      <c r="Z58" s="38">
        <f t="shared" si="9"/>
        <v>112710.97320460071</v>
      </c>
      <c r="AA58" s="39">
        <f t="shared" si="10"/>
        <v>9.4035602886484715E-2</v>
      </c>
      <c r="AB58">
        <f t="shared" si="3"/>
        <v>3829.2048332760705</v>
      </c>
      <c r="AC58" t="str">
        <f t="shared" si="4"/>
        <v/>
      </c>
    </row>
    <row r="59" spans="2:29" x14ac:dyDescent="0.15">
      <c r="B59" s="43">
        <v>51</v>
      </c>
      <c r="C59" s="102">
        <f t="shared" si="5"/>
        <v>105941.33372065974</v>
      </c>
      <c r="D59" s="102"/>
      <c r="E59" s="43">
        <f>IF(C59="","",'検証シート　FIB1.27'!E59)</f>
        <v>2019</v>
      </c>
      <c r="F59" s="8">
        <f>IF(E59="","",IF('検証シート　FIB1.27'!F59="","",'検証シート　FIB1.27'!F59))</f>
        <v>43905</v>
      </c>
      <c r="G59" s="43" t="str">
        <f>IF(F59="","",IF('検証シート　FIB1.27'!G59="","",'検証シート　FIB1.27'!G59))</f>
        <v>売</v>
      </c>
      <c r="H59" s="103">
        <f>IF(G59="","",IF('検証シート　FIB1.27'!H59="","",'検証シート　FIB1.27'!H59))</f>
        <v>111.66</v>
      </c>
      <c r="I59" s="103" t="str">
        <f>IF(H59="","",IF('検証シート　FIB1.27'!I59="","",'検証シート　FIB1.27'!I59))</f>
        <v/>
      </c>
      <c r="J59" s="6">
        <f>IF(H59="","",IF('検証シート　FIB1.27'!J59="","",'検証シート　FIB1.27'!J59))</f>
        <v>111.71</v>
      </c>
      <c r="K59" s="43">
        <f t="shared" si="6"/>
        <v>4.9999999999997158</v>
      </c>
      <c r="L59" s="107">
        <f t="shared" si="7"/>
        <v>3178.2400116197919</v>
      </c>
      <c r="M59" s="108"/>
      <c r="N59" s="6">
        <f>IF(K59="","",(L59/K59)/LOOKUP(RIGHT($D$2,3),定数!$A$6:$A$13,定数!$B$6:$B$13))</f>
        <v>6.3564800232399454</v>
      </c>
      <c r="O59" s="43">
        <f>IF(N59="","",IF('検証シート　FIB1.27'!O59="","",'検証シート　FIB1.27'!O59))</f>
        <v>2019</v>
      </c>
      <c r="P59" s="8">
        <f>IF(O59="","",IF('検証シート　FIB1.27'!P59="","",'検証シート　FIB1.27'!P59))</f>
        <v>43905</v>
      </c>
      <c r="Q59" s="8" t="s">
        <v>65</v>
      </c>
      <c r="R59" s="104">
        <f t="shared" si="0"/>
        <v>111.71</v>
      </c>
      <c r="S59" s="104"/>
      <c r="T59" s="105">
        <f>IF(R59="","",V59*N59*LOOKUP(RIGHT($D$2,3),定数!$A$6:$A$13,定数!$B$6:$B$13))</f>
        <v>-3178.2400116197919</v>
      </c>
      <c r="U59" s="105"/>
      <c r="V59" s="106">
        <f t="shared" si="8"/>
        <v>-4.9999999999997158</v>
      </c>
      <c r="W59" s="106"/>
      <c r="X59" t="str">
        <f t="shared" si="11"/>
        <v/>
      </c>
      <c r="Y59">
        <f t="shared" si="2"/>
        <v>1</v>
      </c>
      <c r="Z59" s="38">
        <f t="shared" si="9"/>
        <v>112710.97320460071</v>
      </c>
      <c r="AA59" s="39">
        <f t="shared" si="10"/>
        <v>6.0061937994735137E-2</v>
      </c>
      <c r="AB59" t="str">
        <f t="shared" si="3"/>
        <v/>
      </c>
      <c r="AC59">
        <f t="shared" si="4"/>
        <v>-3178.2400116197919</v>
      </c>
    </row>
    <row r="60" spans="2:29" x14ac:dyDescent="0.15">
      <c r="B60" s="43">
        <v>52</v>
      </c>
      <c r="C60" s="102">
        <f t="shared" si="5"/>
        <v>102763.09370903994</v>
      </c>
      <c r="D60" s="102"/>
      <c r="E60" s="43">
        <f>IF(C60="","",'検証シート　FIB1.27'!E60)</f>
        <v>2019</v>
      </c>
      <c r="F60" s="8">
        <f>IF(E60="","",IF('検証シート　FIB1.27'!F60="","",'検証シート　FIB1.27'!F60))</f>
        <v>43908</v>
      </c>
      <c r="G60" s="43" t="str">
        <f>IF(F60="","",IF('検証シート　FIB1.27'!G60="","",'検証シート　FIB1.27'!G60))</f>
        <v>売</v>
      </c>
      <c r="H60" s="103">
        <f>IF(G60="","",IF('検証シート　FIB1.27'!H60="","",'検証シート　FIB1.27'!H60))</f>
        <v>111.37</v>
      </c>
      <c r="I60" s="103" t="str">
        <f>IF(H60="","",IF('検証シート　FIB1.27'!I60="","",'検証シート　FIB1.27'!I60))</f>
        <v/>
      </c>
      <c r="J60" s="6">
        <f>IF(H60="","",IF('検証シート　FIB1.27'!J60="","",'検証シート　FIB1.27'!J60))</f>
        <v>111.45</v>
      </c>
      <c r="K60" s="43">
        <f t="shared" si="6"/>
        <v>7.9999999999998295</v>
      </c>
      <c r="L60" s="107">
        <f t="shared" si="7"/>
        <v>3082.8928112711978</v>
      </c>
      <c r="M60" s="108"/>
      <c r="N60" s="6">
        <f>IF(K60="","",(L60/K60)/LOOKUP(RIGHT($D$2,3),定数!$A$6:$A$13,定数!$B$6:$B$13))</f>
        <v>3.8536160140890798</v>
      </c>
      <c r="O60" s="43">
        <f>IF(N60="","",IF('検証シート　FIB1.27'!O60="","",'検証シート　FIB1.27'!O60))</f>
        <v>2019</v>
      </c>
      <c r="P60" s="8">
        <f>IF(O60="","",IF('検証シート　FIB1.27'!P60="","",'検証シート　FIB1.27'!P60))</f>
        <v>43908</v>
      </c>
      <c r="Q60" s="8" t="s">
        <v>65</v>
      </c>
      <c r="R60" s="104">
        <f t="shared" si="0"/>
        <v>111.45</v>
      </c>
      <c r="S60" s="104"/>
      <c r="T60" s="105">
        <f>IF(R60="","",V60*N60*LOOKUP(RIGHT($D$2,3),定数!$A$6:$A$13,定数!$B$6:$B$13))</f>
        <v>-3082.8928112711983</v>
      </c>
      <c r="U60" s="105"/>
      <c r="V60" s="106">
        <f t="shared" si="8"/>
        <v>-7.9999999999998295</v>
      </c>
      <c r="W60" s="106"/>
      <c r="X60" t="str">
        <f t="shared" si="11"/>
        <v/>
      </c>
      <c r="Y60">
        <f t="shared" si="2"/>
        <v>2</v>
      </c>
      <c r="Z60" s="38">
        <f t="shared" si="9"/>
        <v>112710.97320460071</v>
      </c>
      <c r="AA60" s="39">
        <f t="shared" si="10"/>
        <v>8.8260079854893037E-2</v>
      </c>
      <c r="AB60" t="str">
        <f t="shared" si="3"/>
        <v/>
      </c>
      <c r="AC60">
        <f t="shared" si="4"/>
        <v>-3082.8928112711983</v>
      </c>
    </row>
    <row r="61" spans="2:29" x14ac:dyDescent="0.15">
      <c r="B61" s="43">
        <v>53</v>
      </c>
      <c r="C61" s="102">
        <f t="shared" si="5"/>
        <v>99680.200897768736</v>
      </c>
      <c r="D61" s="102"/>
      <c r="E61" s="43">
        <f>IF(C61="","",'検証シート　FIB1.27'!E61)</f>
        <v>2019</v>
      </c>
      <c r="F61" s="8">
        <f>IF(E61="","",IF('検証シート　FIB1.27'!F61="","",'検証シート　FIB1.27'!F61))</f>
        <v>43909</v>
      </c>
      <c r="G61" s="43" t="str">
        <f>IF(F61="","",IF('検証シート　FIB1.27'!G61="","",'検証シート　FIB1.27'!G61))</f>
        <v>売</v>
      </c>
      <c r="H61" s="103">
        <f>IF(G61="","",IF('検証シート　FIB1.27'!H61="","",'検証シート　FIB1.27'!H61))</f>
        <v>111.35</v>
      </c>
      <c r="I61" s="103" t="str">
        <f>IF(H61="","",IF('検証シート　FIB1.27'!I61="","",'検証シート　FIB1.27'!I61))</f>
        <v/>
      </c>
      <c r="J61" s="6">
        <f>IF(H61="","",IF('検証シート　FIB1.27'!J61="","",'検証シート　FIB1.27'!J61))</f>
        <v>111.43</v>
      </c>
      <c r="K61" s="43">
        <f t="shared" si="6"/>
        <v>8.0000000000012506</v>
      </c>
      <c r="L61" s="107">
        <f t="shared" si="7"/>
        <v>2990.4060269330621</v>
      </c>
      <c r="M61" s="108"/>
      <c r="N61" s="6">
        <f>IF(K61="","",(L61/K61)/LOOKUP(RIGHT($D$2,3),定数!$A$6:$A$13,定数!$B$6:$B$13))</f>
        <v>3.7380075336657432</v>
      </c>
      <c r="O61" s="43">
        <f>IF(N61="","",IF('検証シート　FIB1.27'!O61="","",'検証シート　FIB1.27'!O61))</f>
        <v>2019</v>
      </c>
      <c r="P61" s="8">
        <f>IF(O61="","",IF('検証シート　FIB1.27'!P61="","",'検証シート　FIB1.27'!P61))</f>
        <v>43909</v>
      </c>
      <c r="Q61" s="8" t="s">
        <v>69</v>
      </c>
      <c r="R61" s="104">
        <v>111.21</v>
      </c>
      <c r="S61" s="104"/>
      <c r="T61" s="105">
        <f>IF(R61="","",V61*N61*LOOKUP(RIGHT($D$2,3),定数!$A$6:$A$13,定数!$B$6:$B$13))</f>
        <v>5233.2105471320619</v>
      </c>
      <c r="U61" s="105"/>
      <c r="V61" s="106">
        <f t="shared" si="8"/>
        <v>14.000000000000057</v>
      </c>
      <c r="W61" s="106"/>
      <c r="X61" t="str">
        <f t="shared" si="11"/>
        <v/>
      </c>
      <c r="Y61">
        <f t="shared" si="2"/>
        <v>0</v>
      </c>
      <c r="Z61" s="38">
        <f t="shared" si="9"/>
        <v>112710.97320460071</v>
      </c>
      <c r="AA61" s="39">
        <f t="shared" si="10"/>
        <v>0.11561227745924629</v>
      </c>
      <c r="AB61">
        <f t="shared" si="3"/>
        <v>5233.2105471320619</v>
      </c>
      <c r="AC61" t="str">
        <f t="shared" si="4"/>
        <v/>
      </c>
    </row>
    <row r="62" spans="2:29" x14ac:dyDescent="0.15">
      <c r="B62" s="43">
        <v>54</v>
      </c>
      <c r="C62" s="102">
        <f t="shared" si="5"/>
        <v>104913.4114449008</v>
      </c>
      <c r="D62" s="102"/>
      <c r="E62" s="43">
        <f>IF(C62="","",'検証シート　FIB1.27'!E62)</f>
        <v>2019</v>
      </c>
      <c r="F62" s="8">
        <f>IF(E62="","",IF('検証シート　FIB1.27'!F62="","",'検証シート　FIB1.27'!F62))</f>
        <v>43909</v>
      </c>
      <c r="G62" s="43" t="str">
        <f>IF(F62="","",IF('検証シート　FIB1.27'!G62="","",'検証シート　FIB1.27'!G62))</f>
        <v>買</v>
      </c>
      <c r="H62" s="103">
        <f>IF(G62="","",IF('検証シート　FIB1.27'!H62="","",'検証シート　FIB1.27'!H62))</f>
        <v>111.37</v>
      </c>
      <c r="I62" s="103" t="str">
        <f>IF(H62="","",IF('検証シート　FIB1.27'!I62="","",'検証シート　FIB1.27'!I62))</f>
        <v/>
      </c>
      <c r="J62" s="6">
        <f>IF(H62="","",IF('検証シート　FIB1.27'!J62="","",'検証シート　FIB1.27'!J62))</f>
        <v>111.3</v>
      </c>
      <c r="K62" s="43">
        <f t="shared" si="6"/>
        <v>7.000000000000739</v>
      </c>
      <c r="L62" s="107">
        <f t="shared" si="7"/>
        <v>3147.4023433470238</v>
      </c>
      <c r="M62" s="108"/>
      <c r="N62" s="6">
        <f>IF(K62="","",(L62/K62)/LOOKUP(RIGHT($D$2,3),定数!$A$6:$A$13,定数!$B$6:$B$13))</f>
        <v>4.4962890619238456</v>
      </c>
      <c r="O62" s="43">
        <f>IF(N62="","",IF('検証シート　FIB1.27'!O62="","",'検証シート　FIB1.27'!O62))</f>
        <v>2019</v>
      </c>
      <c r="P62" s="8">
        <f>IF(O62="","",IF('検証シート　FIB1.27'!P62="","",'検証シート　FIB1.27'!P62))</f>
        <v>43909</v>
      </c>
      <c r="Q62" s="8" t="s">
        <v>65</v>
      </c>
      <c r="R62" s="104">
        <f t="shared" si="0"/>
        <v>111.3</v>
      </c>
      <c r="S62" s="104"/>
      <c r="T62" s="105">
        <f>IF(R62="","",V62*N62*LOOKUP(RIGHT($D$2,3),定数!$A$6:$A$13,定数!$B$6:$B$13))</f>
        <v>-3147.4023433470238</v>
      </c>
      <c r="U62" s="105"/>
      <c r="V62" s="106">
        <f t="shared" si="8"/>
        <v>-7.000000000000739</v>
      </c>
      <c r="W62" s="106"/>
      <c r="X62" t="str">
        <f t="shared" si="11"/>
        <v/>
      </c>
      <c r="Y62">
        <f t="shared" si="2"/>
        <v>1</v>
      </c>
      <c r="Z62" s="38">
        <f t="shared" si="9"/>
        <v>112710.97320460071</v>
      </c>
      <c r="AA62" s="39">
        <f t="shared" si="10"/>
        <v>6.9181922025863818E-2</v>
      </c>
      <c r="AB62" t="str">
        <f t="shared" si="3"/>
        <v/>
      </c>
      <c r="AC62">
        <f t="shared" si="4"/>
        <v>-3147.4023433470238</v>
      </c>
    </row>
    <row r="63" spans="2:29" x14ac:dyDescent="0.15">
      <c r="B63" s="43">
        <v>55</v>
      </c>
      <c r="C63" s="102">
        <f t="shared" si="5"/>
        <v>101766.00910155378</v>
      </c>
      <c r="D63" s="102"/>
      <c r="E63" s="43">
        <f>IF(C63="","",'検証シート　FIB1.27'!E63)</f>
        <v>2019</v>
      </c>
      <c r="F63" s="8">
        <f>IF(E63="","",IF('検証シート　FIB1.27'!F63="","",'検証シート　FIB1.27'!F63))</f>
        <v>43909</v>
      </c>
      <c r="G63" s="43" t="str">
        <f>IF(F63="","",IF('検証シート　FIB1.27'!G63="","",'検証シート　FIB1.27'!G63))</f>
        <v>買</v>
      </c>
      <c r="H63" s="103">
        <f>IF(G63="","",IF('検証シート　FIB1.27'!H63="","",'検証シート　FIB1.27'!H63))</f>
        <v>111.36</v>
      </c>
      <c r="I63" s="103" t="str">
        <f>IF(H63="","",IF('検証シート　FIB1.27'!I63="","",'検証シート　FIB1.27'!I63))</f>
        <v/>
      </c>
      <c r="J63" s="6">
        <f>IF(H63="","",IF('検証シート　FIB1.27'!J63="","",'検証シート　FIB1.27'!J63))</f>
        <v>111.32</v>
      </c>
      <c r="K63" s="43">
        <f t="shared" si="6"/>
        <v>4.0000000000006253</v>
      </c>
      <c r="L63" s="107">
        <f t="shared" si="7"/>
        <v>3052.9802730466131</v>
      </c>
      <c r="M63" s="108"/>
      <c r="N63" s="6">
        <f>IF(K63="","",(L63/K63)/LOOKUP(RIGHT($D$2,3),定数!$A$6:$A$13,定数!$B$6:$B$13))</f>
        <v>7.6324506826153398</v>
      </c>
      <c r="O63" s="43">
        <f>IF(N63="","",IF('検証シート　FIB1.27'!O63="","",'検証シート　FIB1.27'!O63))</f>
        <v>2019</v>
      </c>
      <c r="P63" s="8">
        <f>IF(O63="","",IF('検証シート　FIB1.27'!P63="","",'検証シート　FIB1.27'!P63))</f>
        <v>43909</v>
      </c>
      <c r="Q63" s="8" t="s">
        <v>69</v>
      </c>
      <c r="R63" s="104">
        <v>111.41</v>
      </c>
      <c r="S63" s="104"/>
      <c r="T63" s="105">
        <f>IF(R63="","",V63*N63*LOOKUP(RIGHT($D$2,3),定数!$A$6:$A$13,定数!$B$6:$B$13))</f>
        <v>3816.2253413074532</v>
      </c>
      <c r="U63" s="105"/>
      <c r="V63" s="106">
        <f t="shared" si="8"/>
        <v>4.9999999999997158</v>
      </c>
      <c r="W63" s="106"/>
      <c r="X63" t="str">
        <f t="shared" si="11"/>
        <v/>
      </c>
      <c r="Y63">
        <f t="shared" si="2"/>
        <v>0</v>
      </c>
      <c r="Z63" s="38">
        <f t="shared" si="9"/>
        <v>112710.97320460071</v>
      </c>
      <c r="AA63" s="39">
        <f t="shared" si="10"/>
        <v>9.7106464365087852E-2</v>
      </c>
      <c r="AB63">
        <f t="shared" si="3"/>
        <v>3816.2253413074532</v>
      </c>
      <c r="AC63" t="str">
        <f t="shared" si="4"/>
        <v/>
      </c>
    </row>
    <row r="64" spans="2:29" x14ac:dyDescent="0.15">
      <c r="B64" s="43">
        <v>56</v>
      </c>
      <c r="C64" s="102">
        <f t="shared" si="5"/>
        <v>105582.23444286123</v>
      </c>
      <c r="D64" s="102"/>
      <c r="E64" s="43">
        <f>IF(C64="","",'検証シート　FIB1.27'!E64)</f>
        <v>2019</v>
      </c>
      <c r="F64" s="8">
        <f>IF(E64="","",IF('検証シート　FIB1.27'!F64="","",'検証シート　FIB1.27'!F64))</f>
        <v>43910</v>
      </c>
      <c r="G64" s="43" t="str">
        <f>IF(F64="","",IF('検証シート　FIB1.27'!G64="","",'検証シート　FIB1.27'!G64))</f>
        <v>売</v>
      </c>
      <c r="H64" s="103">
        <f>IF(G64="","",IF('検証シート　FIB1.27'!H64="","",'検証シート　FIB1.27'!H64))</f>
        <v>111.43</v>
      </c>
      <c r="I64" s="103" t="str">
        <f>IF(H64="","",IF('検証シート　FIB1.27'!I64="","",'検証シート　FIB1.27'!I64))</f>
        <v/>
      </c>
      <c r="J64" s="6">
        <f>IF(H64="","",IF('検証シート　FIB1.27'!J64="","",'検証シート　FIB1.27'!J64))</f>
        <v>111.52</v>
      </c>
      <c r="K64" s="43">
        <f t="shared" si="6"/>
        <v>8.99999999999892</v>
      </c>
      <c r="L64" s="107">
        <f t="shared" si="7"/>
        <v>3167.4670332858368</v>
      </c>
      <c r="M64" s="108"/>
      <c r="N64" s="6">
        <f>IF(K64="","",(L64/K64)/LOOKUP(RIGHT($D$2,3),定数!$A$6:$A$13,定数!$B$6:$B$13))</f>
        <v>3.5194078147624634</v>
      </c>
      <c r="O64" s="43">
        <f>IF(N64="","",IF('検証シート　FIB1.27'!O64="","",'検証シート　FIB1.27'!O64))</f>
        <v>2019</v>
      </c>
      <c r="P64" s="8">
        <f>IF(O64="","",IF('検証シート　FIB1.27'!P64="","",'検証シート　FIB1.27'!P64))</f>
        <v>43910</v>
      </c>
      <c r="Q64" s="8" t="s">
        <v>69</v>
      </c>
      <c r="R64" s="104">
        <v>111.3</v>
      </c>
      <c r="S64" s="104"/>
      <c r="T64" s="105">
        <f>IF(R64="","",V64*N64*LOOKUP(RIGHT($D$2,3),定数!$A$6:$A$13,定数!$B$6:$B$13))</f>
        <v>4575.230159191543</v>
      </c>
      <c r="U64" s="105"/>
      <c r="V64" s="106">
        <f t="shared" si="8"/>
        <v>13.000000000000966</v>
      </c>
      <c r="W64" s="106"/>
      <c r="X64" t="str">
        <f t="shared" si="11"/>
        <v/>
      </c>
      <c r="Y64">
        <f t="shared" si="2"/>
        <v>0</v>
      </c>
      <c r="Z64" s="38">
        <f t="shared" si="9"/>
        <v>112710.97320460071</v>
      </c>
      <c r="AA64" s="39">
        <f t="shared" si="10"/>
        <v>6.3247956778785919E-2</v>
      </c>
      <c r="AB64">
        <f t="shared" si="3"/>
        <v>4575.230159191543</v>
      </c>
      <c r="AC64" t="str">
        <f t="shared" si="4"/>
        <v/>
      </c>
    </row>
    <row r="65" spans="2:29" x14ac:dyDescent="0.15">
      <c r="B65" s="43">
        <v>57</v>
      </c>
      <c r="C65" s="102">
        <f t="shared" si="5"/>
        <v>110157.46460205277</v>
      </c>
      <c r="D65" s="102"/>
      <c r="E65" s="43">
        <f>IF(C65="","",'検証シート　FIB1.27'!E65)</f>
        <v>2019</v>
      </c>
      <c r="F65" s="8">
        <f>IF(E65="","",IF('検証シート　FIB1.27'!F65="","",'検証シート　FIB1.27'!F65))</f>
        <v>43915</v>
      </c>
      <c r="G65" s="43" t="str">
        <f>IF(F65="","",IF('検証シート　FIB1.27'!G65="","",'検証シート　FIB1.27'!G65))</f>
        <v>買</v>
      </c>
      <c r="H65" s="103">
        <f>IF(G65="","",IF('検証シート　FIB1.27'!H65="","",'検証シート　FIB1.27'!H65))</f>
        <v>110.1</v>
      </c>
      <c r="I65" s="103" t="str">
        <f>IF(H65="","",IF('検証シート　FIB1.27'!I65="","",'検証シート　FIB1.27'!I65))</f>
        <v/>
      </c>
      <c r="J65" s="6">
        <f>IF(H65="","",IF('検証シート　FIB1.27'!J65="","",'検証シート　FIB1.27'!J65))</f>
        <v>109.99</v>
      </c>
      <c r="K65" s="43">
        <f t="shared" si="6"/>
        <v>10.999999999999943</v>
      </c>
      <c r="L65" s="107">
        <f t="shared" si="7"/>
        <v>3304.7239380615829</v>
      </c>
      <c r="M65" s="108"/>
      <c r="N65" s="6">
        <f>IF(K65="","",(L65/K65)/LOOKUP(RIGHT($D$2,3),定数!$A$6:$A$13,定数!$B$6:$B$13))</f>
        <v>3.004294489146909</v>
      </c>
      <c r="O65" s="43">
        <f>IF(N65="","",IF('検証シート　FIB1.27'!O65="","",'検証シート　FIB1.27'!O65))</f>
        <v>2019</v>
      </c>
      <c r="P65" s="8">
        <f>IF(O65="","",IF('検証シート　FIB1.27'!P65="","",'検証シート　FIB1.27'!P65))</f>
        <v>43915</v>
      </c>
      <c r="Q65" s="8" t="s">
        <v>65</v>
      </c>
      <c r="R65" s="104">
        <f t="shared" si="0"/>
        <v>109.99</v>
      </c>
      <c r="S65" s="104"/>
      <c r="T65" s="105">
        <f>IF(R65="","",V65*N65*LOOKUP(RIGHT($D$2,3),定数!$A$6:$A$13,定数!$B$6:$B$13))</f>
        <v>-3304.7239380615829</v>
      </c>
      <c r="U65" s="105"/>
      <c r="V65" s="106">
        <f t="shared" si="8"/>
        <v>-10.999999999999943</v>
      </c>
      <c r="W65" s="106"/>
      <c r="X65" t="str">
        <f t="shared" si="11"/>
        <v/>
      </c>
      <c r="Y65">
        <f t="shared" si="2"/>
        <v>1</v>
      </c>
      <c r="Z65" s="38">
        <f t="shared" si="9"/>
        <v>112710.97320460071</v>
      </c>
      <c r="AA65" s="39">
        <f t="shared" si="10"/>
        <v>2.265536823919212E-2</v>
      </c>
      <c r="AB65" t="str">
        <f t="shared" si="3"/>
        <v/>
      </c>
      <c r="AC65">
        <f t="shared" si="4"/>
        <v>-3304.7239380615829</v>
      </c>
    </row>
    <row r="66" spans="2:29" x14ac:dyDescent="0.15">
      <c r="B66" s="43">
        <v>58</v>
      </c>
      <c r="C66" s="102">
        <f t="shared" si="5"/>
        <v>106852.74066399119</v>
      </c>
      <c r="D66" s="102"/>
      <c r="E66" s="43">
        <f>IF(C66="","",'検証シート　FIB1.27'!E66)</f>
        <v>2019</v>
      </c>
      <c r="F66" s="8">
        <f>IF(E66="","",IF('検証シート　FIB1.27'!F66="","",'検証シート　FIB1.27'!F66))</f>
        <v>43916</v>
      </c>
      <c r="G66" s="43" t="str">
        <f>IF(F66="","",IF('検証シート　FIB1.27'!G66="","",'検証シート　FIB1.27'!G66))</f>
        <v>買</v>
      </c>
      <c r="H66" s="103">
        <f>IF(G66="","",IF('検証シート　FIB1.27'!H66="","",'検証シート　FIB1.27'!H66))</f>
        <v>110.13</v>
      </c>
      <c r="I66" s="103" t="str">
        <f>IF(H66="","",IF('検証シート　FIB1.27'!I66="","",'検証シート　FIB1.27'!I66))</f>
        <v/>
      </c>
      <c r="J66" s="6">
        <f>IF(H66="","",IF('検証シート　FIB1.27'!J66="","",'検証シート　FIB1.27'!J66))</f>
        <v>110.07</v>
      </c>
      <c r="K66" s="43">
        <f t="shared" si="6"/>
        <v>6.0000000000002274</v>
      </c>
      <c r="L66" s="107">
        <f t="shared" si="7"/>
        <v>3205.5822199197355</v>
      </c>
      <c r="M66" s="108"/>
      <c r="N66" s="6">
        <f>IF(K66="","",(L66/K66)/LOOKUP(RIGHT($D$2,3),定数!$A$6:$A$13,定数!$B$6:$B$13))</f>
        <v>5.342637033199356</v>
      </c>
      <c r="O66" s="43">
        <f>IF(N66="","",IF('検証シート　FIB1.27'!O66="","",'検証シート　FIB1.27'!O66))</f>
        <v>2019</v>
      </c>
      <c r="P66" s="8">
        <f>IF(O66="","",IF('検証シート　FIB1.27'!P66="","",'検証シート　FIB1.27'!P66))</f>
        <v>43916</v>
      </c>
      <c r="Q66" s="8" t="s">
        <v>69</v>
      </c>
      <c r="R66" s="104">
        <v>110.24</v>
      </c>
      <c r="S66" s="104"/>
      <c r="T66" s="105">
        <f>IF(R66="","",V66*N66*LOOKUP(RIGHT($D$2,3),定数!$A$6:$A$13,定数!$B$6:$B$13))</f>
        <v>5876.900736519261</v>
      </c>
      <c r="U66" s="105"/>
      <c r="V66" s="106">
        <f t="shared" si="8"/>
        <v>10.999999999999943</v>
      </c>
      <c r="W66" s="106"/>
      <c r="X66" t="str">
        <f t="shared" si="11"/>
        <v/>
      </c>
      <c r="Y66">
        <f t="shared" si="2"/>
        <v>0</v>
      </c>
      <c r="Z66" s="38">
        <f t="shared" si="9"/>
        <v>112710.97320460071</v>
      </c>
      <c r="AA66" s="39">
        <f t="shared" si="10"/>
        <v>5.1975707192016274E-2</v>
      </c>
      <c r="AB66">
        <f t="shared" si="3"/>
        <v>5876.900736519261</v>
      </c>
      <c r="AC66" t="str">
        <f t="shared" si="4"/>
        <v/>
      </c>
    </row>
    <row r="67" spans="2:29" x14ac:dyDescent="0.15">
      <c r="B67" s="43">
        <v>59</v>
      </c>
      <c r="C67" s="102">
        <f t="shared" si="5"/>
        <v>112729.64140051046</v>
      </c>
      <c r="D67" s="102"/>
      <c r="E67" s="43">
        <f>IF(C67="","",'検証シート　FIB1.27'!E67)</f>
        <v>2019</v>
      </c>
      <c r="F67" s="8">
        <f>IF(E67="","",IF('検証シート　FIB1.27'!F67="","",'検証シート　FIB1.27'!F67))</f>
        <v>43916</v>
      </c>
      <c r="G67" s="43" t="str">
        <f>IF(F67="","",IF('検証シート　FIB1.27'!G67="","",'検証シート　FIB1.27'!G67))</f>
        <v>買</v>
      </c>
      <c r="H67" s="103">
        <f>IF(G67="","",IF('検証シート　FIB1.27'!H67="","",'検証シート　FIB1.27'!H67))</f>
        <v>110.52</v>
      </c>
      <c r="I67" s="103" t="str">
        <f>IF(H67="","",IF('検証シート　FIB1.27'!I67="","",'検証シート　FIB1.27'!I67))</f>
        <v/>
      </c>
      <c r="J67" s="6">
        <f>IF(H67="","",IF('検証シート　FIB1.27'!J67="","",'検証シート　FIB1.27'!J67))</f>
        <v>110.42</v>
      </c>
      <c r="K67" s="43">
        <f t="shared" si="6"/>
        <v>9.9999999999994316</v>
      </c>
      <c r="L67" s="107">
        <f t="shared" si="7"/>
        <v>3381.8892420153138</v>
      </c>
      <c r="M67" s="108"/>
      <c r="N67" s="6">
        <f>IF(K67="","",(L67/K67)/LOOKUP(RIGHT($D$2,3),定数!$A$6:$A$13,定数!$B$6:$B$13))</f>
        <v>3.381889242015506</v>
      </c>
      <c r="O67" s="43">
        <f>IF(N67="","",IF('検証シート　FIB1.27'!O67="","",'検証シート　FIB1.27'!O67))</f>
        <v>2019</v>
      </c>
      <c r="P67" s="8">
        <f>IF(O67="","",IF('検証シート　FIB1.27'!P67="","",'検証シート　FIB1.27'!P67))</f>
        <v>43916</v>
      </c>
      <c r="Q67" s="8" t="s">
        <v>65</v>
      </c>
      <c r="R67" s="104">
        <f t="shared" si="0"/>
        <v>110.42</v>
      </c>
      <c r="S67" s="104"/>
      <c r="T67" s="105">
        <f>IF(R67="","",V67*N67*LOOKUP(RIGHT($D$2,3),定数!$A$6:$A$13,定数!$B$6:$B$13))</f>
        <v>-3381.8892420153143</v>
      </c>
      <c r="U67" s="105"/>
      <c r="V67" s="106">
        <f t="shared" si="8"/>
        <v>-9.9999999999994316</v>
      </c>
      <c r="W67" s="106"/>
      <c r="X67" t="str">
        <f t="shared" si="11"/>
        <v/>
      </c>
      <c r="Y67">
        <f t="shared" si="2"/>
        <v>1</v>
      </c>
      <c r="Z67" s="38">
        <f t="shared" si="9"/>
        <v>112729.64140051046</v>
      </c>
      <c r="AA67" s="39">
        <f t="shared" si="10"/>
        <v>0</v>
      </c>
      <c r="AB67" t="str">
        <f t="shared" si="3"/>
        <v/>
      </c>
      <c r="AC67">
        <f t="shared" si="4"/>
        <v>-3381.8892420153143</v>
      </c>
    </row>
    <row r="68" spans="2:29" x14ac:dyDescent="0.15">
      <c r="B68" s="43">
        <v>60</v>
      </c>
      <c r="C68" s="102">
        <f t="shared" si="5"/>
        <v>109347.75215849515</v>
      </c>
      <c r="D68" s="102"/>
      <c r="E68" s="43">
        <f>IF(C68="","",'検証シート　FIB1.27'!E68)</f>
        <v>2019</v>
      </c>
      <c r="F68" s="8">
        <f>IF(E68="","",IF('検証シート　FIB1.27'!F68="","",'検証シート　FIB1.27'!F68))</f>
        <v>43916</v>
      </c>
      <c r="G68" s="43" t="str">
        <f>IF(F68="","",IF('検証シート　FIB1.27'!G68="","",'検証シート　FIB1.27'!G68))</f>
        <v>買</v>
      </c>
      <c r="H68" s="103">
        <f>IF(G68="","",IF('検証シート　FIB1.27'!H68="","",'検証シート　FIB1.27'!H68))</f>
        <v>110.64</v>
      </c>
      <c r="I68" s="103" t="str">
        <f>IF(H68="","",IF('検証シート　FIB1.27'!I68="","",'検証シート　FIB1.27'!I68))</f>
        <v/>
      </c>
      <c r="J68" s="6">
        <f>IF(H68="","",IF('検証シート　FIB1.27'!J68="","",'検証シート　FIB1.27'!J68))</f>
        <v>110.53</v>
      </c>
      <c r="K68" s="43">
        <f t="shared" si="6"/>
        <v>10.999999999999943</v>
      </c>
      <c r="L68" s="107">
        <f t="shared" si="7"/>
        <v>3280.4325647548544</v>
      </c>
      <c r="M68" s="108"/>
      <c r="N68" s="6">
        <f>IF(K68="","",(L68/K68)/LOOKUP(RIGHT($D$2,3),定数!$A$6:$A$13,定数!$B$6:$B$13))</f>
        <v>2.9822114225044283</v>
      </c>
      <c r="O68" s="43">
        <f>IF(N68="","",IF('検証シート　FIB1.27'!O68="","",'検証シート　FIB1.27'!O68))</f>
        <v>2019</v>
      </c>
      <c r="P68" s="8">
        <f>IF(O68="","",IF('検証シート　FIB1.27'!P68="","",'検証シート　FIB1.27'!P68))</f>
        <v>43916</v>
      </c>
      <c r="Q68" s="8" t="s">
        <v>65</v>
      </c>
      <c r="R68" s="104">
        <f t="shared" si="0"/>
        <v>110.53</v>
      </c>
      <c r="S68" s="104"/>
      <c r="T68" s="105">
        <f>IF(R68="","",V68*N68*LOOKUP(RIGHT($D$2,3),定数!$A$6:$A$13,定数!$B$6:$B$13))</f>
        <v>-3280.4325647548544</v>
      </c>
      <c r="U68" s="105"/>
      <c r="V68" s="106">
        <f t="shared" si="8"/>
        <v>-10.999999999999943</v>
      </c>
      <c r="W68" s="106"/>
      <c r="X68" t="str">
        <f t="shared" si="11"/>
        <v/>
      </c>
      <c r="Y68">
        <f t="shared" si="2"/>
        <v>2</v>
      </c>
      <c r="Z68" s="38">
        <f t="shared" si="9"/>
        <v>112729.64140051046</v>
      </c>
      <c r="AA68" s="39">
        <f t="shared" si="10"/>
        <v>3.0000000000000027E-2</v>
      </c>
      <c r="AB68" t="str">
        <f t="shared" si="3"/>
        <v/>
      </c>
      <c r="AC68">
        <f t="shared" si="4"/>
        <v>-3280.4325647548544</v>
      </c>
    </row>
    <row r="69" spans="2:29" x14ac:dyDescent="0.15">
      <c r="B69" s="43">
        <v>61</v>
      </c>
      <c r="C69" s="102">
        <f t="shared" si="5"/>
        <v>106067.31959374029</v>
      </c>
      <c r="D69" s="102"/>
      <c r="E69" s="43">
        <f>IF(C69="","",'検証シート　FIB1.27'!E69)</f>
        <v>2019</v>
      </c>
      <c r="F69" s="8">
        <f>IF(E69="","",IF('検証シート　FIB1.27'!F69="","",'検証シート　FIB1.27'!F69))</f>
        <v>43917</v>
      </c>
      <c r="G69" s="43" t="str">
        <f>IF(F69="","",IF('検証シート　FIB1.27'!G69="","",'検証シート　FIB1.27'!G69))</f>
        <v>売</v>
      </c>
      <c r="H69" s="103">
        <f>IF(G69="","",IF('検証シート　FIB1.27'!H69="","",'検証シート　FIB1.27'!H69))</f>
        <v>110.34</v>
      </c>
      <c r="I69" s="103" t="str">
        <f>IF(H69="","",IF('検証シート　FIB1.27'!I69="","",'検証シート　FIB1.27'!I69))</f>
        <v/>
      </c>
      <c r="J69" s="6">
        <f>IF(H69="","",IF('検証シート　FIB1.27'!J69="","",'検証シート　FIB1.27'!J69))</f>
        <v>110.47</v>
      </c>
      <c r="K69" s="43">
        <f t="shared" si="6"/>
        <v>12.999999999999545</v>
      </c>
      <c r="L69" s="107">
        <f t="shared" si="7"/>
        <v>3182.0195878122086</v>
      </c>
      <c r="M69" s="108"/>
      <c r="N69" s="6">
        <f>IF(K69="","",(L69/K69)/LOOKUP(RIGHT($D$2,3),定数!$A$6:$A$13,定数!$B$6:$B$13))</f>
        <v>2.4477073752402463</v>
      </c>
      <c r="O69" s="43">
        <f>IF(N69="","",IF('検証シート　FIB1.27'!O69="","",'検証シート　FIB1.27'!O69))</f>
        <v>2019</v>
      </c>
      <c r="P69" s="8">
        <f>IF(O69="","",IF('検証シート　FIB1.27'!P69="","",'検証シート　FIB1.27'!P69))</f>
        <v>43917</v>
      </c>
      <c r="Q69" s="8" t="s">
        <v>65</v>
      </c>
      <c r="R69" s="104">
        <f t="shared" si="0"/>
        <v>110.47</v>
      </c>
      <c r="S69" s="104"/>
      <c r="T69" s="105">
        <f>IF(R69="","",V69*N69*LOOKUP(RIGHT($D$2,3),定数!$A$6:$A$13,定数!$B$6:$B$13))</f>
        <v>-3182.019587812209</v>
      </c>
      <c r="U69" s="105"/>
      <c r="V69" s="106">
        <f t="shared" si="8"/>
        <v>-12.999999999999545</v>
      </c>
      <c r="W69" s="106"/>
      <c r="X69" t="str">
        <f t="shared" si="11"/>
        <v/>
      </c>
      <c r="Y69">
        <f t="shared" si="2"/>
        <v>3</v>
      </c>
      <c r="Z69" s="38">
        <f t="shared" si="9"/>
        <v>112729.64140051046</v>
      </c>
      <c r="AA69" s="39">
        <f t="shared" si="10"/>
        <v>5.9100000000000041E-2</v>
      </c>
      <c r="AB69" t="str">
        <f t="shared" si="3"/>
        <v/>
      </c>
      <c r="AC69">
        <f t="shared" si="4"/>
        <v>-3182.019587812209</v>
      </c>
    </row>
    <row r="70" spans="2:29" x14ac:dyDescent="0.15">
      <c r="B70" s="43">
        <v>62</v>
      </c>
      <c r="C70" s="102">
        <f t="shared" si="5"/>
        <v>102885.30000592809</v>
      </c>
      <c r="D70" s="102"/>
      <c r="E70" s="43">
        <f>IF(C70="","",'検証シート　FIB1.27'!E70)</f>
        <v>2019</v>
      </c>
      <c r="F70" s="8">
        <f>IF(E70="","",IF('検証シート　FIB1.27'!F70="","",'検証シート　FIB1.27'!F70))</f>
        <v>43925</v>
      </c>
      <c r="G70" s="43" t="str">
        <f>IF(F70="","",IF('検証シート　FIB1.27'!G70="","",'検証シート　FIB1.27'!G70))</f>
        <v>買</v>
      </c>
      <c r="H70" s="103">
        <f>IF(G70="","",IF('検証シート　FIB1.27'!H70="","",'検証シート　FIB1.27'!H70))</f>
        <v>111.54</v>
      </c>
      <c r="I70" s="103" t="str">
        <f>IF(H70="","",IF('検証シート　FIB1.27'!I70="","",'検証シート　FIB1.27'!I70))</f>
        <v/>
      </c>
      <c r="J70" s="6">
        <f>IF(H70="","",IF('検証シート　FIB1.27'!J70="","",'検証シート　FIB1.27'!J70))</f>
        <v>111.48</v>
      </c>
      <c r="K70" s="43">
        <f t="shared" si="6"/>
        <v>6.0000000000002274</v>
      </c>
      <c r="L70" s="107">
        <f t="shared" si="7"/>
        <v>3086.5590001778428</v>
      </c>
      <c r="M70" s="108"/>
      <c r="N70" s="6">
        <f>IF(K70="","",(L70/K70)/LOOKUP(RIGHT($D$2,3),定数!$A$6:$A$13,定数!$B$6:$B$13))</f>
        <v>5.14426500029621</v>
      </c>
      <c r="O70" s="43">
        <f>IF(N70="","",IF('検証シート　FIB1.27'!O70="","",'検証シート　FIB1.27'!O70))</f>
        <v>2019</v>
      </c>
      <c r="P70" s="8">
        <f>IF(O70="","",IF('検証シート　FIB1.27'!P70="","",'検証シート　FIB1.27'!P70))</f>
        <v>43925</v>
      </c>
      <c r="Q70" s="8" t="s">
        <v>69</v>
      </c>
      <c r="R70" s="104">
        <v>111.63</v>
      </c>
      <c r="S70" s="104"/>
      <c r="T70" s="105">
        <f>IF(R70="","",V70*N70*LOOKUP(RIGHT($D$2,3),定数!$A$6:$A$13,定数!$B$6:$B$13))</f>
        <v>4629.8385002660334</v>
      </c>
      <c r="U70" s="105"/>
      <c r="V70" s="106">
        <f t="shared" si="8"/>
        <v>8.99999999999892</v>
      </c>
      <c r="W70" s="106"/>
      <c r="X70" t="str">
        <f t="shared" si="11"/>
        <v/>
      </c>
      <c r="Y70">
        <f t="shared" si="2"/>
        <v>0</v>
      </c>
      <c r="Z70" s="38">
        <f t="shared" si="9"/>
        <v>112729.64140051046</v>
      </c>
      <c r="AA70" s="39">
        <f t="shared" si="10"/>
        <v>8.7326999999999932E-2</v>
      </c>
      <c r="AB70">
        <f t="shared" si="3"/>
        <v>4629.8385002660334</v>
      </c>
      <c r="AC70" t="str">
        <f t="shared" si="4"/>
        <v/>
      </c>
    </row>
    <row r="71" spans="2:29" x14ac:dyDescent="0.15">
      <c r="B71" s="43">
        <v>63</v>
      </c>
      <c r="C71" s="102">
        <f t="shared" si="5"/>
        <v>107515.13850619413</v>
      </c>
      <c r="D71" s="102"/>
      <c r="E71" s="43">
        <f>IF(C71="","",'検証シート　FIB1.27'!E71)</f>
        <v>2019</v>
      </c>
      <c r="F71" s="8">
        <f>IF(E71="","",IF('検証シート　FIB1.27'!F71="","",'検証シート　FIB1.27'!F71))</f>
        <v>43926</v>
      </c>
      <c r="G71" s="43" t="str">
        <f>IF(F71="","",IF('検証シート　FIB1.27'!G71="","",'検証シート　FIB1.27'!G71))</f>
        <v>買</v>
      </c>
      <c r="H71" s="103">
        <f>IF(G71="","",IF('検証シート　FIB1.27'!H71="","",'検証シート　FIB1.27'!H71))</f>
        <v>111.61</v>
      </c>
      <c r="I71" s="103" t="str">
        <f>IF(H71="","",IF('検証シート　FIB1.27'!I71="","",'検証シート　FIB1.27'!I71))</f>
        <v/>
      </c>
      <c r="J71" s="6">
        <f>IF(H71="","",IF('検証シート　FIB1.27'!J71="","",'検証シート　FIB1.27'!J71))</f>
        <v>111.57</v>
      </c>
      <c r="K71" s="43">
        <f t="shared" si="6"/>
        <v>4.0000000000006253</v>
      </c>
      <c r="L71" s="107">
        <f t="shared" si="7"/>
        <v>3225.4541551858238</v>
      </c>
      <c r="M71" s="108"/>
      <c r="N71" s="6">
        <f>IF(K71="","",(L71/K71)/LOOKUP(RIGHT($D$2,3),定数!$A$6:$A$13,定数!$B$6:$B$13))</f>
        <v>8.0636353879632985</v>
      </c>
      <c r="O71" s="43">
        <f>IF(N71="","",IF('検証シート　FIB1.27'!O71="","",'検証シート　FIB1.27'!O71))</f>
        <v>2019</v>
      </c>
      <c r="P71" s="8">
        <f>IF(O71="","",IF('検証シート　FIB1.27'!P71="","",'検証シート　FIB1.27'!P71))</f>
        <v>43926</v>
      </c>
      <c r="Q71" s="8" t="s">
        <v>69</v>
      </c>
      <c r="R71" s="104">
        <v>111.68</v>
      </c>
      <c r="S71" s="104"/>
      <c r="T71" s="105">
        <f>IF(R71="","",V71*N71*LOOKUP(RIGHT($D$2,3),定数!$A$6:$A$13,定数!$B$6:$B$13))</f>
        <v>5644.5447715749051</v>
      </c>
      <c r="U71" s="105"/>
      <c r="V71" s="106">
        <f t="shared" si="8"/>
        <v>7.000000000000739</v>
      </c>
      <c r="W71" s="106"/>
      <c r="X71" t="str">
        <f t="shared" si="11"/>
        <v/>
      </c>
      <c r="Y71">
        <f t="shared" si="2"/>
        <v>0</v>
      </c>
      <c r="Z71" s="38">
        <f t="shared" si="9"/>
        <v>112729.64140051046</v>
      </c>
      <c r="AA71" s="39">
        <f t="shared" si="10"/>
        <v>4.6256715000006388E-2</v>
      </c>
      <c r="AB71">
        <f t="shared" si="3"/>
        <v>5644.5447715749051</v>
      </c>
      <c r="AC71" t="str">
        <f t="shared" si="4"/>
        <v/>
      </c>
    </row>
    <row r="72" spans="2:29" x14ac:dyDescent="0.15">
      <c r="B72" s="43">
        <v>64</v>
      </c>
      <c r="C72" s="102">
        <f t="shared" si="5"/>
        <v>113159.68327776903</v>
      </c>
      <c r="D72" s="102"/>
      <c r="E72" s="43">
        <f>IF(C72="","",'検証シート　FIB1.27'!E72)</f>
        <v>2019</v>
      </c>
      <c r="F72" s="8">
        <f>IF(E72="","",IF('検証シート　FIB1.27'!F72="","",'検証シート　FIB1.27'!F72))</f>
        <v>43929</v>
      </c>
      <c r="G72" s="43" t="str">
        <f>IF(F72="","",IF('検証シート　FIB1.27'!G72="","",'検証シート　FIB1.27'!G72))</f>
        <v>売</v>
      </c>
      <c r="H72" s="103">
        <f>IF(G72="","",IF('検証シート　FIB1.27'!H72="","",'検証シート　FIB1.27'!H72))</f>
        <v>111.67</v>
      </c>
      <c r="I72" s="103" t="str">
        <f>IF(H72="","",IF('検証シート　FIB1.27'!I72="","",'検証シート　FIB1.27'!I72))</f>
        <v/>
      </c>
      <c r="J72" s="6">
        <f>IF(H72="","",IF('検証シート　FIB1.27'!J72="","",'検証シート　FIB1.27'!J72))</f>
        <v>111.7</v>
      </c>
      <c r="K72" s="43">
        <f t="shared" si="6"/>
        <v>3.0000000000001137</v>
      </c>
      <c r="L72" s="107">
        <f t="shared" si="7"/>
        <v>3394.7904983330709</v>
      </c>
      <c r="M72" s="108"/>
      <c r="N72" s="6">
        <f>IF(K72="","",(L72/K72)/LOOKUP(RIGHT($D$2,3),定数!$A$6:$A$13,定数!$B$6:$B$13))</f>
        <v>11.315968327776474</v>
      </c>
      <c r="O72" s="43">
        <f>IF(N72="","",IF('検証シート　FIB1.27'!O72="","",'検証シート　FIB1.27'!O72))</f>
        <v>2019</v>
      </c>
      <c r="P72" s="8">
        <f>IF(O72="","",IF('検証シート　FIB1.27'!P72="","",'検証シート　FIB1.27'!P72))</f>
        <v>43929</v>
      </c>
      <c r="Q72" s="8" t="s">
        <v>65</v>
      </c>
      <c r="R72" s="104">
        <f t="shared" si="0"/>
        <v>111.7</v>
      </c>
      <c r="S72" s="104"/>
      <c r="T72" s="105">
        <f>IF(R72="","",V72*N72*LOOKUP(RIGHT($D$2,3),定数!$A$6:$A$13,定数!$B$6:$B$13))</f>
        <v>-3394.7904983330709</v>
      </c>
      <c r="U72" s="105"/>
      <c r="V72" s="106">
        <f t="shared" si="8"/>
        <v>-3.0000000000001137</v>
      </c>
      <c r="W72" s="106"/>
      <c r="X72" t="str">
        <f t="shared" si="11"/>
        <v/>
      </c>
      <c r="Y72">
        <f t="shared" si="2"/>
        <v>1</v>
      </c>
      <c r="Z72" s="38">
        <f t="shared" si="9"/>
        <v>113159.68327776903</v>
      </c>
      <c r="AA72" s="39">
        <f t="shared" si="10"/>
        <v>0</v>
      </c>
      <c r="AB72" t="str">
        <f t="shared" si="3"/>
        <v/>
      </c>
      <c r="AC72">
        <f t="shared" si="4"/>
        <v>-3394.7904983330709</v>
      </c>
    </row>
    <row r="73" spans="2:29" x14ac:dyDescent="0.15">
      <c r="B73" s="43">
        <v>65</v>
      </c>
      <c r="C73" s="102">
        <f t="shared" si="5"/>
        <v>109764.89277943596</v>
      </c>
      <c r="D73" s="102"/>
      <c r="E73" s="43">
        <f>IF(C73="","",'検証シート　FIB1.27'!E73)</f>
        <v>2019</v>
      </c>
      <c r="F73" s="8">
        <f>IF(E73="","",IF('検証シート　FIB1.27'!F73="","",'検証シート　FIB1.27'!F73))</f>
        <v>43929</v>
      </c>
      <c r="G73" s="43" t="str">
        <f>IF(F73="","",IF('検証シート　FIB1.27'!G73="","",'検証シート　FIB1.27'!G73))</f>
        <v>売</v>
      </c>
      <c r="H73" s="103">
        <f>IF(G73="","",IF('検証シート　FIB1.27'!H73="","",'検証シート　FIB1.27'!H73))</f>
        <v>111.66</v>
      </c>
      <c r="I73" s="103" t="str">
        <f>IF(H73="","",IF('検証シート　FIB1.27'!I73="","",'検証シート　FIB1.27'!I73))</f>
        <v/>
      </c>
      <c r="J73" s="6">
        <f>IF(H73="","",IF('検証シート　FIB1.27'!J73="","",'検証シート　FIB1.27'!J73))</f>
        <v>111.7</v>
      </c>
      <c r="K73" s="43">
        <f t="shared" si="6"/>
        <v>4.0000000000006253</v>
      </c>
      <c r="L73" s="107">
        <f t="shared" si="7"/>
        <v>3292.9467833830786</v>
      </c>
      <c r="M73" s="108"/>
      <c r="N73" s="6">
        <f>IF(K73="","",(L73/K73)/LOOKUP(RIGHT($D$2,3),定数!$A$6:$A$13,定数!$B$6:$B$13))</f>
        <v>8.2323669584564101</v>
      </c>
      <c r="O73" s="43">
        <f>IF(N73="","",IF('検証シート　FIB1.27'!O73="","",'検証シート　FIB1.27'!O73))</f>
        <v>2019</v>
      </c>
      <c r="P73" s="8">
        <f>IF(O73="","",IF('検証シート　FIB1.27'!P73="","",'検証シート　FIB1.27'!P73))</f>
        <v>43929</v>
      </c>
      <c r="Q73" s="8" t="s">
        <v>65</v>
      </c>
      <c r="R73" s="104">
        <f t="shared" si="0"/>
        <v>111.7</v>
      </c>
      <c r="S73" s="104"/>
      <c r="T73" s="105">
        <f>IF(R73="","",V73*N73*LOOKUP(RIGHT($D$2,3),定数!$A$6:$A$13,定数!$B$6:$B$13))</f>
        <v>-3292.9467833830786</v>
      </c>
      <c r="U73" s="105"/>
      <c r="V73" s="106">
        <f t="shared" si="8"/>
        <v>-4.0000000000006253</v>
      </c>
      <c r="W73" s="106"/>
      <c r="X73" t="str">
        <f t="shared" si="11"/>
        <v/>
      </c>
      <c r="Y73">
        <f t="shared" si="2"/>
        <v>2</v>
      </c>
      <c r="Z73" s="38">
        <f t="shared" si="9"/>
        <v>113159.68327776903</v>
      </c>
      <c r="AA73" s="39">
        <f t="shared" si="10"/>
        <v>2.9999999999999916E-2</v>
      </c>
      <c r="AB73" t="str">
        <f t="shared" si="3"/>
        <v/>
      </c>
      <c r="AC73">
        <f t="shared" si="4"/>
        <v>-3292.9467833830786</v>
      </c>
    </row>
    <row r="74" spans="2:29" x14ac:dyDescent="0.15">
      <c r="B74" s="43">
        <v>66</v>
      </c>
      <c r="C74" s="102">
        <f t="shared" si="5"/>
        <v>106471.94599605288</v>
      </c>
      <c r="D74" s="102"/>
      <c r="E74" s="43">
        <f>IF(C74="","",'検証シート　FIB1.27'!E74)</f>
        <v>2019</v>
      </c>
      <c r="F74" s="8">
        <f>IF(E74="","",IF('検証シート　FIB1.27'!F74="","",'検証シート　FIB1.27'!F74))</f>
        <v>43930</v>
      </c>
      <c r="G74" s="43" t="str">
        <f>IF(F74="","",IF('検証シート　FIB1.27'!G74="","",'検証シート　FIB1.27'!G74))</f>
        <v>売</v>
      </c>
      <c r="H74" s="103">
        <f>IF(G74="","",IF('検証シート　FIB1.27'!H74="","",'検証シート　FIB1.27'!H74))</f>
        <v>111.32</v>
      </c>
      <c r="I74" s="103" t="str">
        <f>IF(H74="","",IF('検証シート　FIB1.27'!I74="","",'検証シート　FIB1.27'!I74))</f>
        <v/>
      </c>
      <c r="J74" s="6">
        <f>IF(H74="","",IF('検証シート　FIB1.27'!J74="","",'検証シート　FIB1.27'!J74))</f>
        <v>111.37</v>
      </c>
      <c r="K74" s="43">
        <f t="shared" si="6"/>
        <v>5.0000000000011369</v>
      </c>
      <c r="L74" s="107">
        <f t="shared" si="7"/>
        <v>3194.1583798815864</v>
      </c>
      <c r="M74" s="108"/>
      <c r="N74" s="6">
        <f>IF(K74="","",(L74/K74)/LOOKUP(RIGHT($D$2,3),定数!$A$6:$A$13,定数!$B$6:$B$13))</f>
        <v>6.3883167597617208</v>
      </c>
      <c r="O74" s="43">
        <f>IF(N74="","",IF('検証シート　FIB1.27'!O74="","",'検証シート　FIB1.27'!O74))</f>
        <v>2019</v>
      </c>
      <c r="P74" s="8">
        <f>IF(O74="","",IF('検証シート　FIB1.27'!P74="","",'検証シート　FIB1.27'!P74))</f>
        <v>43930</v>
      </c>
      <c r="Q74" s="8" t="s">
        <v>69</v>
      </c>
      <c r="R74" s="104">
        <v>111.25</v>
      </c>
      <c r="S74" s="104"/>
      <c r="T74" s="105">
        <f>IF(R74="","",V74*N74*LOOKUP(RIGHT($D$2,3),定数!$A$6:$A$13,定数!$B$6:$B$13))</f>
        <v>4471.8217318327688</v>
      </c>
      <c r="U74" s="105"/>
      <c r="V74" s="106">
        <f t="shared" si="8"/>
        <v>6.9999999999993179</v>
      </c>
      <c r="W74" s="106"/>
      <c r="X74" t="str">
        <f t="shared" si="11"/>
        <v/>
      </c>
      <c r="Y74">
        <f t="shared" si="11"/>
        <v>0</v>
      </c>
      <c r="Z74" s="38">
        <f t="shared" si="9"/>
        <v>113159.68327776903</v>
      </c>
      <c r="AA74" s="39">
        <f t="shared" si="10"/>
        <v>5.9100000000000041E-2</v>
      </c>
      <c r="AB74">
        <f t="shared" ref="AB74:AB108" si="13">IF(T74&gt;0,T74,"")</f>
        <v>4471.8217318327688</v>
      </c>
      <c r="AC74" t="str">
        <f t="shared" ref="AC74:AC108" si="14">IF(T74&lt;0,T74,"")</f>
        <v/>
      </c>
    </row>
    <row r="75" spans="2:29" x14ac:dyDescent="0.15">
      <c r="B75" s="43">
        <v>67</v>
      </c>
      <c r="C75" s="102">
        <f t="shared" ref="C75:C108" si="15">IF(T74="","",C74+T74)</f>
        <v>110943.76772788564</v>
      </c>
      <c r="D75" s="102"/>
      <c r="E75" s="43">
        <f>IF(C75="","",'検証シート　FIB1.27'!E75)</f>
        <v>2019</v>
      </c>
      <c r="F75" s="8">
        <f>IF(E75="","",IF('検証シート　FIB1.27'!F75="","",'検証シート　FIB1.27'!F75))</f>
        <v>43936</v>
      </c>
      <c r="G75" s="43" t="str">
        <f>IF(F75="","",IF('検証シート　FIB1.27'!G75="","",'検証シート　FIB1.27'!G75))</f>
        <v>買</v>
      </c>
      <c r="H75" s="103">
        <f>IF(G75="","",IF('検証シート　FIB1.27'!H75="","",'検証シート　FIB1.27'!H75))</f>
        <v>112</v>
      </c>
      <c r="I75" s="103" t="str">
        <f>IF(H75="","",IF('検証シート　FIB1.27'!I75="","",'検証シート　FIB1.27'!I75))</f>
        <v/>
      </c>
      <c r="J75" s="6">
        <f>IF(H75="","",IF('検証シート　FIB1.27'!J75="","",'検証シート　FIB1.27'!J75))</f>
        <v>111.94</v>
      </c>
      <c r="K75" s="43">
        <f t="shared" ref="K75:K108" si="16">IF(J75="","",IF(G75="買",(H75-J75),(J75-H75))*IF(RIGHT($D$2,3)="JPY",100,10000))</f>
        <v>6.0000000000002274</v>
      </c>
      <c r="L75" s="107">
        <f t="shared" ref="L75:L108" si="17">IF(K75="","",C75*0.03)</f>
        <v>3328.3130318365693</v>
      </c>
      <c r="M75" s="108"/>
      <c r="N75" s="6">
        <f>IF(K75="","",(L75/K75)/LOOKUP(RIGHT($D$2,3),定数!$A$6:$A$13,定数!$B$6:$B$13))</f>
        <v>5.5471883863940716</v>
      </c>
      <c r="O75" s="43">
        <f>IF(N75="","",IF('検証シート　FIB1.27'!O75="","",'検証シート　FIB1.27'!O75))</f>
        <v>2019</v>
      </c>
      <c r="P75" s="8">
        <f>IF(O75="","",IF('検証シート　FIB1.27'!P75="","",'検証シート　FIB1.27'!P75))</f>
        <v>43936</v>
      </c>
      <c r="Q75" s="8" t="s">
        <v>65</v>
      </c>
      <c r="R75" s="104">
        <f t="shared" ref="R74:R108" si="18">IF(Q75="","",IF(Q75="負",J75,""))</f>
        <v>111.94</v>
      </c>
      <c r="S75" s="104"/>
      <c r="T75" s="105">
        <f>IF(R75="","",V75*N75*LOOKUP(RIGHT($D$2,3),定数!$A$6:$A$13,定数!$B$6:$B$13))</f>
        <v>-3328.3130318365693</v>
      </c>
      <c r="U75" s="105"/>
      <c r="V75" s="106">
        <f t="shared" si="8"/>
        <v>-6.0000000000002274</v>
      </c>
      <c r="W75" s="106"/>
      <c r="X75" t="str">
        <f t="shared" ref="X75:Y90" si="19">IF(U75&lt;&gt;"",IF(U75&lt;0,1+X74,0),"")</f>
        <v/>
      </c>
      <c r="Y75">
        <f t="shared" si="19"/>
        <v>1</v>
      </c>
      <c r="Z75" s="38">
        <f t="shared" si="9"/>
        <v>113159.68327776903</v>
      </c>
      <c r="AA75" s="39">
        <f t="shared" si="10"/>
        <v>1.9582200000012873E-2</v>
      </c>
      <c r="AB75" t="str">
        <f t="shared" si="13"/>
        <v/>
      </c>
      <c r="AC75">
        <f t="shared" si="14"/>
        <v>-3328.3130318365693</v>
      </c>
    </row>
    <row r="76" spans="2:29" x14ac:dyDescent="0.15">
      <c r="B76" s="43">
        <v>68</v>
      </c>
      <c r="C76" s="102">
        <f t="shared" si="15"/>
        <v>107615.45469604907</v>
      </c>
      <c r="D76" s="102"/>
      <c r="E76" s="43">
        <f>IF(C76="","",'検証シート　FIB1.27'!E76)</f>
        <v>2019</v>
      </c>
      <c r="F76" s="8">
        <f>IF(E76="","",IF('検証シート　FIB1.27'!F76="","",'検証シート　FIB1.27'!F76))</f>
        <v>43937</v>
      </c>
      <c r="G76" s="43" t="str">
        <f>IF(F76="","",IF('検証シート　FIB1.27'!G76="","",'検証シート　FIB1.27'!G76))</f>
        <v>買</v>
      </c>
      <c r="H76" s="103">
        <f>IF(G76="","",IF('検証シート　FIB1.27'!H76="","",'検証シート　FIB1.27'!H76))</f>
        <v>111.98</v>
      </c>
      <c r="I76" s="103" t="str">
        <f>IF(H76="","",IF('検証シート　FIB1.27'!I76="","",'検証シート　FIB1.27'!I76))</f>
        <v/>
      </c>
      <c r="J76" s="6">
        <f>IF(H76="","",IF('検証シート　FIB1.27'!J76="","",'検証シート　FIB1.27'!J76))</f>
        <v>111.94</v>
      </c>
      <c r="K76" s="43">
        <f t="shared" si="16"/>
        <v>4.0000000000006253</v>
      </c>
      <c r="L76" s="107">
        <f t="shared" si="17"/>
        <v>3228.4636408814717</v>
      </c>
      <c r="M76" s="108"/>
      <c r="N76" s="6">
        <f>IF(K76="","",(L76/K76)/LOOKUP(RIGHT($D$2,3),定数!$A$6:$A$13,定数!$B$6:$B$13))</f>
        <v>8.0711591022024169</v>
      </c>
      <c r="O76" s="43">
        <f>IF(N76="","",IF('検証シート　FIB1.27'!O76="","",'検証シート　FIB1.27'!O76))</f>
        <v>2019</v>
      </c>
      <c r="P76" s="8">
        <f>IF(O76="","",IF('検証シート　FIB1.27'!P76="","",'検証シート　FIB1.27'!P76))</f>
        <v>43937</v>
      </c>
      <c r="Q76" s="8" t="s">
        <v>69</v>
      </c>
      <c r="R76" s="104">
        <v>112.04</v>
      </c>
      <c r="S76" s="104"/>
      <c r="T76" s="105">
        <f>IF(R76="","",V76*N76*LOOKUP(RIGHT($D$2,3),定数!$A$6:$A$13,定数!$B$6:$B$13))</f>
        <v>4842.695461321634</v>
      </c>
      <c r="U76" s="105"/>
      <c r="V76" s="106">
        <f t="shared" ref="V76:V108" si="20">IF(R76="","",IF(G76="買",(R76-H76),(H76-R76))*IF(RIGHT($D$2,3)="JPY",100,10000))</f>
        <v>6.0000000000002274</v>
      </c>
      <c r="W76" s="106"/>
      <c r="X76" t="str">
        <f t="shared" si="19"/>
        <v/>
      </c>
      <c r="Y76">
        <f t="shared" si="19"/>
        <v>0</v>
      </c>
      <c r="Z76" s="38">
        <f t="shared" ref="Z76:Z108" si="21">IF(C76&lt;&gt;"",MAX(Z75,C76),"")</f>
        <v>113159.68327776903</v>
      </c>
      <c r="AA76" s="39">
        <f t="shared" ref="AA76:AA108" si="22">IF(Z76&lt;&gt;"",1-(C76/Z76),"")</f>
        <v>4.899473400001253E-2</v>
      </c>
      <c r="AB76">
        <f t="shared" si="13"/>
        <v>4842.695461321634</v>
      </c>
      <c r="AC76" t="str">
        <f t="shared" si="14"/>
        <v/>
      </c>
    </row>
    <row r="77" spans="2:29" x14ac:dyDescent="0.15">
      <c r="B77" s="43">
        <v>69</v>
      </c>
      <c r="C77" s="102">
        <f t="shared" si="15"/>
        <v>112458.15015737071</v>
      </c>
      <c r="D77" s="102"/>
      <c r="E77" s="43">
        <f>IF(C77="","",'検証シート　FIB1.27'!E77)</f>
        <v>2019</v>
      </c>
      <c r="F77" s="8">
        <f>IF(E77="","",IF('検証シート　FIB1.27'!F77="","",'検証シート　FIB1.27'!F77))</f>
        <v>43938</v>
      </c>
      <c r="G77" s="43" t="str">
        <f>IF(F77="","",IF('検証シート　FIB1.27'!G77="","",'検証シート　FIB1.27'!G77))</f>
        <v>買</v>
      </c>
      <c r="H77" s="103">
        <f>IF(G77="","",IF('検証シート　FIB1.27'!H77="","",'検証シート　FIB1.27'!H77))</f>
        <v>112</v>
      </c>
      <c r="I77" s="103" t="str">
        <f>IF(H77="","",IF('検証シート　FIB1.27'!I77="","",'検証シート　FIB1.27'!I77))</f>
        <v/>
      </c>
      <c r="J77" s="6">
        <f>IF(H77="","",IF('検証シート　FIB1.27'!J77="","",'検証シート　FIB1.27'!J77))</f>
        <v>111.94</v>
      </c>
      <c r="K77" s="43">
        <f t="shared" si="16"/>
        <v>6.0000000000002274</v>
      </c>
      <c r="L77" s="107">
        <f t="shared" si="17"/>
        <v>3373.7445047211208</v>
      </c>
      <c r="M77" s="108"/>
      <c r="N77" s="6">
        <f>IF(K77="","",(L77/K77)/LOOKUP(RIGHT($D$2,3),定数!$A$6:$A$13,定数!$B$6:$B$13))</f>
        <v>5.6229075078683222</v>
      </c>
      <c r="O77" s="43">
        <f>IF(N77="","",IF('検証シート　FIB1.27'!O77="","",'検証シート　FIB1.27'!O77))</f>
        <v>2019</v>
      </c>
      <c r="P77" s="8">
        <f>IF(O77="","",IF('検証シート　FIB1.27'!P77="","",'検証シート　FIB1.27'!P77))</f>
        <v>43938</v>
      </c>
      <c r="Q77" s="8" t="s">
        <v>65</v>
      </c>
      <c r="R77" s="104">
        <f t="shared" si="18"/>
        <v>111.94</v>
      </c>
      <c r="S77" s="104"/>
      <c r="T77" s="105">
        <f>IF(R77="","",V77*N77*LOOKUP(RIGHT($D$2,3),定数!$A$6:$A$13,定数!$B$6:$B$13))</f>
        <v>-3373.7445047211208</v>
      </c>
      <c r="U77" s="105"/>
      <c r="V77" s="106">
        <f t="shared" si="20"/>
        <v>-6.0000000000002274</v>
      </c>
      <c r="W77" s="106"/>
      <c r="X77" t="str">
        <f t="shared" si="19"/>
        <v/>
      </c>
      <c r="Y77">
        <f t="shared" si="19"/>
        <v>1</v>
      </c>
      <c r="Z77" s="38">
        <f t="shared" si="21"/>
        <v>113159.68327776903</v>
      </c>
      <c r="AA77" s="39">
        <f t="shared" si="22"/>
        <v>6.1994970300180974E-3</v>
      </c>
      <c r="AB77" t="str">
        <f t="shared" si="13"/>
        <v/>
      </c>
      <c r="AC77">
        <f t="shared" si="14"/>
        <v>-3373.7445047211208</v>
      </c>
    </row>
    <row r="78" spans="2:29" x14ac:dyDescent="0.15">
      <c r="B78" s="43">
        <v>70</v>
      </c>
      <c r="C78" s="102">
        <f t="shared" si="15"/>
        <v>109084.40565264958</v>
      </c>
      <c r="D78" s="102"/>
      <c r="E78" s="43">
        <f>IF(C78="","",'検証シート　FIB1.27'!E78)</f>
        <v>2019</v>
      </c>
      <c r="F78" s="8">
        <f>IF(E78="","",IF('検証シート　FIB1.27'!F78="","",'検証シート　FIB1.27'!F78))</f>
        <v>43939</v>
      </c>
      <c r="G78" s="43" t="str">
        <f>IF(F78="","",IF('検証シート　FIB1.27'!G78="","",'検証シート　FIB1.27'!G78))</f>
        <v>買</v>
      </c>
      <c r="H78" s="103">
        <f>IF(G78="","",IF('検証シート　FIB1.27'!H78="","",'検証シート　FIB1.27'!H78))</f>
        <v>111.95</v>
      </c>
      <c r="I78" s="103" t="str">
        <f>IF(H78="","",IF('検証シート　FIB1.27'!I78="","",'検証シート　FIB1.27'!I78))</f>
        <v/>
      </c>
      <c r="J78" s="6">
        <f>IF(H78="","",IF('検証シート　FIB1.27'!J78="","",'検証シート　FIB1.27'!J78))</f>
        <v>111.9</v>
      </c>
      <c r="K78" s="43">
        <f t="shared" si="16"/>
        <v>4.9999999999997158</v>
      </c>
      <c r="L78" s="107">
        <f t="shared" si="17"/>
        <v>3272.5321695794873</v>
      </c>
      <c r="M78" s="108"/>
      <c r="N78" s="6">
        <f>IF(K78="","",(L78/K78)/LOOKUP(RIGHT($D$2,3),定数!$A$6:$A$13,定数!$B$6:$B$13))</f>
        <v>6.5450643391593459</v>
      </c>
      <c r="O78" s="43">
        <f>IF(N78="","",IF('検証シート　FIB1.27'!O78="","",'検証シート　FIB1.27'!O78))</f>
        <v>2019</v>
      </c>
      <c r="P78" s="8">
        <f>IF(O78="","",IF('検証シート　FIB1.27'!P78="","",'検証シート　FIB1.27'!P78))</f>
        <v>43940</v>
      </c>
      <c r="Q78" s="8" t="s">
        <v>65</v>
      </c>
      <c r="R78" s="104">
        <f t="shared" si="18"/>
        <v>111.9</v>
      </c>
      <c r="S78" s="104"/>
      <c r="T78" s="105">
        <f>IF(R78="","",V78*N78*LOOKUP(RIGHT($D$2,3),定数!$A$6:$A$13,定数!$B$6:$B$13))</f>
        <v>-3272.5321695794869</v>
      </c>
      <c r="U78" s="105"/>
      <c r="V78" s="106">
        <f t="shared" si="20"/>
        <v>-4.9999999999997158</v>
      </c>
      <c r="W78" s="106"/>
      <c r="X78" t="str">
        <f t="shared" si="19"/>
        <v/>
      </c>
      <c r="Y78">
        <f t="shared" si="19"/>
        <v>2</v>
      </c>
      <c r="Z78" s="38">
        <f t="shared" si="21"/>
        <v>113159.68327776903</v>
      </c>
      <c r="AA78" s="39">
        <f t="shared" si="22"/>
        <v>3.601351211911763E-2</v>
      </c>
      <c r="AB78" t="str">
        <f t="shared" si="13"/>
        <v/>
      </c>
      <c r="AC78">
        <f t="shared" si="14"/>
        <v>-3272.5321695794869</v>
      </c>
    </row>
    <row r="79" spans="2:29" x14ac:dyDescent="0.15">
      <c r="B79" s="43">
        <v>71</v>
      </c>
      <c r="C79" s="102">
        <f t="shared" si="15"/>
        <v>105811.8734830701</v>
      </c>
      <c r="D79" s="102"/>
      <c r="E79" s="43">
        <f>IF(C79="","",'検証シート　FIB1.27'!E79)</f>
        <v>2019</v>
      </c>
      <c r="F79" s="8">
        <v>43945</v>
      </c>
      <c r="G79" s="43" t="s">
        <v>3</v>
      </c>
      <c r="H79" s="103">
        <v>111.81</v>
      </c>
      <c r="I79" s="103" t="str">
        <f ca="1">IF(H79="","",IF('検証シート　FIB1.27'!I79="","",'検証シート　FIB1.27'!I79))</f>
        <v/>
      </c>
      <c r="J79" s="6">
        <v>111.86</v>
      </c>
      <c r="K79" s="43">
        <f t="shared" si="16"/>
        <v>4.9999999999997158</v>
      </c>
      <c r="L79" s="107">
        <f t="shared" si="17"/>
        <v>3174.3562044921027</v>
      </c>
      <c r="M79" s="108"/>
      <c r="N79" s="6">
        <f>IF(K79="","",(L79/K79)/LOOKUP(RIGHT($D$2,3),定数!$A$6:$A$13,定数!$B$6:$B$13))</f>
        <v>6.348712408984567</v>
      </c>
      <c r="O79" s="43">
        <f>IF(N79="","",IF('検証シート　FIB1.27'!O79="","",'検証シート　FIB1.27'!O79))</f>
        <v>2019</v>
      </c>
      <c r="P79" s="8">
        <f>IF(O79="","",IF('検証シート　FIB1.27'!P79="","",'検証シート　FIB1.27'!P79))</f>
        <v>43945</v>
      </c>
      <c r="Q79" s="8" t="s">
        <v>69</v>
      </c>
      <c r="R79" s="104">
        <v>111.75</v>
      </c>
      <c r="S79" s="104"/>
      <c r="T79" s="105">
        <f>IF(R79="","",V79*N79*LOOKUP(RIGHT($D$2,3),定数!$A$6:$A$13,定数!$B$6:$B$13))</f>
        <v>3809.2274453908844</v>
      </c>
      <c r="U79" s="105"/>
      <c r="V79" s="106">
        <f t="shared" si="20"/>
        <v>6.0000000000002274</v>
      </c>
      <c r="W79" s="106"/>
      <c r="X79" t="str">
        <f t="shared" si="19"/>
        <v/>
      </c>
      <c r="Y79">
        <f t="shared" si="19"/>
        <v>0</v>
      </c>
      <c r="Z79" s="38">
        <f t="shared" si="21"/>
        <v>113159.68327776903</v>
      </c>
      <c r="AA79" s="39">
        <f t="shared" si="22"/>
        <v>6.493310675554409E-2</v>
      </c>
      <c r="AB79">
        <f t="shared" si="13"/>
        <v>3809.2274453908844</v>
      </c>
      <c r="AC79" t="str">
        <f t="shared" si="14"/>
        <v/>
      </c>
    </row>
    <row r="80" spans="2:29" x14ac:dyDescent="0.15">
      <c r="B80" s="43">
        <v>72</v>
      </c>
      <c r="C80" s="102">
        <f t="shared" si="15"/>
        <v>109621.10092846099</v>
      </c>
      <c r="D80" s="102"/>
      <c r="E80" s="43">
        <f>IF(C80="","",'検証シート　FIB1.27'!E80)</f>
        <v>2019</v>
      </c>
      <c r="F80" s="8">
        <f>IF(E80="","",IF('検証シート　FIB1.27'!F80="","",'検証シート　FIB1.27'!F80))</f>
        <v>43951</v>
      </c>
      <c r="G80" s="43" t="str">
        <f>IF(F80="","",IF('検証シート　FIB1.27'!G80="","",'検証シート　FIB1.27'!G80))</f>
        <v>売</v>
      </c>
      <c r="H80" s="103">
        <f>IF(G80="","",IF('検証シート　FIB1.27'!H80="","",'検証シート　FIB1.27'!H80))</f>
        <v>111.35</v>
      </c>
      <c r="I80" s="103" t="str">
        <f>IF(H80="","",IF('検証シート　FIB1.27'!I80="","",'検証シート　FIB1.27'!I80))</f>
        <v/>
      </c>
      <c r="J80" s="6">
        <f>IF(H80="","",IF('検証シート　FIB1.27'!J80="","",'検証シート　FIB1.27'!J80))</f>
        <v>111.43</v>
      </c>
      <c r="K80" s="43">
        <f t="shared" si="16"/>
        <v>8.0000000000012506</v>
      </c>
      <c r="L80" s="107">
        <f t="shared" si="17"/>
        <v>3288.6330278538294</v>
      </c>
      <c r="M80" s="108"/>
      <c r="N80" s="6">
        <f>IF(K80="","",(L80/K80)/LOOKUP(RIGHT($D$2,3),定数!$A$6:$A$13,定数!$B$6:$B$13))</f>
        <v>4.1107912848166448</v>
      </c>
      <c r="O80" s="43">
        <f>IF(N80="","",IF('検証シート　FIB1.27'!O80="","",'検証シート　FIB1.27'!O80))</f>
        <v>2019</v>
      </c>
      <c r="P80" s="8">
        <f>IF(O80="","",IF('検証シート　FIB1.27'!P80="","",'検証シート　FIB1.27'!P80))</f>
        <v>43951</v>
      </c>
      <c r="Q80" s="8" t="s">
        <v>69</v>
      </c>
      <c r="R80" s="104">
        <v>111.23</v>
      </c>
      <c r="S80" s="104"/>
      <c r="T80" s="105">
        <f>IF(R80="","",V80*N80*LOOKUP(RIGHT($D$2,3),定数!$A$6:$A$13,定数!$B$6:$B$13))</f>
        <v>4932.9495417795761</v>
      </c>
      <c r="U80" s="105"/>
      <c r="V80" s="106">
        <f t="shared" si="20"/>
        <v>11.999999999999034</v>
      </c>
      <c r="W80" s="106"/>
      <c r="X80" t="str">
        <f t="shared" si="19"/>
        <v/>
      </c>
      <c r="Y80">
        <f t="shared" si="19"/>
        <v>0</v>
      </c>
      <c r="Z80" s="38">
        <f t="shared" si="21"/>
        <v>113159.68327776903</v>
      </c>
      <c r="AA80" s="39">
        <f t="shared" si="22"/>
        <v>3.1270698598740432E-2</v>
      </c>
      <c r="AB80">
        <f t="shared" si="13"/>
        <v>4932.9495417795761</v>
      </c>
      <c r="AC80" t="str">
        <f t="shared" si="14"/>
        <v/>
      </c>
    </row>
    <row r="81" spans="2:29" x14ac:dyDescent="0.15">
      <c r="B81" s="43">
        <v>73</v>
      </c>
      <c r="C81" s="102">
        <f t="shared" si="15"/>
        <v>114554.05047024056</v>
      </c>
      <c r="D81" s="102"/>
      <c r="E81" s="43">
        <f>IF(C81="","",'検証シート　FIB1.27'!E81)</f>
        <v>2019</v>
      </c>
      <c r="F81" s="8">
        <f>IF(E81="","",IF('検証シート　FIB1.27'!F81="","",'検証シート　FIB1.27'!F81))</f>
        <v>43958</v>
      </c>
      <c r="G81" s="43" t="str">
        <f>IF(F81="","",IF('検証シート　FIB1.27'!G81="","",'検証シート　FIB1.27'!G81))</f>
        <v>売</v>
      </c>
      <c r="H81" s="103">
        <f>IF(G81="","",IF('検証シート　FIB1.27'!H81="","",'検証シート　FIB1.27'!H81))</f>
        <v>110.66</v>
      </c>
      <c r="I81" s="103" t="str">
        <f>IF(H81="","",IF('検証シート　FIB1.27'!I81="","",'検証シート　FIB1.27'!I81))</f>
        <v/>
      </c>
      <c r="J81" s="6">
        <f>IF(H81="","",IF('検証シート　FIB1.27'!J81="","",'検証シート　FIB1.27'!J81))</f>
        <v>110.78</v>
      </c>
      <c r="K81" s="43">
        <f t="shared" si="16"/>
        <v>12.000000000000455</v>
      </c>
      <c r="L81" s="107">
        <f t="shared" si="17"/>
        <v>3436.6215141072166</v>
      </c>
      <c r="M81" s="108"/>
      <c r="N81" s="6">
        <f>IF(K81="","",(L81/K81)/LOOKUP(RIGHT($D$2,3),定数!$A$6:$A$13,定数!$B$6:$B$13))</f>
        <v>2.8638512617559053</v>
      </c>
      <c r="O81" s="43">
        <f>IF(N81="","",IF('検証シート　FIB1.27'!O81="","",'検証シート　FIB1.27'!O81))</f>
        <v>2019</v>
      </c>
      <c r="P81" s="8">
        <f>IF(O81="","",IF('検証シート　FIB1.27'!P81="","",'検証シート　FIB1.27'!P81))</f>
        <v>43958</v>
      </c>
      <c r="Q81" s="8" t="s">
        <v>65</v>
      </c>
      <c r="R81" s="104">
        <f t="shared" si="18"/>
        <v>110.78</v>
      </c>
      <c r="S81" s="104"/>
      <c r="T81" s="105">
        <f>IF(R81="","",V81*N81*LOOKUP(RIGHT($D$2,3),定数!$A$6:$A$13,定数!$B$6:$B$13))</f>
        <v>-3436.6215141072166</v>
      </c>
      <c r="U81" s="105"/>
      <c r="V81" s="106">
        <f t="shared" si="20"/>
        <v>-12.000000000000455</v>
      </c>
      <c r="W81" s="106"/>
      <c r="X81" t="str">
        <f t="shared" si="19"/>
        <v/>
      </c>
      <c r="Y81">
        <f t="shared" si="19"/>
        <v>1</v>
      </c>
      <c r="Z81" s="38">
        <f t="shared" si="21"/>
        <v>114554.05047024056</v>
      </c>
      <c r="AA81" s="39">
        <f t="shared" si="22"/>
        <v>0</v>
      </c>
      <c r="AB81" t="str">
        <f t="shared" si="13"/>
        <v/>
      </c>
      <c r="AC81">
        <f t="shared" si="14"/>
        <v>-3436.6215141072166</v>
      </c>
    </row>
    <row r="82" spans="2:29" x14ac:dyDescent="0.15">
      <c r="B82" s="43">
        <v>74</v>
      </c>
      <c r="C82" s="102">
        <f t="shared" si="15"/>
        <v>111117.42895613334</v>
      </c>
      <c r="D82" s="102"/>
      <c r="E82" s="43">
        <f>IF(C82="","",'検証シート　FIB1.27'!E82)</f>
        <v>2019</v>
      </c>
      <c r="F82" s="8">
        <f>IF(E82="","",IF('検証シート　FIB1.27'!F82="","",'検証シート　FIB1.27'!F82))</f>
        <v>43958</v>
      </c>
      <c r="G82" s="43" t="str">
        <f>IF(F82="","",IF('検証シート　FIB1.27'!G82="","",'検証シート　FIB1.27'!G82))</f>
        <v>売</v>
      </c>
      <c r="H82" s="103">
        <f>IF(G82="","",IF('検証シート　FIB1.27'!H82="","",'検証シート　FIB1.27'!H82))</f>
        <v>110.61</v>
      </c>
      <c r="I82" s="103" t="str">
        <f>IF(H82="","",IF('検証シート　FIB1.27'!I82="","",'検証シート　FIB1.27'!I82))</f>
        <v/>
      </c>
      <c r="J82" s="6">
        <f>IF(H82="","",IF('検証シート　FIB1.27'!J82="","",'検証シート　FIB1.27'!J82))</f>
        <v>110.69</v>
      </c>
      <c r="K82" s="43">
        <f t="shared" si="16"/>
        <v>7.9999999999998295</v>
      </c>
      <c r="L82" s="107">
        <f t="shared" si="17"/>
        <v>3333.5228686840001</v>
      </c>
      <c r="M82" s="108"/>
      <c r="N82" s="6">
        <f>IF(K82="","",(L82/K82)/LOOKUP(RIGHT($D$2,3),定数!$A$6:$A$13,定数!$B$6:$B$13))</f>
        <v>4.1669035858550885</v>
      </c>
      <c r="O82" s="43">
        <f>IF(N82="","",IF('検証シート　FIB1.27'!O82="","",'検証シート　FIB1.27'!O82))</f>
        <v>2019</v>
      </c>
      <c r="P82" s="8">
        <f>IF(O82="","",IF('検証シート　FIB1.27'!P82="","",'検証シート　FIB1.27'!P82))</f>
        <v>43958</v>
      </c>
      <c r="Q82" s="8" t="s">
        <v>65</v>
      </c>
      <c r="R82" s="104">
        <f t="shared" si="18"/>
        <v>110.69</v>
      </c>
      <c r="S82" s="104"/>
      <c r="T82" s="105">
        <f>IF(R82="","",V82*N82*LOOKUP(RIGHT($D$2,3),定数!$A$6:$A$13,定数!$B$6:$B$13))</f>
        <v>-3333.5228686839996</v>
      </c>
      <c r="U82" s="105"/>
      <c r="V82" s="106">
        <f t="shared" si="20"/>
        <v>-7.9999999999998295</v>
      </c>
      <c r="W82" s="106"/>
      <c r="X82" t="str">
        <f t="shared" si="19"/>
        <v/>
      </c>
      <c r="Y82">
        <f t="shared" si="19"/>
        <v>2</v>
      </c>
      <c r="Z82" s="38">
        <f t="shared" si="21"/>
        <v>114554.05047024056</v>
      </c>
      <c r="AA82" s="39">
        <f t="shared" si="22"/>
        <v>3.0000000000000027E-2</v>
      </c>
      <c r="AB82" t="str">
        <f t="shared" si="13"/>
        <v/>
      </c>
      <c r="AC82">
        <f t="shared" si="14"/>
        <v>-3333.5228686839996</v>
      </c>
    </row>
    <row r="83" spans="2:29" x14ac:dyDescent="0.15">
      <c r="B83" s="43">
        <v>75</v>
      </c>
      <c r="C83" s="102">
        <f t="shared" si="15"/>
        <v>107783.90608744934</v>
      </c>
      <c r="D83" s="102"/>
      <c r="E83" s="43">
        <f>IF(C83="","",'検証シート　FIB1.27'!E83)</f>
        <v>2019</v>
      </c>
      <c r="F83" s="8">
        <f>IF(E83="","",IF('検証シート　FIB1.27'!F83="","",'検証シート　FIB1.27'!F83))</f>
        <v>43958</v>
      </c>
      <c r="G83" s="43" t="str">
        <f>IF(F83="","",IF('検証シート　FIB1.27'!G83="","",'検証シート　FIB1.27'!G83))</f>
        <v>売</v>
      </c>
      <c r="H83" s="103">
        <f>IF(G83="","",IF('検証シート　FIB1.27'!H83="","",'検証シート　FIB1.27'!H83))</f>
        <v>110.61</v>
      </c>
      <c r="I83" s="103" t="str">
        <f>IF(H83="","",IF('検証シート　FIB1.27'!I83="","",'検証シート　FIB1.27'!I83))</f>
        <v/>
      </c>
      <c r="J83" s="6">
        <f>IF(H83="","",IF('検証シート　FIB1.27'!J83="","",'検証シート　FIB1.27'!J83))</f>
        <v>110.69</v>
      </c>
      <c r="K83" s="43">
        <f t="shared" si="16"/>
        <v>7.9999999999998295</v>
      </c>
      <c r="L83" s="107">
        <f t="shared" si="17"/>
        <v>3233.51718262348</v>
      </c>
      <c r="M83" s="108"/>
      <c r="N83" s="6">
        <f>IF(K83="","",(L83/K83)/LOOKUP(RIGHT($D$2,3),定数!$A$6:$A$13,定数!$B$6:$B$13))</f>
        <v>4.0418964782794369</v>
      </c>
      <c r="O83" s="43">
        <f>IF(N83="","",IF('検証シート　FIB1.27'!O83="","",'検証シート　FIB1.27'!O83))</f>
        <v>2019</v>
      </c>
      <c r="P83" s="8">
        <f>IF(O83="","",IF('検証シート　FIB1.27'!P83="","",'検証シート　FIB1.27'!P83))</f>
        <v>43958</v>
      </c>
      <c r="Q83" s="8" t="s">
        <v>69</v>
      </c>
      <c r="R83" s="104">
        <v>110.5</v>
      </c>
      <c r="S83" s="104"/>
      <c r="T83" s="105">
        <f>IF(R83="","",V83*N83*LOOKUP(RIGHT($D$2,3),定数!$A$6:$A$13,定数!$B$6:$B$13))</f>
        <v>4446.0861261073578</v>
      </c>
      <c r="U83" s="105"/>
      <c r="V83" s="106">
        <f t="shared" si="20"/>
        <v>10.999999999999943</v>
      </c>
      <c r="W83" s="106"/>
      <c r="X83" t="str">
        <f t="shared" si="19"/>
        <v/>
      </c>
      <c r="Y83">
        <f t="shared" si="19"/>
        <v>0</v>
      </c>
      <c r="Z83" s="38">
        <f t="shared" si="21"/>
        <v>114554.05047024056</v>
      </c>
      <c r="AA83" s="39">
        <f t="shared" si="22"/>
        <v>5.909999999999993E-2</v>
      </c>
      <c r="AB83">
        <f t="shared" si="13"/>
        <v>4446.0861261073578</v>
      </c>
      <c r="AC83" t="str">
        <f t="shared" si="14"/>
        <v/>
      </c>
    </row>
    <row r="84" spans="2:29" x14ac:dyDescent="0.15">
      <c r="B84" s="43">
        <v>76</v>
      </c>
      <c r="C84" s="102">
        <f t="shared" si="15"/>
        <v>112229.9922135567</v>
      </c>
      <c r="D84" s="102"/>
      <c r="E84" s="43">
        <f>IF(C84="","",'検証シート　FIB1.27'!E84)</f>
        <v>2019</v>
      </c>
      <c r="F84" s="8">
        <f>IF(E84="","",IF('検証シート　FIB1.27'!F84="","",'検証シート　FIB1.27'!F84))</f>
        <v>43959</v>
      </c>
      <c r="G84" s="43" t="str">
        <f>IF(F84="","",IF('検証シート　FIB1.27'!G84="","",'検証シート　FIB1.27'!G84))</f>
        <v>売</v>
      </c>
      <c r="H84" s="103">
        <f>IF(G84="","",IF('検証シート　FIB1.27'!H84="","",'検証シート　FIB1.27'!H84))</f>
        <v>109.98</v>
      </c>
      <c r="I84" s="103" t="str">
        <f ca="1">IF(H84="","",IF('検証シート　FIB1.27'!I84="","",'検証シート　FIB1.27'!I84))</f>
        <v/>
      </c>
      <c r="J84" s="6">
        <f>IF(H84="","",IF('検証シート　FIB1.27'!J84="","",'検証シート　FIB1.27'!J84))</f>
        <v>110.08</v>
      </c>
      <c r="K84" s="43">
        <f t="shared" si="16"/>
        <v>9.9999999999994316</v>
      </c>
      <c r="L84" s="107">
        <f t="shared" si="17"/>
        <v>3366.899766406701</v>
      </c>
      <c r="M84" s="108"/>
      <c r="N84" s="6">
        <f>IF(K84="","",(L84/K84)/LOOKUP(RIGHT($D$2,3),定数!$A$6:$A$13,定数!$B$6:$B$13))</f>
        <v>3.3668997664068923</v>
      </c>
      <c r="O84" s="43">
        <f>IF(N84="","",IF('検証シート　FIB1.27'!O84="","",'検証シート　FIB1.27'!O84))</f>
        <v>2019</v>
      </c>
      <c r="P84" s="8">
        <f>IF(O84="","",IF('検証シート　FIB1.27'!P84="","",'検証シート　FIB1.27'!P84))</f>
        <v>43959</v>
      </c>
      <c r="Q84" s="8" t="s">
        <v>65</v>
      </c>
      <c r="R84" s="104">
        <f t="shared" si="18"/>
        <v>110.08</v>
      </c>
      <c r="S84" s="104"/>
      <c r="T84" s="105">
        <f>IF(R84="","",V84*N84*LOOKUP(RIGHT($D$2,3),定数!$A$6:$A$13,定数!$B$6:$B$13))</f>
        <v>-3366.8997664067006</v>
      </c>
      <c r="U84" s="105"/>
      <c r="V84" s="106">
        <f t="shared" si="20"/>
        <v>-9.9999999999994316</v>
      </c>
      <c r="W84" s="106"/>
      <c r="X84" t="str">
        <f t="shared" si="19"/>
        <v/>
      </c>
      <c r="Y84">
        <f t="shared" si="19"/>
        <v>1</v>
      </c>
      <c r="Z84" s="38">
        <f t="shared" si="21"/>
        <v>114554.05047024056</v>
      </c>
      <c r="AA84" s="39">
        <f t="shared" si="22"/>
        <v>2.0287874999999289E-2</v>
      </c>
      <c r="AB84" t="str">
        <f t="shared" si="13"/>
        <v/>
      </c>
      <c r="AC84">
        <f t="shared" si="14"/>
        <v>-3366.8997664067006</v>
      </c>
    </row>
    <row r="85" spans="2:29" x14ac:dyDescent="0.15">
      <c r="B85" s="43">
        <v>77</v>
      </c>
      <c r="C85" s="102">
        <f t="shared" si="15"/>
        <v>108863.09244715</v>
      </c>
      <c r="D85" s="102"/>
      <c r="E85" s="43">
        <f>IF(C85="","",'検証シート　FIB1.27'!E85)</f>
        <v>2019</v>
      </c>
      <c r="F85" s="8">
        <f>IF(E85="","",IF('検証シート　FIB1.27'!F85="","",'検証シート　FIB1.27'!F85))</f>
        <v>43960</v>
      </c>
      <c r="G85" s="43" t="str">
        <f>IF(F85="","",IF('検証シート　FIB1.27'!G85="","",'検証シート　FIB1.27'!G85))</f>
        <v>売</v>
      </c>
      <c r="H85" s="103">
        <f>IF(G85="","",IF('検証シート　FIB1.27'!H85="","",'検証シート　FIB1.27'!H85))</f>
        <v>109.94</v>
      </c>
      <c r="I85" s="103" t="str">
        <f>IF(H85="","",IF('検証シート　FIB1.27'!I85="","",'検証シート　FIB1.27'!I85))</f>
        <v/>
      </c>
      <c r="J85" s="6">
        <f>IF(H85="","",IF('検証シート　FIB1.27'!J85="","",'検証シート　FIB1.27'!J85))</f>
        <v>110.04</v>
      </c>
      <c r="K85" s="43">
        <f t="shared" si="16"/>
        <v>10.000000000000853</v>
      </c>
      <c r="L85" s="107">
        <f t="shared" si="17"/>
        <v>3265.8927734145</v>
      </c>
      <c r="M85" s="108"/>
      <c r="N85" s="6">
        <f>IF(K85="","",(L85/K85)/LOOKUP(RIGHT($D$2,3),定数!$A$6:$A$13,定数!$B$6:$B$13))</f>
        <v>3.2658927734142211</v>
      </c>
      <c r="O85" s="43">
        <f>IF(N85="","",IF('検証シート　FIB1.27'!O85="","",'検証シート　FIB1.27'!O85))</f>
        <v>2019</v>
      </c>
      <c r="P85" s="8">
        <f>IF(O85="","",IF('検証シート　FIB1.27'!P85="","",'検証シート　FIB1.27'!P85))</f>
        <v>43960</v>
      </c>
      <c r="Q85" s="8" t="s">
        <v>69</v>
      </c>
      <c r="R85" s="104">
        <v>109.78</v>
      </c>
      <c r="S85" s="104"/>
      <c r="T85" s="105">
        <f>IF(R85="","",V85*N85*LOOKUP(RIGHT($D$2,3),定数!$A$6:$A$13,定数!$B$6:$B$13))</f>
        <v>5225.4284374626423</v>
      </c>
      <c r="U85" s="105"/>
      <c r="V85" s="106">
        <f t="shared" si="20"/>
        <v>15.999999999999659</v>
      </c>
      <c r="W85" s="106"/>
      <c r="X85" t="str">
        <f t="shared" si="19"/>
        <v/>
      </c>
      <c r="Y85">
        <f t="shared" si="19"/>
        <v>0</v>
      </c>
      <c r="Z85" s="38">
        <f t="shared" si="21"/>
        <v>114554.05047024056</v>
      </c>
      <c r="AA85" s="39">
        <f t="shared" si="22"/>
        <v>4.9679238749999355E-2</v>
      </c>
      <c r="AB85">
        <f t="shared" si="13"/>
        <v>5225.4284374626423</v>
      </c>
      <c r="AC85" t="str">
        <f t="shared" si="14"/>
        <v/>
      </c>
    </row>
    <row r="86" spans="2:29" x14ac:dyDescent="0.15">
      <c r="B86" s="43">
        <v>78</v>
      </c>
      <c r="C86" s="102">
        <f t="shared" si="15"/>
        <v>114088.52088461265</v>
      </c>
      <c r="D86" s="102"/>
      <c r="E86" s="43">
        <f>IF(C86="","",'検証シート　FIB1.27'!E86)</f>
        <v>2019</v>
      </c>
      <c r="F86" s="8">
        <f>IF(E86="","",IF('検証シート　FIB1.27'!F86="","",'検証シート　FIB1.27'!F86))</f>
        <v>43960</v>
      </c>
      <c r="G86" s="43" t="str">
        <f>IF(F86="","",IF('検証シート　FIB1.27'!G86="","",'検証シート　FIB1.27'!G86))</f>
        <v>売</v>
      </c>
      <c r="H86" s="103">
        <f>IF(G86="","",IF('検証シート　FIB1.27'!H86="","",'検証シート　FIB1.27'!H86))</f>
        <v>109.9</v>
      </c>
      <c r="I86" s="103" t="str">
        <f>IF(H86="","",IF('検証シート　FIB1.27'!I86="","",'検証シート　FIB1.27'!I86))</f>
        <v/>
      </c>
      <c r="J86" s="6">
        <f>IF(H86="","",IF('検証シート　FIB1.27'!J86="","",'検証シート　FIB1.27'!J86))</f>
        <v>109.97</v>
      </c>
      <c r="K86" s="43">
        <f t="shared" si="16"/>
        <v>6.9999999999993179</v>
      </c>
      <c r="L86" s="107">
        <f t="shared" si="17"/>
        <v>3422.6556265383792</v>
      </c>
      <c r="M86" s="108"/>
      <c r="N86" s="6">
        <f>IF(K86="","",(L86/K86)/LOOKUP(RIGHT($D$2,3),定数!$A$6:$A$13,定数!$B$6:$B$13))</f>
        <v>4.8895080379124467</v>
      </c>
      <c r="O86" s="43">
        <f>IF(N86="","",IF('検証シート　FIB1.27'!O86="","",'検証シート　FIB1.27'!O86))</f>
        <v>2019</v>
      </c>
      <c r="P86" s="8">
        <f>IF(O86="","",IF('検証シート　FIB1.27'!P86="","",'検証シート　FIB1.27'!P86))</f>
        <v>43960</v>
      </c>
      <c r="Q86" s="8" t="s">
        <v>69</v>
      </c>
      <c r="R86" s="104">
        <v>109.81</v>
      </c>
      <c r="S86" s="104"/>
      <c r="T86" s="105">
        <f>IF(R86="","",V86*N86*LOOKUP(RIGHT($D$2,3),定数!$A$6:$A$13,定数!$B$6:$B$13))</f>
        <v>4400.5572341213683</v>
      </c>
      <c r="U86" s="105"/>
      <c r="V86" s="106">
        <f t="shared" si="20"/>
        <v>9.0000000000003411</v>
      </c>
      <c r="W86" s="106"/>
      <c r="X86" t="str">
        <f t="shared" si="19"/>
        <v/>
      </c>
      <c r="Y86">
        <f t="shared" si="19"/>
        <v>0</v>
      </c>
      <c r="Z86" s="38">
        <f t="shared" si="21"/>
        <v>114554.05047024056</v>
      </c>
      <c r="AA86" s="39">
        <f t="shared" si="22"/>
        <v>4.0638422100042204E-3</v>
      </c>
      <c r="AB86">
        <f t="shared" si="13"/>
        <v>4400.5572341213683</v>
      </c>
      <c r="AC86" t="str">
        <f t="shared" si="14"/>
        <v/>
      </c>
    </row>
    <row r="87" spans="2:29" x14ac:dyDescent="0.15">
      <c r="B87" s="43">
        <v>79</v>
      </c>
      <c r="C87" s="102">
        <f t="shared" si="15"/>
        <v>118489.07811873402</v>
      </c>
      <c r="D87" s="102"/>
      <c r="E87" s="43">
        <f>IF(C87="","",'検証シート　FIB1.27'!E87)</f>
        <v>2019</v>
      </c>
      <c r="F87" s="8">
        <f>IF(E87="","",IF('検証シート　FIB1.27'!F87="","",'検証シート　FIB1.27'!F87))</f>
        <v>43960</v>
      </c>
      <c r="G87" s="43" t="str">
        <f>IF(F87="","",IF('検証シート　FIB1.27'!G87="","",'検証シート　FIB1.27'!G87))</f>
        <v>買</v>
      </c>
      <c r="H87" s="103">
        <f>IF(G87="","",IF('検証シート　FIB1.27'!H87="","",'検証シート　FIB1.27'!H87))</f>
        <v>109.74</v>
      </c>
      <c r="I87" s="103" t="str">
        <f>IF(H87="","",IF('検証シート　FIB1.27'!I87="","",'検証シート　FIB1.27'!I87))</f>
        <v/>
      </c>
      <c r="J87" s="6">
        <f>IF(H87="","",IF('検証シート　FIB1.27'!J87="","",'検証シート　FIB1.27'!J87))</f>
        <v>109.66</v>
      </c>
      <c r="K87" s="43">
        <f t="shared" si="16"/>
        <v>7.9999999999998295</v>
      </c>
      <c r="L87" s="107">
        <f t="shared" si="17"/>
        <v>3554.6723435620206</v>
      </c>
      <c r="M87" s="108"/>
      <c r="N87" s="6">
        <f>IF(K87="","",(L87/K87)/LOOKUP(RIGHT($D$2,3),定数!$A$6:$A$13,定数!$B$6:$B$13))</f>
        <v>4.4433404294526211</v>
      </c>
      <c r="O87" s="43">
        <f>IF(N87="","",IF('検証シート　FIB1.27'!O87="","",'検証シート　FIB1.27'!O87))</f>
        <v>2019</v>
      </c>
      <c r="P87" s="8">
        <f>IF(O87="","",IF('検証シート　FIB1.27'!P87="","",'検証シート　FIB1.27'!P87))</f>
        <v>43960</v>
      </c>
      <c r="Q87" s="8" t="s">
        <v>69</v>
      </c>
      <c r="R87" s="104">
        <v>109.86</v>
      </c>
      <c r="S87" s="104"/>
      <c r="T87" s="105">
        <f>IF(R87="","",V87*N87*LOOKUP(RIGHT($D$2,3),定数!$A$6:$A$13,定数!$B$6:$B$13))</f>
        <v>5332.0085153433474</v>
      </c>
      <c r="U87" s="105"/>
      <c r="V87" s="106">
        <f t="shared" si="20"/>
        <v>12.000000000000455</v>
      </c>
      <c r="W87" s="106"/>
      <c r="X87" t="str">
        <f t="shared" si="19"/>
        <v/>
      </c>
      <c r="Y87">
        <f t="shared" si="19"/>
        <v>0</v>
      </c>
      <c r="Z87" s="38">
        <f t="shared" si="21"/>
        <v>118489.07811873402</v>
      </c>
      <c r="AA87" s="39">
        <f t="shared" si="22"/>
        <v>0</v>
      </c>
      <c r="AB87">
        <f t="shared" si="13"/>
        <v>5332.0085153433474</v>
      </c>
      <c r="AC87" t="str">
        <f t="shared" si="14"/>
        <v/>
      </c>
    </row>
    <row r="88" spans="2:29" x14ac:dyDescent="0.15">
      <c r="B88" s="43">
        <v>80</v>
      </c>
      <c r="C88" s="102">
        <f t="shared" si="15"/>
        <v>123821.08663407736</v>
      </c>
      <c r="D88" s="102"/>
      <c r="E88" s="43">
        <f>IF(C88="","",'検証シート　FIB1.27'!E88)</f>
        <v>2019</v>
      </c>
      <c r="F88" s="8">
        <f>IF(E88="","",IF('検証シート　FIB1.27'!F88="","",'検証シート　FIB1.27'!F88))</f>
        <v>43961</v>
      </c>
      <c r="G88" s="43" t="str">
        <f>IF(F88="","",IF('検証シート　FIB1.27'!G88="","",'検証シート　FIB1.27'!G88))</f>
        <v>買</v>
      </c>
      <c r="H88" s="103">
        <f>IF(G88="","",IF('検証シート　FIB1.27'!H88="","",'検証シート　FIB1.27'!H88))</f>
        <v>109.89</v>
      </c>
      <c r="I88" s="103" t="str">
        <f>IF(H88="","",IF('検証シート　FIB1.27'!I88="","",'検証シート　FIB1.27'!I88))</f>
        <v/>
      </c>
      <c r="J88" s="6">
        <f>IF(H88="","",IF('検証シート　FIB1.27'!J88="","",'検証シート　FIB1.27'!J88))</f>
        <v>109.77</v>
      </c>
      <c r="K88" s="43">
        <f t="shared" si="16"/>
        <v>12.000000000000455</v>
      </c>
      <c r="L88" s="107">
        <f t="shared" si="17"/>
        <v>3714.6325990223208</v>
      </c>
      <c r="M88" s="108"/>
      <c r="N88" s="6">
        <f>IF(K88="","",(L88/K88)/LOOKUP(RIGHT($D$2,3),定数!$A$6:$A$13,定数!$B$6:$B$13))</f>
        <v>3.0955271658518164</v>
      </c>
      <c r="O88" s="43">
        <f>IF(N88="","",IF('検証シート　FIB1.27'!O88="","",'検証シート　FIB1.27'!O88))</f>
        <v>2019</v>
      </c>
      <c r="P88" s="8">
        <f>IF(O88="","",IF('検証シート　FIB1.27'!P88="","",'検証シート　FIB1.27'!P88))</f>
        <v>43961</v>
      </c>
      <c r="Q88" s="8" t="s">
        <v>65</v>
      </c>
      <c r="R88" s="104">
        <f t="shared" si="18"/>
        <v>109.77</v>
      </c>
      <c r="S88" s="104"/>
      <c r="T88" s="105">
        <f>IF(R88="","",V88*N88*LOOKUP(RIGHT($D$2,3),定数!$A$6:$A$13,定数!$B$6:$B$13))</f>
        <v>-3714.6325990223204</v>
      </c>
      <c r="U88" s="105"/>
      <c r="V88" s="106">
        <f t="shared" si="20"/>
        <v>-12.000000000000455</v>
      </c>
      <c r="W88" s="106"/>
      <c r="X88" t="str">
        <f t="shared" si="19"/>
        <v/>
      </c>
      <c r="Y88">
        <f t="shared" si="19"/>
        <v>1</v>
      </c>
      <c r="Z88" s="38">
        <f t="shared" si="21"/>
        <v>123821.08663407736</v>
      </c>
      <c r="AA88" s="39">
        <f t="shared" si="22"/>
        <v>0</v>
      </c>
      <c r="AB88" t="str">
        <f t="shared" si="13"/>
        <v/>
      </c>
      <c r="AC88">
        <f t="shared" si="14"/>
        <v>-3714.6325990223204</v>
      </c>
    </row>
    <row r="89" spans="2:29" x14ac:dyDescent="0.15">
      <c r="B89" s="43">
        <v>81</v>
      </c>
      <c r="C89" s="102">
        <f t="shared" si="15"/>
        <v>120106.45403505504</v>
      </c>
      <c r="D89" s="102"/>
      <c r="E89" s="43">
        <f>IF(C89="","",'検証シート　FIB1.27'!E89)</f>
        <v>2019</v>
      </c>
      <c r="F89" s="8">
        <f>IF(E89="","",IF('検証シート　FIB1.27'!F89="","",'検証シート　FIB1.27'!F89))</f>
        <v>43961</v>
      </c>
      <c r="G89" s="43" t="str">
        <f>IF(F89="","",IF('検証シート　FIB1.27'!G89="","",'検証シート　FIB1.27'!G89))</f>
        <v>売</v>
      </c>
      <c r="H89" s="103">
        <f>IF(G89="","",IF('検証シート　FIB1.27'!H89="","",'検証シート　FIB1.27'!H89))</f>
        <v>109.7</v>
      </c>
      <c r="I89" s="103" t="str">
        <f>IF(H89="","",IF('検証シート　FIB1.27'!I89="","",'検証シート　FIB1.27'!I89))</f>
        <v/>
      </c>
      <c r="J89" s="6">
        <f>IF(H89="","",IF('検証シート　FIB1.27'!J89="","",'検証シート　FIB1.27'!J89))</f>
        <v>109.82</v>
      </c>
      <c r="K89" s="43">
        <f t="shared" si="16"/>
        <v>11.999999999999034</v>
      </c>
      <c r="L89" s="107">
        <f t="shared" si="17"/>
        <v>3603.193621051651</v>
      </c>
      <c r="M89" s="108"/>
      <c r="N89" s="6">
        <f>IF(K89="","",(L89/K89)/LOOKUP(RIGHT($D$2,3),定数!$A$6:$A$13,定数!$B$6:$B$13))</f>
        <v>3.0026613508766178</v>
      </c>
      <c r="O89" s="43">
        <f>IF(N89="","",IF('検証シート　FIB1.27'!O89="","",'検証シート　FIB1.27'!O89))</f>
        <v>2019</v>
      </c>
      <c r="P89" s="8">
        <f>IF(O89="","",IF('検証シート　FIB1.27'!P89="","",'検証シート　FIB1.27'!P89))</f>
        <v>43961</v>
      </c>
      <c r="Q89" s="8" t="s">
        <v>69</v>
      </c>
      <c r="R89" s="104">
        <v>109.49</v>
      </c>
      <c r="S89" s="104"/>
      <c r="T89" s="105">
        <f>IF(R89="","",V89*N89*LOOKUP(RIGHT($D$2,3),定数!$A$6:$A$13,定数!$B$6:$B$13))</f>
        <v>6305.5888368411361</v>
      </c>
      <c r="U89" s="105"/>
      <c r="V89" s="106">
        <f t="shared" si="20"/>
        <v>21.000000000000796</v>
      </c>
      <c r="W89" s="106"/>
      <c r="X89" t="str">
        <f t="shared" si="19"/>
        <v/>
      </c>
      <c r="Y89">
        <f t="shared" si="19"/>
        <v>0</v>
      </c>
      <c r="Z89" s="38">
        <f t="shared" si="21"/>
        <v>123821.08663407736</v>
      </c>
      <c r="AA89" s="39">
        <f t="shared" si="22"/>
        <v>3.0000000000000027E-2</v>
      </c>
      <c r="AB89">
        <f t="shared" si="13"/>
        <v>6305.5888368411361</v>
      </c>
      <c r="AC89" t="str">
        <f t="shared" si="14"/>
        <v/>
      </c>
    </row>
    <row r="90" spans="2:29" x14ac:dyDescent="0.15">
      <c r="B90" s="43">
        <v>82</v>
      </c>
      <c r="C90" s="102">
        <f t="shared" si="15"/>
        <v>126412.04287189618</v>
      </c>
      <c r="D90" s="102"/>
      <c r="E90" s="43">
        <f>IF(C90="","",'検証シート　FIB1.27'!E90)</f>
        <v>2019</v>
      </c>
      <c r="F90" s="8">
        <f>IF(E90="","",IF('検証シート　FIB1.27'!F90="","",'検証シート　FIB1.27'!F90))</f>
        <v>43961</v>
      </c>
      <c r="G90" s="43" t="str">
        <f>IF(F90="","",IF('検証シート　FIB1.27'!G90="","",'検証シート　FIB1.27'!G90))</f>
        <v>売</v>
      </c>
      <c r="H90" s="103">
        <f>IF(G90="","",IF('検証シート　FIB1.27'!H90="","",'検証シート　FIB1.27'!H90))</f>
        <v>109.63</v>
      </c>
      <c r="I90" s="103" t="str">
        <f>IF(H90="","",IF('検証シート　FIB1.27'!I90="","",'検証シート　FIB1.27'!I90))</f>
        <v/>
      </c>
      <c r="J90" s="6">
        <f>IF(H90="","",IF('検証シート　FIB1.27'!J90="","",'検証シート　FIB1.27'!J90))</f>
        <v>109.75</v>
      </c>
      <c r="K90" s="43">
        <f t="shared" si="16"/>
        <v>12.000000000000455</v>
      </c>
      <c r="L90" s="107">
        <f t="shared" si="17"/>
        <v>3792.3612861568854</v>
      </c>
      <c r="M90" s="108"/>
      <c r="N90" s="6">
        <f>IF(K90="","",(L90/K90)/LOOKUP(RIGHT($D$2,3),定数!$A$6:$A$13,定数!$B$6:$B$13))</f>
        <v>3.1603010717972846</v>
      </c>
      <c r="O90" s="43">
        <f>IF(N90="","",IF('検証シート　FIB1.27'!O90="","",'検証シート　FIB1.27'!O90))</f>
        <v>2019</v>
      </c>
      <c r="P90" s="8">
        <f>IF(O90="","",IF('検証シート　FIB1.27'!P90="","",'検証シート　FIB1.27'!P90))</f>
        <v>43961</v>
      </c>
      <c r="Q90" s="8" t="s">
        <v>65</v>
      </c>
      <c r="R90" s="104">
        <f t="shared" si="18"/>
        <v>109.75</v>
      </c>
      <c r="S90" s="104"/>
      <c r="T90" s="105">
        <f>IF(R90="","",V90*N90*LOOKUP(RIGHT($D$2,3),定数!$A$6:$A$13,定数!$B$6:$B$13))</f>
        <v>-3792.3612861568854</v>
      </c>
      <c r="U90" s="105"/>
      <c r="V90" s="106">
        <f t="shared" si="20"/>
        <v>-12.000000000000455</v>
      </c>
      <c r="W90" s="106"/>
      <c r="X90" t="str">
        <f t="shared" si="19"/>
        <v/>
      </c>
      <c r="Y90">
        <f t="shared" si="19"/>
        <v>1</v>
      </c>
      <c r="Z90" s="38">
        <f t="shared" si="21"/>
        <v>126412.04287189618</v>
      </c>
      <c r="AA90" s="39">
        <f t="shared" si="22"/>
        <v>0</v>
      </c>
      <c r="AB90" t="str">
        <f t="shared" si="13"/>
        <v/>
      </c>
      <c r="AC90">
        <f t="shared" si="14"/>
        <v>-3792.3612861568854</v>
      </c>
    </row>
    <row r="91" spans="2:29" x14ac:dyDescent="0.15">
      <c r="B91" s="43">
        <v>83</v>
      </c>
      <c r="C91" s="102">
        <f t="shared" si="15"/>
        <v>122619.68158573929</v>
      </c>
      <c r="D91" s="102"/>
      <c r="E91" s="43">
        <f>IF(C91="","",'検証シート　FIB1.27'!E91)</f>
        <v>2019</v>
      </c>
      <c r="F91" s="8">
        <f>IF(E91="","",IF('検証シート　FIB1.27'!F91="","",'検証シート　FIB1.27'!F91))</f>
        <v>43964</v>
      </c>
      <c r="G91" s="43" t="str">
        <f>IF(F91="","",IF('検証シート　FIB1.27'!G91="","",'検証シート　FIB1.27'!G91))</f>
        <v>売</v>
      </c>
      <c r="H91" s="103">
        <f>IF(G91="","",IF('検証シート　FIB1.27'!H91="","",'検証シート　FIB1.27'!H91))</f>
        <v>109.71</v>
      </c>
      <c r="I91" s="103" t="str">
        <f>IF(H91="","",IF('検証シート　FIB1.27'!I91="","",'検証シート　FIB1.27'!I91))</f>
        <v/>
      </c>
      <c r="J91" s="6">
        <f>IF(H91="","",IF('検証シート　FIB1.27'!J91="","",'検証シート　FIB1.27'!J91))</f>
        <v>109.78</v>
      </c>
      <c r="K91" s="43">
        <f t="shared" si="16"/>
        <v>7.000000000000739</v>
      </c>
      <c r="L91" s="107">
        <f t="shared" si="17"/>
        <v>3678.5904475721786</v>
      </c>
      <c r="M91" s="108"/>
      <c r="N91" s="6">
        <f>IF(K91="","",(L91/K91)/LOOKUP(RIGHT($D$2,3),定数!$A$6:$A$13,定数!$B$6:$B$13))</f>
        <v>5.2551292108168433</v>
      </c>
      <c r="O91" s="43">
        <f>IF(N91="","",IF('検証シート　FIB1.27'!O91="","",'検証シート　FIB1.27'!O91))</f>
        <v>2019</v>
      </c>
      <c r="P91" s="8">
        <f>IF(O91="","",IF('検証シート　FIB1.27'!P91="","",'検証シート　FIB1.27'!P91))</f>
        <v>43964</v>
      </c>
      <c r="Q91" s="8" t="s">
        <v>69</v>
      </c>
      <c r="R91" s="104">
        <v>109.61</v>
      </c>
      <c r="S91" s="104"/>
      <c r="T91" s="105">
        <f>IF(R91="","",V91*N91*LOOKUP(RIGHT($D$2,3),定数!$A$6:$A$13,定数!$B$6:$B$13))</f>
        <v>5255.1292108165444</v>
      </c>
      <c r="U91" s="105"/>
      <c r="V91" s="106">
        <f t="shared" si="20"/>
        <v>9.9999999999994316</v>
      </c>
      <c r="W91" s="106"/>
      <c r="X91" t="str">
        <f t="shared" ref="X91:Y106" si="23">IF(U91&lt;&gt;"",IF(U91&lt;0,1+X90,0),"")</f>
        <v/>
      </c>
      <c r="Y91">
        <f t="shared" si="23"/>
        <v>0</v>
      </c>
      <c r="Z91" s="38">
        <f t="shared" si="21"/>
        <v>126412.04287189618</v>
      </c>
      <c r="AA91" s="39">
        <f t="shared" si="22"/>
        <v>3.0000000000000027E-2</v>
      </c>
      <c r="AB91">
        <f t="shared" si="13"/>
        <v>5255.1292108165444</v>
      </c>
      <c r="AC91" t="str">
        <f t="shared" si="14"/>
        <v/>
      </c>
    </row>
    <row r="92" spans="2:29" x14ac:dyDescent="0.15">
      <c r="B92" s="43">
        <v>84</v>
      </c>
      <c r="C92" s="102">
        <f t="shared" si="15"/>
        <v>127874.81079655584</v>
      </c>
      <c r="D92" s="102"/>
      <c r="E92" s="43">
        <f>IF(C92="","",'検証シート　FIB1.27'!E92)</f>
        <v>2019</v>
      </c>
      <c r="F92" s="8">
        <f>IF(E92="","",IF('検証シート　FIB1.27'!F92="","",'検証シート　FIB1.27'!F92))</f>
        <v>43964</v>
      </c>
      <c r="G92" s="43" t="str">
        <f>IF(F92="","",IF('検証シート　FIB1.27'!G92="","",'検証シート　FIB1.27'!G92))</f>
        <v>売</v>
      </c>
      <c r="H92" s="103">
        <f>IF(G92="","",IF('検証シート　FIB1.27'!H92="","",'検証シート　FIB1.27'!H92))</f>
        <v>109.63</v>
      </c>
      <c r="I92" s="103" t="str">
        <f>IF(H92="","",IF('検証シート　FIB1.27'!I92="","",'検証シート　FIB1.27'!I92))</f>
        <v/>
      </c>
      <c r="J92" s="6">
        <f>IF(H92="","",IF('検証シート　FIB1.27'!J92="","",'検証シート　FIB1.27'!J92))</f>
        <v>109.71</v>
      </c>
      <c r="K92" s="43">
        <f t="shared" si="16"/>
        <v>7.9999999999998295</v>
      </c>
      <c r="L92" s="107">
        <f t="shared" si="17"/>
        <v>3836.2443238966753</v>
      </c>
      <c r="M92" s="108"/>
      <c r="N92" s="6">
        <f>IF(K92="","",(L92/K92)/LOOKUP(RIGHT($D$2,3),定数!$A$6:$A$13,定数!$B$6:$B$13))</f>
        <v>4.7953054048709465</v>
      </c>
      <c r="O92" s="43">
        <f>IF(N92="","",IF('検証シート　FIB1.27'!O92="","",'検証シート　FIB1.27'!O92))</f>
        <v>2019</v>
      </c>
      <c r="P92" s="8">
        <f>IF(O92="","",IF('検証シート　FIB1.27'!P92="","",'検証シート　FIB1.27'!P92))</f>
        <v>43964</v>
      </c>
      <c r="Q92" s="8" t="s">
        <v>69</v>
      </c>
      <c r="R92" s="104">
        <v>109.5</v>
      </c>
      <c r="S92" s="104"/>
      <c r="T92" s="105">
        <f>IF(R92="","",V92*N92*LOOKUP(RIGHT($D$2,3),定数!$A$6:$A$13,定数!$B$6:$B$13))</f>
        <v>6233.8970263320125</v>
      </c>
      <c r="U92" s="105"/>
      <c r="V92" s="106">
        <f t="shared" si="20"/>
        <v>12.999999999999545</v>
      </c>
      <c r="W92" s="106"/>
      <c r="X92" t="str">
        <f t="shared" si="23"/>
        <v/>
      </c>
      <c r="Y92">
        <f t="shared" si="23"/>
        <v>0</v>
      </c>
      <c r="Z92" s="38">
        <f t="shared" si="21"/>
        <v>127874.81079655584</v>
      </c>
      <c r="AA92" s="39">
        <f t="shared" si="22"/>
        <v>0</v>
      </c>
      <c r="AB92">
        <f t="shared" si="13"/>
        <v>6233.8970263320125</v>
      </c>
      <c r="AC92" t="str">
        <f t="shared" si="14"/>
        <v/>
      </c>
    </row>
    <row r="93" spans="2:29" x14ac:dyDescent="0.15">
      <c r="B93" s="43">
        <v>85</v>
      </c>
      <c r="C93" s="102">
        <f t="shared" si="15"/>
        <v>134108.70782288787</v>
      </c>
      <c r="D93" s="102"/>
      <c r="E93" s="43">
        <f>IF(C93="","",'検証シート　FIB1.27'!E93)</f>
        <v>2019</v>
      </c>
      <c r="F93" s="8">
        <f>IF(E93="","",IF('検証シート　FIB1.27'!F93="","",'検証シート　FIB1.27'!F93))</f>
        <v>43966</v>
      </c>
      <c r="G93" s="43" t="str">
        <f>IF(F93="","",IF('検証シート　FIB1.27'!G93="","",'検証シート　FIB1.27'!G93))</f>
        <v>買</v>
      </c>
      <c r="H93" s="103">
        <f>IF(G93="","",IF('検証シート　FIB1.27'!H93="","",'検証シート　FIB1.27'!H93))</f>
        <v>109.64</v>
      </c>
      <c r="I93" s="103" t="str">
        <f>IF(H93="","",IF('検証シート　FIB1.27'!I93="","",'検証シート　FIB1.27'!I93))</f>
        <v/>
      </c>
      <c r="J93" s="6">
        <f>IF(H93="","",IF('検証シート　FIB1.27'!J93="","",'検証シート　FIB1.27'!J93))</f>
        <v>109.6</v>
      </c>
      <c r="K93" s="43">
        <f t="shared" si="16"/>
        <v>4.0000000000006253</v>
      </c>
      <c r="L93" s="107">
        <f t="shared" si="17"/>
        <v>4023.2612346866358</v>
      </c>
      <c r="M93" s="108"/>
      <c r="N93" s="6">
        <f>IF(K93="","",(L93/K93)/LOOKUP(RIGHT($D$2,3),定数!$A$6:$A$13,定数!$B$6:$B$13))</f>
        <v>10.058153086715016</v>
      </c>
      <c r="O93" s="43">
        <f>IF(N93="","",IF('検証シート　FIB1.27'!O93="","",'検証シート　FIB1.27'!O93))</f>
        <v>2019</v>
      </c>
      <c r="P93" s="8">
        <f>IF(O93="","",IF('検証シート　FIB1.27'!P93="","",'検証シート　FIB1.27'!P93))</f>
        <v>43966</v>
      </c>
      <c r="Q93" s="8" t="s">
        <v>65</v>
      </c>
      <c r="R93" s="104">
        <f t="shared" si="18"/>
        <v>109.6</v>
      </c>
      <c r="S93" s="104"/>
      <c r="T93" s="105">
        <f>IF(R93="","",V93*N93*LOOKUP(RIGHT($D$2,3),定数!$A$6:$A$13,定数!$B$6:$B$13))</f>
        <v>-4023.2612346866354</v>
      </c>
      <c r="U93" s="105"/>
      <c r="V93" s="106">
        <f t="shared" si="20"/>
        <v>-4.0000000000006253</v>
      </c>
      <c r="W93" s="106"/>
      <c r="X93" t="str">
        <f t="shared" si="23"/>
        <v/>
      </c>
      <c r="Y93">
        <f t="shared" si="23"/>
        <v>1</v>
      </c>
      <c r="Z93" s="38">
        <f t="shared" si="21"/>
        <v>134108.70782288787</v>
      </c>
      <c r="AA93" s="39">
        <f t="shared" si="22"/>
        <v>0</v>
      </c>
      <c r="AB93" t="str">
        <f t="shared" si="13"/>
        <v/>
      </c>
      <c r="AC93">
        <f t="shared" si="14"/>
        <v>-4023.2612346866354</v>
      </c>
    </row>
    <row r="94" spans="2:29" x14ac:dyDescent="0.15">
      <c r="B94" s="43">
        <v>86</v>
      </c>
      <c r="C94" s="102">
        <f t="shared" si="15"/>
        <v>130085.44658820123</v>
      </c>
      <c r="D94" s="102"/>
      <c r="E94" s="43">
        <f>IF(C94="","",'検証シート　FIB1.27'!E94)</f>
        <v>2019</v>
      </c>
      <c r="F94" s="8">
        <f>IF(E94="","",IF('検証シート　FIB1.27'!F94="","",'検証シート　FIB1.27'!F94))</f>
        <v>43975</v>
      </c>
      <c r="G94" s="43" t="str">
        <f>IF(F94="","",IF('検証シート　FIB1.27'!G94="","",'検証シート　FIB1.27'!G94))</f>
        <v>売</v>
      </c>
      <c r="H94" s="103">
        <f>IF(G94="","",IF('検証シート　FIB1.27'!H94="","",'検証シート　FIB1.27'!H94))</f>
        <v>109.56</v>
      </c>
      <c r="I94" s="103" t="str">
        <f>IF(H94="","",IF('検証シート　FIB1.27'!I94="","",'検証シート　FIB1.27'!I94))</f>
        <v/>
      </c>
      <c r="J94" s="6">
        <f>IF(H94="","",IF('検証シート　FIB1.27'!J94="","",'検証シート　FIB1.27'!J94))</f>
        <v>109.64</v>
      </c>
      <c r="K94" s="43">
        <f t="shared" si="16"/>
        <v>7.9999999999998295</v>
      </c>
      <c r="L94" s="107">
        <f t="shared" si="17"/>
        <v>3902.5633976460367</v>
      </c>
      <c r="M94" s="108"/>
      <c r="N94" s="6">
        <f>IF(K94="","",(L94/K94)/LOOKUP(RIGHT($D$2,3),定数!$A$6:$A$13,定数!$B$6:$B$13))</f>
        <v>4.8782042470576501</v>
      </c>
      <c r="O94" s="43">
        <f>IF(N94="","",IF('検証シート　FIB1.27'!O94="","",'検証シート　FIB1.27'!O94))</f>
        <v>2019</v>
      </c>
      <c r="P94" s="8">
        <f>IF(O94="","",IF('検証シート　FIB1.27'!P94="","",'検証シート　FIB1.27'!P94))</f>
        <v>43975</v>
      </c>
      <c r="Q94" s="8" t="s">
        <v>69</v>
      </c>
      <c r="R94" s="104">
        <v>109.45</v>
      </c>
      <c r="S94" s="104"/>
      <c r="T94" s="105">
        <f>IF(R94="","",V94*N94*LOOKUP(RIGHT($D$2,3),定数!$A$6:$A$13,定数!$B$6:$B$13))</f>
        <v>5366.0246717633872</v>
      </c>
      <c r="U94" s="105"/>
      <c r="V94" s="106">
        <f t="shared" si="20"/>
        <v>10.999999999999943</v>
      </c>
      <c r="W94" s="106"/>
      <c r="X94" t="str">
        <f t="shared" si="23"/>
        <v/>
      </c>
      <c r="Y94">
        <f t="shared" si="23"/>
        <v>0</v>
      </c>
      <c r="Z94" s="38">
        <f t="shared" si="21"/>
        <v>134108.70782288787</v>
      </c>
      <c r="AA94" s="39">
        <f t="shared" si="22"/>
        <v>3.0000000000000027E-2</v>
      </c>
      <c r="AB94">
        <f t="shared" si="13"/>
        <v>5366.0246717633872</v>
      </c>
      <c r="AC94" t="str">
        <f t="shared" si="14"/>
        <v/>
      </c>
    </row>
    <row r="95" spans="2:29" x14ac:dyDescent="0.15">
      <c r="B95" s="43">
        <v>87</v>
      </c>
      <c r="C95" s="102">
        <f t="shared" si="15"/>
        <v>135451.47125996463</v>
      </c>
      <c r="D95" s="102"/>
      <c r="E95" s="43">
        <f>IF(C95="","",'検証シート　FIB1.27'!E95)</f>
        <v>2019</v>
      </c>
      <c r="F95" s="8">
        <f>IF(E95="","",IF('検証シート　FIB1.27'!F95="","",'検証シート　FIB1.27'!F95))</f>
        <v>43975</v>
      </c>
      <c r="G95" s="43" t="str">
        <f>IF(F95="","",IF('検証シート　FIB1.27'!G95="","",'検証シート　FIB1.27'!G95))</f>
        <v>売</v>
      </c>
      <c r="H95" s="103">
        <f>IF(G95="","",IF('検証シート　FIB1.27'!H95="","",'検証シート　FIB1.27'!H95))</f>
        <v>109.54</v>
      </c>
      <c r="I95" s="103" t="str">
        <f>IF(H95="","",IF('検証シート　FIB1.27'!I95="","",'検証シート　FIB1.27'!I95))</f>
        <v/>
      </c>
      <c r="J95" s="6">
        <f>IF(H95="","",IF('検証シート　FIB1.27'!J95="","",'検証シート　FIB1.27'!J95))</f>
        <v>109.65</v>
      </c>
      <c r="K95" s="43">
        <f t="shared" si="16"/>
        <v>10.999999999999943</v>
      </c>
      <c r="L95" s="107">
        <f t="shared" si="17"/>
        <v>4063.5441377989387</v>
      </c>
      <c r="M95" s="108"/>
      <c r="N95" s="6">
        <f>IF(K95="","",(L95/K95)/LOOKUP(RIGHT($D$2,3),定数!$A$6:$A$13,定数!$B$6:$B$13))</f>
        <v>3.6941310343626905</v>
      </c>
      <c r="O95" s="43">
        <f>IF(N95="","",IF('検証シート　FIB1.27'!O95="","",'検証シート　FIB1.27'!O95))</f>
        <v>2019</v>
      </c>
      <c r="P95" s="8">
        <f>IF(O95="","",IF('検証シート　FIB1.27'!P95="","",'検証シート　FIB1.27'!P95))</f>
        <v>43975</v>
      </c>
      <c r="Q95" s="8" t="s">
        <v>72</v>
      </c>
      <c r="R95" s="104">
        <v>109.36</v>
      </c>
      <c r="S95" s="104"/>
      <c r="T95" s="105">
        <f>IF(R95="","",V95*N95*LOOKUP(RIGHT($D$2,3),定数!$A$6:$A$13,定数!$B$6:$B$13))</f>
        <v>6649.435861853095</v>
      </c>
      <c r="U95" s="105"/>
      <c r="V95" s="106">
        <f t="shared" si="20"/>
        <v>18.000000000000682</v>
      </c>
      <c r="W95" s="106"/>
      <c r="X95" t="str">
        <f t="shared" si="23"/>
        <v/>
      </c>
      <c r="Y95">
        <f t="shared" si="23"/>
        <v>0</v>
      </c>
      <c r="Z95" s="38">
        <f t="shared" si="21"/>
        <v>135451.47125996463</v>
      </c>
      <c r="AA95" s="39">
        <f t="shared" si="22"/>
        <v>0</v>
      </c>
      <c r="AB95">
        <f t="shared" si="13"/>
        <v>6649.435861853095</v>
      </c>
      <c r="AC95" t="str">
        <f t="shared" si="14"/>
        <v/>
      </c>
    </row>
    <row r="96" spans="2:29" x14ac:dyDescent="0.15">
      <c r="B96" s="43">
        <v>88</v>
      </c>
      <c r="C96" s="102">
        <f t="shared" si="15"/>
        <v>142100.90712181773</v>
      </c>
      <c r="D96" s="102"/>
      <c r="E96" s="43">
        <f>IF(C96="","",'検証シート　FIB1.27'!E96)</f>
        <v>2019</v>
      </c>
      <c r="F96" s="8">
        <f>IF(E96="","",IF('検証シート　FIB1.27'!F96="","",'検証シート　FIB1.27'!F96))</f>
        <v>43978</v>
      </c>
      <c r="G96" s="43" t="str">
        <f>IF(F96="","",IF('検証シート　FIB1.27'!G96="","",'検証シート　FIB1.27'!G96))</f>
        <v>買</v>
      </c>
      <c r="H96" s="103">
        <f>IF(G96="","",IF('検証シート　FIB1.27'!H96="","",'検証シート　FIB1.27'!H96))</f>
        <v>109.52</v>
      </c>
      <c r="I96" s="103" t="str">
        <f>IF(H96="","",IF('検証シート　FIB1.27'!I96="","",'検証シート　FIB1.27'!I96))</f>
        <v/>
      </c>
      <c r="J96" s="6">
        <f>IF(H96="","",IF('検証シート　FIB1.27'!J96="","",'検証シート　FIB1.27'!J96))</f>
        <v>109.48</v>
      </c>
      <c r="K96" s="43">
        <f t="shared" si="16"/>
        <v>3.9999999999992042</v>
      </c>
      <c r="L96" s="107">
        <f t="shared" si="17"/>
        <v>4263.0272136545318</v>
      </c>
      <c r="M96" s="108"/>
      <c r="N96" s="6">
        <f>IF(K96="","",(L96/K96)/LOOKUP(RIGHT($D$2,3),定数!$A$6:$A$13,定数!$B$6:$B$13))</f>
        <v>10.657568034138452</v>
      </c>
      <c r="O96" s="43">
        <f>IF(N96="","",IF('検証シート　FIB1.27'!O96="","",'検証シート　FIB1.27'!O96))</f>
        <v>2019</v>
      </c>
      <c r="P96" s="8">
        <f>IF(O96="","",IF('検証シート　FIB1.27'!P96="","",'検証シート　FIB1.27'!P96))</f>
        <v>43978</v>
      </c>
      <c r="Q96" s="8" t="s">
        <v>65</v>
      </c>
      <c r="R96" s="104">
        <f t="shared" si="18"/>
        <v>109.48</v>
      </c>
      <c r="S96" s="104"/>
      <c r="T96" s="105">
        <f>IF(R96="","",V96*N96*LOOKUP(RIGHT($D$2,3),定数!$A$6:$A$13,定数!$B$6:$B$13))</f>
        <v>-4263.0272136545318</v>
      </c>
      <c r="U96" s="105"/>
      <c r="V96" s="106">
        <f t="shared" si="20"/>
        <v>-3.9999999999992042</v>
      </c>
      <c r="W96" s="106"/>
      <c r="X96" t="str">
        <f t="shared" si="23"/>
        <v/>
      </c>
      <c r="Y96">
        <f t="shared" si="23"/>
        <v>1</v>
      </c>
      <c r="Z96" s="38">
        <f t="shared" si="21"/>
        <v>142100.90712181773</v>
      </c>
      <c r="AA96" s="39">
        <f t="shared" si="22"/>
        <v>0</v>
      </c>
      <c r="AB96" t="str">
        <f t="shared" si="13"/>
        <v/>
      </c>
      <c r="AC96">
        <f t="shared" si="14"/>
        <v>-4263.0272136545318</v>
      </c>
    </row>
    <row r="97" spans="2:29" x14ac:dyDescent="0.15">
      <c r="B97" s="43">
        <v>89</v>
      </c>
      <c r="C97" s="102">
        <f t="shared" si="15"/>
        <v>137837.87990816319</v>
      </c>
      <c r="D97" s="102"/>
      <c r="E97" s="43">
        <f>IF(C97="","",'検証シート　FIB1.27'!E97)</f>
        <v>2019</v>
      </c>
      <c r="F97" s="8">
        <v>43980</v>
      </c>
      <c r="G97" s="43" t="s">
        <v>3</v>
      </c>
      <c r="H97" s="103">
        <v>109.32</v>
      </c>
      <c r="I97" s="103" t="str">
        <f ca="1">IF(H97="","",IF('検証シート　FIB1.27'!I97="","",'検証シート　FIB1.27'!I97))</f>
        <v/>
      </c>
      <c r="J97" s="6">
        <v>109.39</v>
      </c>
      <c r="K97" s="43">
        <f t="shared" si="16"/>
        <v>7.000000000000739</v>
      </c>
      <c r="L97" s="107">
        <f t="shared" si="17"/>
        <v>4135.1363972448953</v>
      </c>
      <c r="M97" s="108"/>
      <c r="N97" s="6">
        <f>IF(K97="","",(L97/K97)/LOOKUP(RIGHT($D$2,3),定数!$A$6:$A$13,定数!$B$6:$B$13))</f>
        <v>5.9073377103492275</v>
      </c>
      <c r="O97" s="43">
        <f>IF(N97="","",IF('検証シート　FIB1.27'!O97="","",'検証シート　FIB1.27'!O97))</f>
        <v>2019</v>
      </c>
      <c r="P97" s="8">
        <f>IF(O97="","",IF('検証シート　FIB1.27'!P97="","",'検証シート　FIB1.27'!P97))</f>
        <v>43980</v>
      </c>
      <c r="Q97" s="8" t="s">
        <v>69</v>
      </c>
      <c r="R97" s="104">
        <v>109.22</v>
      </c>
      <c r="S97" s="104"/>
      <c r="T97" s="105">
        <f>IF(R97="","",V97*N97*LOOKUP(RIGHT($D$2,3),定数!$A$6:$A$13,定数!$B$6:$B$13))</f>
        <v>5907.337710348892</v>
      </c>
      <c r="U97" s="105"/>
      <c r="V97" s="106">
        <f t="shared" si="20"/>
        <v>9.9999999999994316</v>
      </c>
      <c r="W97" s="106"/>
      <c r="X97" t="str">
        <f t="shared" si="23"/>
        <v/>
      </c>
      <c r="Y97">
        <f t="shared" si="23"/>
        <v>0</v>
      </c>
      <c r="Z97" s="38">
        <f t="shared" si="21"/>
        <v>142100.90712181773</v>
      </c>
      <c r="AA97" s="39">
        <f t="shared" si="22"/>
        <v>3.0000000000000027E-2</v>
      </c>
      <c r="AB97">
        <f t="shared" si="13"/>
        <v>5907.337710348892</v>
      </c>
      <c r="AC97" t="str">
        <f t="shared" si="14"/>
        <v/>
      </c>
    </row>
    <row r="98" spans="2:29" x14ac:dyDescent="0.15">
      <c r="B98" s="43">
        <v>90</v>
      </c>
      <c r="C98" s="102">
        <f t="shared" si="15"/>
        <v>143745.21761851208</v>
      </c>
      <c r="D98" s="102"/>
      <c r="E98" s="43">
        <f>IF(C98="","",'検証シート　FIB1.27'!E98)</f>
        <v>2019</v>
      </c>
      <c r="F98" s="8">
        <f>IF(E98="","",IF('検証シート　FIB1.27'!F98="","",'検証シート　FIB1.27'!F98))</f>
        <v>43980</v>
      </c>
      <c r="G98" s="43" t="str">
        <f>IF(F98="","",IF('検証シート　FIB1.27'!G98="","",'検証シート　FIB1.27'!G98))</f>
        <v>買</v>
      </c>
      <c r="H98" s="103">
        <f>IF(G98="","",IF('検証シート　FIB1.27'!H98="","",'検証シート　FIB1.27'!H98))</f>
        <v>109.31</v>
      </c>
      <c r="I98" s="103" t="str">
        <f>IF(H98="","",IF('検証シート　FIB1.27'!I98="","",'検証シート　FIB1.27'!I98))</f>
        <v/>
      </c>
      <c r="J98" s="6">
        <f>IF(H98="","",IF('検証シート　FIB1.27'!J98="","",'検証シート　FIB1.27'!J98))</f>
        <v>109.22</v>
      </c>
      <c r="K98" s="43">
        <f t="shared" si="16"/>
        <v>9.0000000000003411</v>
      </c>
      <c r="L98" s="107">
        <f t="shared" si="17"/>
        <v>4312.3565285553623</v>
      </c>
      <c r="M98" s="108"/>
      <c r="N98" s="6">
        <f>IF(K98="","",(L98/K98)/LOOKUP(RIGHT($D$2,3),定数!$A$6:$A$13,定数!$B$6:$B$13))</f>
        <v>4.791507253950221</v>
      </c>
      <c r="O98" s="43">
        <f>IF(N98="","",IF('検証シート　FIB1.27'!O98="","",'検証シート　FIB1.27'!O98))</f>
        <v>2019</v>
      </c>
      <c r="P98" s="8">
        <f>IF(O98="","",IF('検証シート　FIB1.27'!P98="","",'検証シート　FIB1.27'!P98))</f>
        <v>43980</v>
      </c>
      <c r="Q98" s="8" t="s">
        <v>69</v>
      </c>
      <c r="R98" s="104">
        <v>109.44</v>
      </c>
      <c r="S98" s="104"/>
      <c r="T98" s="105">
        <f>IF(R98="","",V98*N98*LOOKUP(RIGHT($D$2,3),定数!$A$6:$A$13,定数!$B$6:$B$13))</f>
        <v>6228.9594301350699</v>
      </c>
      <c r="U98" s="105"/>
      <c r="V98" s="106">
        <f t="shared" si="20"/>
        <v>12.999999999999545</v>
      </c>
      <c r="W98" s="106"/>
      <c r="X98" t="str">
        <f t="shared" si="23"/>
        <v/>
      </c>
      <c r="Y98">
        <f t="shared" si="23"/>
        <v>0</v>
      </c>
      <c r="Z98" s="38">
        <f t="shared" si="21"/>
        <v>143745.21761851208</v>
      </c>
      <c r="AA98" s="39">
        <f t="shared" si="22"/>
        <v>0</v>
      </c>
      <c r="AB98">
        <f t="shared" si="13"/>
        <v>6228.9594301350699</v>
      </c>
      <c r="AC98" t="str">
        <f t="shared" si="14"/>
        <v/>
      </c>
    </row>
    <row r="99" spans="2:29" x14ac:dyDescent="0.15">
      <c r="B99" s="43">
        <v>91</v>
      </c>
      <c r="C99" s="102">
        <f t="shared" si="15"/>
        <v>149974.17704864714</v>
      </c>
      <c r="D99" s="102"/>
      <c r="E99" s="43">
        <f>IF(C99="","",'検証シート　FIB1.27'!E99)</f>
        <v>2019</v>
      </c>
      <c r="F99" s="8">
        <f>IF(E99="","",IF('検証シート　FIB1.27'!F99="","",'検証シート　FIB1.27'!F99))</f>
        <v>43981</v>
      </c>
      <c r="G99" s="43" t="str">
        <f>IF(F99="","",IF('検証シート　FIB1.27'!G99="","",'検証シート　FIB1.27'!G99))</f>
        <v>買</v>
      </c>
      <c r="H99" s="103">
        <f>IF(G99="","",IF('検証シート　FIB1.27'!H99="","",'検証シート　FIB1.27'!H99))</f>
        <v>109.58</v>
      </c>
      <c r="I99" s="103" t="str">
        <f>IF(H99="","",IF('検証シート　FIB1.27'!I99="","",'検証シート　FIB1.27'!I99))</f>
        <v/>
      </c>
      <c r="J99" s="6">
        <f>IF(H99="","",IF('検証シート　FIB1.27'!J99="","",'検証シート　FIB1.27'!J99))</f>
        <v>109.51</v>
      </c>
      <c r="K99" s="43">
        <f t="shared" si="16"/>
        <v>6.9999999999993179</v>
      </c>
      <c r="L99" s="107">
        <f t="shared" si="17"/>
        <v>4499.2253114594141</v>
      </c>
      <c r="M99" s="108"/>
      <c r="N99" s="6">
        <f>IF(K99="","",(L99/K99)/LOOKUP(RIGHT($D$2,3),定数!$A$6:$A$13,定数!$B$6:$B$13))</f>
        <v>6.4274647306569319</v>
      </c>
      <c r="O99" s="43">
        <f>IF(N99="","",IF('検証シート　FIB1.27'!O99="","",'検証シート　FIB1.27'!O99))</f>
        <v>2019</v>
      </c>
      <c r="P99" s="8">
        <f>IF(O99="","",IF('検証シート　FIB1.27'!P99="","",'検証シート　FIB1.27'!P99))</f>
        <v>43981</v>
      </c>
      <c r="Q99" s="8" t="s">
        <v>65</v>
      </c>
      <c r="R99" s="104">
        <f t="shared" si="18"/>
        <v>109.51</v>
      </c>
      <c r="S99" s="104"/>
      <c r="T99" s="105">
        <f>IF(R99="","",V99*N99*LOOKUP(RIGHT($D$2,3),定数!$A$6:$A$13,定数!$B$6:$B$13))</f>
        <v>-4499.2253114594141</v>
      </c>
      <c r="U99" s="105"/>
      <c r="V99" s="106">
        <f t="shared" si="20"/>
        <v>-6.9999999999993179</v>
      </c>
      <c r="W99" s="106"/>
      <c r="X99" t="str">
        <f t="shared" si="23"/>
        <v/>
      </c>
      <c r="Y99">
        <f t="shared" si="23"/>
        <v>1</v>
      </c>
      <c r="Z99" s="38">
        <f t="shared" si="21"/>
        <v>149974.17704864714</v>
      </c>
      <c r="AA99" s="39">
        <f t="shared" si="22"/>
        <v>0</v>
      </c>
      <c r="AB99" t="str">
        <f t="shared" si="13"/>
        <v/>
      </c>
      <c r="AC99">
        <f t="shared" si="14"/>
        <v>-4499.2253114594141</v>
      </c>
    </row>
    <row r="100" spans="2:29" x14ac:dyDescent="0.15">
      <c r="B100" s="43">
        <v>92</v>
      </c>
      <c r="C100" s="102">
        <f t="shared" si="15"/>
        <v>145474.95173718772</v>
      </c>
      <c r="D100" s="102"/>
      <c r="E100" s="43">
        <f>IF(C100="","",'検証シート　FIB1.27'!E100)</f>
        <v>2019</v>
      </c>
      <c r="F100" s="8">
        <f>IF(E100="","",IF('検証シート　FIB1.27'!F100="","",'検証シート　FIB1.27'!F100))</f>
        <v>43982</v>
      </c>
      <c r="G100" s="43" t="str">
        <f>IF(F100="","",IF('検証シート　FIB1.27'!G100="","",'検証シート　FIB1.27'!G100))</f>
        <v>売</v>
      </c>
      <c r="H100" s="103">
        <f>IF(G100="","",IF('検証シート　FIB1.27'!H100="","",'検証シート　FIB1.27'!H100))</f>
        <v>109.13</v>
      </c>
      <c r="I100" s="103" t="str">
        <f>IF(H100="","",IF('検証シート　FIB1.27'!I100="","",'検証シート　FIB1.27'!I100))</f>
        <v/>
      </c>
      <c r="J100" s="6">
        <f>IF(H100="","",IF('検証シート　FIB1.27'!J100="","",'検証シート　FIB1.27'!J100))</f>
        <v>109.32</v>
      </c>
      <c r="K100" s="43">
        <f t="shared" si="16"/>
        <v>18.999999999999773</v>
      </c>
      <c r="L100" s="107">
        <f t="shared" si="17"/>
        <v>4364.2485521156314</v>
      </c>
      <c r="M100" s="108"/>
      <c r="N100" s="6">
        <f>IF(K100="","",(L100/K100)/LOOKUP(RIGHT($D$2,3),定数!$A$6:$A$13,定数!$B$6:$B$13))</f>
        <v>2.2969729221661495</v>
      </c>
      <c r="O100" s="43">
        <f>IF(N100="","",IF('検証シート　FIB1.27'!O100="","",'検証シート　FIB1.27'!O100))</f>
        <v>2019</v>
      </c>
      <c r="P100" s="8">
        <f>IF(O100="","",IF('検証シート　FIB1.27'!P100="","",'検証シート　FIB1.27'!P100))</f>
        <v>43982</v>
      </c>
      <c r="Q100" s="8" t="s">
        <v>69</v>
      </c>
      <c r="R100" s="104">
        <v>108.73</v>
      </c>
      <c r="S100" s="104"/>
      <c r="T100" s="105">
        <f>IF(R100="","",V100*N100*LOOKUP(RIGHT($D$2,3),定数!$A$6:$A$13,定数!$B$6:$B$13))</f>
        <v>9187.891688664402</v>
      </c>
      <c r="U100" s="105"/>
      <c r="V100" s="106">
        <f t="shared" si="20"/>
        <v>39.999999999999147</v>
      </c>
      <c r="W100" s="106"/>
      <c r="X100" t="str">
        <f t="shared" si="23"/>
        <v/>
      </c>
      <c r="Y100">
        <f t="shared" si="23"/>
        <v>0</v>
      </c>
      <c r="Z100" s="38">
        <f t="shared" si="21"/>
        <v>149974.17704864714</v>
      </c>
      <c r="AA100" s="39">
        <f t="shared" si="22"/>
        <v>3.0000000000000027E-2</v>
      </c>
      <c r="AB100">
        <f t="shared" si="13"/>
        <v>9187.891688664402</v>
      </c>
      <c r="AC100" t="str">
        <f t="shared" si="14"/>
        <v/>
      </c>
    </row>
    <row r="101" spans="2:29" x14ac:dyDescent="0.15">
      <c r="B101" s="43">
        <v>93</v>
      </c>
      <c r="C101" s="102">
        <f t="shared" si="15"/>
        <v>154662.84342585213</v>
      </c>
      <c r="D101" s="102"/>
      <c r="E101" s="43">
        <f>IF(C101="","",'検証シート　FIB1.27'!E101)</f>
        <v>2019</v>
      </c>
      <c r="F101" s="8">
        <f>IF(E101="","",IF('検証シート　FIB1.27'!F101="","",'検証シート　FIB1.27'!F101))</f>
        <v>43985</v>
      </c>
      <c r="G101" s="43" t="str">
        <f>IF(F101="","",IF('検証シート　FIB1.27'!G101="","",'検証シート　FIB1.27'!G101))</f>
        <v>売</v>
      </c>
      <c r="H101" s="103">
        <f>IF(G101="","",IF('検証シート　FIB1.27'!H101="","",'検証シート　FIB1.27'!H101))</f>
        <v>108</v>
      </c>
      <c r="I101" s="103" t="str">
        <f>IF(H101="","",IF('検証シート　FIB1.27'!I101="","",'検証シート　FIB1.27'!I101))</f>
        <v/>
      </c>
      <c r="J101" s="6">
        <f>IF(H101="","",IF('検証シート　FIB1.27'!J101="","",'検証シート　FIB1.27'!J101))</f>
        <v>108.19</v>
      </c>
      <c r="K101" s="43">
        <f t="shared" si="16"/>
        <v>18.999999999999773</v>
      </c>
      <c r="L101" s="107">
        <f t="shared" si="17"/>
        <v>4639.885302775564</v>
      </c>
      <c r="M101" s="108"/>
      <c r="N101" s="6">
        <f>IF(K101="","",(L101/K101)/LOOKUP(RIGHT($D$2,3),定数!$A$6:$A$13,定数!$B$6:$B$13))</f>
        <v>2.4420448961976944</v>
      </c>
      <c r="O101" s="43">
        <f>IF(N101="","",IF('検証シート　FIB1.27'!O101="","",'検証シート　FIB1.27'!O101))</f>
        <v>2019</v>
      </c>
      <c r="P101" s="8">
        <f>IF(O101="","",IF('検証シート　FIB1.27'!P101="","",'検証シート　FIB1.27'!P101))</f>
        <v>43985</v>
      </c>
      <c r="Q101" s="8" t="s">
        <v>65</v>
      </c>
      <c r="R101" s="104">
        <f t="shared" si="18"/>
        <v>108.19</v>
      </c>
      <c r="S101" s="104"/>
      <c r="T101" s="105">
        <f>IF(R101="","",V101*N101*LOOKUP(RIGHT($D$2,3),定数!$A$6:$A$13,定数!$B$6:$B$13))</f>
        <v>-4639.8853027755631</v>
      </c>
      <c r="U101" s="105"/>
      <c r="V101" s="106">
        <f t="shared" si="20"/>
        <v>-18.999999999999773</v>
      </c>
      <c r="W101" s="106"/>
      <c r="X101" t="str">
        <f t="shared" si="23"/>
        <v/>
      </c>
      <c r="Y101">
        <f t="shared" si="23"/>
        <v>1</v>
      </c>
      <c r="Z101" s="38">
        <f t="shared" si="21"/>
        <v>154662.84342585213</v>
      </c>
      <c r="AA101" s="39">
        <f t="shared" si="22"/>
        <v>0</v>
      </c>
      <c r="AB101" t="str">
        <f t="shared" si="13"/>
        <v/>
      </c>
      <c r="AC101">
        <f t="shared" si="14"/>
        <v>-4639.8853027755631</v>
      </c>
    </row>
    <row r="102" spans="2:29" x14ac:dyDescent="0.15">
      <c r="B102" s="43">
        <v>94</v>
      </c>
      <c r="C102" s="102">
        <f t="shared" si="15"/>
        <v>150022.95812307656</v>
      </c>
      <c r="D102" s="102"/>
      <c r="E102" s="43">
        <f>IF(C102="","",'検証シート　FIB1.27'!E102)</f>
        <v>2019</v>
      </c>
      <c r="F102" s="8">
        <f>IF(E102="","",IF('検証シート　FIB1.27'!F102="","",'検証シート　FIB1.27'!F102))</f>
        <v>43987</v>
      </c>
      <c r="G102" s="43" t="str">
        <f>IF(F102="","",IF('検証シート　FIB1.27'!G102="","",'検証シート　FIB1.27'!G102))</f>
        <v>売</v>
      </c>
      <c r="H102" s="103">
        <f>IF(G102="","",IF('検証シート　FIB1.27'!H102="","",'検証シート　FIB1.27'!H102))</f>
        <v>108.01</v>
      </c>
      <c r="I102" s="103" t="str">
        <f>IF(H102="","",IF('検証シート　FIB1.27'!I102="","",'検証シート　FIB1.27'!I102))</f>
        <v/>
      </c>
      <c r="J102" s="6">
        <f>IF(H102="","",IF('検証シート　FIB1.27'!J102="","",'検証シート　FIB1.27'!J102))</f>
        <v>108.19</v>
      </c>
      <c r="K102" s="43">
        <f t="shared" si="16"/>
        <v>17.999999999999261</v>
      </c>
      <c r="L102" s="107">
        <f t="shared" si="17"/>
        <v>4500.6887436922971</v>
      </c>
      <c r="M102" s="108"/>
      <c r="N102" s="6">
        <f>IF(K102="","",(L102/K102)/LOOKUP(RIGHT($D$2,3),定数!$A$6:$A$13,定数!$B$6:$B$13))</f>
        <v>2.5003826353847121</v>
      </c>
      <c r="O102" s="43">
        <f>IF(N102="","",IF('検証シート　FIB1.27'!O102="","",'検証シート　FIB1.27'!O102))</f>
        <v>2019</v>
      </c>
      <c r="P102" s="8">
        <f>IF(O102="","",IF('検証シート　FIB1.27'!P102="","",'検証シート　FIB1.27'!P102))</f>
        <v>43987</v>
      </c>
      <c r="Q102" s="8" t="s">
        <v>65</v>
      </c>
      <c r="R102" s="104">
        <f t="shared" si="18"/>
        <v>108.19</v>
      </c>
      <c r="S102" s="104"/>
      <c r="T102" s="105">
        <f>IF(R102="","",V102*N102*LOOKUP(RIGHT($D$2,3),定数!$A$6:$A$13,定数!$B$6:$B$13))</f>
        <v>-4500.6887436922971</v>
      </c>
      <c r="U102" s="105"/>
      <c r="V102" s="106">
        <f t="shared" si="20"/>
        <v>-17.999999999999261</v>
      </c>
      <c r="W102" s="106"/>
      <c r="X102" t="str">
        <f t="shared" si="23"/>
        <v/>
      </c>
      <c r="Y102">
        <f t="shared" si="23"/>
        <v>2</v>
      </c>
      <c r="Z102" s="38">
        <f t="shared" si="21"/>
        <v>154662.84342585213</v>
      </c>
      <c r="AA102" s="39">
        <f t="shared" si="22"/>
        <v>3.0000000000000027E-2</v>
      </c>
      <c r="AB102" t="str">
        <f t="shared" si="13"/>
        <v/>
      </c>
      <c r="AC102">
        <f t="shared" si="14"/>
        <v>-4500.6887436922971</v>
      </c>
    </row>
    <row r="103" spans="2:29" x14ac:dyDescent="0.15">
      <c r="B103" s="43">
        <v>95</v>
      </c>
      <c r="C103" s="102">
        <f t="shared" si="15"/>
        <v>145522.26937938426</v>
      </c>
      <c r="D103" s="102"/>
      <c r="E103" s="43">
        <f>IF(C103="","",'検証シート　FIB1.27'!E103)</f>
        <v>2019</v>
      </c>
      <c r="F103" s="8">
        <f>IF(E103="","",IF('検証シート　FIB1.27'!F103="","",'検証シート　FIB1.27'!F103))</f>
        <v>43987</v>
      </c>
      <c r="G103" s="43" t="str">
        <f>IF(F103="","",IF('検証シート　FIB1.27'!G103="","",'検証シート　FIB1.27'!G103))</f>
        <v>買</v>
      </c>
      <c r="H103" s="103">
        <f>IF(G103="","",IF('検証シート　FIB1.27'!H103="","",'検証シート　FIB1.27'!H103))</f>
        <v>108.42</v>
      </c>
      <c r="I103" s="103" t="str">
        <f>IF(H103="","",IF('検証シート　FIB1.27'!I103="","",'検証シート　FIB1.27'!I103))</f>
        <v/>
      </c>
      <c r="J103" s="6">
        <f>IF(H103="","",IF('検証シート　FIB1.27'!J103="","",'検証シート　FIB1.27'!J103))</f>
        <v>108.27</v>
      </c>
      <c r="K103" s="43">
        <f t="shared" si="16"/>
        <v>15.000000000000568</v>
      </c>
      <c r="L103" s="107">
        <f t="shared" si="17"/>
        <v>4365.6680813815274</v>
      </c>
      <c r="M103" s="108"/>
      <c r="N103" s="6">
        <f>IF(K103="","",(L103/K103)/LOOKUP(RIGHT($D$2,3),定数!$A$6:$A$13,定数!$B$6:$B$13))</f>
        <v>2.9104453875875747</v>
      </c>
      <c r="O103" s="43">
        <f>IF(N103="","",IF('検証シート　FIB1.27'!O103="","",'検証シート　FIB1.27'!O103))</f>
        <v>2019</v>
      </c>
      <c r="P103" s="8">
        <f>IF(O103="","",IF('検証シート　FIB1.27'!P103="","",'検証シート　FIB1.27'!P103))</f>
        <v>43987</v>
      </c>
      <c r="Q103" s="8" t="s">
        <v>65</v>
      </c>
      <c r="R103" s="104">
        <f t="shared" si="18"/>
        <v>108.27</v>
      </c>
      <c r="S103" s="104"/>
      <c r="T103" s="105">
        <f>IF(R103="","",V103*N103*LOOKUP(RIGHT($D$2,3),定数!$A$6:$A$13,定数!$B$6:$B$13))</f>
        <v>-4365.6680813815274</v>
      </c>
      <c r="U103" s="105"/>
      <c r="V103" s="106">
        <f t="shared" si="20"/>
        <v>-15.000000000000568</v>
      </c>
      <c r="W103" s="106"/>
      <c r="X103" t="str">
        <f t="shared" si="23"/>
        <v/>
      </c>
      <c r="Y103">
        <f t="shared" si="23"/>
        <v>3</v>
      </c>
      <c r="Z103" s="38">
        <f t="shared" si="21"/>
        <v>154662.84342585213</v>
      </c>
      <c r="AA103" s="39">
        <f t="shared" si="22"/>
        <v>5.9100000000000041E-2</v>
      </c>
      <c r="AB103" t="str">
        <f t="shared" si="13"/>
        <v/>
      </c>
      <c r="AC103">
        <f t="shared" si="14"/>
        <v>-4365.6680813815274</v>
      </c>
    </row>
    <row r="104" spans="2:29" x14ac:dyDescent="0.15">
      <c r="B104" s="43">
        <v>96</v>
      </c>
      <c r="C104" s="102">
        <f t="shared" si="15"/>
        <v>141156.60129800273</v>
      </c>
      <c r="D104" s="102"/>
      <c r="E104" s="43">
        <f>IF(C104="","",'検証シート　FIB1.27'!E104)</f>
        <v>2019</v>
      </c>
      <c r="F104" s="8">
        <f>IF(E104="","",IF('検証シート　FIB1.27'!F104="","",'検証シート　FIB1.27'!F104))</f>
        <v>43987</v>
      </c>
      <c r="G104" s="43" t="str">
        <f>IF(F104="","",IF('検証シート　FIB1.27'!G104="","",'検証シート　FIB1.27'!G104))</f>
        <v>買</v>
      </c>
      <c r="H104" s="103">
        <f>IF(G104="","",IF('検証シート　FIB1.27'!H104="","",'検証シート　FIB1.27'!H104))</f>
        <v>108.47</v>
      </c>
      <c r="I104" s="103" t="str">
        <f>IF(H104="","",IF('検証シート　FIB1.27'!I104="","",'検証シート　FIB1.27'!I104))</f>
        <v/>
      </c>
      <c r="J104" s="6">
        <f>IF(H104="","",IF('検証シート　FIB1.27'!J104="","",'検証シート　FIB1.27'!J104))</f>
        <v>108.36</v>
      </c>
      <c r="K104" s="43">
        <f t="shared" si="16"/>
        <v>10.999999999999943</v>
      </c>
      <c r="L104" s="107">
        <f t="shared" si="17"/>
        <v>4234.6980389400815</v>
      </c>
      <c r="M104" s="108"/>
      <c r="N104" s="6">
        <f>IF(K104="","",(L104/K104)/LOOKUP(RIGHT($D$2,3),定数!$A$6:$A$13,定数!$B$6:$B$13))</f>
        <v>3.8497254899455489</v>
      </c>
      <c r="O104" s="43">
        <f>IF(N104="","",IF('検証シート　FIB1.27'!O104="","",'検証シート　FIB1.27'!O104))</f>
        <v>2019</v>
      </c>
      <c r="P104" s="8">
        <f>IF(O104="","",IF('検証シート　FIB1.27'!P104="","",'検証シート　FIB1.27'!P104))</f>
        <v>43987</v>
      </c>
      <c r="Q104" s="8" t="s">
        <v>65</v>
      </c>
      <c r="R104" s="104">
        <f t="shared" si="18"/>
        <v>108.36</v>
      </c>
      <c r="S104" s="104"/>
      <c r="T104" s="105">
        <f>IF(R104="","",V104*N104*LOOKUP(RIGHT($D$2,3),定数!$A$6:$A$13,定数!$B$6:$B$13))</f>
        <v>-4234.6980389400824</v>
      </c>
      <c r="U104" s="105"/>
      <c r="V104" s="106">
        <f t="shared" si="20"/>
        <v>-10.999999999999943</v>
      </c>
      <c r="W104" s="106"/>
      <c r="X104" t="str">
        <f t="shared" si="23"/>
        <v/>
      </c>
      <c r="Y104">
        <f t="shared" si="23"/>
        <v>4</v>
      </c>
      <c r="Z104" s="38">
        <f t="shared" si="21"/>
        <v>154662.84342585213</v>
      </c>
      <c r="AA104" s="39">
        <f t="shared" si="22"/>
        <v>8.7327000000000043E-2</v>
      </c>
      <c r="AB104" t="str">
        <f t="shared" si="13"/>
        <v/>
      </c>
      <c r="AC104">
        <f t="shared" si="14"/>
        <v>-4234.6980389400824</v>
      </c>
    </row>
    <row r="105" spans="2:29" x14ac:dyDescent="0.15">
      <c r="B105" s="43">
        <v>97</v>
      </c>
      <c r="C105" s="102">
        <f t="shared" si="15"/>
        <v>136921.90325906264</v>
      </c>
      <c r="D105" s="102"/>
      <c r="E105" s="43">
        <f>IF(C105="","",'検証シート　FIB1.27'!E105)</f>
        <v>2019</v>
      </c>
      <c r="F105" s="8">
        <f>IF(E105="","",IF('検証シート　FIB1.27'!F105="","",'検証シート　FIB1.27'!F105))</f>
        <v>43989</v>
      </c>
      <c r="G105" s="43" t="str">
        <f>IF(F105="","",IF('検証シート　FIB1.27'!G105="","",'検証シート　FIB1.27'!G105))</f>
        <v>買</v>
      </c>
      <c r="H105" s="103">
        <f>IF(G105="","",IF('検証シート　FIB1.27'!H105="","",'検証シート　FIB1.27'!H105))</f>
        <v>108.44</v>
      </c>
      <c r="I105" s="103" t="str">
        <f>IF(H105="","",IF('検証シート　FIB1.27'!I105="","",'検証シート　FIB1.27'!I105))</f>
        <v/>
      </c>
      <c r="J105" s="6">
        <f>IF(H105="","",IF('検証シート　FIB1.27'!J105="","",'検証シート　FIB1.27'!J105))</f>
        <v>108.37</v>
      </c>
      <c r="K105" s="43">
        <f t="shared" si="16"/>
        <v>6.9999999999993179</v>
      </c>
      <c r="L105" s="107">
        <f t="shared" si="17"/>
        <v>4107.6570977718793</v>
      </c>
      <c r="M105" s="108"/>
      <c r="N105" s="6">
        <f>IF(K105="","",(L105/K105)/LOOKUP(RIGHT($D$2,3),定数!$A$6:$A$13,定数!$B$6:$B$13))</f>
        <v>5.8680815682461143</v>
      </c>
      <c r="O105" s="43">
        <f>IF(N105="","",IF('検証シート　FIB1.27'!O105="","",'検証シート　FIB1.27'!O105))</f>
        <v>2019</v>
      </c>
      <c r="P105" s="8">
        <f>IF(O105="","",IF('検証シート　FIB1.27'!P105="","",'検証シート　FIB1.27'!P105))</f>
        <v>43989</v>
      </c>
      <c r="Q105" s="8" t="s">
        <v>69</v>
      </c>
      <c r="R105" s="104">
        <v>108.56</v>
      </c>
      <c r="S105" s="104"/>
      <c r="T105" s="105">
        <f>IF(R105="","",V105*N105*LOOKUP(RIGHT($D$2,3),定数!$A$6:$A$13,定数!$B$6:$B$13))</f>
        <v>7041.697881895604</v>
      </c>
      <c r="U105" s="105"/>
      <c r="V105" s="106">
        <f t="shared" si="20"/>
        <v>12.000000000000455</v>
      </c>
      <c r="W105" s="106"/>
      <c r="X105" t="str">
        <f t="shared" si="23"/>
        <v/>
      </c>
      <c r="Y105">
        <f t="shared" si="23"/>
        <v>0</v>
      </c>
      <c r="Z105" s="38">
        <f t="shared" si="21"/>
        <v>154662.84342585213</v>
      </c>
      <c r="AA105" s="39">
        <f t="shared" si="22"/>
        <v>0.11470719000000007</v>
      </c>
      <c r="AB105">
        <f t="shared" si="13"/>
        <v>7041.697881895604</v>
      </c>
      <c r="AC105" t="str">
        <f t="shared" si="14"/>
        <v/>
      </c>
    </row>
    <row r="106" spans="2:29" x14ac:dyDescent="0.15">
      <c r="B106" s="43">
        <v>98</v>
      </c>
      <c r="C106" s="102">
        <f t="shared" si="15"/>
        <v>143963.60114095826</v>
      </c>
      <c r="D106" s="102"/>
      <c r="E106" s="43">
        <f>IF(C106="","",'検証シート　FIB1.27'!E106)</f>
        <v>2019</v>
      </c>
      <c r="F106" s="8">
        <f>IF(E106="","",IF('検証シート　FIB1.27'!F106="","",'検証シート　FIB1.27'!F106))</f>
        <v>43989</v>
      </c>
      <c r="G106" s="43" t="str">
        <f>IF(F106="","",IF('検証シート　FIB1.27'!G106="","",'検証シート　FIB1.27'!G106))</f>
        <v>買</v>
      </c>
      <c r="H106" s="103">
        <f>IF(G106="","",IF('検証シート　FIB1.27'!H106="","",'検証シート　FIB1.27'!H106))</f>
        <v>108.49</v>
      </c>
      <c r="I106" s="103" t="str">
        <f>IF(H106="","",IF('検証シート　FIB1.27'!I106="","",'検証シート　FIB1.27'!I106))</f>
        <v/>
      </c>
      <c r="J106" s="6">
        <f>IF(H106="","",IF('検証シート　FIB1.27'!J106="","",'検証シート　FIB1.27'!J106))</f>
        <v>108.45</v>
      </c>
      <c r="K106" s="43">
        <f t="shared" si="16"/>
        <v>3.9999999999992042</v>
      </c>
      <c r="L106" s="107">
        <f t="shared" si="17"/>
        <v>4318.908034228748</v>
      </c>
      <c r="M106" s="108"/>
      <c r="N106" s="6">
        <f>IF(K106="","",(L106/K106)/LOOKUP(RIGHT($D$2,3),定数!$A$6:$A$13,定数!$B$6:$B$13))</f>
        <v>10.797270085574018</v>
      </c>
      <c r="O106" s="43">
        <f>IF(N106="","",IF('検証シート　FIB1.27'!O106="","",'検証シート　FIB1.27'!O106))</f>
        <v>2019</v>
      </c>
      <c r="P106" s="8">
        <f>IF(O106="","",IF('検証シート　FIB1.27'!P106="","",'検証シート　FIB1.27'!P106))</f>
        <v>43989</v>
      </c>
      <c r="Q106" s="8" t="s">
        <v>69</v>
      </c>
      <c r="R106" s="104">
        <v>108.57</v>
      </c>
      <c r="S106" s="104"/>
      <c r="T106" s="105">
        <f>IF(R106="","",V106*N106*LOOKUP(RIGHT($D$2,3),定数!$A$6:$A$13,定数!$B$6:$B$13))</f>
        <v>8637.8160684590293</v>
      </c>
      <c r="U106" s="105"/>
      <c r="V106" s="106">
        <f t="shared" si="20"/>
        <v>7.9999999999998295</v>
      </c>
      <c r="W106" s="106"/>
      <c r="X106" t="str">
        <f t="shared" si="23"/>
        <v/>
      </c>
      <c r="Y106">
        <f t="shared" si="23"/>
        <v>0</v>
      </c>
      <c r="Z106" s="38">
        <f t="shared" si="21"/>
        <v>154662.84342585213</v>
      </c>
      <c r="AA106" s="39">
        <f t="shared" si="22"/>
        <v>6.9177845485708156E-2</v>
      </c>
      <c r="AB106">
        <f t="shared" si="13"/>
        <v>8637.8160684590293</v>
      </c>
      <c r="AC106" t="str">
        <f t="shared" si="14"/>
        <v/>
      </c>
    </row>
    <row r="107" spans="2:29" x14ac:dyDescent="0.15">
      <c r="B107" s="43">
        <v>99</v>
      </c>
      <c r="C107" s="102">
        <f t="shared" si="15"/>
        <v>152601.4172094173</v>
      </c>
      <c r="D107" s="102"/>
      <c r="E107" s="43">
        <f>IF(C107="","",'検証シート　FIB1.27'!E107)</f>
        <v>2019</v>
      </c>
      <c r="F107" s="8">
        <f>IF(E107="","",IF('検証シート　FIB1.27'!F107="","",'検証シート　FIB1.27'!F107))</f>
        <v>43996</v>
      </c>
      <c r="G107" s="43" t="str">
        <f>IF(F107="","",IF('検証シート　FIB1.27'!G107="","",'検証シート　FIB1.27'!G107))</f>
        <v>売</v>
      </c>
      <c r="H107" s="103">
        <f>IF(G107="","",IF('検証シート　FIB1.27'!H107="","",'検証シート　FIB1.27'!H107))</f>
        <v>108.35</v>
      </c>
      <c r="I107" s="103" t="str">
        <f>IF(H107="","",IF('検証シート　FIB1.27'!I107="","",'検証シート　FIB1.27'!I107))</f>
        <v/>
      </c>
      <c r="J107" s="6">
        <f>IF(H107="","",IF('検証シート　FIB1.27'!J107="","",'検証シート　FIB1.27'!J107))</f>
        <v>108.38</v>
      </c>
      <c r="K107" s="43">
        <f t="shared" si="16"/>
        <v>3.0000000000001137</v>
      </c>
      <c r="L107" s="107">
        <f t="shared" si="17"/>
        <v>4578.0425162825186</v>
      </c>
      <c r="M107" s="108"/>
      <c r="N107" s="6">
        <f>IF(K107="","",(L107/K107)/LOOKUP(RIGHT($D$2,3),定数!$A$6:$A$13,定数!$B$6:$B$13))</f>
        <v>15.260141720941151</v>
      </c>
      <c r="O107" s="43">
        <f>IF(N107="","",IF('検証シート　FIB1.27'!O107="","",'検証シート　FIB1.27'!O107))</f>
        <v>2019</v>
      </c>
      <c r="P107" s="8">
        <f>IF(O107="","",IF('検証シート　FIB1.27'!P107="","",'検証シート　FIB1.27'!P107))</f>
        <v>43996</v>
      </c>
      <c r="Q107" s="8" t="s">
        <v>69</v>
      </c>
      <c r="R107" s="104">
        <v>108.27</v>
      </c>
      <c r="S107" s="104"/>
      <c r="T107" s="105">
        <f>IF(R107="","",V107*N107*LOOKUP(RIGHT($D$2,3),定数!$A$6:$A$13,定数!$B$6:$B$13))</f>
        <v>12208.113376752661</v>
      </c>
      <c r="U107" s="105"/>
      <c r="V107" s="106">
        <f t="shared" si="20"/>
        <v>7.9999999999998295</v>
      </c>
      <c r="W107" s="106"/>
      <c r="X107" t="str">
        <f>IF(U107&lt;&gt;"",IF(U107&lt;0,1+X106,0),"")</f>
        <v/>
      </c>
      <c r="Y107">
        <f>IF(V107&lt;&gt;"",IF(V107&lt;0,1+Y106,0),"")</f>
        <v>0</v>
      </c>
      <c r="Z107" s="38">
        <f t="shared" si="21"/>
        <v>154662.84342585213</v>
      </c>
      <c r="AA107" s="39">
        <f t="shared" si="22"/>
        <v>1.3328516214840658E-2</v>
      </c>
      <c r="AB107">
        <f t="shared" si="13"/>
        <v>12208.113376752661</v>
      </c>
      <c r="AC107" t="str">
        <f t="shared" si="14"/>
        <v/>
      </c>
    </row>
    <row r="108" spans="2:29" x14ac:dyDescent="0.15">
      <c r="B108" s="43">
        <v>100</v>
      </c>
      <c r="C108" s="102">
        <f t="shared" si="15"/>
        <v>164809.53058616995</v>
      </c>
      <c r="D108" s="102"/>
      <c r="E108" s="43">
        <f>IF(C108="","",'検証シート　FIB1.27'!E108)</f>
        <v>2019</v>
      </c>
      <c r="F108" s="8">
        <f>IF(E108="","",IF('検証シート　FIB1.27'!F108="","",'検証シート　FIB1.27'!F108))</f>
        <v>43996</v>
      </c>
      <c r="G108" s="43" t="str">
        <f>IF(F108="","",IF('検証シート　FIB1.27'!G108="","",'検証シート　FIB1.27'!G108))</f>
        <v>売</v>
      </c>
      <c r="H108" s="103">
        <f>IF(G108="","",IF('検証シート　FIB1.27'!H108="","",'検証シート　FIB1.27'!H108))</f>
        <v>108.29</v>
      </c>
      <c r="I108" s="103" t="str">
        <f>IF(H108="","",IF('検証シート　FIB1.27'!I108="","",'検証シート　FIB1.27'!I108))</f>
        <v/>
      </c>
      <c r="J108" s="6">
        <f>IF(H108="","",IF('検証シート　FIB1.27'!J108="","",'検証シート　FIB1.27'!J108))</f>
        <v>108.4</v>
      </c>
      <c r="K108" s="43">
        <f t="shared" si="16"/>
        <v>10.999999999999943</v>
      </c>
      <c r="L108" s="107">
        <f t="shared" si="17"/>
        <v>4944.2859175850981</v>
      </c>
      <c r="M108" s="108"/>
      <c r="N108" s="6">
        <f>IF(K108="","",(L108/K108)/LOOKUP(RIGHT($D$2,3),定数!$A$6:$A$13,定数!$B$6:$B$13))</f>
        <v>4.4948053796228393</v>
      </c>
      <c r="O108" s="43">
        <f>IF(N108="","",IF('検証シート　FIB1.27'!O108="","",'検証シート　FIB1.27'!O108))</f>
        <v>2019</v>
      </c>
      <c r="P108" s="8">
        <f>IF(O108="","",IF('検証シート　FIB1.27'!P108="","",'検証シート　FIB1.27'!P108))</f>
        <v>43996</v>
      </c>
      <c r="Q108" s="8" t="s">
        <v>65</v>
      </c>
      <c r="R108" s="104">
        <f t="shared" si="18"/>
        <v>108.4</v>
      </c>
      <c r="S108" s="104"/>
      <c r="T108" s="105">
        <f>IF(R108="","",V108*N108*LOOKUP(RIGHT($D$2,3),定数!$A$6:$A$13,定数!$B$6:$B$13))</f>
        <v>-4944.2859175850981</v>
      </c>
      <c r="U108" s="105"/>
      <c r="V108" s="106">
        <f t="shared" si="20"/>
        <v>-10.999999999999943</v>
      </c>
      <c r="W108" s="106"/>
      <c r="X108" t="str">
        <f>IF(U108&lt;&gt;"",IF(U108&lt;0,1+X107,0),"")</f>
        <v/>
      </c>
      <c r="Y108">
        <f>IF(V108&lt;&gt;"",IF(V108&lt;0,1+Y107,0),"")</f>
        <v>1</v>
      </c>
      <c r="Z108" s="38">
        <f t="shared" si="21"/>
        <v>164809.53058616995</v>
      </c>
      <c r="AA108" s="39">
        <f t="shared" si="22"/>
        <v>0</v>
      </c>
      <c r="AB108" t="str">
        <f t="shared" si="13"/>
        <v/>
      </c>
      <c r="AC108">
        <f t="shared" si="14"/>
        <v>-4944.2859175850981</v>
      </c>
    </row>
    <row r="109" spans="2:29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</sheetData>
  <mergeCells count="636">
    <mergeCell ref="C108:D108"/>
    <mergeCell ref="H108:I108"/>
    <mergeCell ref="L108:M108"/>
    <mergeCell ref="R108:S108"/>
    <mergeCell ref="T108:U108"/>
    <mergeCell ref="V108:W108"/>
    <mergeCell ref="C107:D107"/>
    <mergeCell ref="H107:I107"/>
    <mergeCell ref="L107:M107"/>
    <mergeCell ref="R107:S107"/>
    <mergeCell ref="T107:U107"/>
    <mergeCell ref="V107:W107"/>
    <mergeCell ref="C106:D106"/>
    <mergeCell ref="H106:I106"/>
    <mergeCell ref="L106:M106"/>
    <mergeCell ref="R106:S106"/>
    <mergeCell ref="T106:U106"/>
    <mergeCell ref="V106:W106"/>
    <mergeCell ref="C105:D105"/>
    <mergeCell ref="H105:I105"/>
    <mergeCell ref="L105:M105"/>
    <mergeCell ref="R105:S105"/>
    <mergeCell ref="T105:U105"/>
    <mergeCell ref="V105:W105"/>
    <mergeCell ref="C104:D104"/>
    <mergeCell ref="H104:I104"/>
    <mergeCell ref="L104:M104"/>
    <mergeCell ref="R104:S104"/>
    <mergeCell ref="T104:U104"/>
    <mergeCell ref="V104:W104"/>
    <mergeCell ref="C103:D103"/>
    <mergeCell ref="H103:I103"/>
    <mergeCell ref="L103:M103"/>
    <mergeCell ref="R103:S103"/>
    <mergeCell ref="T103:U103"/>
    <mergeCell ref="V103:W103"/>
    <mergeCell ref="C102:D102"/>
    <mergeCell ref="H102:I102"/>
    <mergeCell ref="L102:M102"/>
    <mergeCell ref="R102:S102"/>
    <mergeCell ref="T102:U102"/>
    <mergeCell ref="V102:W102"/>
    <mergeCell ref="C101:D101"/>
    <mergeCell ref="H101:I101"/>
    <mergeCell ref="L101:M101"/>
    <mergeCell ref="R101:S101"/>
    <mergeCell ref="T101:U101"/>
    <mergeCell ref="V101:W101"/>
    <mergeCell ref="C100:D100"/>
    <mergeCell ref="H100:I100"/>
    <mergeCell ref="L100:M100"/>
    <mergeCell ref="R100:S100"/>
    <mergeCell ref="T100:U100"/>
    <mergeCell ref="V100:W100"/>
    <mergeCell ref="C99:D99"/>
    <mergeCell ref="H99:I99"/>
    <mergeCell ref="L99:M99"/>
    <mergeCell ref="R99:S99"/>
    <mergeCell ref="T99:U99"/>
    <mergeCell ref="V99:W99"/>
    <mergeCell ref="C98:D98"/>
    <mergeCell ref="H98:I98"/>
    <mergeCell ref="L98:M98"/>
    <mergeCell ref="R98:S98"/>
    <mergeCell ref="T98:U98"/>
    <mergeCell ref="V98:W98"/>
    <mergeCell ref="C97:D97"/>
    <mergeCell ref="H97:I97"/>
    <mergeCell ref="L97:M97"/>
    <mergeCell ref="R97:S97"/>
    <mergeCell ref="T97:U97"/>
    <mergeCell ref="V97:W97"/>
    <mergeCell ref="C96:D96"/>
    <mergeCell ref="H96:I96"/>
    <mergeCell ref="L96:M96"/>
    <mergeCell ref="R96:S96"/>
    <mergeCell ref="T96:U96"/>
    <mergeCell ref="V96:W96"/>
    <mergeCell ref="C95:D95"/>
    <mergeCell ref="H95:I95"/>
    <mergeCell ref="L95:M95"/>
    <mergeCell ref="R95:S95"/>
    <mergeCell ref="T95:U95"/>
    <mergeCell ref="V95:W95"/>
    <mergeCell ref="C94:D94"/>
    <mergeCell ref="H94:I94"/>
    <mergeCell ref="L94:M94"/>
    <mergeCell ref="R94:S94"/>
    <mergeCell ref="T94:U94"/>
    <mergeCell ref="V94:W94"/>
    <mergeCell ref="C93:D93"/>
    <mergeCell ref="H93:I93"/>
    <mergeCell ref="L93:M93"/>
    <mergeCell ref="R93:S93"/>
    <mergeCell ref="T93:U93"/>
    <mergeCell ref="V93:W93"/>
    <mergeCell ref="C92:D92"/>
    <mergeCell ref="H92:I92"/>
    <mergeCell ref="L92:M92"/>
    <mergeCell ref="R92:S92"/>
    <mergeCell ref="T92:U92"/>
    <mergeCell ref="V92:W92"/>
    <mergeCell ref="C91:D91"/>
    <mergeCell ref="H91:I91"/>
    <mergeCell ref="L91:M91"/>
    <mergeCell ref="R91:S91"/>
    <mergeCell ref="T91:U91"/>
    <mergeCell ref="V91:W91"/>
    <mergeCell ref="C90:D90"/>
    <mergeCell ref="H90:I90"/>
    <mergeCell ref="L90:M90"/>
    <mergeCell ref="R90:S90"/>
    <mergeCell ref="T90:U90"/>
    <mergeCell ref="V90:W90"/>
    <mergeCell ref="C89:D89"/>
    <mergeCell ref="H89:I89"/>
    <mergeCell ref="L89:M89"/>
    <mergeCell ref="R89:S89"/>
    <mergeCell ref="T89:U89"/>
    <mergeCell ref="V89:W89"/>
    <mergeCell ref="C88:D88"/>
    <mergeCell ref="H88:I88"/>
    <mergeCell ref="L88:M88"/>
    <mergeCell ref="R88:S88"/>
    <mergeCell ref="T88:U88"/>
    <mergeCell ref="V88:W88"/>
    <mergeCell ref="C87:D87"/>
    <mergeCell ref="H87:I87"/>
    <mergeCell ref="L87:M87"/>
    <mergeCell ref="R87:S87"/>
    <mergeCell ref="T87:U87"/>
    <mergeCell ref="V87:W87"/>
    <mergeCell ref="C86:D86"/>
    <mergeCell ref="H86:I86"/>
    <mergeCell ref="L86:M86"/>
    <mergeCell ref="R86:S86"/>
    <mergeCell ref="T86:U86"/>
    <mergeCell ref="V86:W86"/>
    <mergeCell ref="C85:D85"/>
    <mergeCell ref="H85:I85"/>
    <mergeCell ref="L85:M85"/>
    <mergeCell ref="R85:S85"/>
    <mergeCell ref="T85:U85"/>
    <mergeCell ref="V85:W85"/>
    <mergeCell ref="C84:D84"/>
    <mergeCell ref="H84:I84"/>
    <mergeCell ref="L84:M84"/>
    <mergeCell ref="R84:S84"/>
    <mergeCell ref="T84:U84"/>
    <mergeCell ref="V84:W84"/>
    <mergeCell ref="C83:D83"/>
    <mergeCell ref="H83:I83"/>
    <mergeCell ref="L83:M83"/>
    <mergeCell ref="R83:S83"/>
    <mergeCell ref="T83:U83"/>
    <mergeCell ref="V83:W83"/>
    <mergeCell ref="C82:D82"/>
    <mergeCell ref="H82:I82"/>
    <mergeCell ref="L82:M82"/>
    <mergeCell ref="R82:S82"/>
    <mergeCell ref="T82:U82"/>
    <mergeCell ref="V82:W82"/>
    <mergeCell ref="C81:D81"/>
    <mergeCell ref="H81:I81"/>
    <mergeCell ref="L81:M81"/>
    <mergeCell ref="R81:S81"/>
    <mergeCell ref="T81:U81"/>
    <mergeCell ref="V81:W81"/>
    <mergeCell ref="C80:D80"/>
    <mergeCell ref="H80:I80"/>
    <mergeCell ref="L80:M80"/>
    <mergeCell ref="R80:S80"/>
    <mergeCell ref="T80:U80"/>
    <mergeCell ref="V80:W80"/>
    <mergeCell ref="C79:D79"/>
    <mergeCell ref="H79:I79"/>
    <mergeCell ref="L79:M79"/>
    <mergeCell ref="R79:S79"/>
    <mergeCell ref="T79:U79"/>
    <mergeCell ref="V79:W79"/>
    <mergeCell ref="C78:D78"/>
    <mergeCell ref="H78:I78"/>
    <mergeCell ref="L78:M78"/>
    <mergeCell ref="R78:S78"/>
    <mergeCell ref="T78:U78"/>
    <mergeCell ref="V78:W78"/>
    <mergeCell ref="C77:D77"/>
    <mergeCell ref="H77:I77"/>
    <mergeCell ref="L77:M77"/>
    <mergeCell ref="R77:S77"/>
    <mergeCell ref="T77:U77"/>
    <mergeCell ref="V77:W77"/>
    <mergeCell ref="C76:D76"/>
    <mergeCell ref="H76:I76"/>
    <mergeCell ref="L76:M76"/>
    <mergeCell ref="R76:S76"/>
    <mergeCell ref="T76:U76"/>
    <mergeCell ref="V76:W76"/>
    <mergeCell ref="C75:D75"/>
    <mergeCell ref="H75:I75"/>
    <mergeCell ref="L75:M75"/>
    <mergeCell ref="R75:S75"/>
    <mergeCell ref="T75:U75"/>
    <mergeCell ref="V75:W75"/>
    <mergeCell ref="C74:D74"/>
    <mergeCell ref="H74:I74"/>
    <mergeCell ref="L74:M74"/>
    <mergeCell ref="R74:S74"/>
    <mergeCell ref="T74:U74"/>
    <mergeCell ref="V74:W74"/>
    <mergeCell ref="C73:D73"/>
    <mergeCell ref="H73:I73"/>
    <mergeCell ref="L73:M73"/>
    <mergeCell ref="R73:S73"/>
    <mergeCell ref="T73:U73"/>
    <mergeCell ref="V73:W73"/>
    <mergeCell ref="C72:D72"/>
    <mergeCell ref="H72:I72"/>
    <mergeCell ref="L72:M72"/>
    <mergeCell ref="R72:S72"/>
    <mergeCell ref="T72:U72"/>
    <mergeCell ref="V72:W72"/>
    <mergeCell ref="C71:D71"/>
    <mergeCell ref="H71:I71"/>
    <mergeCell ref="L71:M71"/>
    <mergeCell ref="R71:S71"/>
    <mergeCell ref="T71:U71"/>
    <mergeCell ref="V71:W71"/>
    <mergeCell ref="C70:D70"/>
    <mergeCell ref="H70:I70"/>
    <mergeCell ref="L70:M70"/>
    <mergeCell ref="R70:S70"/>
    <mergeCell ref="T70:U70"/>
    <mergeCell ref="V70:W70"/>
    <mergeCell ref="C69:D69"/>
    <mergeCell ref="H69:I69"/>
    <mergeCell ref="L69:M69"/>
    <mergeCell ref="R69:S69"/>
    <mergeCell ref="T69:U69"/>
    <mergeCell ref="V69:W69"/>
    <mergeCell ref="C68:D68"/>
    <mergeCell ref="H68:I68"/>
    <mergeCell ref="L68:M68"/>
    <mergeCell ref="R68:S68"/>
    <mergeCell ref="T68:U68"/>
    <mergeCell ref="V68:W68"/>
    <mergeCell ref="C67:D67"/>
    <mergeCell ref="H67:I67"/>
    <mergeCell ref="L67:M67"/>
    <mergeCell ref="R67:S67"/>
    <mergeCell ref="T67:U67"/>
    <mergeCell ref="V67:W67"/>
    <mergeCell ref="C66:D66"/>
    <mergeCell ref="H66:I66"/>
    <mergeCell ref="L66:M66"/>
    <mergeCell ref="R66:S66"/>
    <mergeCell ref="T66:U66"/>
    <mergeCell ref="V66:W66"/>
    <mergeCell ref="C65:D65"/>
    <mergeCell ref="H65:I65"/>
    <mergeCell ref="L65:M65"/>
    <mergeCell ref="R65:S65"/>
    <mergeCell ref="T65:U65"/>
    <mergeCell ref="V65:W65"/>
    <mergeCell ref="C64:D64"/>
    <mergeCell ref="H64:I64"/>
    <mergeCell ref="L64:M64"/>
    <mergeCell ref="R64:S64"/>
    <mergeCell ref="T64:U64"/>
    <mergeCell ref="V64:W64"/>
    <mergeCell ref="C63:D63"/>
    <mergeCell ref="H63:I63"/>
    <mergeCell ref="L63:M63"/>
    <mergeCell ref="R63:S63"/>
    <mergeCell ref="T63:U63"/>
    <mergeCell ref="V63:W63"/>
    <mergeCell ref="C62:D62"/>
    <mergeCell ref="H62:I62"/>
    <mergeCell ref="L62:M62"/>
    <mergeCell ref="R62:S62"/>
    <mergeCell ref="T62:U62"/>
    <mergeCell ref="V62:W62"/>
    <mergeCell ref="C61:D61"/>
    <mergeCell ref="H61:I61"/>
    <mergeCell ref="L61:M61"/>
    <mergeCell ref="R61:S61"/>
    <mergeCell ref="T61:U61"/>
    <mergeCell ref="V61:W61"/>
    <mergeCell ref="C60:D60"/>
    <mergeCell ref="H60:I60"/>
    <mergeCell ref="L60:M60"/>
    <mergeCell ref="R60:S60"/>
    <mergeCell ref="T60:U60"/>
    <mergeCell ref="V60:W60"/>
    <mergeCell ref="C59:D59"/>
    <mergeCell ref="H59:I59"/>
    <mergeCell ref="L59:M59"/>
    <mergeCell ref="R59:S59"/>
    <mergeCell ref="T59:U59"/>
    <mergeCell ref="V59:W59"/>
    <mergeCell ref="C58:D58"/>
    <mergeCell ref="H58:I58"/>
    <mergeCell ref="L58:M58"/>
    <mergeCell ref="R58:S58"/>
    <mergeCell ref="T58:U58"/>
    <mergeCell ref="V58:W58"/>
    <mergeCell ref="C57:D57"/>
    <mergeCell ref="H57:I57"/>
    <mergeCell ref="L57:M57"/>
    <mergeCell ref="R57:S57"/>
    <mergeCell ref="T57:U57"/>
    <mergeCell ref="V57:W57"/>
    <mergeCell ref="C56:D56"/>
    <mergeCell ref="H56:I56"/>
    <mergeCell ref="L56:M56"/>
    <mergeCell ref="R56:S56"/>
    <mergeCell ref="T56:U56"/>
    <mergeCell ref="V56:W56"/>
    <mergeCell ref="C55:D55"/>
    <mergeCell ref="H55:I55"/>
    <mergeCell ref="L55:M55"/>
    <mergeCell ref="R55:S55"/>
    <mergeCell ref="T55:U55"/>
    <mergeCell ref="V55:W55"/>
    <mergeCell ref="C54:D54"/>
    <mergeCell ref="H54:I54"/>
    <mergeCell ref="L54:M54"/>
    <mergeCell ref="R54:S54"/>
    <mergeCell ref="T54:U54"/>
    <mergeCell ref="V54:W54"/>
    <mergeCell ref="C53:D53"/>
    <mergeCell ref="H53:I53"/>
    <mergeCell ref="L53:M53"/>
    <mergeCell ref="R53:S53"/>
    <mergeCell ref="T53:U53"/>
    <mergeCell ref="V53:W53"/>
    <mergeCell ref="C52:D52"/>
    <mergeCell ref="H52:I52"/>
    <mergeCell ref="L52:M52"/>
    <mergeCell ref="R52:S52"/>
    <mergeCell ref="T52:U52"/>
    <mergeCell ref="V52:W52"/>
    <mergeCell ref="C51:D51"/>
    <mergeCell ref="H51:I51"/>
    <mergeCell ref="L51:M51"/>
    <mergeCell ref="R51:S51"/>
    <mergeCell ref="T51:U51"/>
    <mergeCell ref="V51:W51"/>
    <mergeCell ref="C50:D50"/>
    <mergeCell ref="H50:I50"/>
    <mergeCell ref="L50:M50"/>
    <mergeCell ref="R50:S50"/>
    <mergeCell ref="T50:U50"/>
    <mergeCell ref="V50:W50"/>
    <mergeCell ref="C49:D49"/>
    <mergeCell ref="H49:I49"/>
    <mergeCell ref="L49:M49"/>
    <mergeCell ref="R49:S49"/>
    <mergeCell ref="T49:U49"/>
    <mergeCell ref="V49:W49"/>
    <mergeCell ref="C48:D48"/>
    <mergeCell ref="H48:I48"/>
    <mergeCell ref="L48:M48"/>
    <mergeCell ref="R48:S48"/>
    <mergeCell ref="T48:U48"/>
    <mergeCell ref="V48:W48"/>
    <mergeCell ref="C47:D47"/>
    <mergeCell ref="H47:I47"/>
    <mergeCell ref="L47:M47"/>
    <mergeCell ref="R47:S47"/>
    <mergeCell ref="T47:U47"/>
    <mergeCell ref="V47:W47"/>
    <mergeCell ref="C46:D46"/>
    <mergeCell ref="H46:I46"/>
    <mergeCell ref="L46:M46"/>
    <mergeCell ref="R46:S46"/>
    <mergeCell ref="T46:U46"/>
    <mergeCell ref="V46:W46"/>
    <mergeCell ref="C45:D45"/>
    <mergeCell ref="H45:I45"/>
    <mergeCell ref="L45:M45"/>
    <mergeCell ref="R45:S45"/>
    <mergeCell ref="T45:U45"/>
    <mergeCell ref="V45:W45"/>
    <mergeCell ref="C44:D44"/>
    <mergeCell ref="H44:I44"/>
    <mergeCell ref="L44:M44"/>
    <mergeCell ref="R44:S44"/>
    <mergeCell ref="T44:U44"/>
    <mergeCell ref="V44:W44"/>
    <mergeCell ref="C43:D43"/>
    <mergeCell ref="H43:I43"/>
    <mergeCell ref="L43:M43"/>
    <mergeCell ref="R43:S43"/>
    <mergeCell ref="T43:U43"/>
    <mergeCell ref="V43:W43"/>
    <mergeCell ref="C42:D42"/>
    <mergeCell ref="H42:I42"/>
    <mergeCell ref="L42:M42"/>
    <mergeCell ref="R42:S42"/>
    <mergeCell ref="T42:U42"/>
    <mergeCell ref="V42:W42"/>
    <mergeCell ref="C41:D41"/>
    <mergeCell ref="H41:I41"/>
    <mergeCell ref="L41:M41"/>
    <mergeCell ref="R41:S41"/>
    <mergeCell ref="T41:U41"/>
    <mergeCell ref="V41:W41"/>
    <mergeCell ref="C40:D40"/>
    <mergeCell ref="H40:I40"/>
    <mergeCell ref="L40:M40"/>
    <mergeCell ref="R40:S40"/>
    <mergeCell ref="T40:U40"/>
    <mergeCell ref="V40:W40"/>
    <mergeCell ref="C39:D39"/>
    <mergeCell ref="H39:I39"/>
    <mergeCell ref="L39:M39"/>
    <mergeCell ref="R39:S39"/>
    <mergeCell ref="T39:U39"/>
    <mergeCell ref="V39:W39"/>
    <mergeCell ref="C38:D38"/>
    <mergeCell ref="H38:I38"/>
    <mergeCell ref="L38:M38"/>
    <mergeCell ref="R38:S38"/>
    <mergeCell ref="T38:U38"/>
    <mergeCell ref="V38:W38"/>
    <mergeCell ref="C37:D37"/>
    <mergeCell ref="H37:I37"/>
    <mergeCell ref="L37:M37"/>
    <mergeCell ref="R37:S37"/>
    <mergeCell ref="T37:U37"/>
    <mergeCell ref="V37:W37"/>
    <mergeCell ref="C36:D36"/>
    <mergeCell ref="H36:I36"/>
    <mergeCell ref="L36:M36"/>
    <mergeCell ref="R36:S36"/>
    <mergeCell ref="T36:U36"/>
    <mergeCell ref="V36:W36"/>
    <mergeCell ref="C35:D35"/>
    <mergeCell ref="H35:I35"/>
    <mergeCell ref="L35:M35"/>
    <mergeCell ref="R35:S35"/>
    <mergeCell ref="T35:U35"/>
    <mergeCell ref="V35:W35"/>
    <mergeCell ref="C34:D34"/>
    <mergeCell ref="H34:I34"/>
    <mergeCell ref="L34:M34"/>
    <mergeCell ref="R34:S34"/>
    <mergeCell ref="T34:U34"/>
    <mergeCell ref="V34:W34"/>
    <mergeCell ref="C33:D33"/>
    <mergeCell ref="H33:I33"/>
    <mergeCell ref="L33:M33"/>
    <mergeCell ref="R33:S33"/>
    <mergeCell ref="T33:U33"/>
    <mergeCell ref="V33:W33"/>
    <mergeCell ref="C32:D32"/>
    <mergeCell ref="H32:I32"/>
    <mergeCell ref="L32:M32"/>
    <mergeCell ref="R32:S32"/>
    <mergeCell ref="T32:U32"/>
    <mergeCell ref="V32:W32"/>
    <mergeCell ref="C31:D31"/>
    <mergeCell ref="H31:I31"/>
    <mergeCell ref="L31:M31"/>
    <mergeCell ref="R31:S31"/>
    <mergeCell ref="T31:U31"/>
    <mergeCell ref="V31:W31"/>
    <mergeCell ref="C30:D30"/>
    <mergeCell ref="H30:I30"/>
    <mergeCell ref="L30:M30"/>
    <mergeCell ref="R30:S30"/>
    <mergeCell ref="T30:U30"/>
    <mergeCell ref="V30:W30"/>
    <mergeCell ref="C29:D29"/>
    <mergeCell ref="H29:I29"/>
    <mergeCell ref="L29:M29"/>
    <mergeCell ref="R29:S29"/>
    <mergeCell ref="T29:U29"/>
    <mergeCell ref="V29:W29"/>
    <mergeCell ref="C28:D28"/>
    <mergeCell ref="H28:I28"/>
    <mergeCell ref="L28:M28"/>
    <mergeCell ref="R28:S28"/>
    <mergeCell ref="T28:U28"/>
    <mergeCell ref="V28:W28"/>
    <mergeCell ref="C27:D27"/>
    <mergeCell ref="H27:I27"/>
    <mergeCell ref="L27:M27"/>
    <mergeCell ref="R27:S27"/>
    <mergeCell ref="T27:U27"/>
    <mergeCell ref="V27:W27"/>
    <mergeCell ref="C26:D26"/>
    <mergeCell ref="H26:I26"/>
    <mergeCell ref="L26:M26"/>
    <mergeCell ref="R26:S26"/>
    <mergeCell ref="T26:U26"/>
    <mergeCell ref="V26:W26"/>
    <mergeCell ref="C25:D25"/>
    <mergeCell ref="H25:I25"/>
    <mergeCell ref="L25:M25"/>
    <mergeCell ref="R25:S25"/>
    <mergeCell ref="T25:U25"/>
    <mergeCell ref="V25:W25"/>
    <mergeCell ref="C24:D24"/>
    <mergeCell ref="H24:I24"/>
    <mergeCell ref="L24:M24"/>
    <mergeCell ref="R24:S24"/>
    <mergeCell ref="T24:U24"/>
    <mergeCell ref="V24:W24"/>
    <mergeCell ref="C23:D23"/>
    <mergeCell ref="H23:I23"/>
    <mergeCell ref="L23:M23"/>
    <mergeCell ref="R23:S23"/>
    <mergeCell ref="T23:U23"/>
    <mergeCell ref="V23:W23"/>
    <mergeCell ref="C22:D22"/>
    <mergeCell ref="H22:I22"/>
    <mergeCell ref="L22:M22"/>
    <mergeCell ref="R22:S22"/>
    <mergeCell ref="T22:U22"/>
    <mergeCell ref="V22:W22"/>
    <mergeCell ref="C21:D21"/>
    <mergeCell ref="H21:I21"/>
    <mergeCell ref="L21:M21"/>
    <mergeCell ref="R21:S21"/>
    <mergeCell ref="T21:U21"/>
    <mergeCell ref="V21:W21"/>
    <mergeCell ref="C20:D20"/>
    <mergeCell ref="H20:I20"/>
    <mergeCell ref="L20:M20"/>
    <mergeCell ref="R20:S20"/>
    <mergeCell ref="T20:U20"/>
    <mergeCell ref="V20:W20"/>
    <mergeCell ref="C19:D19"/>
    <mergeCell ref="H19:I19"/>
    <mergeCell ref="L19:M19"/>
    <mergeCell ref="R19:S19"/>
    <mergeCell ref="T19:U19"/>
    <mergeCell ref="V19:W19"/>
    <mergeCell ref="C18:D18"/>
    <mergeCell ref="H18:I18"/>
    <mergeCell ref="L18:M18"/>
    <mergeCell ref="R18:S18"/>
    <mergeCell ref="T18:U18"/>
    <mergeCell ref="V18:W18"/>
    <mergeCell ref="C17:D17"/>
    <mergeCell ref="H17:I17"/>
    <mergeCell ref="L17:M17"/>
    <mergeCell ref="R17:S17"/>
    <mergeCell ref="T17:U17"/>
    <mergeCell ref="V17:W17"/>
    <mergeCell ref="C16:D16"/>
    <mergeCell ref="H16:I16"/>
    <mergeCell ref="L16:M16"/>
    <mergeCell ref="R16:S16"/>
    <mergeCell ref="T16:U16"/>
    <mergeCell ref="V16:W16"/>
    <mergeCell ref="C15:D15"/>
    <mergeCell ref="H15:I15"/>
    <mergeCell ref="L15:M15"/>
    <mergeCell ref="R15:S15"/>
    <mergeCell ref="T15:U15"/>
    <mergeCell ref="V15:W15"/>
    <mergeCell ref="C14:D14"/>
    <mergeCell ref="H14:I14"/>
    <mergeCell ref="L14:M14"/>
    <mergeCell ref="R14:S14"/>
    <mergeCell ref="T14:U14"/>
    <mergeCell ref="V14:W14"/>
    <mergeCell ref="C13:D13"/>
    <mergeCell ref="H13:I13"/>
    <mergeCell ref="L13:M13"/>
    <mergeCell ref="R13:S13"/>
    <mergeCell ref="T13:U13"/>
    <mergeCell ref="V13:W13"/>
    <mergeCell ref="C12:D12"/>
    <mergeCell ref="H12:I12"/>
    <mergeCell ref="L12:M12"/>
    <mergeCell ref="R12:S12"/>
    <mergeCell ref="T12:U12"/>
    <mergeCell ref="V12:W12"/>
    <mergeCell ref="C11:D11"/>
    <mergeCell ref="H11:I11"/>
    <mergeCell ref="L11:M11"/>
    <mergeCell ref="R11:S11"/>
    <mergeCell ref="T11:U11"/>
    <mergeCell ref="V11:W11"/>
    <mergeCell ref="C10:D10"/>
    <mergeCell ref="H10:I10"/>
    <mergeCell ref="L10:M10"/>
    <mergeCell ref="R10:S10"/>
    <mergeCell ref="T10:U10"/>
    <mergeCell ref="V10:W10"/>
    <mergeCell ref="C9:D9"/>
    <mergeCell ref="H9:I9"/>
    <mergeCell ref="L9:M9"/>
    <mergeCell ref="R9:S9"/>
    <mergeCell ref="T9:U9"/>
    <mergeCell ref="V9:W9"/>
    <mergeCell ref="L2:M2"/>
    <mergeCell ref="T7:W7"/>
    <mergeCell ref="H8:I8"/>
    <mergeCell ref="L8:M8"/>
    <mergeCell ref="R8:S8"/>
    <mergeCell ref="T8:U8"/>
    <mergeCell ref="V8:W8"/>
    <mergeCell ref="N4:O4"/>
    <mergeCell ref="J5:K5"/>
    <mergeCell ref="L5:M5"/>
    <mergeCell ref="P4:Q4"/>
    <mergeCell ref="P5:Q5"/>
    <mergeCell ref="Z8:AA8"/>
    <mergeCell ref="P2:Q2"/>
    <mergeCell ref="L3:Q3"/>
    <mergeCell ref="B7:B8"/>
    <mergeCell ref="C7:D8"/>
    <mergeCell ref="E7:I7"/>
    <mergeCell ref="K7:M7"/>
    <mergeCell ref="N7:N8"/>
    <mergeCell ref="B4:C4"/>
    <mergeCell ref="D4:E4"/>
    <mergeCell ref="F4:G4"/>
    <mergeCell ref="H4:I4"/>
    <mergeCell ref="J4:K4"/>
    <mergeCell ref="L4:M4"/>
    <mergeCell ref="O7:S7"/>
    <mergeCell ref="N2:O2"/>
    <mergeCell ref="B3:C3"/>
    <mergeCell ref="D3:I3"/>
    <mergeCell ref="J3:K3"/>
    <mergeCell ref="B2:C2"/>
    <mergeCell ref="D2:E2"/>
    <mergeCell ref="F2:G2"/>
    <mergeCell ref="H2:I2"/>
    <mergeCell ref="J2:K2"/>
  </mergeCells>
  <phoneticPr fontId="2"/>
  <conditionalFormatting sqref="G9:G108">
    <cfRule type="cellIs" dxfId="11" priority="7" stopIfTrue="1" operator="equal">
      <formula>"買"</formula>
    </cfRule>
    <cfRule type="cellIs" dxfId="10" priority="8" stopIfTrue="1" operator="equal">
      <formula>"売"</formula>
    </cfRule>
  </conditionalFormatting>
  <conditionalFormatting sqref="Q9:Q108">
    <cfRule type="containsText" dxfId="9" priority="1" operator="containsText" text="負">
      <formula>NOT(ISERROR(SEARCH("負",Q9)))</formula>
    </cfRule>
    <cfRule type="containsText" dxfId="8" priority="2" operator="containsText" text="勝">
      <formula>NOT(ISERROR(SEARCH("勝",Q9)))</formula>
    </cfRule>
  </conditionalFormatting>
  <dataValidations count="2">
    <dataValidation type="list" allowBlank="1" showInputMessage="1" showErrorMessage="1" sqref="G9:G108">
      <formula1>"買,売"</formula1>
    </dataValidation>
    <dataValidation type="list" allowBlank="1" showInputMessage="1" showErrorMessage="1" sqref="Q9:Q108">
      <formula1>"勝,負"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48" workbookViewId="0">
      <selection activeCell="A455" sqref="A455"/>
    </sheetView>
  </sheetViews>
  <sheetFormatPr defaultRowHeight="14.25" x14ac:dyDescent="0.15"/>
  <cols>
    <col min="1" max="1" width="7.375" style="34" customWidth="1"/>
    <col min="2" max="2" width="8.12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145" zoomScaleNormal="145" zoomScaleSheetLayoutView="100" workbookViewId="0">
      <selection activeCell="A22" sqref="A22:J29"/>
    </sheetView>
  </sheetViews>
  <sheetFormatPr defaultRowHeight="13.5" x14ac:dyDescent="0.15"/>
  <sheetData>
    <row r="1" spans="1:10" x14ac:dyDescent="0.15">
      <c r="A1" t="s">
        <v>0</v>
      </c>
    </row>
    <row r="2" spans="1:10" x14ac:dyDescent="0.15">
      <c r="A2" s="109" t="s">
        <v>74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x14ac:dyDescent="0.15">
      <c r="A3" s="110"/>
      <c r="B3" s="110"/>
      <c r="C3" s="110"/>
      <c r="D3" s="110"/>
      <c r="E3" s="110"/>
      <c r="F3" s="110"/>
      <c r="G3" s="110"/>
      <c r="H3" s="110"/>
      <c r="I3" s="110"/>
      <c r="J3" s="110"/>
    </row>
    <row r="4" spans="1:10" x14ac:dyDescent="0.15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x14ac:dyDescent="0.15">
      <c r="A5" s="110"/>
      <c r="B5" s="110"/>
      <c r="C5" s="110"/>
      <c r="D5" s="110"/>
      <c r="E5" s="110"/>
      <c r="F5" s="110"/>
      <c r="G5" s="110"/>
      <c r="H5" s="110"/>
      <c r="I5" s="110"/>
      <c r="J5" s="110"/>
    </row>
    <row r="6" spans="1:10" x14ac:dyDescent="0.15">
      <c r="A6" s="110"/>
      <c r="B6" s="110"/>
      <c r="C6" s="110"/>
      <c r="D6" s="110"/>
      <c r="E6" s="110"/>
      <c r="F6" s="110"/>
      <c r="G6" s="110"/>
      <c r="H6" s="110"/>
      <c r="I6" s="110"/>
      <c r="J6" s="110"/>
    </row>
    <row r="7" spans="1:10" x14ac:dyDescent="0.15">
      <c r="A7" s="110"/>
      <c r="B7" s="110"/>
      <c r="C7" s="110"/>
      <c r="D7" s="110"/>
      <c r="E7" s="110"/>
      <c r="F7" s="110"/>
      <c r="G7" s="110"/>
      <c r="H7" s="110"/>
      <c r="I7" s="110"/>
      <c r="J7" s="110"/>
    </row>
    <row r="8" spans="1:10" x14ac:dyDescent="0.15">
      <c r="A8" s="110"/>
      <c r="B8" s="110"/>
      <c r="C8" s="110"/>
      <c r="D8" s="110"/>
      <c r="E8" s="110"/>
      <c r="F8" s="110"/>
      <c r="G8" s="110"/>
      <c r="H8" s="110"/>
      <c r="I8" s="110"/>
      <c r="J8" s="110"/>
    </row>
    <row r="9" spans="1:10" x14ac:dyDescent="0.15">
      <c r="A9" s="110"/>
      <c r="B9" s="110"/>
      <c r="C9" s="110"/>
      <c r="D9" s="110"/>
      <c r="E9" s="110"/>
      <c r="F9" s="110"/>
      <c r="G9" s="110"/>
      <c r="H9" s="110"/>
      <c r="I9" s="110"/>
      <c r="J9" s="110"/>
    </row>
    <row r="11" spans="1:10" x14ac:dyDescent="0.15">
      <c r="A11" t="s">
        <v>1</v>
      </c>
    </row>
    <row r="12" spans="1:10" x14ac:dyDescent="0.15">
      <c r="A12" s="111" t="s">
        <v>73</v>
      </c>
      <c r="B12" s="112"/>
      <c r="C12" s="112"/>
      <c r="D12" s="112"/>
      <c r="E12" s="112"/>
      <c r="F12" s="112"/>
      <c r="G12" s="112"/>
      <c r="H12" s="112"/>
      <c r="I12" s="112"/>
      <c r="J12" s="112"/>
    </row>
    <row r="13" spans="1:10" x14ac:dyDescent="0.15">
      <c r="A13" s="112"/>
      <c r="B13" s="112"/>
      <c r="C13" s="112"/>
      <c r="D13" s="112"/>
      <c r="E13" s="112"/>
      <c r="F13" s="112"/>
      <c r="G13" s="112"/>
      <c r="H13" s="112"/>
      <c r="I13" s="112"/>
      <c r="J13" s="112"/>
    </row>
    <row r="14" spans="1:10" x14ac:dyDescent="0.15">
      <c r="A14" s="112"/>
      <c r="B14" s="112"/>
      <c r="C14" s="112"/>
      <c r="D14" s="112"/>
      <c r="E14" s="112"/>
      <c r="F14" s="112"/>
      <c r="G14" s="112"/>
      <c r="H14" s="112"/>
      <c r="I14" s="112"/>
      <c r="J14" s="112"/>
    </row>
    <row r="15" spans="1:10" x14ac:dyDescent="0.15">
      <c r="A15" s="112"/>
      <c r="B15" s="112"/>
      <c r="C15" s="112"/>
      <c r="D15" s="112"/>
      <c r="E15" s="112"/>
      <c r="F15" s="112"/>
      <c r="G15" s="112"/>
      <c r="H15" s="112"/>
      <c r="I15" s="112"/>
      <c r="J15" s="112"/>
    </row>
    <row r="16" spans="1:10" x14ac:dyDescent="0.15">
      <c r="A16" s="112"/>
      <c r="B16" s="112"/>
      <c r="C16" s="112"/>
      <c r="D16" s="112"/>
      <c r="E16" s="112"/>
      <c r="F16" s="112"/>
      <c r="G16" s="112"/>
      <c r="H16" s="112"/>
      <c r="I16" s="112"/>
      <c r="J16" s="112"/>
    </row>
    <row r="17" spans="1:10" x14ac:dyDescent="0.15">
      <c r="A17" s="112"/>
      <c r="B17" s="112"/>
      <c r="C17" s="112"/>
      <c r="D17" s="112"/>
      <c r="E17" s="112"/>
      <c r="F17" s="112"/>
      <c r="G17" s="112"/>
      <c r="H17" s="112"/>
      <c r="I17" s="112"/>
      <c r="J17" s="112"/>
    </row>
    <row r="18" spans="1:10" x14ac:dyDescent="0.15">
      <c r="A18" s="112"/>
      <c r="B18" s="112"/>
      <c r="C18" s="112"/>
      <c r="D18" s="112"/>
      <c r="E18" s="112"/>
      <c r="F18" s="112"/>
      <c r="G18" s="112"/>
      <c r="H18" s="112"/>
      <c r="I18" s="112"/>
      <c r="J18" s="112"/>
    </row>
    <row r="19" spans="1:10" x14ac:dyDescent="0.15">
      <c r="A19" s="112"/>
      <c r="B19" s="112"/>
      <c r="C19" s="112"/>
      <c r="D19" s="112"/>
      <c r="E19" s="112"/>
      <c r="F19" s="112"/>
      <c r="G19" s="112"/>
      <c r="H19" s="112"/>
      <c r="I19" s="112"/>
      <c r="J19" s="112"/>
    </row>
    <row r="21" spans="1:10" x14ac:dyDescent="0.15">
      <c r="A21" t="s">
        <v>2</v>
      </c>
    </row>
    <row r="22" spans="1:10" x14ac:dyDescent="0.15">
      <c r="A22" s="111" t="s">
        <v>75</v>
      </c>
      <c r="B22" s="111"/>
      <c r="C22" s="111"/>
      <c r="D22" s="111"/>
      <c r="E22" s="111"/>
      <c r="F22" s="111"/>
      <c r="G22" s="111"/>
      <c r="H22" s="111"/>
      <c r="I22" s="111"/>
      <c r="J22" s="111"/>
    </row>
    <row r="23" spans="1:10" x14ac:dyDescent="0.15">
      <c r="A23" s="111"/>
      <c r="B23" s="111"/>
      <c r="C23" s="111"/>
      <c r="D23" s="111"/>
      <c r="E23" s="111"/>
      <c r="F23" s="111"/>
      <c r="G23" s="111"/>
      <c r="H23" s="111"/>
      <c r="I23" s="111"/>
      <c r="J23" s="111"/>
    </row>
    <row r="24" spans="1:10" x14ac:dyDescent="0.15">
      <c r="A24" s="111"/>
      <c r="B24" s="111"/>
      <c r="C24" s="111"/>
      <c r="D24" s="111"/>
      <c r="E24" s="111"/>
      <c r="F24" s="111"/>
      <c r="G24" s="111"/>
      <c r="H24" s="111"/>
      <c r="I24" s="111"/>
      <c r="J24" s="111"/>
    </row>
    <row r="25" spans="1:10" x14ac:dyDescent="0.15">
      <c r="A25" s="111"/>
      <c r="B25" s="111"/>
      <c r="C25" s="111"/>
      <c r="D25" s="111"/>
      <c r="E25" s="111"/>
      <c r="F25" s="111"/>
      <c r="G25" s="111"/>
      <c r="H25" s="111"/>
      <c r="I25" s="111"/>
      <c r="J25" s="111"/>
    </row>
    <row r="26" spans="1:10" x14ac:dyDescent="0.15">
      <c r="A26" s="111"/>
      <c r="B26" s="111"/>
      <c r="C26" s="111"/>
      <c r="D26" s="111"/>
      <c r="E26" s="111"/>
      <c r="F26" s="111"/>
      <c r="G26" s="111"/>
      <c r="H26" s="111"/>
      <c r="I26" s="111"/>
      <c r="J26" s="111"/>
    </row>
    <row r="27" spans="1:10" x14ac:dyDescent="0.15">
      <c r="A27" s="111"/>
      <c r="B27" s="111"/>
      <c r="C27" s="111"/>
      <c r="D27" s="111"/>
      <c r="E27" s="111"/>
      <c r="F27" s="111"/>
      <c r="G27" s="111"/>
      <c r="H27" s="111"/>
      <c r="I27" s="111"/>
      <c r="J27" s="111"/>
    </row>
    <row r="28" spans="1:10" x14ac:dyDescent="0.15">
      <c r="A28" s="111"/>
      <c r="B28" s="111"/>
      <c r="C28" s="111"/>
      <c r="D28" s="111"/>
      <c r="E28" s="111"/>
      <c r="F28" s="111"/>
      <c r="G28" s="111"/>
      <c r="H28" s="111"/>
      <c r="I28" s="111"/>
      <c r="J28" s="111"/>
    </row>
    <row r="29" spans="1:10" x14ac:dyDescent="0.15">
      <c r="A29" s="111"/>
      <c r="B29" s="111"/>
      <c r="C29" s="111"/>
      <c r="D29" s="111"/>
      <c r="E29" s="111"/>
      <c r="F29" s="111"/>
      <c r="G29" s="111"/>
      <c r="H29" s="111"/>
      <c r="I29" s="111"/>
      <c r="J29" s="111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zoomScaleSheetLayoutView="100" workbookViewId="0">
      <selection activeCell="K5" sqref="K5"/>
    </sheetView>
  </sheetViews>
  <sheetFormatPr defaultColWidth="8.875" defaultRowHeight="17.25" x14ac:dyDescent="0.15"/>
  <cols>
    <col min="1" max="1" width="3.125" style="26" customWidth="1"/>
    <col min="2" max="2" width="13.25" style="23" customWidth="1"/>
    <col min="3" max="3" width="15.75" style="25" customWidth="1"/>
    <col min="4" max="4" width="13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1" width="15.875" style="26" customWidth="1"/>
    <col min="12" max="16384" width="8.875" style="26"/>
  </cols>
  <sheetData>
    <row r="2" spans="2:11" x14ac:dyDescent="0.15">
      <c r="B2" s="24" t="s">
        <v>39</v>
      </c>
      <c r="C2" s="26"/>
    </row>
    <row r="4" spans="2:11" x14ac:dyDescent="0.15">
      <c r="B4" s="29" t="s">
        <v>76</v>
      </c>
      <c r="C4" s="29" t="s">
        <v>40</v>
      </c>
      <c r="D4" s="29" t="s">
        <v>42</v>
      </c>
      <c r="E4" s="30" t="s">
        <v>41</v>
      </c>
      <c r="F4" s="29" t="s">
        <v>43</v>
      </c>
      <c r="G4" s="30" t="s">
        <v>41</v>
      </c>
      <c r="H4" s="29" t="s">
        <v>44</v>
      </c>
      <c r="I4" s="30" t="s">
        <v>41</v>
      </c>
      <c r="J4" s="29" t="s">
        <v>79</v>
      </c>
      <c r="K4" s="30" t="s">
        <v>41</v>
      </c>
    </row>
    <row r="5" spans="2:11" x14ac:dyDescent="0.15">
      <c r="B5" s="27" t="s">
        <v>77</v>
      </c>
      <c r="C5" s="28" t="s">
        <v>78</v>
      </c>
      <c r="D5" s="28"/>
      <c r="E5" s="32"/>
      <c r="F5" s="28">
        <v>100</v>
      </c>
      <c r="G5" s="32">
        <v>44120</v>
      </c>
      <c r="H5" s="28">
        <v>100</v>
      </c>
      <c r="I5" s="32">
        <v>44118</v>
      </c>
      <c r="J5" s="28">
        <v>100</v>
      </c>
      <c r="K5" s="32">
        <v>44122</v>
      </c>
    </row>
    <row r="6" spans="2:11" x14ac:dyDescent="0.15">
      <c r="B6" s="27" t="s">
        <v>77</v>
      </c>
      <c r="C6" s="28"/>
      <c r="D6" s="28"/>
      <c r="E6" s="32"/>
      <c r="F6" s="28"/>
      <c r="G6" s="33"/>
      <c r="H6" s="28"/>
      <c r="I6" s="33"/>
      <c r="J6" s="28"/>
      <c r="K6" s="33"/>
    </row>
    <row r="7" spans="2:11" x14ac:dyDescent="0.15">
      <c r="B7" s="27" t="s">
        <v>77</v>
      </c>
      <c r="C7" s="28"/>
      <c r="D7" s="28"/>
      <c r="E7" s="33"/>
      <c r="F7" s="28"/>
      <c r="G7" s="33"/>
      <c r="H7" s="28"/>
      <c r="I7" s="33"/>
      <c r="J7" s="28"/>
      <c r="K7" s="33"/>
    </row>
    <row r="8" spans="2:11" x14ac:dyDescent="0.15">
      <c r="B8" s="27" t="s">
        <v>77</v>
      </c>
      <c r="C8" s="28"/>
      <c r="D8" s="28"/>
      <c r="E8" s="33"/>
      <c r="F8" s="28"/>
      <c r="G8" s="33"/>
      <c r="H8" s="28"/>
      <c r="I8" s="33"/>
      <c r="J8" s="28"/>
      <c r="K8" s="33"/>
    </row>
    <row r="9" spans="2:11" x14ac:dyDescent="0.15">
      <c r="B9" s="27" t="s">
        <v>77</v>
      </c>
      <c r="C9" s="28"/>
      <c r="D9" s="28"/>
      <c r="E9" s="33"/>
      <c r="F9" s="28"/>
      <c r="G9" s="33"/>
      <c r="H9" s="28"/>
      <c r="I9" s="33"/>
      <c r="J9" s="28"/>
      <c r="K9" s="33"/>
    </row>
    <row r="10" spans="2:11" x14ac:dyDescent="0.15">
      <c r="B10" s="27" t="s">
        <v>77</v>
      </c>
      <c r="C10" s="28"/>
      <c r="D10" s="28"/>
      <c r="E10" s="33"/>
      <c r="F10" s="28"/>
      <c r="G10" s="33"/>
      <c r="H10" s="28"/>
      <c r="I10" s="33"/>
      <c r="J10" s="28"/>
      <c r="K10" s="33"/>
    </row>
    <row r="11" spans="2:11" x14ac:dyDescent="0.15">
      <c r="B11" s="27" t="s">
        <v>77</v>
      </c>
      <c r="C11" s="28"/>
      <c r="D11" s="28"/>
      <c r="E11" s="33"/>
      <c r="F11" s="28"/>
      <c r="G11" s="33"/>
      <c r="H11" s="28"/>
      <c r="I11" s="33"/>
      <c r="J11" s="28"/>
      <c r="K11" s="33"/>
    </row>
    <row r="12" spans="2:11" x14ac:dyDescent="0.15">
      <c r="B12" s="27" t="s">
        <v>77</v>
      </c>
      <c r="C12" s="28"/>
      <c r="D12" s="28"/>
      <c r="E12" s="33"/>
      <c r="F12" s="28"/>
      <c r="G12" s="33"/>
      <c r="H12" s="28"/>
      <c r="I12" s="33"/>
      <c r="J12" s="28"/>
      <c r="K12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bestFit="1" customWidth="1"/>
  </cols>
  <sheetData>
    <row r="2" spans="2:21" x14ac:dyDescent="0.15">
      <c r="B2" s="72" t="s">
        <v>5</v>
      </c>
      <c r="C2" s="72"/>
      <c r="D2" s="76"/>
      <c r="E2" s="76"/>
      <c r="F2" s="72" t="s">
        <v>6</v>
      </c>
      <c r="G2" s="72"/>
      <c r="H2" s="76" t="s">
        <v>36</v>
      </c>
      <c r="I2" s="76"/>
      <c r="J2" s="72" t="s">
        <v>7</v>
      </c>
      <c r="K2" s="72"/>
      <c r="L2" s="114">
        <f>C9</f>
        <v>1000000</v>
      </c>
      <c r="M2" s="76"/>
      <c r="N2" s="72" t="s">
        <v>8</v>
      </c>
      <c r="O2" s="72"/>
      <c r="P2" s="114" t="e">
        <f>C108+R108</f>
        <v>#VALUE!</v>
      </c>
      <c r="Q2" s="76"/>
      <c r="R2" s="1"/>
      <c r="S2" s="1"/>
      <c r="T2" s="1"/>
    </row>
    <row r="3" spans="2:21" ht="57" customHeight="1" x14ac:dyDescent="0.15">
      <c r="B3" s="72" t="s">
        <v>9</v>
      </c>
      <c r="C3" s="72"/>
      <c r="D3" s="75" t="s">
        <v>38</v>
      </c>
      <c r="E3" s="75"/>
      <c r="F3" s="75"/>
      <c r="G3" s="75"/>
      <c r="H3" s="75"/>
      <c r="I3" s="75"/>
      <c r="J3" s="72" t="s">
        <v>10</v>
      </c>
      <c r="K3" s="72"/>
      <c r="L3" s="75" t="s">
        <v>35</v>
      </c>
      <c r="M3" s="115"/>
      <c r="N3" s="115"/>
      <c r="O3" s="115"/>
      <c r="P3" s="115"/>
      <c r="Q3" s="115"/>
      <c r="R3" s="1"/>
      <c r="S3" s="1"/>
    </row>
    <row r="4" spans="2:21" x14ac:dyDescent="0.15">
      <c r="B4" s="72" t="s">
        <v>11</v>
      </c>
      <c r="C4" s="72"/>
      <c r="D4" s="77">
        <f>SUM($R$9:$S$993)</f>
        <v>153684.21052631587</v>
      </c>
      <c r="E4" s="77"/>
      <c r="F4" s="72" t="s">
        <v>12</v>
      </c>
      <c r="G4" s="72"/>
      <c r="H4" s="78">
        <f>SUM($T$9:$U$108)</f>
        <v>292.00000000000017</v>
      </c>
      <c r="I4" s="76"/>
      <c r="J4" s="79" t="s">
        <v>13</v>
      </c>
      <c r="K4" s="79"/>
      <c r="L4" s="114">
        <f>MAX($C$9:$D$990)-C9</f>
        <v>153684.21052631596</v>
      </c>
      <c r="M4" s="114"/>
      <c r="N4" s="79" t="s">
        <v>14</v>
      </c>
      <c r="O4" s="79"/>
      <c r="P4" s="77">
        <f>MIN($C$9:$D$990)-C9</f>
        <v>0</v>
      </c>
      <c r="Q4" s="77"/>
      <c r="R4" s="1"/>
      <c r="S4" s="1"/>
      <c r="T4" s="1"/>
    </row>
    <row r="5" spans="2:21" x14ac:dyDescent="0.15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81" t="s">
        <v>19</v>
      </c>
      <c r="K5" s="72"/>
      <c r="L5" s="67"/>
      <c r="M5" s="68"/>
      <c r="N5" s="17" t="s">
        <v>20</v>
      </c>
      <c r="O5" s="9"/>
      <c r="P5" s="67"/>
      <c r="Q5" s="68"/>
      <c r="R5" s="1"/>
      <c r="S5" s="1"/>
      <c r="T5" s="1"/>
    </row>
    <row r="6" spans="2:21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15">
      <c r="B7" s="82" t="s">
        <v>21</v>
      </c>
      <c r="C7" s="84" t="s">
        <v>22</v>
      </c>
      <c r="D7" s="85"/>
      <c r="E7" s="88" t="s">
        <v>23</v>
      </c>
      <c r="F7" s="89"/>
      <c r="G7" s="89"/>
      <c r="H7" s="89"/>
      <c r="I7" s="90"/>
      <c r="J7" s="91" t="s">
        <v>24</v>
      </c>
      <c r="K7" s="92"/>
      <c r="L7" s="93"/>
      <c r="M7" s="94" t="s">
        <v>25</v>
      </c>
      <c r="N7" s="95" t="s">
        <v>26</v>
      </c>
      <c r="O7" s="96"/>
      <c r="P7" s="96"/>
      <c r="Q7" s="97"/>
      <c r="R7" s="98" t="s">
        <v>27</v>
      </c>
      <c r="S7" s="98"/>
      <c r="T7" s="98"/>
      <c r="U7" s="98"/>
    </row>
    <row r="8" spans="2:21" x14ac:dyDescent="0.15">
      <c r="B8" s="83"/>
      <c r="C8" s="86"/>
      <c r="D8" s="87"/>
      <c r="E8" s="18" t="s">
        <v>28</v>
      </c>
      <c r="F8" s="18" t="s">
        <v>29</v>
      </c>
      <c r="G8" s="18" t="s">
        <v>30</v>
      </c>
      <c r="H8" s="99" t="s">
        <v>31</v>
      </c>
      <c r="I8" s="90"/>
      <c r="J8" s="4" t="s">
        <v>32</v>
      </c>
      <c r="K8" s="100" t="s">
        <v>33</v>
      </c>
      <c r="L8" s="93"/>
      <c r="M8" s="94"/>
      <c r="N8" s="5" t="s">
        <v>28</v>
      </c>
      <c r="O8" s="5" t="s">
        <v>29</v>
      </c>
      <c r="P8" s="101" t="s">
        <v>31</v>
      </c>
      <c r="Q8" s="97"/>
      <c r="R8" s="98" t="s">
        <v>34</v>
      </c>
      <c r="S8" s="98"/>
      <c r="T8" s="98" t="s">
        <v>32</v>
      </c>
      <c r="U8" s="98"/>
    </row>
    <row r="9" spans="2:21" x14ac:dyDescent="0.15">
      <c r="B9" s="19">
        <v>1</v>
      </c>
      <c r="C9" s="102">
        <v>1000000</v>
      </c>
      <c r="D9" s="102"/>
      <c r="E9" s="19">
        <v>2001</v>
      </c>
      <c r="F9" s="8">
        <v>42111</v>
      </c>
      <c r="G9" s="19" t="s">
        <v>4</v>
      </c>
      <c r="H9" s="113">
        <v>105.33</v>
      </c>
      <c r="I9" s="113"/>
      <c r="J9" s="19">
        <v>57</v>
      </c>
      <c r="K9" s="102">
        <f t="shared" ref="K9:K72" si="0">IF(F9="","",C9*0.03)</f>
        <v>30000</v>
      </c>
      <c r="L9" s="102"/>
      <c r="M9" s="6">
        <f>IF(J9="","",(K9/J9)/1000)</f>
        <v>0.52631578947368418</v>
      </c>
      <c r="N9" s="19">
        <v>2001</v>
      </c>
      <c r="O9" s="8">
        <v>42111</v>
      </c>
      <c r="P9" s="113">
        <v>108.25</v>
      </c>
      <c r="Q9" s="113"/>
      <c r="R9" s="105">
        <f>IF(O9="","",(IF(G9="売",H9-P9,P9-H9))*M9*100000)</f>
        <v>153684.21052631587</v>
      </c>
      <c r="S9" s="105"/>
      <c r="T9" s="106">
        <f>IF(O9="","",IF(R9&lt;0,J9*(-1),IF(G9="買",(P9-H9)*100,(H9-P9)*100)))</f>
        <v>292.00000000000017</v>
      </c>
      <c r="U9" s="106"/>
    </row>
    <row r="10" spans="2:21" x14ac:dyDescent="0.15">
      <c r="B10" s="19">
        <v>2</v>
      </c>
      <c r="C10" s="102">
        <f t="shared" ref="C10:C73" si="1">IF(R9="","",C9+R9)</f>
        <v>1153684.210526316</v>
      </c>
      <c r="D10" s="102"/>
      <c r="E10" s="19"/>
      <c r="F10" s="8"/>
      <c r="G10" s="19" t="s">
        <v>4</v>
      </c>
      <c r="H10" s="113"/>
      <c r="I10" s="113"/>
      <c r="J10" s="19"/>
      <c r="K10" s="102" t="str">
        <f t="shared" si="0"/>
        <v/>
      </c>
      <c r="L10" s="102"/>
      <c r="M10" s="6" t="str">
        <f t="shared" ref="M10:M73" si="2">IF(J10="","",(K10/J10)/1000)</f>
        <v/>
      </c>
      <c r="N10" s="19"/>
      <c r="O10" s="8"/>
      <c r="P10" s="113"/>
      <c r="Q10" s="113"/>
      <c r="R10" s="105" t="str">
        <f t="shared" ref="R10:R73" si="3">IF(O10="","",(IF(G10="売",H10-P10,P10-H10))*M10*100000)</f>
        <v/>
      </c>
      <c r="S10" s="105"/>
      <c r="T10" s="106" t="str">
        <f t="shared" ref="T10:T73" si="4">IF(O10="","",IF(R10&lt;0,J10*(-1),IF(G10="買",(P10-H10)*100,(H10-P10)*100)))</f>
        <v/>
      </c>
      <c r="U10" s="106"/>
    </row>
    <row r="11" spans="2:21" x14ac:dyDescent="0.15">
      <c r="B11" s="19">
        <v>3</v>
      </c>
      <c r="C11" s="102" t="str">
        <f t="shared" si="1"/>
        <v/>
      </c>
      <c r="D11" s="102"/>
      <c r="E11" s="19"/>
      <c r="F11" s="8"/>
      <c r="G11" s="19" t="s">
        <v>4</v>
      </c>
      <c r="H11" s="113"/>
      <c r="I11" s="113"/>
      <c r="J11" s="19"/>
      <c r="K11" s="102" t="str">
        <f t="shared" si="0"/>
        <v/>
      </c>
      <c r="L11" s="102"/>
      <c r="M11" s="6" t="str">
        <f t="shared" si="2"/>
        <v/>
      </c>
      <c r="N11" s="19"/>
      <c r="O11" s="8"/>
      <c r="P11" s="113"/>
      <c r="Q11" s="113"/>
      <c r="R11" s="105" t="str">
        <f t="shared" si="3"/>
        <v/>
      </c>
      <c r="S11" s="105"/>
      <c r="T11" s="106" t="str">
        <f t="shared" si="4"/>
        <v/>
      </c>
      <c r="U11" s="106"/>
    </row>
    <row r="12" spans="2:21" x14ac:dyDescent="0.15">
      <c r="B12" s="19">
        <v>4</v>
      </c>
      <c r="C12" s="102" t="str">
        <f t="shared" si="1"/>
        <v/>
      </c>
      <c r="D12" s="102"/>
      <c r="E12" s="19"/>
      <c r="F12" s="8"/>
      <c r="G12" s="19" t="s">
        <v>3</v>
      </c>
      <c r="H12" s="113"/>
      <c r="I12" s="113"/>
      <c r="J12" s="19"/>
      <c r="K12" s="102" t="str">
        <f t="shared" si="0"/>
        <v/>
      </c>
      <c r="L12" s="102"/>
      <c r="M12" s="6" t="str">
        <f t="shared" si="2"/>
        <v/>
      </c>
      <c r="N12" s="19"/>
      <c r="O12" s="8"/>
      <c r="P12" s="113"/>
      <c r="Q12" s="113"/>
      <c r="R12" s="105" t="str">
        <f t="shared" si="3"/>
        <v/>
      </c>
      <c r="S12" s="105"/>
      <c r="T12" s="106" t="str">
        <f t="shared" si="4"/>
        <v/>
      </c>
      <c r="U12" s="106"/>
    </row>
    <row r="13" spans="2:21" x14ac:dyDescent="0.15">
      <c r="B13" s="19">
        <v>5</v>
      </c>
      <c r="C13" s="102" t="str">
        <f t="shared" si="1"/>
        <v/>
      </c>
      <c r="D13" s="102"/>
      <c r="E13" s="19"/>
      <c r="F13" s="8"/>
      <c r="G13" s="19" t="s">
        <v>3</v>
      </c>
      <c r="H13" s="113"/>
      <c r="I13" s="113"/>
      <c r="J13" s="19"/>
      <c r="K13" s="102" t="str">
        <f t="shared" si="0"/>
        <v/>
      </c>
      <c r="L13" s="102"/>
      <c r="M13" s="6" t="str">
        <f t="shared" si="2"/>
        <v/>
      </c>
      <c r="N13" s="19"/>
      <c r="O13" s="8"/>
      <c r="P13" s="113"/>
      <c r="Q13" s="113"/>
      <c r="R13" s="105" t="str">
        <f t="shared" si="3"/>
        <v/>
      </c>
      <c r="S13" s="105"/>
      <c r="T13" s="106" t="str">
        <f t="shared" si="4"/>
        <v/>
      </c>
      <c r="U13" s="106"/>
    </row>
    <row r="14" spans="2:21" x14ac:dyDescent="0.15">
      <c r="B14" s="19">
        <v>6</v>
      </c>
      <c r="C14" s="102" t="str">
        <f t="shared" si="1"/>
        <v/>
      </c>
      <c r="D14" s="102"/>
      <c r="E14" s="19"/>
      <c r="F14" s="8"/>
      <c r="G14" s="19" t="s">
        <v>4</v>
      </c>
      <c r="H14" s="113"/>
      <c r="I14" s="113"/>
      <c r="J14" s="19"/>
      <c r="K14" s="102" t="str">
        <f t="shared" si="0"/>
        <v/>
      </c>
      <c r="L14" s="102"/>
      <c r="M14" s="6" t="str">
        <f t="shared" si="2"/>
        <v/>
      </c>
      <c r="N14" s="19"/>
      <c r="O14" s="8"/>
      <c r="P14" s="113"/>
      <c r="Q14" s="113"/>
      <c r="R14" s="105" t="str">
        <f t="shared" si="3"/>
        <v/>
      </c>
      <c r="S14" s="105"/>
      <c r="T14" s="106" t="str">
        <f t="shared" si="4"/>
        <v/>
      </c>
      <c r="U14" s="106"/>
    </row>
    <row r="15" spans="2:21" x14ac:dyDescent="0.15">
      <c r="B15" s="19">
        <v>7</v>
      </c>
      <c r="C15" s="102" t="str">
        <f t="shared" si="1"/>
        <v/>
      </c>
      <c r="D15" s="102"/>
      <c r="E15" s="19"/>
      <c r="F15" s="8"/>
      <c r="G15" s="19" t="s">
        <v>4</v>
      </c>
      <c r="H15" s="113"/>
      <c r="I15" s="113"/>
      <c r="J15" s="19"/>
      <c r="K15" s="102" t="str">
        <f t="shared" si="0"/>
        <v/>
      </c>
      <c r="L15" s="102"/>
      <c r="M15" s="6" t="str">
        <f t="shared" si="2"/>
        <v/>
      </c>
      <c r="N15" s="19"/>
      <c r="O15" s="8"/>
      <c r="P15" s="113"/>
      <c r="Q15" s="113"/>
      <c r="R15" s="105" t="str">
        <f t="shared" si="3"/>
        <v/>
      </c>
      <c r="S15" s="105"/>
      <c r="T15" s="106" t="str">
        <f t="shared" si="4"/>
        <v/>
      </c>
      <c r="U15" s="106"/>
    </row>
    <row r="16" spans="2:21" x14ac:dyDescent="0.15">
      <c r="B16" s="19">
        <v>8</v>
      </c>
      <c r="C16" s="102" t="str">
        <f t="shared" si="1"/>
        <v/>
      </c>
      <c r="D16" s="102"/>
      <c r="E16" s="19"/>
      <c r="F16" s="8"/>
      <c r="G16" s="19" t="s">
        <v>4</v>
      </c>
      <c r="H16" s="113"/>
      <c r="I16" s="113"/>
      <c r="J16" s="19"/>
      <c r="K16" s="102" t="str">
        <f t="shared" si="0"/>
        <v/>
      </c>
      <c r="L16" s="102"/>
      <c r="M16" s="6" t="str">
        <f t="shared" si="2"/>
        <v/>
      </c>
      <c r="N16" s="19"/>
      <c r="O16" s="8"/>
      <c r="P16" s="113"/>
      <c r="Q16" s="113"/>
      <c r="R16" s="105" t="str">
        <f t="shared" si="3"/>
        <v/>
      </c>
      <c r="S16" s="105"/>
      <c r="T16" s="106" t="str">
        <f t="shared" si="4"/>
        <v/>
      </c>
      <c r="U16" s="106"/>
    </row>
    <row r="17" spans="2:21" x14ac:dyDescent="0.15">
      <c r="B17" s="19">
        <v>9</v>
      </c>
      <c r="C17" s="102" t="str">
        <f t="shared" si="1"/>
        <v/>
      </c>
      <c r="D17" s="102"/>
      <c r="E17" s="19"/>
      <c r="F17" s="8"/>
      <c r="G17" s="19" t="s">
        <v>4</v>
      </c>
      <c r="H17" s="113"/>
      <c r="I17" s="113"/>
      <c r="J17" s="19"/>
      <c r="K17" s="102" t="str">
        <f t="shared" si="0"/>
        <v/>
      </c>
      <c r="L17" s="102"/>
      <c r="M17" s="6" t="str">
        <f t="shared" si="2"/>
        <v/>
      </c>
      <c r="N17" s="19"/>
      <c r="O17" s="8"/>
      <c r="P17" s="113"/>
      <c r="Q17" s="113"/>
      <c r="R17" s="105" t="str">
        <f t="shared" si="3"/>
        <v/>
      </c>
      <c r="S17" s="105"/>
      <c r="T17" s="106" t="str">
        <f t="shared" si="4"/>
        <v/>
      </c>
      <c r="U17" s="106"/>
    </row>
    <row r="18" spans="2:21" x14ac:dyDescent="0.15">
      <c r="B18" s="19">
        <v>10</v>
      </c>
      <c r="C18" s="102" t="str">
        <f t="shared" si="1"/>
        <v/>
      </c>
      <c r="D18" s="102"/>
      <c r="E18" s="19"/>
      <c r="F18" s="8"/>
      <c r="G18" s="19" t="s">
        <v>4</v>
      </c>
      <c r="H18" s="113"/>
      <c r="I18" s="113"/>
      <c r="J18" s="19"/>
      <c r="K18" s="102" t="str">
        <f t="shared" si="0"/>
        <v/>
      </c>
      <c r="L18" s="102"/>
      <c r="M18" s="6" t="str">
        <f t="shared" si="2"/>
        <v/>
      </c>
      <c r="N18" s="19"/>
      <c r="O18" s="8"/>
      <c r="P18" s="113"/>
      <c r="Q18" s="113"/>
      <c r="R18" s="105" t="str">
        <f t="shared" si="3"/>
        <v/>
      </c>
      <c r="S18" s="105"/>
      <c r="T18" s="106" t="str">
        <f t="shared" si="4"/>
        <v/>
      </c>
      <c r="U18" s="106"/>
    </row>
    <row r="19" spans="2:21" x14ac:dyDescent="0.15">
      <c r="B19" s="19">
        <v>11</v>
      </c>
      <c r="C19" s="102" t="str">
        <f t="shared" si="1"/>
        <v/>
      </c>
      <c r="D19" s="102"/>
      <c r="E19" s="19"/>
      <c r="F19" s="8"/>
      <c r="G19" s="19" t="s">
        <v>4</v>
      </c>
      <c r="H19" s="113"/>
      <c r="I19" s="113"/>
      <c r="J19" s="19"/>
      <c r="K19" s="102" t="str">
        <f t="shared" si="0"/>
        <v/>
      </c>
      <c r="L19" s="102"/>
      <c r="M19" s="6" t="str">
        <f t="shared" si="2"/>
        <v/>
      </c>
      <c r="N19" s="19"/>
      <c r="O19" s="8"/>
      <c r="P19" s="113"/>
      <c r="Q19" s="113"/>
      <c r="R19" s="105" t="str">
        <f t="shared" si="3"/>
        <v/>
      </c>
      <c r="S19" s="105"/>
      <c r="T19" s="106" t="str">
        <f t="shared" si="4"/>
        <v/>
      </c>
      <c r="U19" s="106"/>
    </row>
    <row r="20" spans="2:21" x14ac:dyDescent="0.15">
      <c r="B20" s="19">
        <v>12</v>
      </c>
      <c r="C20" s="102" t="str">
        <f t="shared" si="1"/>
        <v/>
      </c>
      <c r="D20" s="102"/>
      <c r="E20" s="19"/>
      <c r="F20" s="8"/>
      <c r="G20" s="19" t="s">
        <v>4</v>
      </c>
      <c r="H20" s="113"/>
      <c r="I20" s="113"/>
      <c r="J20" s="19"/>
      <c r="K20" s="102" t="str">
        <f t="shared" si="0"/>
        <v/>
      </c>
      <c r="L20" s="102"/>
      <c r="M20" s="6" t="str">
        <f t="shared" si="2"/>
        <v/>
      </c>
      <c r="N20" s="19"/>
      <c r="O20" s="8"/>
      <c r="P20" s="113"/>
      <c r="Q20" s="113"/>
      <c r="R20" s="105" t="str">
        <f t="shared" si="3"/>
        <v/>
      </c>
      <c r="S20" s="105"/>
      <c r="T20" s="106" t="str">
        <f t="shared" si="4"/>
        <v/>
      </c>
      <c r="U20" s="106"/>
    </row>
    <row r="21" spans="2:21" x14ac:dyDescent="0.15">
      <c r="B21" s="19">
        <v>13</v>
      </c>
      <c r="C21" s="102" t="str">
        <f t="shared" si="1"/>
        <v/>
      </c>
      <c r="D21" s="102"/>
      <c r="E21" s="19"/>
      <c r="F21" s="8"/>
      <c r="G21" s="19" t="s">
        <v>4</v>
      </c>
      <c r="H21" s="113"/>
      <c r="I21" s="113"/>
      <c r="J21" s="19"/>
      <c r="K21" s="102" t="str">
        <f t="shared" si="0"/>
        <v/>
      </c>
      <c r="L21" s="102"/>
      <c r="M21" s="6" t="str">
        <f t="shared" si="2"/>
        <v/>
      </c>
      <c r="N21" s="19"/>
      <c r="O21" s="8"/>
      <c r="P21" s="113"/>
      <c r="Q21" s="113"/>
      <c r="R21" s="105" t="str">
        <f t="shared" si="3"/>
        <v/>
      </c>
      <c r="S21" s="105"/>
      <c r="T21" s="106" t="str">
        <f t="shared" si="4"/>
        <v/>
      </c>
      <c r="U21" s="106"/>
    </row>
    <row r="22" spans="2:21" x14ac:dyDescent="0.15">
      <c r="B22" s="19">
        <v>14</v>
      </c>
      <c r="C22" s="102" t="str">
        <f t="shared" si="1"/>
        <v/>
      </c>
      <c r="D22" s="102"/>
      <c r="E22" s="19"/>
      <c r="F22" s="8"/>
      <c r="G22" s="19" t="s">
        <v>3</v>
      </c>
      <c r="H22" s="113"/>
      <c r="I22" s="113"/>
      <c r="J22" s="19"/>
      <c r="K22" s="102" t="str">
        <f t="shared" si="0"/>
        <v/>
      </c>
      <c r="L22" s="102"/>
      <c r="M22" s="6" t="str">
        <f t="shared" si="2"/>
        <v/>
      </c>
      <c r="N22" s="19"/>
      <c r="O22" s="8"/>
      <c r="P22" s="113"/>
      <c r="Q22" s="113"/>
      <c r="R22" s="105" t="str">
        <f t="shared" si="3"/>
        <v/>
      </c>
      <c r="S22" s="105"/>
      <c r="T22" s="106" t="str">
        <f t="shared" si="4"/>
        <v/>
      </c>
      <c r="U22" s="106"/>
    </row>
    <row r="23" spans="2:21" x14ac:dyDescent="0.15">
      <c r="B23" s="19">
        <v>15</v>
      </c>
      <c r="C23" s="102" t="str">
        <f t="shared" si="1"/>
        <v/>
      </c>
      <c r="D23" s="102"/>
      <c r="E23" s="19"/>
      <c r="F23" s="8"/>
      <c r="G23" s="19" t="s">
        <v>4</v>
      </c>
      <c r="H23" s="113"/>
      <c r="I23" s="113"/>
      <c r="J23" s="19"/>
      <c r="K23" s="102" t="str">
        <f t="shared" si="0"/>
        <v/>
      </c>
      <c r="L23" s="102"/>
      <c r="M23" s="6" t="str">
        <f t="shared" si="2"/>
        <v/>
      </c>
      <c r="N23" s="19"/>
      <c r="O23" s="8"/>
      <c r="P23" s="113"/>
      <c r="Q23" s="113"/>
      <c r="R23" s="105" t="str">
        <f t="shared" si="3"/>
        <v/>
      </c>
      <c r="S23" s="105"/>
      <c r="T23" s="106" t="str">
        <f t="shared" si="4"/>
        <v/>
      </c>
      <c r="U23" s="106"/>
    </row>
    <row r="24" spans="2:21" x14ac:dyDescent="0.15">
      <c r="B24" s="19">
        <v>16</v>
      </c>
      <c r="C24" s="102" t="str">
        <f t="shared" si="1"/>
        <v/>
      </c>
      <c r="D24" s="102"/>
      <c r="E24" s="19"/>
      <c r="F24" s="8"/>
      <c r="G24" s="19" t="s">
        <v>4</v>
      </c>
      <c r="H24" s="113"/>
      <c r="I24" s="113"/>
      <c r="J24" s="19"/>
      <c r="K24" s="102" t="str">
        <f t="shared" si="0"/>
        <v/>
      </c>
      <c r="L24" s="102"/>
      <c r="M24" s="6" t="str">
        <f t="shared" si="2"/>
        <v/>
      </c>
      <c r="N24" s="19"/>
      <c r="O24" s="8"/>
      <c r="P24" s="113"/>
      <c r="Q24" s="113"/>
      <c r="R24" s="105" t="str">
        <f t="shared" si="3"/>
        <v/>
      </c>
      <c r="S24" s="105"/>
      <c r="T24" s="106" t="str">
        <f t="shared" si="4"/>
        <v/>
      </c>
      <c r="U24" s="106"/>
    </row>
    <row r="25" spans="2:21" x14ac:dyDescent="0.15">
      <c r="B25" s="19">
        <v>17</v>
      </c>
      <c r="C25" s="102" t="str">
        <f t="shared" si="1"/>
        <v/>
      </c>
      <c r="D25" s="102"/>
      <c r="E25" s="19"/>
      <c r="F25" s="8"/>
      <c r="G25" s="19" t="s">
        <v>4</v>
      </c>
      <c r="H25" s="113"/>
      <c r="I25" s="113"/>
      <c r="J25" s="19"/>
      <c r="K25" s="102" t="str">
        <f t="shared" si="0"/>
        <v/>
      </c>
      <c r="L25" s="102"/>
      <c r="M25" s="6" t="str">
        <f t="shared" si="2"/>
        <v/>
      </c>
      <c r="N25" s="19"/>
      <c r="O25" s="8"/>
      <c r="P25" s="113"/>
      <c r="Q25" s="113"/>
      <c r="R25" s="105" t="str">
        <f t="shared" si="3"/>
        <v/>
      </c>
      <c r="S25" s="105"/>
      <c r="T25" s="106" t="str">
        <f t="shared" si="4"/>
        <v/>
      </c>
      <c r="U25" s="106"/>
    </row>
    <row r="26" spans="2:21" x14ac:dyDescent="0.15">
      <c r="B26" s="19">
        <v>18</v>
      </c>
      <c r="C26" s="102" t="str">
        <f t="shared" si="1"/>
        <v/>
      </c>
      <c r="D26" s="102"/>
      <c r="E26" s="19"/>
      <c r="F26" s="8"/>
      <c r="G26" s="19" t="s">
        <v>4</v>
      </c>
      <c r="H26" s="113"/>
      <c r="I26" s="113"/>
      <c r="J26" s="19"/>
      <c r="K26" s="102" t="str">
        <f t="shared" si="0"/>
        <v/>
      </c>
      <c r="L26" s="102"/>
      <c r="M26" s="6" t="str">
        <f t="shared" si="2"/>
        <v/>
      </c>
      <c r="N26" s="19"/>
      <c r="O26" s="8"/>
      <c r="P26" s="113"/>
      <c r="Q26" s="113"/>
      <c r="R26" s="105" t="str">
        <f t="shared" si="3"/>
        <v/>
      </c>
      <c r="S26" s="105"/>
      <c r="T26" s="106" t="str">
        <f t="shared" si="4"/>
        <v/>
      </c>
      <c r="U26" s="106"/>
    </row>
    <row r="27" spans="2:21" x14ac:dyDescent="0.15">
      <c r="B27" s="19">
        <v>19</v>
      </c>
      <c r="C27" s="102" t="str">
        <f t="shared" si="1"/>
        <v/>
      </c>
      <c r="D27" s="102"/>
      <c r="E27" s="19"/>
      <c r="F27" s="8"/>
      <c r="G27" s="19" t="s">
        <v>3</v>
      </c>
      <c r="H27" s="113"/>
      <c r="I27" s="113"/>
      <c r="J27" s="19"/>
      <c r="K27" s="102" t="str">
        <f t="shared" si="0"/>
        <v/>
      </c>
      <c r="L27" s="102"/>
      <c r="M27" s="6" t="str">
        <f t="shared" si="2"/>
        <v/>
      </c>
      <c r="N27" s="19"/>
      <c r="O27" s="8"/>
      <c r="P27" s="113"/>
      <c r="Q27" s="113"/>
      <c r="R27" s="105" t="str">
        <f t="shared" si="3"/>
        <v/>
      </c>
      <c r="S27" s="105"/>
      <c r="T27" s="106" t="str">
        <f t="shared" si="4"/>
        <v/>
      </c>
      <c r="U27" s="106"/>
    </row>
    <row r="28" spans="2:21" x14ac:dyDescent="0.15">
      <c r="B28" s="19">
        <v>20</v>
      </c>
      <c r="C28" s="102" t="str">
        <f t="shared" si="1"/>
        <v/>
      </c>
      <c r="D28" s="102"/>
      <c r="E28" s="19"/>
      <c r="F28" s="8"/>
      <c r="G28" s="19" t="s">
        <v>4</v>
      </c>
      <c r="H28" s="113"/>
      <c r="I28" s="113"/>
      <c r="J28" s="19"/>
      <c r="K28" s="102" t="str">
        <f t="shared" si="0"/>
        <v/>
      </c>
      <c r="L28" s="102"/>
      <c r="M28" s="6" t="str">
        <f t="shared" si="2"/>
        <v/>
      </c>
      <c r="N28" s="19"/>
      <c r="O28" s="8"/>
      <c r="P28" s="113"/>
      <c r="Q28" s="113"/>
      <c r="R28" s="105" t="str">
        <f t="shared" si="3"/>
        <v/>
      </c>
      <c r="S28" s="105"/>
      <c r="T28" s="106" t="str">
        <f t="shared" si="4"/>
        <v/>
      </c>
      <c r="U28" s="106"/>
    </row>
    <row r="29" spans="2:21" x14ac:dyDescent="0.15">
      <c r="B29" s="19">
        <v>21</v>
      </c>
      <c r="C29" s="102" t="str">
        <f t="shared" si="1"/>
        <v/>
      </c>
      <c r="D29" s="102"/>
      <c r="E29" s="19"/>
      <c r="F29" s="8"/>
      <c r="G29" s="19" t="s">
        <v>3</v>
      </c>
      <c r="H29" s="113"/>
      <c r="I29" s="113"/>
      <c r="J29" s="19"/>
      <c r="K29" s="102" t="str">
        <f t="shared" si="0"/>
        <v/>
      </c>
      <c r="L29" s="102"/>
      <c r="M29" s="6" t="str">
        <f t="shared" si="2"/>
        <v/>
      </c>
      <c r="N29" s="19"/>
      <c r="O29" s="8"/>
      <c r="P29" s="113"/>
      <c r="Q29" s="113"/>
      <c r="R29" s="105" t="str">
        <f t="shared" si="3"/>
        <v/>
      </c>
      <c r="S29" s="105"/>
      <c r="T29" s="106" t="str">
        <f t="shared" si="4"/>
        <v/>
      </c>
      <c r="U29" s="106"/>
    </row>
    <row r="30" spans="2:21" x14ac:dyDescent="0.15">
      <c r="B30" s="19">
        <v>22</v>
      </c>
      <c r="C30" s="102" t="str">
        <f t="shared" si="1"/>
        <v/>
      </c>
      <c r="D30" s="102"/>
      <c r="E30" s="19"/>
      <c r="F30" s="8"/>
      <c r="G30" s="19" t="s">
        <v>3</v>
      </c>
      <c r="H30" s="113"/>
      <c r="I30" s="113"/>
      <c r="J30" s="19"/>
      <c r="K30" s="102" t="str">
        <f t="shared" si="0"/>
        <v/>
      </c>
      <c r="L30" s="102"/>
      <c r="M30" s="6" t="str">
        <f t="shared" si="2"/>
        <v/>
      </c>
      <c r="N30" s="19"/>
      <c r="O30" s="8"/>
      <c r="P30" s="113"/>
      <c r="Q30" s="113"/>
      <c r="R30" s="105" t="str">
        <f t="shared" si="3"/>
        <v/>
      </c>
      <c r="S30" s="105"/>
      <c r="T30" s="106" t="str">
        <f t="shared" si="4"/>
        <v/>
      </c>
      <c r="U30" s="106"/>
    </row>
    <row r="31" spans="2:21" x14ac:dyDescent="0.15">
      <c r="B31" s="19">
        <v>23</v>
      </c>
      <c r="C31" s="102" t="str">
        <f t="shared" si="1"/>
        <v/>
      </c>
      <c r="D31" s="102"/>
      <c r="E31" s="19"/>
      <c r="F31" s="8"/>
      <c r="G31" s="19" t="s">
        <v>3</v>
      </c>
      <c r="H31" s="113"/>
      <c r="I31" s="113"/>
      <c r="J31" s="19"/>
      <c r="K31" s="102" t="str">
        <f t="shared" si="0"/>
        <v/>
      </c>
      <c r="L31" s="102"/>
      <c r="M31" s="6" t="str">
        <f t="shared" si="2"/>
        <v/>
      </c>
      <c r="N31" s="19"/>
      <c r="O31" s="8"/>
      <c r="P31" s="113"/>
      <c r="Q31" s="113"/>
      <c r="R31" s="105" t="str">
        <f t="shared" si="3"/>
        <v/>
      </c>
      <c r="S31" s="105"/>
      <c r="T31" s="106" t="str">
        <f t="shared" si="4"/>
        <v/>
      </c>
      <c r="U31" s="106"/>
    </row>
    <row r="32" spans="2:21" x14ac:dyDescent="0.15">
      <c r="B32" s="19">
        <v>24</v>
      </c>
      <c r="C32" s="102" t="str">
        <f t="shared" si="1"/>
        <v/>
      </c>
      <c r="D32" s="102"/>
      <c r="E32" s="19"/>
      <c r="F32" s="8"/>
      <c r="G32" s="19" t="s">
        <v>3</v>
      </c>
      <c r="H32" s="113"/>
      <c r="I32" s="113"/>
      <c r="J32" s="19"/>
      <c r="K32" s="102" t="str">
        <f t="shared" si="0"/>
        <v/>
      </c>
      <c r="L32" s="102"/>
      <c r="M32" s="6" t="str">
        <f t="shared" si="2"/>
        <v/>
      </c>
      <c r="N32" s="19"/>
      <c r="O32" s="8"/>
      <c r="P32" s="113"/>
      <c r="Q32" s="113"/>
      <c r="R32" s="105" t="str">
        <f t="shared" si="3"/>
        <v/>
      </c>
      <c r="S32" s="105"/>
      <c r="T32" s="106" t="str">
        <f t="shared" si="4"/>
        <v/>
      </c>
      <c r="U32" s="106"/>
    </row>
    <row r="33" spans="2:21" x14ac:dyDescent="0.15">
      <c r="B33" s="19">
        <v>25</v>
      </c>
      <c r="C33" s="102" t="str">
        <f t="shared" si="1"/>
        <v/>
      </c>
      <c r="D33" s="102"/>
      <c r="E33" s="19"/>
      <c r="F33" s="8"/>
      <c r="G33" s="19" t="s">
        <v>4</v>
      </c>
      <c r="H33" s="113"/>
      <c r="I33" s="113"/>
      <c r="J33" s="19"/>
      <c r="K33" s="102" t="str">
        <f t="shared" si="0"/>
        <v/>
      </c>
      <c r="L33" s="102"/>
      <c r="M33" s="6" t="str">
        <f t="shared" si="2"/>
        <v/>
      </c>
      <c r="N33" s="19"/>
      <c r="O33" s="8"/>
      <c r="P33" s="113"/>
      <c r="Q33" s="113"/>
      <c r="R33" s="105" t="str">
        <f t="shared" si="3"/>
        <v/>
      </c>
      <c r="S33" s="105"/>
      <c r="T33" s="106" t="str">
        <f t="shared" si="4"/>
        <v/>
      </c>
      <c r="U33" s="106"/>
    </row>
    <row r="34" spans="2:21" x14ac:dyDescent="0.15">
      <c r="B34" s="19">
        <v>26</v>
      </c>
      <c r="C34" s="102" t="str">
        <f t="shared" si="1"/>
        <v/>
      </c>
      <c r="D34" s="102"/>
      <c r="E34" s="19"/>
      <c r="F34" s="8"/>
      <c r="G34" s="19" t="s">
        <v>3</v>
      </c>
      <c r="H34" s="113"/>
      <c r="I34" s="113"/>
      <c r="J34" s="19"/>
      <c r="K34" s="102" t="str">
        <f t="shared" si="0"/>
        <v/>
      </c>
      <c r="L34" s="102"/>
      <c r="M34" s="6" t="str">
        <f t="shared" si="2"/>
        <v/>
      </c>
      <c r="N34" s="19"/>
      <c r="O34" s="8"/>
      <c r="P34" s="113"/>
      <c r="Q34" s="113"/>
      <c r="R34" s="105" t="str">
        <f t="shared" si="3"/>
        <v/>
      </c>
      <c r="S34" s="105"/>
      <c r="T34" s="106" t="str">
        <f t="shared" si="4"/>
        <v/>
      </c>
      <c r="U34" s="106"/>
    </row>
    <row r="35" spans="2:21" x14ac:dyDescent="0.15">
      <c r="B35" s="19">
        <v>27</v>
      </c>
      <c r="C35" s="102" t="str">
        <f t="shared" si="1"/>
        <v/>
      </c>
      <c r="D35" s="102"/>
      <c r="E35" s="19"/>
      <c r="F35" s="8"/>
      <c r="G35" s="19" t="s">
        <v>3</v>
      </c>
      <c r="H35" s="113"/>
      <c r="I35" s="113"/>
      <c r="J35" s="19"/>
      <c r="K35" s="102" t="str">
        <f t="shared" si="0"/>
        <v/>
      </c>
      <c r="L35" s="102"/>
      <c r="M35" s="6" t="str">
        <f t="shared" si="2"/>
        <v/>
      </c>
      <c r="N35" s="19"/>
      <c r="O35" s="8"/>
      <c r="P35" s="113"/>
      <c r="Q35" s="113"/>
      <c r="R35" s="105" t="str">
        <f t="shared" si="3"/>
        <v/>
      </c>
      <c r="S35" s="105"/>
      <c r="T35" s="106" t="str">
        <f t="shared" si="4"/>
        <v/>
      </c>
      <c r="U35" s="106"/>
    </row>
    <row r="36" spans="2:21" x14ac:dyDescent="0.15">
      <c r="B36" s="19">
        <v>28</v>
      </c>
      <c r="C36" s="102" t="str">
        <f t="shared" si="1"/>
        <v/>
      </c>
      <c r="D36" s="102"/>
      <c r="E36" s="19"/>
      <c r="F36" s="8"/>
      <c r="G36" s="19" t="s">
        <v>3</v>
      </c>
      <c r="H36" s="113"/>
      <c r="I36" s="113"/>
      <c r="J36" s="19"/>
      <c r="K36" s="102" t="str">
        <f t="shared" si="0"/>
        <v/>
      </c>
      <c r="L36" s="102"/>
      <c r="M36" s="6" t="str">
        <f t="shared" si="2"/>
        <v/>
      </c>
      <c r="N36" s="19"/>
      <c r="O36" s="8"/>
      <c r="P36" s="113"/>
      <c r="Q36" s="113"/>
      <c r="R36" s="105" t="str">
        <f t="shared" si="3"/>
        <v/>
      </c>
      <c r="S36" s="105"/>
      <c r="T36" s="106" t="str">
        <f t="shared" si="4"/>
        <v/>
      </c>
      <c r="U36" s="106"/>
    </row>
    <row r="37" spans="2:21" x14ac:dyDescent="0.15">
      <c r="B37" s="19">
        <v>29</v>
      </c>
      <c r="C37" s="102" t="str">
        <f t="shared" si="1"/>
        <v/>
      </c>
      <c r="D37" s="102"/>
      <c r="E37" s="19"/>
      <c r="F37" s="8"/>
      <c r="G37" s="19" t="s">
        <v>3</v>
      </c>
      <c r="H37" s="113"/>
      <c r="I37" s="113"/>
      <c r="J37" s="19"/>
      <c r="K37" s="102" t="str">
        <f t="shared" si="0"/>
        <v/>
      </c>
      <c r="L37" s="102"/>
      <c r="M37" s="6" t="str">
        <f t="shared" si="2"/>
        <v/>
      </c>
      <c r="N37" s="19"/>
      <c r="O37" s="8"/>
      <c r="P37" s="113"/>
      <c r="Q37" s="113"/>
      <c r="R37" s="105" t="str">
        <f t="shared" si="3"/>
        <v/>
      </c>
      <c r="S37" s="105"/>
      <c r="T37" s="106" t="str">
        <f t="shared" si="4"/>
        <v/>
      </c>
      <c r="U37" s="106"/>
    </row>
    <row r="38" spans="2:21" x14ac:dyDescent="0.15">
      <c r="B38" s="19">
        <v>30</v>
      </c>
      <c r="C38" s="102" t="str">
        <f t="shared" si="1"/>
        <v/>
      </c>
      <c r="D38" s="102"/>
      <c r="E38" s="19"/>
      <c r="F38" s="8"/>
      <c r="G38" s="19" t="s">
        <v>4</v>
      </c>
      <c r="H38" s="113"/>
      <c r="I38" s="113"/>
      <c r="J38" s="19"/>
      <c r="K38" s="102" t="str">
        <f t="shared" si="0"/>
        <v/>
      </c>
      <c r="L38" s="102"/>
      <c r="M38" s="6" t="str">
        <f t="shared" si="2"/>
        <v/>
      </c>
      <c r="N38" s="19"/>
      <c r="O38" s="8"/>
      <c r="P38" s="113"/>
      <c r="Q38" s="113"/>
      <c r="R38" s="105" t="str">
        <f t="shared" si="3"/>
        <v/>
      </c>
      <c r="S38" s="105"/>
      <c r="T38" s="106" t="str">
        <f t="shared" si="4"/>
        <v/>
      </c>
      <c r="U38" s="106"/>
    </row>
    <row r="39" spans="2:21" x14ac:dyDescent="0.15">
      <c r="B39" s="19">
        <v>31</v>
      </c>
      <c r="C39" s="102" t="str">
        <f t="shared" si="1"/>
        <v/>
      </c>
      <c r="D39" s="102"/>
      <c r="E39" s="19"/>
      <c r="F39" s="8"/>
      <c r="G39" s="19" t="s">
        <v>4</v>
      </c>
      <c r="H39" s="113"/>
      <c r="I39" s="113"/>
      <c r="J39" s="19"/>
      <c r="K39" s="102" t="str">
        <f t="shared" si="0"/>
        <v/>
      </c>
      <c r="L39" s="102"/>
      <c r="M39" s="6" t="str">
        <f t="shared" si="2"/>
        <v/>
      </c>
      <c r="N39" s="19"/>
      <c r="O39" s="8"/>
      <c r="P39" s="113"/>
      <c r="Q39" s="113"/>
      <c r="R39" s="105" t="str">
        <f t="shared" si="3"/>
        <v/>
      </c>
      <c r="S39" s="105"/>
      <c r="T39" s="106" t="str">
        <f t="shared" si="4"/>
        <v/>
      </c>
      <c r="U39" s="106"/>
    </row>
    <row r="40" spans="2:21" x14ac:dyDescent="0.15">
      <c r="B40" s="19">
        <v>32</v>
      </c>
      <c r="C40" s="102" t="str">
        <f t="shared" si="1"/>
        <v/>
      </c>
      <c r="D40" s="102"/>
      <c r="E40" s="19"/>
      <c r="F40" s="8"/>
      <c r="G40" s="19" t="s">
        <v>4</v>
      </c>
      <c r="H40" s="113"/>
      <c r="I40" s="113"/>
      <c r="J40" s="19"/>
      <c r="K40" s="102" t="str">
        <f t="shared" si="0"/>
        <v/>
      </c>
      <c r="L40" s="102"/>
      <c r="M40" s="6" t="str">
        <f t="shared" si="2"/>
        <v/>
      </c>
      <c r="N40" s="19"/>
      <c r="O40" s="8"/>
      <c r="P40" s="113"/>
      <c r="Q40" s="113"/>
      <c r="R40" s="105" t="str">
        <f t="shared" si="3"/>
        <v/>
      </c>
      <c r="S40" s="105"/>
      <c r="T40" s="106" t="str">
        <f t="shared" si="4"/>
        <v/>
      </c>
      <c r="U40" s="106"/>
    </row>
    <row r="41" spans="2:21" x14ac:dyDescent="0.15">
      <c r="B41" s="19">
        <v>33</v>
      </c>
      <c r="C41" s="102" t="str">
        <f t="shared" si="1"/>
        <v/>
      </c>
      <c r="D41" s="102"/>
      <c r="E41" s="19"/>
      <c r="F41" s="8"/>
      <c r="G41" s="19" t="s">
        <v>3</v>
      </c>
      <c r="H41" s="113"/>
      <c r="I41" s="113"/>
      <c r="J41" s="19"/>
      <c r="K41" s="102" t="str">
        <f t="shared" si="0"/>
        <v/>
      </c>
      <c r="L41" s="102"/>
      <c r="M41" s="6" t="str">
        <f t="shared" si="2"/>
        <v/>
      </c>
      <c r="N41" s="19"/>
      <c r="O41" s="8"/>
      <c r="P41" s="113"/>
      <c r="Q41" s="113"/>
      <c r="R41" s="105" t="str">
        <f t="shared" si="3"/>
        <v/>
      </c>
      <c r="S41" s="105"/>
      <c r="T41" s="106" t="str">
        <f t="shared" si="4"/>
        <v/>
      </c>
      <c r="U41" s="106"/>
    </row>
    <row r="42" spans="2:21" x14ac:dyDescent="0.15">
      <c r="B42" s="19">
        <v>34</v>
      </c>
      <c r="C42" s="102" t="str">
        <f t="shared" si="1"/>
        <v/>
      </c>
      <c r="D42" s="102"/>
      <c r="E42" s="19"/>
      <c r="F42" s="8"/>
      <c r="G42" s="19" t="s">
        <v>4</v>
      </c>
      <c r="H42" s="113"/>
      <c r="I42" s="113"/>
      <c r="J42" s="19"/>
      <c r="K42" s="102" t="str">
        <f t="shared" si="0"/>
        <v/>
      </c>
      <c r="L42" s="102"/>
      <c r="M42" s="6" t="str">
        <f t="shared" si="2"/>
        <v/>
      </c>
      <c r="N42" s="19"/>
      <c r="O42" s="8"/>
      <c r="P42" s="113"/>
      <c r="Q42" s="113"/>
      <c r="R42" s="105" t="str">
        <f t="shared" si="3"/>
        <v/>
      </c>
      <c r="S42" s="105"/>
      <c r="T42" s="106" t="str">
        <f t="shared" si="4"/>
        <v/>
      </c>
      <c r="U42" s="106"/>
    </row>
    <row r="43" spans="2:21" x14ac:dyDescent="0.15">
      <c r="B43" s="19">
        <v>35</v>
      </c>
      <c r="C43" s="102" t="str">
        <f t="shared" si="1"/>
        <v/>
      </c>
      <c r="D43" s="102"/>
      <c r="E43" s="19"/>
      <c r="F43" s="8"/>
      <c r="G43" s="19" t="s">
        <v>3</v>
      </c>
      <c r="H43" s="113"/>
      <c r="I43" s="113"/>
      <c r="J43" s="19"/>
      <c r="K43" s="102" t="str">
        <f t="shared" si="0"/>
        <v/>
      </c>
      <c r="L43" s="102"/>
      <c r="M43" s="6" t="str">
        <f t="shared" si="2"/>
        <v/>
      </c>
      <c r="N43" s="19"/>
      <c r="O43" s="8"/>
      <c r="P43" s="113"/>
      <c r="Q43" s="113"/>
      <c r="R43" s="105" t="str">
        <f t="shared" si="3"/>
        <v/>
      </c>
      <c r="S43" s="105"/>
      <c r="T43" s="106" t="str">
        <f t="shared" si="4"/>
        <v/>
      </c>
      <c r="U43" s="106"/>
    </row>
    <row r="44" spans="2:21" x14ac:dyDescent="0.15">
      <c r="B44" s="19">
        <v>36</v>
      </c>
      <c r="C44" s="102" t="str">
        <f t="shared" si="1"/>
        <v/>
      </c>
      <c r="D44" s="102"/>
      <c r="E44" s="19"/>
      <c r="F44" s="8"/>
      <c r="G44" s="19" t="s">
        <v>4</v>
      </c>
      <c r="H44" s="113"/>
      <c r="I44" s="113"/>
      <c r="J44" s="19"/>
      <c r="K44" s="102" t="str">
        <f t="shared" si="0"/>
        <v/>
      </c>
      <c r="L44" s="102"/>
      <c r="M44" s="6" t="str">
        <f t="shared" si="2"/>
        <v/>
      </c>
      <c r="N44" s="19"/>
      <c r="O44" s="8"/>
      <c r="P44" s="113"/>
      <c r="Q44" s="113"/>
      <c r="R44" s="105" t="str">
        <f t="shared" si="3"/>
        <v/>
      </c>
      <c r="S44" s="105"/>
      <c r="T44" s="106" t="str">
        <f t="shared" si="4"/>
        <v/>
      </c>
      <c r="U44" s="106"/>
    </row>
    <row r="45" spans="2:21" x14ac:dyDescent="0.15">
      <c r="B45" s="19">
        <v>37</v>
      </c>
      <c r="C45" s="102" t="str">
        <f t="shared" si="1"/>
        <v/>
      </c>
      <c r="D45" s="102"/>
      <c r="E45" s="19"/>
      <c r="F45" s="8"/>
      <c r="G45" s="19" t="s">
        <v>3</v>
      </c>
      <c r="H45" s="113"/>
      <c r="I45" s="113"/>
      <c r="J45" s="19"/>
      <c r="K45" s="102" t="str">
        <f t="shared" si="0"/>
        <v/>
      </c>
      <c r="L45" s="102"/>
      <c r="M45" s="6" t="str">
        <f t="shared" si="2"/>
        <v/>
      </c>
      <c r="N45" s="19"/>
      <c r="O45" s="8"/>
      <c r="P45" s="113"/>
      <c r="Q45" s="113"/>
      <c r="R45" s="105" t="str">
        <f t="shared" si="3"/>
        <v/>
      </c>
      <c r="S45" s="105"/>
      <c r="T45" s="106" t="str">
        <f t="shared" si="4"/>
        <v/>
      </c>
      <c r="U45" s="106"/>
    </row>
    <row r="46" spans="2:21" x14ac:dyDescent="0.15">
      <c r="B46" s="19">
        <v>38</v>
      </c>
      <c r="C46" s="102" t="str">
        <f t="shared" si="1"/>
        <v/>
      </c>
      <c r="D46" s="102"/>
      <c r="E46" s="19"/>
      <c r="F46" s="8"/>
      <c r="G46" s="19" t="s">
        <v>4</v>
      </c>
      <c r="H46" s="113"/>
      <c r="I46" s="113"/>
      <c r="J46" s="19"/>
      <c r="K46" s="102" t="str">
        <f t="shared" si="0"/>
        <v/>
      </c>
      <c r="L46" s="102"/>
      <c r="M46" s="6" t="str">
        <f t="shared" si="2"/>
        <v/>
      </c>
      <c r="N46" s="19"/>
      <c r="O46" s="8"/>
      <c r="P46" s="113"/>
      <c r="Q46" s="113"/>
      <c r="R46" s="105" t="str">
        <f t="shared" si="3"/>
        <v/>
      </c>
      <c r="S46" s="105"/>
      <c r="T46" s="106" t="str">
        <f t="shared" si="4"/>
        <v/>
      </c>
      <c r="U46" s="106"/>
    </row>
    <row r="47" spans="2:21" x14ac:dyDescent="0.15">
      <c r="B47" s="19">
        <v>39</v>
      </c>
      <c r="C47" s="102" t="str">
        <f t="shared" si="1"/>
        <v/>
      </c>
      <c r="D47" s="102"/>
      <c r="E47" s="19"/>
      <c r="F47" s="8"/>
      <c r="G47" s="19" t="s">
        <v>4</v>
      </c>
      <c r="H47" s="113"/>
      <c r="I47" s="113"/>
      <c r="J47" s="19"/>
      <c r="K47" s="102" t="str">
        <f t="shared" si="0"/>
        <v/>
      </c>
      <c r="L47" s="102"/>
      <c r="M47" s="6" t="str">
        <f t="shared" si="2"/>
        <v/>
      </c>
      <c r="N47" s="19"/>
      <c r="O47" s="8"/>
      <c r="P47" s="113"/>
      <c r="Q47" s="113"/>
      <c r="R47" s="105" t="str">
        <f t="shared" si="3"/>
        <v/>
      </c>
      <c r="S47" s="105"/>
      <c r="T47" s="106" t="str">
        <f t="shared" si="4"/>
        <v/>
      </c>
      <c r="U47" s="106"/>
    </row>
    <row r="48" spans="2:21" x14ac:dyDescent="0.15">
      <c r="B48" s="19">
        <v>40</v>
      </c>
      <c r="C48" s="102" t="str">
        <f t="shared" si="1"/>
        <v/>
      </c>
      <c r="D48" s="102"/>
      <c r="E48" s="19"/>
      <c r="F48" s="8"/>
      <c r="G48" s="19" t="s">
        <v>37</v>
      </c>
      <c r="H48" s="113"/>
      <c r="I48" s="113"/>
      <c r="J48" s="19"/>
      <c r="K48" s="102" t="str">
        <f t="shared" si="0"/>
        <v/>
      </c>
      <c r="L48" s="102"/>
      <c r="M48" s="6" t="str">
        <f t="shared" si="2"/>
        <v/>
      </c>
      <c r="N48" s="19"/>
      <c r="O48" s="8"/>
      <c r="P48" s="113"/>
      <c r="Q48" s="113"/>
      <c r="R48" s="105" t="str">
        <f t="shared" si="3"/>
        <v/>
      </c>
      <c r="S48" s="105"/>
      <c r="T48" s="106" t="str">
        <f t="shared" si="4"/>
        <v/>
      </c>
      <c r="U48" s="106"/>
    </row>
    <row r="49" spans="2:21" x14ac:dyDescent="0.15">
      <c r="B49" s="19">
        <v>41</v>
      </c>
      <c r="C49" s="102" t="str">
        <f t="shared" si="1"/>
        <v/>
      </c>
      <c r="D49" s="102"/>
      <c r="E49" s="19"/>
      <c r="F49" s="8"/>
      <c r="G49" s="19" t="s">
        <v>4</v>
      </c>
      <c r="H49" s="113"/>
      <c r="I49" s="113"/>
      <c r="J49" s="19"/>
      <c r="K49" s="102" t="str">
        <f t="shared" si="0"/>
        <v/>
      </c>
      <c r="L49" s="102"/>
      <c r="M49" s="6" t="str">
        <f t="shared" si="2"/>
        <v/>
      </c>
      <c r="N49" s="19"/>
      <c r="O49" s="8"/>
      <c r="P49" s="113"/>
      <c r="Q49" s="113"/>
      <c r="R49" s="105" t="str">
        <f t="shared" si="3"/>
        <v/>
      </c>
      <c r="S49" s="105"/>
      <c r="T49" s="106" t="str">
        <f t="shared" si="4"/>
        <v/>
      </c>
      <c r="U49" s="106"/>
    </row>
    <row r="50" spans="2:21" x14ac:dyDescent="0.15">
      <c r="B50" s="19">
        <v>42</v>
      </c>
      <c r="C50" s="102" t="str">
        <f t="shared" si="1"/>
        <v/>
      </c>
      <c r="D50" s="102"/>
      <c r="E50" s="19"/>
      <c r="F50" s="8"/>
      <c r="G50" s="19" t="s">
        <v>4</v>
      </c>
      <c r="H50" s="113"/>
      <c r="I50" s="113"/>
      <c r="J50" s="19"/>
      <c r="K50" s="102" t="str">
        <f t="shared" si="0"/>
        <v/>
      </c>
      <c r="L50" s="102"/>
      <c r="M50" s="6" t="str">
        <f t="shared" si="2"/>
        <v/>
      </c>
      <c r="N50" s="19"/>
      <c r="O50" s="8"/>
      <c r="P50" s="113"/>
      <c r="Q50" s="113"/>
      <c r="R50" s="105" t="str">
        <f t="shared" si="3"/>
        <v/>
      </c>
      <c r="S50" s="105"/>
      <c r="T50" s="106" t="str">
        <f t="shared" si="4"/>
        <v/>
      </c>
      <c r="U50" s="106"/>
    </row>
    <row r="51" spans="2:21" x14ac:dyDescent="0.15">
      <c r="B51" s="19">
        <v>43</v>
      </c>
      <c r="C51" s="102" t="str">
        <f t="shared" si="1"/>
        <v/>
      </c>
      <c r="D51" s="102"/>
      <c r="E51" s="19"/>
      <c r="F51" s="8"/>
      <c r="G51" s="19" t="s">
        <v>3</v>
      </c>
      <c r="H51" s="113"/>
      <c r="I51" s="113"/>
      <c r="J51" s="19"/>
      <c r="K51" s="102" t="str">
        <f t="shared" si="0"/>
        <v/>
      </c>
      <c r="L51" s="102"/>
      <c r="M51" s="6" t="str">
        <f t="shared" si="2"/>
        <v/>
      </c>
      <c r="N51" s="19"/>
      <c r="O51" s="8"/>
      <c r="P51" s="113"/>
      <c r="Q51" s="113"/>
      <c r="R51" s="105" t="str">
        <f t="shared" si="3"/>
        <v/>
      </c>
      <c r="S51" s="105"/>
      <c r="T51" s="106" t="str">
        <f t="shared" si="4"/>
        <v/>
      </c>
      <c r="U51" s="106"/>
    </row>
    <row r="52" spans="2:21" x14ac:dyDescent="0.15">
      <c r="B52" s="19">
        <v>44</v>
      </c>
      <c r="C52" s="102" t="str">
        <f t="shared" si="1"/>
        <v/>
      </c>
      <c r="D52" s="102"/>
      <c r="E52" s="19"/>
      <c r="F52" s="8"/>
      <c r="G52" s="19" t="s">
        <v>3</v>
      </c>
      <c r="H52" s="113"/>
      <c r="I52" s="113"/>
      <c r="J52" s="19"/>
      <c r="K52" s="102" t="str">
        <f t="shared" si="0"/>
        <v/>
      </c>
      <c r="L52" s="102"/>
      <c r="M52" s="6" t="str">
        <f t="shared" si="2"/>
        <v/>
      </c>
      <c r="N52" s="19"/>
      <c r="O52" s="8"/>
      <c r="P52" s="113"/>
      <c r="Q52" s="113"/>
      <c r="R52" s="105" t="str">
        <f t="shared" si="3"/>
        <v/>
      </c>
      <c r="S52" s="105"/>
      <c r="T52" s="106" t="str">
        <f t="shared" si="4"/>
        <v/>
      </c>
      <c r="U52" s="106"/>
    </row>
    <row r="53" spans="2:21" x14ac:dyDescent="0.15">
      <c r="B53" s="19">
        <v>45</v>
      </c>
      <c r="C53" s="102" t="str">
        <f t="shared" si="1"/>
        <v/>
      </c>
      <c r="D53" s="102"/>
      <c r="E53" s="19"/>
      <c r="F53" s="8"/>
      <c r="G53" s="19" t="s">
        <v>4</v>
      </c>
      <c r="H53" s="113"/>
      <c r="I53" s="113"/>
      <c r="J53" s="19"/>
      <c r="K53" s="102" t="str">
        <f t="shared" si="0"/>
        <v/>
      </c>
      <c r="L53" s="102"/>
      <c r="M53" s="6" t="str">
        <f t="shared" si="2"/>
        <v/>
      </c>
      <c r="N53" s="19"/>
      <c r="O53" s="8"/>
      <c r="P53" s="113"/>
      <c r="Q53" s="113"/>
      <c r="R53" s="105" t="str">
        <f t="shared" si="3"/>
        <v/>
      </c>
      <c r="S53" s="105"/>
      <c r="T53" s="106" t="str">
        <f t="shared" si="4"/>
        <v/>
      </c>
      <c r="U53" s="106"/>
    </row>
    <row r="54" spans="2:21" x14ac:dyDescent="0.15">
      <c r="B54" s="19">
        <v>46</v>
      </c>
      <c r="C54" s="102" t="str">
        <f t="shared" si="1"/>
        <v/>
      </c>
      <c r="D54" s="102"/>
      <c r="E54" s="19"/>
      <c r="F54" s="8"/>
      <c r="G54" s="19" t="s">
        <v>4</v>
      </c>
      <c r="H54" s="113"/>
      <c r="I54" s="113"/>
      <c r="J54" s="19"/>
      <c r="K54" s="102" t="str">
        <f t="shared" si="0"/>
        <v/>
      </c>
      <c r="L54" s="102"/>
      <c r="M54" s="6" t="str">
        <f t="shared" si="2"/>
        <v/>
      </c>
      <c r="N54" s="19"/>
      <c r="O54" s="8"/>
      <c r="P54" s="113"/>
      <c r="Q54" s="113"/>
      <c r="R54" s="105" t="str">
        <f t="shared" si="3"/>
        <v/>
      </c>
      <c r="S54" s="105"/>
      <c r="T54" s="106" t="str">
        <f t="shared" si="4"/>
        <v/>
      </c>
      <c r="U54" s="106"/>
    </row>
    <row r="55" spans="2:21" x14ac:dyDescent="0.15">
      <c r="B55" s="19">
        <v>47</v>
      </c>
      <c r="C55" s="102" t="str">
        <f t="shared" si="1"/>
        <v/>
      </c>
      <c r="D55" s="102"/>
      <c r="E55" s="19"/>
      <c r="F55" s="8"/>
      <c r="G55" s="19" t="s">
        <v>3</v>
      </c>
      <c r="H55" s="113"/>
      <c r="I55" s="113"/>
      <c r="J55" s="19"/>
      <c r="K55" s="102" t="str">
        <f t="shared" si="0"/>
        <v/>
      </c>
      <c r="L55" s="102"/>
      <c r="M55" s="6" t="str">
        <f t="shared" si="2"/>
        <v/>
      </c>
      <c r="N55" s="19"/>
      <c r="O55" s="8"/>
      <c r="P55" s="113"/>
      <c r="Q55" s="113"/>
      <c r="R55" s="105" t="str">
        <f t="shared" si="3"/>
        <v/>
      </c>
      <c r="S55" s="105"/>
      <c r="T55" s="106" t="str">
        <f t="shared" si="4"/>
        <v/>
      </c>
      <c r="U55" s="106"/>
    </row>
    <row r="56" spans="2:21" x14ac:dyDescent="0.15">
      <c r="B56" s="19">
        <v>48</v>
      </c>
      <c r="C56" s="102" t="str">
        <f t="shared" si="1"/>
        <v/>
      </c>
      <c r="D56" s="102"/>
      <c r="E56" s="19"/>
      <c r="F56" s="8"/>
      <c r="G56" s="19" t="s">
        <v>3</v>
      </c>
      <c r="H56" s="113"/>
      <c r="I56" s="113"/>
      <c r="J56" s="19"/>
      <c r="K56" s="102" t="str">
        <f t="shared" si="0"/>
        <v/>
      </c>
      <c r="L56" s="102"/>
      <c r="M56" s="6" t="str">
        <f t="shared" si="2"/>
        <v/>
      </c>
      <c r="N56" s="19"/>
      <c r="O56" s="8"/>
      <c r="P56" s="113"/>
      <c r="Q56" s="113"/>
      <c r="R56" s="105" t="str">
        <f t="shared" si="3"/>
        <v/>
      </c>
      <c r="S56" s="105"/>
      <c r="T56" s="106" t="str">
        <f t="shared" si="4"/>
        <v/>
      </c>
      <c r="U56" s="106"/>
    </row>
    <row r="57" spans="2:21" x14ac:dyDescent="0.15">
      <c r="B57" s="19">
        <v>49</v>
      </c>
      <c r="C57" s="102" t="str">
        <f t="shared" si="1"/>
        <v/>
      </c>
      <c r="D57" s="102"/>
      <c r="E57" s="19"/>
      <c r="F57" s="8"/>
      <c r="G57" s="19" t="s">
        <v>3</v>
      </c>
      <c r="H57" s="113"/>
      <c r="I57" s="113"/>
      <c r="J57" s="19"/>
      <c r="K57" s="102" t="str">
        <f t="shared" si="0"/>
        <v/>
      </c>
      <c r="L57" s="102"/>
      <c r="M57" s="6" t="str">
        <f t="shared" si="2"/>
        <v/>
      </c>
      <c r="N57" s="19"/>
      <c r="O57" s="8"/>
      <c r="P57" s="113"/>
      <c r="Q57" s="113"/>
      <c r="R57" s="105" t="str">
        <f t="shared" si="3"/>
        <v/>
      </c>
      <c r="S57" s="105"/>
      <c r="T57" s="106" t="str">
        <f t="shared" si="4"/>
        <v/>
      </c>
      <c r="U57" s="106"/>
    </row>
    <row r="58" spans="2:21" x14ac:dyDescent="0.15">
      <c r="B58" s="19">
        <v>50</v>
      </c>
      <c r="C58" s="102" t="str">
        <f t="shared" si="1"/>
        <v/>
      </c>
      <c r="D58" s="102"/>
      <c r="E58" s="19"/>
      <c r="F58" s="8"/>
      <c r="G58" s="19" t="s">
        <v>3</v>
      </c>
      <c r="H58" s="113"/>
      <c r="I58" s="113"/>
      <c r="J58" s="19"/>
      <c r="K58" s="102" t="str">
        <f t="shared" si="0"/>
        <v/>
      </c>
      <c r="L58" s="102"/>
      <c r="M58" s="6" t="str">
        <f t="shared" si="2"/>
        <v/>
      </c>
      <c r="N58" s="19"/>
      <c r="O58" s="8"/>
      <c r="P58" s="113"/>
      <c r="Q58" s="113"/>
      <c r="R58" s="105" t="str">
        <f t="shared" si="3"/>
        <v/>
      </c>
      <c r="S58" s="105"/>
      <c r="T58" s="106" t="str">
        <f t="shared" si="4"/>
        <v/>
      </c>
      <c r="U58" s="106"/>
    </row>
    <row r="59" spans="2:21" x14ac:dyDescent="0.15">
      <c r="B59" s="19">
        <v>51</v>
      </c>
      <c r="C59" s="102" t="str">
        <f t="shared" si="1"/>
        <v/>
      </c>
      <c r="D59" s="102"/>
      <c r="E59" s="19"/>
      <c r="F59" s="8"/>
      <c r="G59" s="19" t="s">
        <v>3</v>
      </c>
      <c r="H59" s="113"/>
      <c r="I59" s="113"/>
      <c r="J59" s="19"/>
      <c r="K59" s="102" t="str">
        <f t="shared" si="0"/>
        <v/>
      </c>
      <c r="L59" s="102"/>
      <c r="M59" s="6" t="str">
        <f t="shared" si="2"/>
        <v/>
      </c>
      <c r="N59" s="19"/>
      <c r="O59" s="8"/>
      <c r="P59" s="113"/>
      <c r="Q59" s="113"/>
      <c r="R59" s="105" t="str">
        <f t="shared" si="3"/>
        <v/>
      </c>
      <c r="S59" s="105"/>
      <c r="T59" s="106" t="str">
        <f t="shared" si="4"/>
        <v/>
      </c>
      <c r="U59" s="106"/>
    </row>
    <row r="60" spans="2:21" x14ac:dyDescent="0.15">
      <c r="B60" s="19">
        <v>52</v>
      </c>
      <c r="C60" s="102" t="str">
        <f t="shared" si="1"/>
        <v/>
      </c>
      <c r="D60" s="102"/>
      <c r="E60" s="19"/>
      <c r="F60" s="8"/>
      <c r="G60" s="19" t="s">
        <v>3</v>
      </c>
      <c r="H60" s="113"/>
      <c r="I60" s="113"/>
      <c r="J60" s="19"/>
      <c r="K60" s="102" t="str">
        <f t="shared" si="0"/>
        <v/>
      </c>
      <c r="L60" s="102"/>
      <c r="M60" s="6" t="str">
        <f t="shared" si="2"/>
        <v/>
      </c>
      <c r="N60" s="19"/>
      <c r="O60" s="8"/>
      <c r="P60" s="113"/>
      <c r="Q60" s="113"/>
      <c r="R60" s="105" t="str">
        <f t="shared" si="3"/>
        <v/>
      </c>
      <c r="S60" s="105"/>
      <c r="T60" s="106" t="str">
        <f t="shared" si="4"/>
        <v/>
      </c>
      <c r="U60" s="106"/>
    </row>
    <row r="61" spans="2:21" x14ac:dyDescent="0.15">
      <c r="B61" s="19">
        <v>53</v>
      </c>
      <c r="C61" s="102" t="str">
        <f t="shared" si="1"/>
        <v/>
      </c>
      <c r="D61" s="102"/>
      <c r="E61" s="19"/>
      <c r="F61" s="8"/>
      <c r="G61" s="19" t="s">
        <v>3</v>
      </c>
      <c r="H61" s="113"/>
      <c r="I61" s="113"/>
      <c r="J61" s="19"/>
      <c r="K61" s="102" t="str">
        <f t="shared" si="0"/>
        <v/>
      </c>
      <c r="L61" s="102"/>
      <c r="M61" s="6" t="str">
        <f t="shared" si="2"/>
        <v/>
      </c>
      <c r="N61" s="19"/>
      <c r="O61" s="8"/>
      <c r="P61" s="113"/>
      <c r="Q61" s="113"/>
      <c r="R61" s="105" t="str">
        <f t="shared" si="3"/>
        <v/>
      </c>
      <c r="S61" s="105"/>
      <c r="T61" s="106" t="str">
        <f t="shared" si="4"/>
        <v/>
      </c>
      <c r="U61" s="106"/>
    </row>
    <row r="62" spans="2:21" x14ac:dyDescent="0.15">
      <c r="B62" s="19">
        <v>54</v>
      </c>
      <c r="C62" s="102" t="str">
        <f t="shared" si="1"/>
        <v/>
      </c>
      <c r="D62" s="102"/>
      <c r="E62" s="19"/>
      <c r="F62" s="8"/>
      <c r="G62" s="19" t="s">
        <v>3</v>
      </c>
      <c r="H62" s="113"/>
      <c r="I62" s="113"/>
      <c r="J62" s="19"/>
      <c r="K62" s="102" t="str">
        <f t="shared" si="0"/>
        <v/>
      </c>
      <c r="L62" s="102"/>
      <c r="M62" s="6" t="str">
        <f t="shared" si="2"/>
        <v/>
      </c>
      <c r="N62" s="19"/>
      <c r="O62" s="8"/>
      <c r="P62" s="113"/>
      <c r="Q62" s="113"/>
      <c r="R62" s="105" t="str">
        <f t="shared" si="3"/>
        <v/>
      </c>
      <c r="S62" s="105"/>
      <c r="T62" s="106" t="str">
        <f t="shared" si="4"/>
        <v/>
      </c>
      <c r="U62" s="106"/>
    </row>
    <row r="63" spans="2:21" x14ac:dyDescent="0.15">
      <c r="B63" s="19">
        <v>55</v>
      </c>
      <c r="C63" s="102" t="str">
        <f t="shared" si="1"/>
        <v/>
      </c>
      <c r="D63" s="102"/>
      <c r="E63" s="19"/>
      <c r="F63" s="8"/>
      <c r="G63" s="19" t="s">
        <v>4</v>
      </c>
      <c r="H63" s="113"/>
      <c r="I63" s="113"/>
      <c r="J63" s="19"/>
      <c r="K63" s="102" t="str">
        <f t="shared" si="0"/>
        <v/>
      </c>
      <c r="L63" s="102"/>
      <c r="M63" s="6" t="str">
        <f t="shared" si="2"/>
        <v/>
      </c>
      <c r="N63" s="19"/>
      <c r="O63" s="8"/>
      <c r="P63" s="113"/>
      <c r="Q63" s="113"/>
      <c r="R63" s="105" t="str">
        <f t="shared" si="3"/>
        <v/>
      </c>
      <c r="S63" s="105"/>
      <c r="T63" s="106" t="str">
        <f t="shared" si="4"/>
        <v/>
      </c>
      <c r="U63" s="106"/>
    </row>
    <row r="64" spans="2:21" x14ac:dyDescent="0.15">
      <c r="B64" s="19">
        <v>56</v>
      </c>
      <c r="C64" s="102" t="str">
        <f t="shared" si="1"/>
        <v/>
      </c>
      <c r="D64" s="102"/>
      <c r="E64" s="19"/>
      <c r="F64" s="8"/>
      <c r="G64" s="19" t="s">
        <v>3</v>
      </c>
      <c r="H64" s="113"/>
      <c r="I64" s="113"/>
      <c r="J64" s="19"/>
      <c r="K64" s="102" t="str">
        <f t="shared" si="0"/>
        <v/>
      </c>
      <c r="L64" s="102"/>
      <c r="M64" s="6" t="str">
        <f t="shared" si="2"/>
        <v/>
      </c>
      <c r="N64" s="19"/>
      <c r="O64" s="8"/>
      <c r="P64" s="113"/>
      <c r="Q64" s="113"/>
      <c r="R64" s="105" t="str">
        <f t="shared" si="3"/>
        <v/>
      </c>
      <c r="S64" s="105"/>
      <c r="T64" s="106" t="str">
        <f t="shared" si="4"/>
        <v/>
      </c>
      <c r="U64" s="106"/>
    </row>
    <row r="65" spans="2:21" x14ac:dyDescent="0.15">
      <c r="B65" s="19">
        <v>57</v>
      </c>
      <c r="C65" s="102" t="str">
        <f t="shared" si="1"/>
        <v/>
      </c>
      <c r="D65" s="102"/>
      <c r="E65" s="19"/>
      <c r="F65" s="8"/>
      <c r="G65" s="19" t="s">
        <v>3</v>
      </c>
      <c r="H65" s="113"/>
      <c r="I65" s="113"/>
      <c r="J65" s="19"/>
      <c r="K65" s="102" t="str">
        <f t="shared" si="0"/>
        <v/>
      </c>
      <c r="L65" s="102"/>
      <c r="M65" s="6" t="str">
        <f t="shared" si="2"/>
        <v/>
      </c>
      <c r="N65" s="19"/>
      <c r="O65" s="8"/>
      <c r="P65" s="113"/>
      <c r="Q65" s="113"/>
      <c r="R65" s="105" t="str">
        <f t="shared" si="3"/>
        <v/>
      </c>
      <c r="S65" s="105"/>
      <c r="T65" s="106" t="str">
        <f t="shared" si="4"/>
        <v/>
      </c>
      <c r="U65" s="106"/>
    </row>
    <row r="66" spans="2:21" x14ac:dyDescent="0.15">
      <c r="B66" s="19">
        <v>58</v>
      </c>
      <c r="C66" s="102" t="str">
        <f t="shared" si="1"/>
        <v/>
      </c>
      <c r="D66" s="102"/>
      <c r="E66" s="19"/>
      <c r="F66" s="8"/>
      <c r="G66" s="19" t="s">
        <v>3</v>
      </c>
      <c r="H66" s="113"/>
      <c r="I66" s="113"/>
      <c r="J66" s="19"/>
      <c r="K66" s="102" t="str">
        <f t="shared" si="0"/>
        <v/>
      </c>
      <c r="L66" s="102"/>
      <c r="M66" s="6" t="str">
        <f t="shared" si="2"/>
        <v/>
      </c>
      <c r="N66" s="19"/>
      <c r="O66" s="8"/>
      <c r="P66" s="113"/>
      <c r="Q66" s="113"/>
      <c r="R66" s="105" t="str">
        <f t="shared" si="3"/>
        <v/>
      </c>
      <c r="S66" s="105"/>
      <c r="T66" s="106" t="str">
        <f t="shared" si="4"/>
        <v/>
      </c>
      <c r="U66" s="106"/>
    </row>
    <row r="67" spans="2:21" x14ac:dyDescent="0.15">
      <c r="B67" s="19">
        <v>59</v>
      </c>
      <c r="C67" s="102" t="str">
        <f t="shared" si="1"/>
        <v/>
      </c>
      <c r="D67" s="102"/>
      <c r="E67" s="19"/>
      <c r="F67" s="8"/>
      <c r="G67" s="19" t="s">
        <v>3</v>
      </c>
      <c r="H67" s="113"/>
      <c r="I67" s="113"/>
      <c r="J67" s="19"/>
      <c r="K67" s="102" t="str">
        <f t="shared" si="0"/>
        <v/>
      </c>
      <c r="L67" s="102"/>
      <c r="M67" s="6" t="str">
        <f t="shared" si="2"/>
        <v/>
      </c>
      <c r="N67" s="19"/>
      <c r="O67" s="8"/>
      <c r="P67" s="113"/>
      <c r="Q67" s="113"/>
      <c r="R67" s="105" t="str">
        <f t="shared" si="3"/>
        <v/>
      </c>
      <c r="S67" s="105"/>
      <c r="T67" s="106" t="str">
        <f t="shared" si="4"/>
        <v/>
      </c>
      <c r="U67" s="106"/>
    </row>
    <row r="68" spans="2:21" x14ac:dyDescent="0.15">
      <c r="B68" s="19">
        <v>60</v>
      </c>
      <c r="C68" s="102" t="str">
        <f t="shared" si="1"/>
        <v/>
      </c>
      <c r="D68" s="102"/>
      <c r="E68" s="19"/>
      <c r="F68" s="8"/>
      <c r="G68" s="19" t="s">
        <v>4</v>
      </c>
      <c r="H68" s="113"/>
      <c r="I68" s="113"/>
      <c r="J68" s="19"/>
      <c r="K68" s="102" t="str">
        <f t="shared" si="0"/>
        <v/>
      </c>
      <c r="L68" s="102"/>
      <c r="M68" s="6" t="str">
        <f t="shared" si="2"/>
        <v/>
      </c>
      <c r="N68" s="19"/>
      <c r="O68" s="8"/>
      <c r="P68" s="113"/>
      <c r="Q68" s="113"/>
      <c r="R68" s="105" t="str">
        <f t="shared" si="3"/>
        <v/>
      </c>
      <c r="S68" s="105"/>
      <c r="T68" s="106" t="str">
        <f t="shared" si="4"/>
        <v/>
      </c>
      <c r="U68" s="106"/>
    </row>
    <row r="69" spans="2:21" x14ac:dyDescent="0.15">
      <c r="B69" s="19">
        <v>61</v>
      </c>
      <c r="C69" s="102" t="str">
        <f t="shared" si="1"/>
        <v/>
      </c>
      <c r="D69" s="102"/>
      <c r="E69" s="19"/>
      <c r="F69" s="8"/>
      <c r="G69" s="19" t="s">
        <v>4</v>
      </c>
      <c r="H69" s="113"/>
      <c r="I69" s="113"/>
      <c r="J69" s="19"/>
      <c r="K69" s="102" t="str">
        <f t="shared" si="0"/>
        <v/>
      </c>
      <c r="L69" s="102"/>
      <c r="M69" s="6" t="str">
        <f t="shared" si="2"/>
        <v/>
      </c>
      <c r="N69" s="19"/>
      <c r="O69" s="8"/>
      <c r="P69" s="113"/>
      <c r="Q69" s="113"/>
      <c r="R69" s="105" t="str">
        <f t="shared" si="3"/>
        <v/>
      </c>
      <c r="S69" s="105"/>
      <c r="T69" s="106" t="str">
        <f t="shared" si="4"/>
        <v/>
      </c>
      <c r="U69" s="106"/>
    </row>
    <row r="70" spans="2:21" x14ac:dyDescent="0.15">
      <c r="B70" s="19">
        <v>62</v>
      </c>
      <c r="C70" s="102" t="str">
        <f t="shared" si="1"/>
        <v/>
      </c>
      <c r="D70" s="102"/>
      <c r="E70" s="19"/>
      <c r="F70" s="8"/>
      <c r="G70" s="19" t="s">
        <v>3</v>
      </c>
      <c r="H70" s="113"/>
      <c r="I70" s="113"/>
      <c r="J70" s="19"/>
      <c r="K70" s="102" t="str">
        <f t="shared" si="0"/>
        <v/>
      </c>
      <c r="L70" s="102"/>
      <c r="M70" s="6" t="str">
        <f t="shared" si="2"/>
        <v/>
      </c>
      <c r="N70" s="19"/>
      <c r="O70" s="8"/>
      <c r="P70" s="113"/>
      <c r="Q70" s="113"/>
      <c r="R70" s="105" t="str">
        <f t="shared" si="3"/>
        <v/>
      </c>
      <c r="S70" s="105"/>
      <c r="T70" s="106" t="str">
        <f t="shared" si="4"/>
        <v/>
      </c>
      <c r="U70" s="106"/>
    </row>
    <row r="71" spans="2:21" x14ac:dyDescent="0.15">
      <c r="B71" s="19">
        <v>63</v>
      </c>
      <c r="C71" s="102" t="str">
        <f t="shared" si="1"/>
        <v/>
      </c>
      <c r="D71" s="102"/>
      <c r="E71" s="19"/>
      <c r="F71" s="8"/>
      <c r="G71" s="19" t="s">
        <v>4</v>
      </c>
      <c r="H71" s="113"/>
      <c r="I71" s="113"/>
      <c r="J71" s="19"/>
      <c r="K71" s="102" t="str">
        <f t="shared" si="0"/>
        <v/>
      </c>
      <c r="L71" s="102"/>
      <c r="M71" s="6" t="str">
        <f t="shared" si="2"/>
        <v/>
      </c>
      <c r="N71" s="19"/>
      <c r="O71" s="8"/>
      <c r="P71" s="113"/>
      <c r="Q71" s="113"/>
      <c r="R71" s="105" t="str">
        <f t="shared" si="3"/>
        <v/>
      </c>
      <c r="S71" s="105"/>
      <c r="T71" s="106" t="str">
        <f t="shared" si="4"/>
        <v/>
      </c>
      <c r="U71" s="106"/>
    </row>
    <row r="72" spans="2:21" x14ac:dyDescent="0.15">
      <c r="B72" s="19">
        <v>64</v>
      </c>
      <c r="C72" s="102" t="str">
        <f t="shared" si="1"/>
        <v/>
      </c>
      <c r="D72" s="102"/>
      <c r="E72" s="19"/>
      <c r="F72" s="8"/>
      <c r="G72" s="19" t="s">
        <v>3</v>
      </c>
      <c r="H72" s="113"/>
      <c r="I72" s="113"/>
      <c r="J72" s="19"/>
      <c r="K72" s="102" t="str">
        <f t="shared" si="0"/>
        <v/>
      </c>
      <c r="L72" s="102"/>
      <c r="M72" s="6" t="str">
        <f t="shared" si="2"/>
        <v/>
      </c>
      <c r="N72" s="19"/>
      <c r="O72" s="8"/>
      <c r="P72" s="113"/>
      <c r="Q72" s="113"/>
      <c r="R72" s="105" t="str">
        <f t="shared" si="3"/>
        <v/>
      </c>
      <c r="S72" s="105"/>
      <c r="T72" s="106" t="str">
        <f t="shared" si="4"/>
        <v/>
      </c>
      <c r="U72" s="106"/>
    </row>
    <row r="73" spans="2:21" x14ac:dyDescent="0.15">
      <c r="B73" s="19">
        <v>65</v>
      </c>
      <c r="C73" s="102" t="str">
        <f t="shared" si="1"/>
        <v/>
      </c>
      <c r="D73" s="102"/>
      <c r="E73" s="19"/>
      <c r="F73" s="8"/>
      <c r="G73" s="19" t="s">
        <v>4</v>
      </c>
      <c r="H73" s="113"/>
      <c r="I73" s="113"/>
      <c r="J73" s="19"/>
      <c r="K73" s="102" t="str">
        <f t="shared" ref="K73:K108" si="5">IF(F73="","",C73*0.03)</f>
        <v/>
      </c>
      <c r="L73" s="102"/>
      <c r="M73" s="6" t="str">
        <f t="shared" si="2"/>
        <v/>
      </c>
      <c r="N73" s="19"/>
      <c r="O73" s="8"/>
      <c r="P73" s="113"/>
      <c r="Q73" s="113"/>
      <c r="R73" s="105" t="str">
        <f t="shared" si="3"/>
        <v/>
      </c>
      <c r="S73" s="105"/>
      <c r="T73" s="106" t="str">
        <f t="shared" si="4"/>
        <v/>
      </c>
      <c r="U73" s="106"/>
    </row>
    <row r="74" spans="2:21" x14ac:dyDescent="0.15">
      <c r="B74" s="19">
        <v>66</v>
      </c>
      <c r="C74" s="102" t="str">
        <f t="shared" ref="C74:C108" si="6">IF(R73="","",C73+R73)</f>
        <v/>
      </c>
      <c r="D74" s="102"/>
      <c r="E74" s="19"/>
      <c r="F74" s="8"/>
      <c r="G74" s="19" t="s">
        <v>4</v>
      </c>
      <c r="H74" s="113"/>
      <c r="I74" s="113"/>
      <c r="J74" s="19"/>
      <c r="K74" s="102" t="str">
        <f t="shared" si="5"/>
        <v/>
      </c>
      <c r="L74" s="102"/>
      <c r="M74" s="6" t="str">
        <f t="shared" ref="M74:M108" si="7">IF(J74="","",(K74/J74)/1000)</f>
        <v/>
      </c>
      <c r="N74" s="19"/>
      <c r="O74" s="8"/>
      <c r="P74" s="113"/>
      <c r="Q74" s="113"/>
      <c r="R74" s="105" t="str">
        <f t="shared" ref="R74:R108" si="8">IF(O74="","",(IF(G74="売",H74-P74,P74-H74))*M74*100000)</f>
        <v/>
      </c>
      <c r="S74" s="105"/>
      <c r="T74" s="106" t="str">
        <f t="shared" ref="T74:T108" si="9">IF(O74="","",IF(R74&lt;0,J74*(-1),IF(G74="買",(P74-H74)*100,(H74-P74)*100)))</f>
        <v/>
      </c>
      <c r="U74" s="106"/>
    </row>
    <row r="75" spans="2:21" x14ac:dyDescent="0.15">
      <c r="B75" s="19">
        <v>67</v>
      </c>
      <c r="C75" s="102" t="str">
        <f t="shared" si="6"/>
        <v/>
      </c>
      <c r="D75" s="102"/>
      <c r="E75" s="19"/>
      <c r="F75" s="8"/>
      <c r="G75" s="19" t="s">
        <v>3</v>
      </c>
      <c r="H75" s="113"/>
      <c r="I75" s="113"/>
      <c r="J75" s="19"/>
      <c r="K75" s="102" t="str">
        <f t="shared" si="5"/>
        <v/>
      </c>
      <c r="L75" s="102"/>
      <c r="M75" s="6" t="str">
        <f t="shared" si="7"/>
        <v/>
      </c>
      <c r="N75" s="19"/>
      <c r="O75" s="8"/>
      <c r="P75" s="113"/>
      <c r="Q75" s="113"/>
      <c r="R75" s="105" t="str">
        <f t="shared" si="8"/>
        <v/>
      </c>
      <c r="S75" s="105"/>
      <c r="T75" s="106" t="str">
        <f t="shared" si="9"/>
        <v/>
      </c>
      <c r="U75" s="106"/>
    </row>
    <row r="76" spans="2:21" x14ac:dyDescent="0.15">
      <c r="B76" s="19">
        <v>68</v>
      </c>
      <c r="C76" s="102" t="str">
        <f t="shared" si="6"/>
        <v/>
      </c>
      <c r="D76" s="102"/>
      <c r="E76" s="19"/>
      <c r="F76" s="8"/>
      <c r="G76" s="19" t="s">
        <v>3</v>
      </c>
      <c r="H76" s="113"/>
      <c r="I76" s="113"/>
      <c r="J76" s="19"/>
      <c r="K76" s="102" t="str">
        <f t="shared" si="5"/>
        <v/>
      </c>
      <c r="L76" s="102"/>
      <c r="M76" s="6" t="str">
        <f t="shared" si="7"/>
        <v/>
      </c>
      <c r="N76" s="19"/>
      <c r="O76" s="8"/>
      <c r="P76" s="113"/>
      <c r="Q76" s="113"/>
      <c r="R76" s="105" t="str">
        <f t="shared" si="8"/>
        <v/>
      </c>
      <c r="S76" s="105"/>
      <c r="T76" s="106" t="str">
        <f t="shared" si="9"/>
        <v/>
      </c>
      <c r="U76" s="106"/>
    </row>
    <row r="77" spans="2:21" x14ac:dyDescent="0.15">
      <c r="B77" s="19">
        <v>69</v>
      </c>
      <c r="C77" s="102" t="str">
        <f t="shared" si="6"/>
        <v/>
      </c>
      <c r="D77" s="102"/>
      <c r="E77" s="19"/>
      <c r="F77" s="8"/>
      <c r="G77" s="19" t="s">
        <v>3</v>
      </c>
      <c r="H77" s="113"/>
      <c r="I77" s="113"/>
      <c r="J77" s="19"/>
      <c r="K77" s="102" t="str">
        <f t="shared" si="5"/>
        <v/>
      </c>
      <c r="L77" s="102"/>
      <c r="M77" s="6" t="str">
        <f t="shared" si="7"/>
        <v/>
      </c>
      <c r="N77" s="19"/>
      <c r="O77" s="8"/>
      <c r="P77" s="113"/>
      <c r="Q77" s="113"/>
      <c r="R77" s="105" t="str">
        <f t="shared" si="8"/>
        <v/>
      </c>
      <c r="S77" s="105"/>
      <c r="T77" s="106" t="str">
        <f t="shared" si="9"/>
        <v/>
      </c>
      <c r="U77" s="106"/>
    </row>
    <row r="78" spans="2:21" x14ac:dyDescent="0.15">
      <c r="B78" s="19">
        <v>70</v>
      </c>
      <c r="C78" s="102" t="str">
        <f t="shared" si="6"/>
        <v/>
      </c>
      <c r="D78" s="102"/>
      <c r="E78" s="19"/>
      <c r="F78" s="8"/>
      <c r="G78" s="19" t="s">
        <v>4</v>
      </c>
      <c r="H78" s="113"/>
      <c r="I78" s="113"/>
      <c r="J78" s="19"/>
      <c r="K78" s="102" t="str">
        <f t="shared" si="5"/>
        <v/>
      </c>
      <c r="L78" s="102"/>
      <c r="M78" s="6" t="str">
        <f t="shared" si="7"/>
        <v/>
      </c>
      <c r="N78" s="19"/>
      <c r="O78" s="8"/>
      <c r="P78" s="113"/>
      <c r="Q78" s="113"/>
      <c r="R78" s="105" t="str">
        <f t="shared" si="8"/>
        <v/>
      </c>
      <c r="S78" s="105"/>
      <c r="T78" s="106" t="str">
        <f t="shared" si="9"/>
        <v/>
      </c>
      <c r="U78" s="106"/>
    </row>
    <row r="79" spans="2:21" x14ac:dyDescent="0.15">
      <c r="B79" s="19">
        <v>71</v>
      </c>
      <c r="C79" s="102" t="str">
        <f t="shared" si="6"/>
        <v/>
      </c>
      <c r="D79" s="102"/>
      <c r="E79" s="19"/>
      <c r="F79" s="8"/>
      <c r="G79" s="19" t="s">
        <v>3</v>
      </c>
      <c r="H79" s="113"/>
      <c r="I79" s="113"/>
      <c r="J79" s="19"/>
      <c r="K79" s="102" t="str">
        <f t="shared" si="5"/>
        <v/>
      </c>
      <c r="L79" s="102"/>
      <c r="M79" s="6" t="str">
        <f t="shared" si="7"/>
        <v/>
      </c>
      <c r="N79" s="19"/>
      <c r="O79" s="8"/>
      <c r="P79" s="113"/>
      <c r="Q79" s="113"/>
      <c r="R79" s="105" t="str">
        <f t="shared" si="8"/>
        <v/>
      </c>
      <c r="S79" s="105"/>
      <c r="T79" s="106" t="str">
        <f t="shared" si="9"/>
        <v/>
      </c>
      <c r="U79" s="106"/>
    </row>
    <row r="80" spans="2:21" x14ac:dyDescent="0.15">
      <c r="B80" s="19">
        <v>72</v>
      </c>
      <c r="C80" s="102" t="str">
        <f t="shared" si="6"/>
        <v/>
      </c>
      <c r="D80" s="102"/>
      <c r="E80" s="19"/>
      <c r="F80" s="8"/>
      <c r="G80" s="19" t="s">
        <v>4</v>
      </c>
      <c r="H80" s="113"/>
      <c r="I80" s="113"/>
      <c r="J80" s="19"/>
      <c r="K80" s="102" t="str">
        <f t="shared" si="5"/>
        <v/>
      </c>
      <c r="L80" s="102"/>
      <c r="M80" s="6" t="str">
        <f t="shared" si="7"/>
        <v/>
      </c>
      <c r="N80" s="19"/>
      <c r="O80" s="8"/>
      <c r="P80" s="113"/>
      <c r="Q80" s="113"/>
      <c r="R80" s="105" t="str">
        <f t="shared" si="8"/>
        <v/>
      </c>
      <c r="S80" s="105"/>
      <c r="T80" s="106" t="str">
        <f t="shared" si="9"/>
        <v/>
      </c>
      <c r="U80" s="106"/>
    </row>
    <row r="81" spans="2:21" x14ac:dyDescent="0.15">
      <c r="B81" s="19">
        <v>73</v>
      </c>
      <c r="C81" s="102" t="str">
        <f t="shared" si="6"/>
        <v/>
      </c>
      <c r="D81" s="102"/>
      <c r="E81" s="19"/>
      <c r="F81" s="8"/>
      <c r="G81" s="19" t="s">
        <v>3</v>
      </c>
      <c r="H81" s="113"/>
      <c r="I81" s="113"/>
      <c r="J81" s="19"/>
      <c r="K81" s="102" t="str">
        <f t="shared" si="5"/>
        <v/>
      </c>
      <c r="L81" s="102"/>
      <c r="M81" s="6" t="str">
        <f t="shared" si="7"/>
        <v/>
      </c>
      <c r="N81" s="19"/>
      <c r="O81" s="8"/>
      <c r="P81" s="113"/>
      <c r="Q81" s="113"/>
      <c r="R81" s="105" t="str">
        <f t="shared" si="8"/>
        <v/>
      </c>
      <c r="S81" s="105"/>
      <c r="T81" s="106" t="str">
        <f t="shared" si="9"/>
        <v/>
      </c>
      <c r="U81" s="106"/>
    </row>
    <row r="82" spans="2:21" x14ac:dyDescent="0.15">
      <c r="B82" s="19">
        <v>74</v>
      </c>
      <c r="C82" s="102" t="str">
        <f t="shared" si="6"/>
        <v/>
      </c>
      <c r="D82" s="102"/>
      <c r="E82" s="19"/>
      <c r="F82" s="8"/>
      <c r="G82" s="19" t="s">
        <v>3</v>
      </c>
      <c r="H82" s="113"/>
      <c r="I82" s="113"/>
      <c r="J82" s="19"/>
      <c r="K82" s="102" t="str">
        <f t="shared" si="5"/>
        <v/>
      </c>
      <c r="L82" s="102"/>
      <c r="M82" s="6" t="str">
        <f t="shared" si="7"/>
        <v/>
      </c>
      <c r="N82" s="19"/>
      <c r="O82" s="8"/>
      <c r="P82" s="113"/>
      <c r="Q82" s="113"/>
      <c r="R82" s="105" t="str">
        <f t="shared" si="8"/>
        <v/>
      </c>
      <c r="S82" s="105"/>
      <c r="T82" s="106" t="str">
        <f t="shared" si="9"/>
        <v/>
      </c>
      <c r="U82" s="106"/>
    </row>
    <row r="83" spans="2:21" x14ac:dyDescent="0.15">
      <c r="B83" s="19">
        <v>75</v>
      </c>
      <c r="C83" s="102" t="str">
        <f t="shared" si="6"/>
        <v/>
      </c>
      <c r="D83" s="102"/>
      <c r="E83" s="19"/>
      <c r="F83" s="8"/>
      <c r="G83" s="19" t="s">
        <v>3</v>
      </c>
      <c r="H83" s="113"/>
      <c r="I83" s="113"/>
      <c r="J83" s="19"/>
      <c r="K83" s="102" t="str">
        <f t="shared" si="5"/>
        <v/>
      </c>
      <c r="L83" s="102"/>
      <c r="M83" s="6" t="str">
        <f t="shared" si="7"/>
        <v/>
      </c>
      <c r="N83" s="19"/>
      <c r="O83" s="8"/>
      <c r="P83" s="113"/>
      <c r="Q83" s="113"/>
      <c r="R83" s="105" t="str">
        <f t="shared" si="8"/>
        <v/>
      </c>
      <c r="S83" s="105"/>
      <c r="T83" s="106" t="str">
        <f t="shared" si="9"/>
        <v/>
      </c>
      <c r="U83" s="106"/>
    </row>
    <row r="84" spans="2:21" x14ac:dyDescent="0.15">
      <c r="B84" s="19">
        <v>76</v>
      </c>
      <c r="C84" s="102" t="str">
        <f t="shared" si="6"/>
        <v/>
      </c>
      <c r="D84" s="102"/>
      <c r="E84" s="19"/>
      <c r="F84" s="8"/>
      <c r="G84" s="19" t="s">
        <v>3</v>
      </c>
      <c r="H84" s="113"/>
      <c r="I84" s="113"/>
      <c r="J84" s="19"/>
      <c r="K84" s="102" t="str">
        <f t="shared" si="5"/>
        <v/>
      </c>
      <c r="L84" s="102"/>
      <c r="M84" s="6" t="str">
        <f t="shared" si="7"/>
        <v/>
      </c>
      <c r="N84" s="19"/>
      <c r="O84" s="8"/>
      <c r="P84" s="113"/>
      <c r="Q84" s="113"/>
      <c r="R84" s="105" t="str">
        <f t="shared" si="8"/>
        <v/>
      </c>
      <c r="S84" s="105"/>
      <c r="T84" s="106" t="str">
        <f t="shared" si="9"/>
        <v/>
      </c>
      <c r="U84" s="106"/>
    </row>
    <row r="85" spans="2:21" x14ac:dyDescent="0.15">
      <c r="B85" s="19">
        <v>77</v>
      </c>
      <c r="C85" s="102" t="str">
        <f t="shared" si="6"/>
        <v/>
      </c>
      <c r="D85" s="102"/>
      <c r="E85" s="19"/>
      <c r="F85" s="8"/>
      <c r="G85" s="19" t="s">
        <v>4</v>
      </c>
      <c r="H85" s="113"/>
      <c r="I85" s="113"/>
      <c r="J85" s="19"/>
      <c r="K85" s="102" t="str">
        <f t="shared" si="5"/>
        <v/>
      </c>
      <c r="L85" s="102"/>
      <c r="M85" s="6" t="str">
        <f t="shared" si="7"/>
        <v/>
      </c>
      <c r="N85" s="19"/>
      <c r="O85" s="8"/>
      <c r="P85" s="113"/>
      <c r="Q85" s="113"/>
      <c r="R85" s="105" t="str">
        <f t="shared" si="8"/>
        <v/>
      </c>
      <c r="S85" s="105"/>
      <c r="T85" s="106" t="str">
        <f t="shared" si="9"/>
        <v/>
      </c>
      <c r="U85" s="106"/>
    </row>
    <row r="86" spans="2:21" x14ac:dyDescent="0.15">
      <c r="B86" s="19">
        <v>78</v>
      </c>
      <c r="C86" s="102" t="str">
        <f t="shared" si="6"/>
        <v/>
      </c>
      <c r="D86" s="102"/>
      <c r="E86" s="19"/>
      <c r="F86" s="8"/>
      <c r="G86" s="19" t="s">
        <v>3</v>
      </c>
      <c r="H86" s="113"/>
      <c r="I86" s="113"/>
      <c r="J86" s="19"/>
      <c r="K86" s="102" t="str">
        <f t="shared" si="5"/>
        <v/>
      </c>
      <c r="L86" s="102"/>
      <c r="M86" s="6" t="str">
        <f t="shared" si="7"/>
        <v/>
      </c>
      <c r="N86" s="19"/>
      <c r="O86" s="8"/>
      <c r="P86" s="113"/>
      <c r="Q86" s="113"/>
      <c r="R86" s="105" t="str">
        <f t="shared" si="8"/>
        <v/>
      </c>
      <c r="S86" s="105"/>
      <c r="T86" s="106" t="str">
        <f t="shared" si="9"/>
        <v/>
      </c>
      <c r="U86" s="106"/>
    </row>
    <row r="87" spans="2:21" x14ac:dyDescent="0.15">
      <c r="B87" s="19">
        <v>79</v>
      </c>
      <c r="C87" s="102" t="str">
        <f t="shared" si="6"/>
        <v/>
      </c>
      <c r="D87" s="102"/>
      <c r="E87" s="19"/>
      <c r="F87" s="8"/>
      <c r="G87" s="19" t="s">
        <v>4</v>
      </c>
      <c r="H87" s="113"/>
      <c r="I87" s="113"/>
      <c r="J87" s="19"/>
      <c r="K87" s="102" t="str">
        <f t="shared" si="5"/>
        <v/>
      </c>
      <c r="L87" s="102"/>
      <c r="M87" s="6" t="str">
        <f t="shared" si="7"/>
        <v/>
      </c>
      <c r="N87" s="19"/>
      <c r="O87" s="8"/>
      <c r="P87" s="113"/>
      <c r="Q87" s="113"/>
      <c r="R87" s="105" t="str">
        <f t="shared" si="8"/>
        <v/>
      </c>
      <c r="S87" s="105"/>
      <c r="T87" s="106" t="str">
        <f t="shared" si="9"/>
        <v/>
      </c>
      <c r="U87" s="106"/>
    </row>
    <row r="88" spans="2:21" x14ac:dyDescent="0.15">
      <c r="B88" s="19">
        <v>80</v>
      </c>
      <c r="C88" s="102" t="str">
        <f t="shared" si="6"/>
        <v/>
      </c>
      <c r="D88" s="102"/>
      <c r="E88" s="19"/>
      <c r="F88" s="8"/>
      <c r="G88" s="19" t="s">
        <v>4</v>
      </c>
      <c r="H88" s="113"/>
      <c r="I88" s="113"/>
      <c r="J88" s="19"/>
      <c r="K88" s="102" t="str">
        <f t="shared" si="5"/>
        <v/>
      </c>
      <c r="L88" s="102"/>
      <c r="M88" s="6" t="str">
        <f t="shared" si="7"/>
        <v/>
      </c>
      <c r="N88" s="19"/>
      <c r="O88" s="8"/>
      <c r="P88" s="113"/>
      <c r="Q88" s="113"/>
      <c r="R88" s="105" t="str">
        <f t="shared" si="8"/>
        <v/>
      </c>
      <c r="S88" s="105"/>
      <c r="T88" s="106" t="str">
        <f t="shared" si="9"/>
        <v/>
      </c>
      <c r="U88" s="106"/>
    </row>
    <row r="89" spans="2:21" x14ac:dyDescent="0.15">
      <c r="B89" s="19">
        <v>81</v>
      </c>
      <c r="C89" s="102" t="str">
        <f t="shared" si="6"/>
        <v/>
      </c>
      <c r="D89" s="102"/>
      <c r="E89" s="19"/>
      <c r="F89" s="8"/>
      <c r="G89" s="19" t="s">
        <v>4</v>
      </c>
      <c r="H89" s="113"/>
      <c r="I89" s="113"/>
      <c r="J89" s="19"/>
      <c r="K89" s="102" t="str">
        <f t="shared" si="5"/>
        <v/>
      </c>
      <c r="L89" s="102"/>
      <c r="M89" s="6" t="str">
        <f t="shared" si="7"/>
        <v/>
      </c>
      <c r="N89" s="19"/>
      <c r="O89" s="8"/>
      <c r="P89" s="113"/>
      <c r="Q89" s="113"/>
      <c r="R89" s="105" t="str">
        <f t="shared" si="8"/>
        <v/>
      </c>
      <c r="S89" s="105"/>
      <c r="T89" s="106" t="str">
        <f t="shared" si="9"/>
        <v/>
      </c>
      <c r="U89" s="106"/>
    </row>
    <row r="90" spans="2:21" x14ac:dyDescent="0.15">
      <c r="B90" s="19">
        <v>82</v>
      </c>
      <c r="C90" s="102" t="str">
        <f t="shared" si="6"/>
        <v/>
      </c>
      <c r="D90" s="102"/>
      <c r="E90" s="19"/>
      <c r="F90" s="8"/>
      <c r="G90" s="19" t="s">
        <v>4</v>
      </c>
      <c r="H90" s="113"/>
      <c r="I90" s="113"/>
      <c r="J90" s="19"/>
      <c r="K90" s="102" t="str">
        <f t="shared" si="5"/>
        <v/>
      </c>
      <c r="L90" s="102"/>
      <c r="M90" s="6" t="str">
        <f t="shared" si="7"/>
        <v/>
      </c>
      <c r="N90" s="19"/>
      <c r="O90" s="8"/>
      <c r="P90" s="113"/>
      <c r="Q90" s="113"/>
      <c r="R90" s="105" t="str">
        <f t="shared" si="8"/>
        <v/>
      </c>
      <c r="S90" s="105"/>
      <c r="T90" s="106" t="str">
        <f t="shared" si="9"/>
        <v/>
      </c>
      <c r="U90" s="106"/>
    </row>
    <row r="91" spans="2:21" x14ac:dyDescent="0.15">
      <c r="B91" s="19">
        <v>83</v>
      </c>
      <c r="C91" s="102" t="str">
        <f t="shared" si="6"/>
        <v/>
      </c>
      <c r="D91" s="102"/>
      <c r="E91" s="19"/>
      <c r="F91" s="8"/>
      <c r="G91" s="19" t="s">
        <v>4</v>
      </c>
      <c r="H91" s="113"/>
      <c r="I91" s="113"/>
      <c r="J91" s="19"/>
      <c r="K91" s="102" t="str">
        <f t="shared" si="5"/>
        <v/>
      </c>
      <c r="L91" s="102"/>
      <c r="M91" s="6" t="str">
        <f t="shared" si="7"/>
        <v/>
      </c>
      <c r="N91" s="19"/>
      <c r="O91" s="8"/>
      <c r="P91" s="113"/>
      <c r="Q91" s="113"/>
      <c r="R91" s="105" t="str">
        <f t="shared" si="8"/>
        <v/>
      </c>
      <c r="S91" s="105"/>
      <c r="T91" s="106" t="str">
        <f t="shared" si="9"/>
        <v/>
      </c>
      <c r="U91" s="106"/>
    </row>
    <row r="92" spans="2:21" x14ac:dyDescent="0.15">
      <c r="B92" s="19">
        <v>84</v>
      </c>
      <c r="C92" s="102" t="str">
        <f t="shared" si="6"/>
        <v/>
      </c>
      <c r="D92" s="102"/>
      <c r="E92" s="19"/>
      <c r="F92" s="8"/>
      <c r="G92" s="19" t="s">
        <v>3</v>
      </c>
      <c r="H92" s="113"/>
      <c r="I92" s="113"/>
      <c r="J92" s="19"/>
      <c r="K92" s="102" t="str">
        <f t="shared" si="5"/>
        <v/>
      </c>
      <c r="L92" s="102"/>
      <c r="M92" s="6" t="str">
        <f t="shared" si="7"/>
        <v/>
      </c>
      <c r="N92" s="19"/>
      <c r="O92" s="8"/>
      <c r="P92" s="113"/>
      <c r="Q92" s="113"/>
      <c r="R92" s="105" t="str">
        <f t="shared" si="8"/>
        <v/>
      </c>
      <c r="S92" s="105"/>
      <c r="T92" s="106" t="str">
        <f t="shared" si="9"/>
        <v/>
      </c>
      <c r="U92" s="106"/>
    </row>
    <row r="93" spans="2:21" x14ac:dyDescent="0.15">
      <c r="B93" s="19">
        <v>85</v>
      </c>
      <c r="C93" s="102" t="str">
        <f t="shared" si="6"/>
        <v/>
      </c>
      <c r="D93" s="102"/>
      <c r="E93" s="19"/>
      <c r="F93" s="8"/>
      <c r="G93" s="19" t="s">
        <v>4</v>
      </c>
      <c r="H93" s="113"/>
      <c r="I93" s="113"/>
      <c r="J93" s="19"/>
      <c r="K93" s="102" t="str">
        <f t="shared" si="5"/>
        <v/>
      </c>
      <c r="L93" s="102"/>
      <c r="M93" s="6" t="str">
        <f t="shared" si="7"/>
        <v/>
      </c>
      <c r="N93" s="19"/>
      <c r="O93" s="8"/>
      <c r="P93" s="113"/>
      <c r="Q93" s="113"/>
      <c r="R93" s="105" t="str">
        <f t="shared" si="8"/>
        <v/>
      </c>
      <c r="S93" s="105"/>
      <c r="T93" s="106" t="str">
        <f t="shared" si="9"/>
        <v/>
      </c>
      <c r="U93" s="106"/>
    </row>
    <row r="94" spans="2:21" x14ac:dyDescent="0.15">
      <c r="B94" s="19">
        <v>86</v>
      </c>
      <c r="C94" s="102" t="str">
        <f t="shared" si="6"/>
        <v/>
      </c>
      <c r="D94" s="102"/>
      <c r="E94" s="19"/>
      <c r="F94" s="8"/>
      <c r="G94" s="19" t="s">
        <v>3</v>
      </c>
      <c r="H94" s="113"/>
      <c r="I94" s="113"/>
      <c r="J94" s="19"/>
      <c r="K94" s="102" t="str">
        <f t="shared" si="5"/>
        <v/>
      </c>
      <c r="L94" s="102"/>
      <c r="M94" s="6" t="str">
        <f t="shared" si="7"/>
        <v/>
      </c>
      <c r="N94" s="19"/>
      <c r="O94" s="8"/>
      <c r="P94" s="113"/>
      <c r="Q94" s="113"/>
      <c r="R94" s="105" t="str">
        <f t="shared" si="8"/>
        <v/>
      </c>
      <c r="S94" s="105"/>
      <c r="T94" s="106" t="str">
        <f t="shared" si="9"/>
        <v/>
      </c>
      <c r="U94" s="106"/>
    </row>
    <row r="95" spans="2:21" x14ac:dyDescent="0.15">
      <c r="B95" s="19">
        <v>87</v>
      </c>
      <c r="C95" s="102" t="str">
        <f t="shared" si="6"/>
        <v/>
      </c>
      <c r="D95" s="102"/>
      <c r="E95" s="19"/>
      <c r="F95" s="8"/>
      <c r="G95" s="19" t="s">
        <v>4</v>
      </c>
      <c r="H95" s="113"/>
      <c r="I95" s="113"/>
      <c r="J95" s="19"/>
      <c r="K95" s="102" t="str">
        <f t="shared" si="5"/>
        <v/>
      </c>
      <c r="L95" s="102"/>
      <c r="M95" s="6" t="str">
        <f t="shared" si="7"/>
        <v/>
      </c>
      <c r="N95" s="19"/>
      <c r="O95" s="8"/>
      <c r="P95" s="113"/>
      <c r="Q95" s="113"/>
      <c r="R95" s="105" t="str">
        <f t="shared" si="8"/>
        <v/>
      </c>
      <c r="S95" s="105"/>
      <c r="T95" s="106" t="str">
        <f t="shared" si="9"/>
        <v/>
      </c>
      <c r="U95" s="106"/>
    </row>
    <row r="96" spans="2:21" x14ac:dyDescent="0.15">
      <c r="B96" s="19">
        <v>88</v>
      </c>
      <c r="C96" s="102" t="str">
        <f t="shared" si="6"/>
        <v/>
      </c>
      <c r="D96" s="102"/>
      <c r="E96" s="19"/>
      <c r="F96" s="8"/>
      <c r="G96" s="19" t="s">
        <v>3</v>
      </c>
      <c r="H96" s="113"/>
      <c r="I96" s="113"/>
      <c r="J96" s="19"/>
      <c r="K96" s="102" t="str">
        <f t="shared" si="5"/>
        <v/>
      </c>
      <c r="L96" s="102"/>
      <c r="M96" s="6" t="str">
        <f t="shared" si="7"/>
        <v/>
      </c>
      <c r="N96" s="19"/>
      <c r="O96" s="8"/>
      <c r="P96" s="113"/>
      <c r="Q96" s="113"/>
      <c r="R96" s="105" t="str">
        <f t="shared" si="8"/>
        <v/>
      </c>
      <c r="S96" s="105"/>
      <c r="T96" s="106" t="str">
        <f t="shared" si="9"/>
        <v/>
      </c>
      <c r="U96" s="106"/>
    </row>
    <row r="97" spans="2:21" x14ac:dyDescent="0.15">
      <c r="B97" s="19">
        <v>89</v>
      </c>
      <c r="C97" s="102" t="str">
        <f t="shared" si="6"/>
        <v/>
      </c>
      <c r="D97" s="102"/>
      <c r="E97" s="19"/>
      <c r="F97" s="8"/>
      <c r="G97" s="19" t="s">
        <v>4</v>
      </c>
      <c r="H97" s="113"/>
      <c r="I97" s="113"/>
      <c r="J97" s="19"/>
      <c r="K97" s="102" t="str">
        <f t="shared" si="5"/>
        <v/>
      </c>
      <c r="L97" s="102"/>
      <c r="M97" s="6" t="str">
        <f t="shared" si="7"/>
        <v/>
      </c>
      <c r="N97" s="19"/>
      <c r="O97" s="8"/>
      <c r="P97" s="113"/>
      <c r="Q97" s="113"/>
      <c r="R97" s="105" t="str">
        <f t="shared" si="8"/>
        <v/>
      </c>
      <c r="S97" s="105"/>
      <c r="T97" s="106" t="str">
        <f t="shared" si="9"/>
        <v/>
      </c>
      <c r="U97" s="106"/>
    </row>
    <row r="98" spans="2:21" x14ac:dyDescent="0.15">
      <c r="B98" s="19">
        <v>90</v>
      </c>
      <c r="C98" s="102" t="str">
        <f t="shared" si="6"/>
        <v/>
      </c>
      <c r="D98" s="102"/>
      <c r="E98" s="19"/>
      <c r="F98" s="8"/>
      <c r="G98" s="19" t="s">
        <v>3</v>
      </c>
      <c r="H98" s="113"/>
      <c r="I98" s="113"/>
      <c r="J98" s="19"/>
      <c r="K98" s="102" t="str">
        <f t="shared" si="5"/>
        <v/>
      </c>
      <c r="L98" s="102"/>
      <c r="M98" s="6" t="str">
        <f t="shared" si="7"/>
        <v/>
      </c>
      <c r="N98" s="19"/>
      <c r="O98" s="8"/>
      <c r="P98" s="113"/>
      <c r="Q98" s="113"/>
      <c r="R98" s="105" t="str">
        <f t="shared" si="8"/>
        <v/>
      </c>
      <c r="S98" s="105"/>
      <c r="T98" s="106" t="str">
        <f t="shared" si="9"/>
        <v/>
      </c>
      <c r="U98" s="106"/>
    </row>
    <row r="99" spans="2:21" x14ac:dyDescent="0.15">
      <c r="B99" s="19">
        <v>91</v>
      </c>
      <c r="C99" s="102" t="str">
        <f t="shared" si="6"/>
        <v/>
      </c>
      <c r="D99" s="102"/>
      <c r="E99" s="19"/>
      <c r="F99" s="8"/>
      <c r="G99" s="19" t="s">
        <v>4</v>
      </c>
      <c r="H99" s="113"/>
      <c r="I99" s="113"/>
      <c r="J99" s="19"/>
      <c r="K99" s="102" t="str">
        <f t="shared" si="5"/>
        <v/>
      </c>
      <c r="L99" s="102"/>
      <c r="M99" s="6" t="str">
        <f t="shared" si="7"/>
        <v/>
      </c>
      <c r="N99" s="19"/>
      <c r="O99" s="8"/>
      <c r="P99" s="113"/>
      <c r="Q99" s="113"/>
      <c r="R99" s="105" t="str">
        <f t="shared" si="8"/>
        <v/>
      </c>
      <c r="S99" s="105"/>
      <c r="T99" s="106" t="str">
        <f t="shared" si="9"/>
        <v/>
      </c>
      <c r="U99" s="106"/>
    </row>
    <row r="100" spans="2:21" x14ac:dyDescent="0.15">
      <c r="B100" s="19">
        <v>92</v>
      </c>
      <c r="C100" s="102" t="str">
        <f t="shared" si="6"/>
        <v/>
      </c>
      <c r="D100" s="102"/>
      <c r="E100" s="19"/>
      <c r="F100" s="8"/>
      <c r="G100" s="19" t="s">
        <v>4</v>
      </c>
      <c r="H100" s="113"/>
      <c r="I100" s="113"/>
      <c r="J100" s="19"/>
      <c r="K100" s="102" t="str">
        <f t="shared" si="5"/>
        <v/>
      </c>
      <c r="L100" s="102"/>
      <c r="M100" s="6" t="str">
        <f t="shared" si="7"/>
        <v/>
      </c>
      <c r="N100" s="19"/>
      <c r="O100" s="8"/>
      <c r="P100" s="113"/>
      <c r="Q100" s="113"/>
      <c r="R100" s="105" t="str">
        <f t="shared" si="8"/>
        <v/>
      </c>
      <c r="S100" s="105"/>
      <c r="T100" s="106" t="str">
        <f t="shared" si="9"/>
        <v/>
      </c>
      <c r="U100" s="106"/>
    </row>
    <row r="101" spans="2:21" x14ac:dyDescent="0.15">
      <c r="B101" s="19">
        <v>93</v>
      </c>
      <c r="C101" s="102" t="str">
        <f t="shared" si="6"/>
        <v/>
      </c>
      <c r="D101" s="102"/>
      <c r="E101" s="19"/>
      <c r="F101" s="8"/>
      <c r="G101" s="19" t="s">
        <v>3</v>
      </c>
      <c r="H101" s="113"/>
      <c r="I101" s="113"/>
      <c r="J101" s="19"/>
      <c r="K101" s="102" t="str">
        <f t="shared" si="5"/>
        <v/>
      </c>
      <c r="L101" s="102"/>
      <c r="M101" s="6" t="str">
        <f t="shared" si="7"/>
        <v/>
      </c>
      <c r="N101" s="19"/>
      <c r="O101" s="8"/>
      <c r="P101" s="113"/>
      <c r="Q101" s="113"/>
      <c r="R101" s="105" t="str">
        <f t="shared" si="8"/>
        <v/>
      </c>
      <c r="S101" s="105"/>
      <c r="T101" s="106" t="str">
        <f t="shared" si="9"/>
        <v/>
      </c>
      <c r="U101" s="106"/>
    </row>
    <row r="102" spans="2:21" x14ac:dyDescent="0.15">
      <c r="B102" s="19">
        <v>94</v>
      </c>
      <c r="C102" s="102" t="str">
        <f t="shared" si="6"/>
        <v/>
      </c>
      <c r="D102" s="102"/>
      <c r="E102" s="19"/>
      <c r="F102" s="8"/>
      <c r="G102" s="19" t="s">
        <v>3</v>
      </c>
      <c r="H102" s="113"/>
      <c r="I102" s="113"/>
      <c r="J102" s="19"/>
      <c r="K102" s="102" t="str">
        <f t="shared" si="5"/>
        <v/>
      </c>
      <c r="L102" s="102"/>
      <c r="M102" s="6" t="str">
        <f t="shared" si="7"/>
        <v/>
      </c>
      <c r="N102" s="19"/>
      <c r="O102" s="8"/>
      <c r="P102" s="113"/>
      <c r="Q102" s="113"/>
      <c r="R102" s="105" t="str">
        <f t="shared" si="8"/>
        <v/>
      </c>
      <c r="S102" s="105"/>
      <c r="T102" s="106" t="str">
        <f t="shared" si="9"/>
        <v/>
      </c>
      <c r="U102" s="106"/>
    </row>
    <row r="103" spans="2:21" x14ac:dyDescent="0.15">
      <c r="B103" s="19">
        <v>95</v>
      </c>
      <c r="C103" s="102" t="str">
        <f t="shared" si="6"/>
        <v/>
      </c>
      <c r="D103" s="102"/>
      <c r="E103" s="19"/>
      <c r="F103" s="8"/>
      <c r="G103" s="19" t="s">
        <v>3</v>
      </c>
      <c r="H103" s="113"/>
      <c r="I103" s="113"/>
      <c r="J103" s="19"/>
      <c r="K103" s="102" t="str">
        <f t="shared" si="5"/>
        <v/>
      </c>
      <c r="L103" s="102"/>
      <c r="M103" s="6" t="str">
        <f t="shared" si="7"/>
        <v/>
      </c>
      <c r="N103" s="19"/>
      <c r="O103" s="8"/>
      <c r="P103" s="113"/>
      <c r="Q103" s="113"/>
      <c r="R103" s="105" t="str">
        <f t="shared" si="8"/>
        <v/>
      </c>
      <c r="S103" s="105"/>
      <c r="T103" s="106" t="str">
        <f t="shared" si="9"/>
        <v/>
      </c>
      <c r="U103" s="106"/>
    </row>
    <row r="104" spans="2:21" x14ac:dyDescent="0.15">
      <c r="B104" s="19">
        <v>96</v>
      </c>
      <c r="C104" s="102" t="str">
        <f t="shared" si="6"/>
        <v/>
      </c>
      <c r="D104" s="102"/>
      <c r="E104" s="19"/>
      <c r="F104" s="8"/>
      <c r="G104" s="19" t="s">
        <v>4</v>
      </c>
      <c r="H104" s="113"/>
      <c r="I104" s="113"/>
      <c r="J104" s="19"/>
      <c r="K104" s="102" t="str">
        <f t="shared" si="5"/>
        <v/>
      </c>
      <c r="L104" s="102"/>
      <c r="M104" s="6" t="str">
        <f t="shared" si="7"/>
        <v/>
      </c>
      <c r="N104" s="19"/>
      <c r="O104" s="8"/>
      <c r="P104" s="113"/>
      <c r="Q104" s="113"/>
      <c r="R104" s="105" t="str">
        <f t="shared" si="8"/>
        <v/>
      </c>
      <c r="S104" s="105"/>
      <c r="T104" s="106" t="str">
        <f t="shared" si="9"/>
        <v/>
      </c>
      <c r="U104" s="106"/>
    </row>
    <row r="105" spans="2:21" x14ac:dyDescent="0.15">
      <c r="B105" s="19">
        <v>97</v>
      </c>
      <c r="C105" s="102" t="str">
        <f t="shared" si="6"/>
        <v/>
      </c>
      <c r="D105" s="102"/>
      <c r="E105" s="19"/>
      <c r="F105" s="8"/>
      <c r="G105" s="19" t="s">
        <v>3</v>
      </c>
      <c r="H105" s="113"/>
      <c r="I105" s="113"/>
      <c r="J105" s="19"/>
      <c r="K105" s="102" t="str">
        <f t="shared" si="5"/>
        <v/>
      </c>
      <c r="L105" s="102"/>
      <c r="M105" s="6" t="str">
        <f t="shared" si="7"/>
        <v/>
      </c>
      <c r="N105" s="19"/>
      <c r="O105" s="8"/>
      <c r="P105" s="113"/>
      <c r="Q105" s="113"/>
      <c r="R105" s="105" t="str">
        <f t="shared" si="8"/>
        <v/>
      </c>
      <c r="S105" s="105"/>
      <c r="T105" s="106" t="str">
        <f t="shared" si="9"/>
        <v/>
      </c>
      <c r="U105" s="106"/>
    </row>
    <row r="106" spans="2:21" x14ac:dyDescent="0.15">
      <c r="B106" s="19">
        <v>98</v>
      </c>
      <c r="C106" s="102" t="str">
        <f t="shared" si="6"/>
        <v/>
      </c>
      <c r="D106" s="102"/>
      <c r="E106" s="19"/>
      <c r="F106" s="8"/>
      <c r="G106" s="19" t="s">
        <v>4</v>
      </c>
      <c r="H106" s="113"/>
      <c r="I106" s="113"/>
      <c r="J106" s="19"/>
      <c r="K106" s="102" t="str">
        <f t="shared" si="5"/>
        <v/>
      </c>
      <c r="L106" s="102"/>
      <c r="M106" s="6" t="str">
        <f t="shared" si="7"/>
        <v/>
      </c>
      <c r="N106" s="19"/>
      <c r="O106" s="8"/>
      <c r="P106" s="113"/>
      <c r="Q106" s="113"/>
      <c r="R106" s="105" t="str">
        <f t="shared" si="8"/>
        <v/>
      </c>
      <c r="S106" s="105"/>
      <c r="T106" s="106" t="str">
        <f t="shared" si="9"/>
        <v/>
      </c>
      <c r="U106" s="106"/>
    </row>
    <row r="107" spans="2:21" x14ac:dyDescent="0.15">
      <c r="B107" s="19">
        <v>99</v>
      </c>
      <c r="C107" s="102" t="str">
        <f t="shared" si="6"/>
        <v/>
      </c>
      <c r="D107" s="102"/>
      <c r="E107" s="19"/>
      <c r="F107" s="8"/>
      <c r="G107" s="19" t="s">
        <v>4</v>
      </c>
      <c r="H107" s="113"/>
      <c r="I107" s="113"/>
      <c r="J107" s="19"/>
      <c r="K107" s="102" t="str">
        <f t="shared" si="5"/>
        <v/>
      </c>
      <c r="L107" s="102"/>
      <c r="M107" s="6" t="str">
        <f t="shared" si="7"/>
        <v/>
      </c>
      <c r="N107" s="19"/>
      <c r="O107" s="8"/>
      <c r="P107" s="113"/>
      <c r="Q107" s="113"/>
      <c r="R107" s="105" t="str">
        <f t="shared" si="8"/>
        <v/>
      </c>
      <c r="S107" s="105"/>
      <c r="T107" s="106" t="str">
        <f t="shared" si="9"/>
        <v/>
      </c>
      <c r="U107" s="106"/>
    </row>
    <row r="108" spans="2:21" x14ac:dyDescent="0.15">
      <c r="B108" s="19">
        <v>100</v>
      </c>
      <c r="C108" s="102" t="str">
        <f t="shared" si="6"/>
        <v/>
      </c>
      <c r="D108" s="102"/>
      <c r="E108" s="19"/>
      <c r="F108" s="8"/>
      <c r="G108" s="19" t="s">
        <v>3</v>
      </c>
      <c r="H108" s="113"/>
      <c r="I108" s="113"/>
      <c r="J108" s="19"/>
      <c r="K108" s="102" t="str">
        <f t="shared" si="5"/>
        <v/>
      </c>
      <c r="L108" s="102"/>
      <c r="M108" s="6" t="str">
        <f t="shared" si="7"/>
        <v/>
      </c>
      <c r="N108" s="19"/>
      <c r="O108" s="8"/>
      <c r="P108" s="113"/>
      <c r="Q108" s="113"/>
      <c r="R108" s="105" t="str">
        <f t="shared" si="8"/>
        <v/>
      </c>
      <c r="S108" s="105"/>
      <c r="T108" s="106" t="str">
        <f t="shared" si="9"/>
        <v/>
      </c>
      <c r="U108" s="106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  <vt:lpstr>Sheet2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加藤治</cp:lastModifiedBy>
  <cp:revision/>
  <cp:lastPrinted>2015-07-15T10:17:15Z</cp:lastPrinted>
  <dcterms:created xsi:type="dcterms:W3CDTF">2013-10-09T23:04:08Z</dcterms:created>
  <dcterms:modified xsi:type="dcterms:W3CDTF">2020-10-17T15:29:09Z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