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F7062E3B-A515-46E8-81A0-A67EC6380A6C}" xr6:coauthVersionLast="45" xr6:coauthVersionMax="45" xr10:uidLastSave="{00000000-0000-0000-0000-000000000000}"/>
  <bookViews>
    <workbookView xWindow="-120" yWindow="-120" windowWidth="20730" windowHeight="11160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40まで" sheetId="26" state="hidden" r:id="rId5"/>
    <sheet name="画像41～" sheetId="34" r:id="rId6"/>
    <sheet name="気づき" sheetId="9" r:id="rId7"/>
    <sheet name="検証終了通貨" sheetId="10" r:id="rId8"/>
    <sheet name="テンプレ" sheetId="17" state="hidden" r:id="rId9"/>
  </sheets>
  <calcPr calcId="191029"/>
</workbook>
</file>

<file path=xl/calcChain.xml><?xml version="1.0" encoding="utf-8"?>
<calcChain xmlns="http://schemas.openxmlformats.org/spreadsheetml/2006/main">
  <c r="E80" i="32" l="1"/>
  <c r="E81" i="32"/>
  <c r="E82" i="32"/>
  <c r="E83" i="32"/>
  <c r="E76" i="32"/>
  <c r="E77" i="32"/>
  <c r="E78" i="32"/>
  <c r="E79" i="32"/>
  <c r="E75" i="31" l="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E71" i="31"/>
  <c r="E72" i="31"/>
  <c r="E73" i="31"/>
  <c r="E74" i="31"/>
  <c r="E70" i="32"/>
  <c r="E71" i="32"/>
  <c r="E72" i="32"/>
  <c r="E73" i="32"/>
  <c r="E74" i="32"/>
  <c r="E75" i="32"/>
  <c r="H69" i="31"/>
  <c r="H70" i="31"/>
  <c r="H71" i="31"/>
  <c r="H72" i="31"/>
  <c r="H73" i="31"/>
  <c r="E68" i="31"/>
  <c r="E69" i="31"/>
  <c r="E70" i="31"/>
  <c r="E68" i="32"/>
  <c r="E69" i="32"/>
  <c r="F67" i="32" l="1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H66" i="31"/>
  <c r="H67" i="31"/>
  <c r="H68" i="31"/>
  <c r="E66" i="31"/>
  <c r="E67" i="31"/>
  <c r="E66" i="32"/>
  <c r="E67" i="32"/>
  <c r="N65" i="32"/>
  <c r="N66" i="32"/>
  <c r="N67" i="32"/>
  <c r="N68" i="32"/>
  <c r="N69" i="32"/>
  <c r="N70" i="32"/>
  <c r="N71" i="32"/>
  <c r="N72" i="32"/>
  <c r="N73" i="32"/>
  <c r="N74" i="32"/>
  <c r="N75" i="32"/>
  <c r="N76" i="32"/>
  <c r="N77" i="32"/>
  <c r="N78" i="32"/>
  <c r="N79" i="32"/>
  <c r="N80" i="32"/>
  <c r="N81" i="32"/>
  <c r="N82" i="32"/>
  <c r="N83" i="32"/>
  <c r="N84" i="32"/>
  <c r="N85" i="32"/>
  <c r="N86" i="32"/>
  <c r="N87" i="32"/>
  <c r="N88" i="32"/>
  <c r="N89" i="32"/>
  <c r="N90" i="32"/>
  <c r="N91" i="32"/>
  <c r="N92" i="32"/>
  <c r="N93" i="32"/>
  <c r="N94" i="32"/>
  <c r="N95" i="32"/>
  <c r="N96" i="32"/>
  <c r="N97" i="32"/>
  <c r="N98" i="32"/>
  <c r="N99" i="32"/>
  <c r="N100" i="32"/>
  <c r="N101" i="32"/>
  <c r="N102" i="32"/>
  <c r="N103" i="32"/>
  <c r="N104" i="32"/>
  <c r="N105" i="32"/>
  <c r="N106" i="32"/>
  <c r="N107" i="32"/>
  <c r="N108" i="32"/>
  <c r="J65" i="32"/>
  <c r="J66" i="32"/>
  <c r="J67" i="32"/>
  <c r="J68" i="32"/>
  <c r="J69" i="32"/>
  <c r="J70" i="32"/>
  <c r="J71" i="32"/>
  <c r="J72" i="32"/>
  <c r="J73" i="32"/>
  <c r="J74" i="32"/>
  <c r="J75" i="32"/>
  <c r="J76" i="32"/>
  <c r="J77" i="32"/>
  <c r="J78" i="32"/>
  <c r="J79" i="32"/>
  <c r="J80" i="32"/>
  <c r="J81" i="32"/>
  <c r="J82" i="32"/>
  <c r="J83" i="32"/>
  <c r="J84" i="32"/>
  <c r="J85" i="32"/>
  <c r="J86" i="32"/>
  <c r="J87" i="32"/>
  <c r="J88" i="32"/>
  <c r="J89" i="32"/>
  <c r="J90" i="32"/>
  <c r="J91" i="32"/>
  <c r="J92" i="32"/>
  <c r="J93" i="32"/>
  <c r="J94" i="32"/>
  <c r="J95" i="32"/>
  <c r="J96" i="32"/>
  <c r="J97" i="32"/>
  <c r="J98" i="32"/>
  <c r="J99" i="32"/>
  <c r="J100" i="32"/>
  <c r="J101" i="32"/>
  <c r="J102" i="32"/>
  <c r="J103" i="32"/>
  <c r="J104" i="32"/>
  <c r="J105" i="32"/>
  <c r="J106" i="32"/>
  <c r="J107" i="32"/>
  <c r="J108" i="32"/>
  <c r="H65" i="32"/>
  <c r="H66" i="32"/>
  <c r="H67" i="32"/>
  <c r="H68" i="32"/>
  <c r="H69" i="32"/>
  <c r="H70" i="32"/>
  <c r="H71" i="32"/>
  <c r="H72" i="32"/>
  <c r="H73" i="32"/>
  <c r="H74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1" i="32"/>
  <c r="H102" i="32"/>
  <c r="H103" i="32"/>
  <c r="H104" i="32"/>
  <c r="H105" i="32"/>
  <c r="H106" i="32"/>
  <c r="H107" i="32"/>
  <c r="H108" i="32"/>
  <c r="E65" i="32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J83" i="31"/>
  <c r="J84" i="31"/>
  <c r="J85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J98" i="31"/>
  <c r="J99" i="31"/>
  <c r="J100" i="31"/>
  <c r="J101" i="31"/>
  <c r="J102" i="31"/>
  <c r="J103" i="31"/>
  <c r="J104" i="31"/>
  <c r="J105" i="31"/>
  <c r="J106" i="31"/>
  <c r="J107" i="31"/>
  <c r="J108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64" i="32"/>
  <c r="F65" i="32"/>
  <c r="F66" i="32"/>
  <c r="H63" i="31"/>
  <c r="H64" i="31"/>
  <c r="H65" i="31"/>
  <c r="E63" i="31"/>
  <c r="E64" i="31"/>
  <c r="E65" i="31"/>
  <c r="N63" i="32"/>
  <c r="N64" i="32"/>
  <c r="E63" i="32"/>
  <c r="E64" i="32"/>
  <c r="J62" i="31" l="1"/>
  <c r="J63" i="31"/>
  <c r="F62" i="31"/>
  <c r="F63" i="31"/>
  <c r="J62" i="32"/>
  <c r="J63" i="32"/>
  <c r="J64" i="32"/>
  <c r="H62" i="32"/>
  <c r="H63" i="32"/>
  <c r="H64" i="32"/>
  <c r="H61" i="31"/>
  <c r="H62" i="31"/>
  <c r="E61" i="31"/>
  <c r="E62" i="31"/>
  <c r="F61" i="32"/>
  <c r="F62" i="32"/>
  <c r="F63" i="32"/>
  <c r="E61" i="32"/>
  <c r="E62" i="32"/>
  <c r="N62" i="32" s="1"/>
  <c r="J60" i="31"/>
  <c r="J61" i="31"/>
  <c r="F60" i="31"/>
  <c r="F61" i="31"/>
  <c r="N60" i="32"/>
  <c r="N61" i="32"/>
  <c r="H60" i="32"/>
  <c r="H61" i="32"/>
  <c r="E59" i="31" l="1"/>
  <c r="E60" i="31"/>
  <c r="J59" i="32"/>
  <c r="J60" i="32"/>
  <c r="J61" i="32"/>
  <c r="F59" i="32"/>
  <c r="F60" i="32"/>
  <c r="H58" i="31" l="1"/>
  <c r="H59" i="31"/>
  <c r="H60" i="31"/>
  <c r="E58" i="32"/>
  <c r="N58" i="32" s="1"/>
  <c r="E59" i="32"/>
  <c r="E60" i="32"/>
  <c r="J57" i="31"/>
  <c r="J58" i="31"/>
  <c r="J59" i="31"/>
  <c r="F57" i="31"/>
  <c r="F58" i="31"/>
  <c r="F59" i="31"/>
  <c r="E57" i="31"/>
  <c r="E58" i="31"/>
  <c r="J57" i="32"/>
  <c r="J58" i="32"/>
  <c r="H57" i="32"/>
  <c r="H58" i="32"/>
  <c r="H59" i="32"/>
  <c r="F57" i="32"/>
  <c r="F58" i="32"/>
  <c r="H56" i="31"/>
  <c r="H57" i="31"/>
  <c r="N56" i="32"/>
  <c r="N57" i="32"/>
  <c r="N59" i="32"/>
  <c r="E55" i="32"/>
  <c r="E56" i="32"/>
  <c r="E57" i="32"/>
  <c r="J54" i="31" l="1"/>
  <c r="J55" i="31"/>
  <c r="J56" i="31"/>
  <c r="H54" i="31"/>
  <c r="H55" i="31"/>
  <c r="F54" i="31"/>
  <c r="F55" i="31"/>
  <c r="F56" i="31"/>
  <c r="E54" i="31"/>
  <c r="E55" i="31"/>
  <c r="E56" i="31"/>
  <c r="N54" i="32"/>
  <c r="N55" i="32"/>
  <c r="J54" i="32"/>
  <c r="J55" i="32"/>
  <c r="J56" i="32"/>
  <c r="H54" i="32"/>
  <c r="H55" i="32"/>
  <c r="H56" i="32"/>
  <c r="F54" i="32"/>
  <c r="F55" i="32"/>
  <c r="F56" i="32"/>
  <c r="E53" i="32" l="1"/>
  <c r="E54" i="32"/>
  <c r="N52" i="31"/>
  <c r="N53" i="31"/>
  <c r="F52" i="31"/>
  <c r="F53" i="31"/>
  <c r="F52" i="32"/>
  <c r="F53" i="32"/>
  <c r="J51" i="31"/>
  <c r="J52" i="31"/>
  <c r="J53" i="31"/>
  <c r="H51" i="31"/>
  <c r="H52" i="31"/>
  <c r="H53" i="31"/>
  <c r="E51" i="31"/>
  <c r="E52" i="31"/>
  <c r="E53" i="31"/>
  <c r="N51" i="32"/>
  <c r="N52" i="32"/>
  <c r="N53" i="32"/>
  <c r="J51" i="32"/>
  <c r="J52" i="32"/>
  <c r="J53" i="32"/>
  <c r="H51" i="32"/>
  <c r="H52" i="32"/>
  <c r="H53" i="32"/>
  <c r="E51" i="32"/>
  <c r="E52" i="32"/>
  <c r="N48" i="31"/>
  <c r="N49" i="31"/>
  <c r="N50" i="31"/>
  <c r="N51" i="31"/>
  <c r="J45" i="32" l="1"/>
  <c r="J46" i="32"/>
  <c r="J47" i="32"/>
  <c r="J48" i="32"/>
  <c r="J49" i="32"/>
  <c r="J50" i="32"/>
  <c r="J46" i="31"/>
  <c r="J47" i="31"/>
  <c r="J48" i="31"/>
  <c r="J49" i="31"/>
  <c r="J50" i="31"/>
  <c r="H48" i="32"/>
  <c r="H49" i="32"/>
  <c r="H50" i="32"/>
  <c r="H48" i="31"/>
  <c r="H49" i="31"/>
  <c r="H50" i="31"/>
  <c r="F48" i="32"/>
  <c r="F49" i="32"/>
  <c r="F50" i="32"/>
  <c r="F51" i="32"/>
  <c r="F48" i="31"/>
  <c r="F49" i="31"/>
  <c r="F50" i="31"/>
  <c r="F51" i="31"/>
  <c r="E48" i="32"/>
  <c r="E49" i="32"/>
  <c r="E50" i="32"/>
  <c r="E48" i="31"/>
  <c r="E49" i="31"/>
  <c r="E50" i="31"/>
  <c r="N48" i="32"/>
  <c r="N49" i="32"/>
  <c r="N50" i="32"/>
  <c r="F42" i="32"/>
  <c r="F43" i="32"/>
  <c r="F44" i="32"/>
  <c r="F45" i="32"/>
  <c r="F46" i="32"/>
  <c r="F47" i="32"/>
  <c r="F46" i="31" l="1"/>
  <c r="F47" i="31"/>
  <c r="E46" i="31"/>
  <c r="N46" i="31" s="1"/>
  <c r="E47" i="31"/>
  <c r="H46" i="32"/>
  <c r="H47" i="32"/>
  <c r="E46" i="32"/>
  <c r="E47" i="32"/>
  <c r="N47" i="32" s="1"/>
  <c r="H45" i="31"/>
  <c r="H46" i="31"/>
  <c r="H47" i="31"/>
  <c r="N45" i="31"/>
  <c r="N47" i="31"/>
  <c r="N45" i="32"/>
  <c r="N46" i="32"/>
  <c r="F44" i="31"/>
  <c r="F45" i="31"/>
  <c r="J43" i="31"/>
  <c r="J45" i="31"/>
  <c r="E43" i="31"/>
  <c r="E44" i="31"/>
  <c r="E45" i="31"/>
  <c r="H43" i="32"/>
  <c r="H44" i="32"/>
  <c r="H45" i="32"/>
  <c r="E43" i="32"/>
  <c r="E44" i="32"/>
  <c r="E45" i="32"/>
  <c r="N42" i="31" l="1"/>
  <c r="N43" i="31"/>
  <c r="N44" i="31"/>
  <c r="H42" i="31"/>
  <c r="H43" i="31"/>
  <c r="H44" i="31"/>
  <c r="F42" i="31"/>
  <c r="F43" i="31"/>
  <c r="N43" i="32"/>
  <c r="N44" i="32"/>
  <c r="H40" i="31"/>
  <c r="H41" i="31"/>
  <c r="E40" i="31"/>
  <c r="N40" i="31" s="1"/>
  <c r="E41" i="31"/>
  <c r="N41" i="31" s="1"/>
  <c r="E42" i="31"/>
  <c r="H40" i="32"/>
  <c r="H41" i="32"/>
  <c r="H42" i="32"/>
  <c r="N40" i="33"/>
  <c r="N41" i="33"/>
  <c r="N42" i="33"/>
  <c r="N43" i="33"/>
  <c r="N44" i="33"/>
  <c r="J39" i="31"/>
  <c r="J40" i="31"/>
  <c r="J41" i="31"/>
  <c r="J42" i="31"/>
  <c r="F39" i="31"/>
  <c r="F40" i="31"/>
  <c r="F41" i="31"/>
  <c r="J39" i="32"/>
  <c r="J40" i="32"/>
  <c r="J41" i="32"/>
  <c r="F39" i="32"/>
  <c r="F40" i="32"/>
  <c r="F41" i="32"/>
  <c r="E39" i="32"/>
  <c r="N39" i="32" s="1"/>
  <c r="E40" i="32"/>
  <c r="N40" i="32" s="1"/>
  <c r="E41" i="32"/>
  <c r="N41" i="32" s="1"/>
  <c r="E42" i="32"/>
  <c r="N42" i="32" s="1"/>
  <c r="E38" i="31"/>
  <c r="N38" i="31" s="1"/>
  <c r="E39" i="31"/>
  <c r="N39" i="31" s="1"/>
  <c r="J37" i="31"/>
  <c r="J38" i="31"/>
  <c r="H37" i="31"/>
  <c r="H38" i="31"/>
  <c r="H39" i="31"/>
  <c r="F36" i="31"/>
  <c r="F37" i="31"/>
  <c r="F38" i="31"/>
  <c r="E36" i="31"/>
  <c r="N36" i="31" s="1"/>
  <c r="E37" i="31"/>
  <c r="N37" i="31" s="1"/>
  <c r="J37" i="32"/>
  <c r="J38" i="32"/>
  <c r="H37" i="32"/>
  <c r="H38" i="32"/>
  <c r="H39" i="32"/>
  <c r="F36" i="32"/>
  <c r="F37" i="32"/>
  <c r="F38" i="32"/>
  <c r="E36" i="32"/>
  <c r="N36" i="32" s="1"/>
  <c r="E37" i="32"/>
  <c r="N37" i="32" s="1"/>
  <c r="E38" i="32"/>
  <c r="N38" i="32" s="1"/>
  <c r="N37" i="33"/>
  <c r="N38" i="33"/>
  <c r="N39" i="33"/>
  <c r="N36" i="33" l="1"/>
  <c r="J35" i="32" l="1"/>
  <c r="J36" i="32"/>
  <c r="H35" i="32"/>
  <c r="H36" i="32"/>
  <c r="J35" i="31"/>
  <c r="J36" i="31"/>
  <c r="H35" i="31"/>
  <c r="H36" i="31"/>
  <c r="E28" i="31"/>
  <c r="E29" i="31"/>
  <c r="E30" i="31"/>
  <c r="E31" i="31"/>
  <c r="E32" i="31"/>
  <c r="E33" i="31"/>
  <c r="E34" i="31"/>
  <c r="E35" i="31"/>
  <c r="F34" i="31"/>
  <c r="F35" i="31"/>
  <c r="N34" i="31"/>
  <c r="N34" i="32"/>
  <c r="F34" i="32"/>
  <c r="F35" i="32"/>
  <c r="E34" i="32"/>
  <c r="E35" i="32"/>
  <c r="J33" i="31" l="1"/>
  <c r="J34" i="31"/>
  <c r="H33" i="31"/>
  <c r="H34" i="31"/>
  <c r="F32" i="31"/>
  <c r="F33" i="31"/>
  <c r="J33" i="32"/>
  <c r="J34" i="32"/>
  <c r="H34" i="32"/>
  <c r="H32" i="32"/>
  <c r="H33" i="32"/>
  <c r="F32" i="32"/>
  <c r="F33" i="32"/>
  <c r="E32" i="32"/>
  <c r="E33" i="32"/>
  <c r="J31" i="32" l="1"/>
  <c r="J32" i="32"/>
  <c r="H31" i="32"/>
  <c r="F31" i="32"/>
  <c r="E31" i="32"/>
  <c r="J30" i="31" l="1"/>
  <c r="J31" i="31"/>
  <c r="J32" i="31"/>
  <c r="F30" i="31"/>
  <c r="F31" i="31"/>
  <c r="H30" i="31"/>
  <c r="H31" i="31"/>
  <c r="H32" i="31"/>
  <c r="J28" i="32" l="1"/>
  <c r="J29" i="32"/>
  <c r="J30" i="32"/>
  <c r="H28" i="32"/>
  <c r="H29" i="32"/>
  <c r="H30" i="32"/>
  <c r="F27" i="32"/>
  <c r="F28" i="32"/>
  <c r="F29" i="32"/>
  <c r="F30" i="32"/>
  <c r="E27" i="32"/>
  <c r="N27" i="32" s="1"/>
  <c r="E28" i="32"/>
  <c r="E29" i="32"/>
  <c r="E30" i="32"/>
  <c r="J27" i="31"/>
  <c r="J28" i="31"/>
  <c r="J29" i="31"/>
  <c r="H27" i="31"/>
  <c r="H28" i="31"/>
  <c r="H29" i="31"/>
  <c r="F27" i="31"/>
  <c r="F28" i="31"/>
  <c r="F29" i="31"/>
  <c r="E27" i="31"/>
  <c r="N27" i="31" s="1"/>
  <c r="N27" i="33"/>
  <c r="N26" i="33"/>
  <c r="J25" i="32" l="1"/>
  <c r="J26" i="32"/>
  <c r="J27" i="32"/>
  <c r="H25" i="32"/>
  <c r="H26" i="32"/>
  <c r="H27" i="32"/>
  <c r="F25" i="32"/>
  <c r="F26" i="32"/>
  <c r="E26" i="32"/>
  <c r="N26" i="32" s="1"/>
  <c r="E25" i="32"/>
  <c r="N25" i="32" s="1"/>
  <c r="J25" i="31"/>
  <c r="J26" i="31"/>
  <c r="H25" i="31"/>
  <c r="H26" i="31"/>
  <c r="F25" i="31"/>
  <c r="F26" i="31"/>
  <c r="E25" i="31"/>
  <c r="E26" i="31"/>
  <c r="J24" i="31"/>
  <c r="F24" i="31"/>
  <c r="E23" i="32"/>
  <c r="N23" i="32" s="1"/>
  <c r="E24" i="32"/>
  <c r="N24" i="32" s="1"/>
  <c r="N23" i="33"/>
  <c r="N24" i="33"/>
  <c r="N25" i="33"/>
  <c r="J22" i="32"/>
  <c r="J23" i="32"/>
  <c r="J24" i="32"/>
  <c r="H22" i="32"/>
  <c r="H23" i="32"/>
  <c r="H24" i="32"/>
  <c r="F22" i="32"/>
  <c r="F23" i="32"/>
  <c r="F24" i="32"/>
  <c r="J22" i="31"/>
  <c r="J23" i="31"/>
  <c r="H22" i="31"/>
  <c r="H23" i="31"/>
  <c r="H24" i="31"/>
  <c r="F22" i="31"/>
  <c r="F23" i="31"/>
  <c r="E21" i="32"/>
  <c r="E22" i="32"/>
  <c r="N22" i="32" s="1"/>
  <c r="E21" i="31"/>
  <c r="E22" i="31"/>
  <c r="N22" i="31" s="1"/>
  <c r="E23" i="31"/>
  <c r="N23" i="31" s="1"/>
  <c r="E24" i="31"/>
  <c r="N24" i="31" s="1"/>
  <c r="N20" i="33"/>
  <c r="N21" i="33"/>
  <c r="N22" i="33"/>
  <c r="H19" i="32"/>
  <c r="H20" i="32"/>
  <c r="H21" i="32"/>
  <c r="F19" i="32"/>
  <c r="F20" i="32"/>
  <c r="F21" i="32"/>
  <c r="E19" i="32"/>
  <c r="E20" i="32"/>
  <c r="N20" i="32" s="1"/>
  <c r="N21" i="31"/>
  <c r="J19" i="31"/>
  <c r="J20" i="31"/>
  <c r="J21" i="31"/>
  <c r="H19" i="31"/>
  <c r="H20" i="31"/>
  <c r="H21" i="31"/>
  <c r="F19" i="31"/>
  <c r="F20" i="31"/>
  <c r="F21" i="31"/>
  <c r="E19" i="31"/>
  <c r="N19" i="31" s="1"/>
  <c r="E20" i="31"/>
  <c r="N20" i="31" s="1"/>
  <c r="N19" i="32"/>
  <c r="N21" i="32"/>
  <c r="N18" i="33"/>
  <c r="N19" i="33"/>
  <c r="J17" i="32" l="1"/>
  <c r="J18" i="32"/>
  <c r="J19" i="32"/>
  <c r="J20" i="32"/>
  <c r="J21" i="32"/>
  <c r="H17" i="32"/>
  <c r="H18" i="32"/>
  <c r="H16" i="32"/>
  <c r="F17" i="32"/>
  <c r="F18" i="32"/>
  <c r="E17" i="32"/>
  <c r="N17" i="32" s="1"/>
  <c r="E18" i="32"/>
  <c r="N18" i="32" s="1"/>
  <c r="J17" i="31"/>
  <c r="J18" i="31"/>
  <c r="H17" i="31"/>
  <c r="H18" i="31"/>
  <c r="F17" i="31"/>
  <c r="F18" i="31"/>
  <c r="E17" i="31"/>
  <c r="N17" i="31" s="1"/>
  <c r="E18" i="31"/>
  <c r="N18" i="31" s="1"/>
  <c r="N17" i="33"/>
  <c r="J10" i="31" l="1"/>
  <c r="J11" i="31"/>
  <c r="J12" i="31"/>
  <c r="J13" i="31"/>
  <c r="J14" i="31"/>
  <c r="J15" i="31"/>
  <c r="J16" i="31"/>
  <c r="H10" i="31"/>
  <c r="H11" i="31"/>
  <c r="H12" i="31"/>
  <c r="H13" i="31"/>
  <c r="H14" i="31"/>
  <c r="H15" i="31"/>
  <c r="H16" i="31"/>
  <c r="F10" i="31"/>
  <c r="F11" i="31"/>
  <c r="F12" i="31"/>
  <c r="F13" i="31"/>
  <c r="F14" i="31"/>
  <c r="F15" i="31"/>
  <c r="F16" i="31"/>
  <c r="E10" i="31"/>
  <c r="N10" i="31" s="1"/>
  <c r="E11" i="31"/>
  <c r="N11" i="31" s="1"/>
  <c r="E12" i="31"/>
  <c r="N12" i="31" s="1"/>
  <c r="E13" i="31"/>
  <c r="N13" i="31" s="1"/>
  <c r="E14" i="31"/>
  <c r="N14" i="31" s="1"/>
  <c r="E15" i="31"/>
  <c r="N15" i="31" s="1"/>
  <c r="E16" i="31"/>
  <c r="N16" i="31" s="1"/>
  <c r="J10" i="32"/>
  <c r="J11" i="32"/>
  <c r="J12" i="32"/>
  <c r="J13" i="32"/>
  <c r="J14" i="32"/>
  <c r="J15" i="32"/>
  <c r="J16" i="32"/>
  <c r="H10" i="32"/>
  <c r="H11" i="32"/>
  <c r="H12" i="32"/>
  <c r="H13" i="32"/>
  <c r="H14" i="32"/>
  <c r="H15" i="32"/>
  <c r="F10" i="32"/>
  <c r="F11" i="32"/>
  <c r="F12" i="32"/>
  <c r="F13" i="32"/>
  <c r="F14" i="32"/>
  <c r="F15" i="32"/>
  <c r="F16" i="32"/>
  <c r="E10" i="32"/>
  <c r="N10" i="32" s="1"/>
  <c r="E11" i="32"/>
  <c r="N11" i="32" s="1"/>
  <c r="E12" i="32"/>
  <c r="N12" i="32" s="1"/>
  <c r="E13" i="32"/>
  <c r="N13" i="32" s="1"/>
  <c r="E14" i="32"/>
  <c r="N14" i="32" s="1"/>
  <c r="E15" i="32"/>
  <c r="N15" i="32" s="1"/>
  <c r="E16" i="32"/>
  <c r="N16" i="32" s="1"/>
  <c r="N10" i="33"/>
  <c r="J9" i="31"/>
  <c r="H9" i="31"/>
  <c r="F9" i="31"/>
  <c r="E9" i="31"/>
  <c r="N9" i="31" s="1"/>
  <c r="J9" i="32"/>
  <c r="H9" i="32"/>
  <c r="F9" i="32"/>
  <c r="E9" i="32"/>
  <c r="N9" i="32" s="1"/>
  <c r="L4" i="31" l="1"/>
  <c r="L4" i="32"/>
  <c r="V108" i="33"/>
  <c r="T108" i="33"/>
  <c r="W108" i="33" s="1"/>
  <c r="R108" i="33"/>
  <c r="AA108" i="33" s="1"/>
  <c r="M108" i="33"/>
  <c r="K108" i="33"/>
  <c r="V107" i="33"/>
  <c r="T107" i="33"/>
  <c r="W107" i="33" s="1"/>
  <c r="R107" i="33"/>
  <c r="M107" i="33"/>
  <c r="K107" i="33"/>
  <c r="V106" i="33"/>
  <c r="T106" i="33"/>
  <c r="W106" i="33" s="1"/>
  <c r="R106" i="33"/>
  <c r="Z106" i="33" s="1"/>
  <c r="M106" i="33"/>
  <c r="K106" i="33"/>
  <c r="V105" i="33"/>
  <c r="T105" i="33"/>
  <c r="W105" i="33" s="1"/>
  <c r="R105" i="33"/>
  <c r="M105" i="33"/>
  <c r="K105" i="33"/>
  <c r="V104" i="33"/>
  <c r="T104" i="33"/>
  <c r="W104" i="33" s="1"/>
  <c r="R104" i="33"/>
  <c r="AA104" i="33" s="1"/>
  <c r="M104" i="33"/>
  <c r="K104" i="33"/>
  <c r="V103" i="33"/>
  <c r="T103" i="33"/>
  <c r="W103" i="33" s="1"/>
  <c r="R103" i="33"/>
  <c r="M103" i="33"/>
  <c r="K103" i="33"/>
  <c r="V102" i="33"/>
  <c r="T102" i="33"/>
  <c r="W102" i="33" s="1"/>
  <c r="R102" i="33"/>
  <c r="M102" i="33"/>
  <c r="K102" i="33"/>
  <c r="V101" i="33"/>
  <c r="T101" i="33"/>
  <c r="W101" i="33" s="1"/>
  <c r="R101" i="33"/>
  <c r="M101" i="33"/>
  <c r="K101" i="33"/>
  <c r="V100" i="33"/>
  <c r="T100" i="33"/>
  <c r="W100" i="33" s="1"/>
  <c r="R100" i="33"/>
  <c r="AA100" i="33" s="1"/>
  <c r="M100" i="33"/>
  <c r="K100" i="33"/>
  <c r="V99" i="33"/>
  <c r="T99" i="33"/>
  <c r="W99" i="33" s="1"/>
  <c r="R99" i="33"/>
  <c r="AA99" i="33" s="1"/>
  <c r="M99" i="33"/>
  <c r="K99" i="33"/>
  <c r="V98" i="33"/>
  <c r="T98" i="33"/>
  <c r="W98" i="33" s="1"/>
  <c r="R98" i="33"/>
  <c r="M98" i="33"/>
  <c r="K98" i="33"/>
  <c r="V97" i="33"/>
  <c r="T97" i="33"/>
  <c r="W97" i="33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AA95" i="33" s="1"/>
  <c r="M95" i="33"/>
  <c r="K95" i="33"/>
  <c r="V94" i="33"/>
  <c r="T94" i="33"/>
  <c r="W94" i="33" s="1"/>
  <c r="R94" i="33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AA91" i="33" s="1"/>
  <c r="M91" i="33"/>
  <c r="K91" i="33"/>
  <c r="V90" i="33"/>
  <c r="T90" i="33"/>
  <c r="W90" i="33" s="1"/>
  <c r="R90" i="33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AA87" i="33" s="1"/>
  <c r="M87" i="33"/>
  <c r="K87" i="33"/>
  <c r="V86" i="33"/>
  <c r="T86" i="33"/>
  <c r="W86" i="33" s="1"/>
  <c r="R86" i="33"/>
  <c r="M86" i="33"/>
  <c r="K86" i="33"/>
  <c r="V85" i="33"/>
  <c r="T85" i="33"/>
  <c r="W85" i="33"/>
  <c r="R85" i="33"/>
  <c r="C86" i="33" s="1"/>
  <c r="X86" i="33" s="1"/>
  <c r="Y86" i="33" s="1"/>
  <c r="M85" i="33"/>
  <c r="K85" i="33"/>
  <c r="W84" i="33"/>
  <c r="V84" i="33"/>
  <c r="T84" i="33"/>
  <c r="R84" i="33"/>
  <c r="C85" i="33" s="1"/>
  <c r="X85" i="33" s="1"/>
  <c r="Y85" i="33" s="1"/>
  <c r="M84" i="33"/>
  <c r="K84" i="33"/>
  <c r="V83" i="33"/>
  <c r="T83" i="33"/>
  <c r="W83" i="33"/>
  <c r="R83" i="33"/>
  <c r="AA83" i="33" s="1"/>
  <c r="M83" i="33"/>
  <c r="K83" i="33"/>
  <c r="V82" i="33"/>
  <c r="T82" i="33"/>
  <c r="W82" i="33" s="1"/>
  <c r="R82" i="33"/>
  <c r="M82" i="33"/>
  <c r="K82" i="33"/>
  <c r="V81" i="33"/>
  <c r="T81" i="33"/>
  <c r="W81" i="33" s="1"/>
  <c r="M81" i="33"/>
  <c r="K81" i="33"/>
  <c r="V80" i="33"/>
  <c r="T80" i="33"/>
  <c r="W80" i="33" s="1"/>
  <c r="M80" i="33"/>
  <c r="K80" i="33"/>
  <c r="V79" i="33"/>
  <c r="T79" i="33"/>
  <c r="W79" i="33" s="1"/>
  <c r="K79" i="33"/>
  <c r="M79" i="33" s="1"/>
  <c r="V78" i="33"/>
  <c r="T78" i="33"/>
  <c r="W78" i="33" s="1"/>
  <c r="K78" i="33"/>
  <c r="M78" i="33" s="1"/>
  <c r="V77" i="33"/>
  <c r="T77" i="33"/>
  <c r="W77" i="33" s="1"/>
  <c r="R77" i="33"/>
  <c r="C78" i="33" s="1"/>
  <c r="X78" i="33" s="1"/>
  <c r="Y78" i="33" s="1"/>
  <c r="K77" i="33"/>
  <c r="M77" i="33" s="1"/>
  <c r="V76" i="33"/>
  <c r="T76" i="33"/>
  <c r="W76" i="33" s="1"/>
  <c r="M76" i="33"/>
  <c r="K76" i="33"/>
  <c r="V75" i="33"/>
  <c r="T75" i="33"/>
  <c r="W75" i="33" s="1"/>
  <c r="K75" i="33"/>
  <c r="M75" i="33" s="1"/>
  <c r="V74" i="33"/>
  <c r="T74" i="33"/>
  <c r="W74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M72" i="33"/>
  <c r="K72" i="33"/>
  <c r="V71" i="33"/>
  <c r="T71" i="33"/>
  <c r="W71" i="33" s="1"/>
  <c r="K71" i="33"/>
  <c r="M71" i="33" s="1"/>
  <c r="V70" i="33"/>
  <c r="T70" i="33"/>
  <c r="W70" i="33" s="1"/>
  <c r="M70" i="33"/>
  <c r="K70" i="33"/>
  <c r="V69" i="33"/>
  <c r="T69" i="33"/>
  <c r="W69" i="33" s="1"/>
  <c r="K69" i="33"/>
  <c r="M69" i="33" s="1"/>
  <c r="V68" i="33"/>
  <c r="T68" i="33"/>
  <c r="W68" i="33" s="1"/>
  <c r="M68" i="33"/>
  <c r="K68" i="33"/>
  <c r="V67" i="33"/>
  <c r="T67" i="33"/>
  <c r="W67" i="33" s="1"/>
  <c r="K67" i="33"/>
  <c r="M67" i="33" s="1"/>
  <c r="V66" i="33"/>
  <c r="T66" i="33"/>
  <c r="W66" i="33" s="1"/>
  <c r="M66" i="33"/>
  <c r="K66" i="33"/>
  <c r="V65" i="33"/>
  <c r="T65" i="33"/>
  <c r="W65" i="33" s="1"/>
  <c r="M65" i="33"/>
  <c r="K65" i="33"/>
  <c r="V64" i="33"/>
  <c r="T64" i="33"/>
  <c r="W64" i="33" s="1"/>
  <c r="V63" i="33"/>
  <c r="T63" i="33"/>
  <c r="W63" i="33" s="1"/>
  <c r="V62" i="33"/>
  <c r="T62" i="33"/>
  <c r="W62" i="33" s="1"/>
  <c r="V61" i="33"/>
  <c r="T61" i="33"/>
  <c r="W61" i="33" s="1"/>
  <c r="M61" i="33"/>
  <c r="K61" i="33"/>
  <c r="V60" i="33"/>
  <c r="T60" i="33"/>
  <c r="W60" i="33" s="1"/>
  <c r="K60" i="33"/>
  <c r="M60" i="33" s="1"/>
  <c r="V59" i="33"/>
  <c r="T59" i="33"/>
  <c r="W59" i="33" s="1"/>
  <c r="K59" i="33"/>
  <c r="M59" i="33" s="1"/>
  <c r="V58" i="33"/>
  <c r="T58" i="33"/>
  <c r="W58" i="33" s="1"/>
  <c r="K58" i="33"/>
  <c r="M58" i="33" s="1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M56" i="33"/>
  <c r="K56" i="33"/>
  <c r="V55" i="33"/>
  <c r="T55" i="33"/>
  <c r="W55" i="33" s="1"/>
  <c r="M55" i="33"/>
  <c r="K55" i="33"/>
  <c r="V54" i="33"/>
  <c r="T54" i="33"/>
  <c r="W54" i="33" s="1"/>
  <c r="K54" i="33"/>
  <c r="M54" i="33" s="1"/>
  <c r="V53" i="33"/>
  <c r="T53" i="33"/>
  <c r="W53" i="33" s="1"/>
  <c r="M53" i="33"/>
  <c r="K53" i="33"/>
  <c r="V52" i="33"/>
  <c r="T52" i="33"/>
  <c r="W52" i="33" s="1"/>
  <c r="K52" i="33"/>
  <c r="M52" i="33" s="1"/>
  <c r="V51" i="33"/>
  <c r="T51" i="33"/>
  <c r="W51" i="33" s="1"/>
  <c r="K51" i="33"/>
  <c r="M51" i="33" s="1"/>
  <c r="V50" i="33"/>
  <c r="T50" i="33"/>
  <c r="W50" i="33" s="1"/>
  <c r="R50" i="33"/>
  <c r="V49" i="33"/>
  <c r="T49" i="33"/>
  <c r="W49" i="33" s="1"/>
  <c r="V48" i="33"/>
  <c r="T48" i="33"/>
  <c r="W48" i="33" s="1"/>
  <c r="V47" i="33"/>
  <c r="T47" i="33"/>
  <c r="W47" i="33" s="1"/>
  <c r="V46" i="33"/>
  <c r="T46" i="33"/>
  <c r="W46" i="33" s="1"/>
  <c r="V45" i="33"/>
  <c r="T45" i="33"/>
  <c r="W45" i="33" s="1"/>
  <c r="V44" i="33"/>
  <c r="T44" i="33"/>
  <c r="W44" i="33" s="1"/>
  <c r="V43" i="33"/>
  <c r="T43" i="33"/>
  <c r="W43" i="33" s="1"/>
  <c r="K43" i="33"/>
  <c r="M43" i="33" s="1"/>
  <c r="V42" i="33"/>
  <c r="T42" i="33"/>
  <c r="W42" i="33" s="1"/>
  <c r="R42" i="33"/>
  <c r="K42" i="33"/>
  <c r="M42" i="33" s="1"/>
  <c r="V41" i="33"/>
  <c r="T41" i="33"/>
  <c r="W41" i="33" s="1"/>
  <c r="V40" i="33"/>
  <c r="T40" i="33"/>
  <c r="W40" i="33" s="1"/>
  <c r="V39" i="33"/>
  <c r="T39" i="33"/>
  <c r="V38" i="33"/>
  <c r="T38" i="33"/>
  <c r="V37" i="33"/>
  <c r="T37" i="33"/>
  <c r="W37" i="33" s="1"/>
  <c r="V36" i="33"/>
  <c r="T36" i="33"/>
  <c r="V35" i="33"/>
  <c r="T35" i="33"/>
  <c r="V34" i="33"/>
  <c r="T34" i="33"/>
  <c r="W34" i="33" s="1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V25" i="33"/>
  <c r="T25" i="33"/>
  <c r="V24" i="33"/>
  <c r="T24" i="33"/>
  <c r="W24" i="33" s="1"/>
  <c r="V23" i="33"/>
  <c r="T23" i="33"/>
  <c r="W23" i="33" s="1"/>
  <c r="T22" i="33"/>
  <c r="V22" i="33" s="1"/>
  <c r="T21" i="33"/>
  <c r="W21" i="33" s="1"/>
  <c r="W22" i="33" s="1"/>
  <c r="T20" i="33"/>
  <c r="V20" i="33" s="1"/>
  <c r="T19" i="33"/>
  <c r="W19" i="33" s="1"/>
  <c r="T18" i="33"/>
  <c r="T17" i="33"/>
  <c r="T16" i="33"/>
  <c r="T15" i="33"/>
  <c r="V15" i="33" s="1"/>
  <c r="T14" i="33"/>
  <c r="T13" i="33"/>
  <c r="T12" i="33"/>
  <c r="T11" i="33"/>
  <c r="T10" i="33"/>
  <c r="T9" i="33"/>
  <c r="W9" i="33" s="1"/>
  <c r="C9" i="33"/>
  <c r="K9" i="33" s="1"/>
  <c r="M9" i="33" s="1"/>
  <c r="V108" i="32"/>
  <c r="T108" i="32"/>
  <c r="W108" i="32" s="1"/>
  <c r="R108" i="32"/>
  <c r="V107" i="32"/>
  <c r="T107" i="32"/>
  <c r="W107" i="32" s="1"/>
  <c r="R107" i="32"/>
  <c r="C108" i="32" s="1"/>
  <c r="X108" i="32" s="1"/>
  <c r="Y108" i="32" s="1"/>
  <c r="V106" i="32"/>
  <c r="T106" i="32"/>
  <c r="W106" i="32" s="1"/>
  <c r="R106" i="32"/>
  <c r="C107" i="32" s="1"/>
  <c r="X107" i="32" s="1"/>
  <c r="Y107" i="32" s="1"/>
  <c r="V105" i="32"/>
  <c r="T105" i="32"/>
  <c r="W105" i="32" s="1"/>
  <c r="R105" i="32"/>
  <c r="C106" i="32" s="1"/>
  <c r="X106" i="32" s="1"/>
  <c r="Y106" i="32" s="1"/>
  <c r="V104" i="32"/>
  <c r="T104" i="32"/>
  <c r="W104" i="32" s="1"/>
  <c r="R104" i="32"/>
  <c r="V103" i="32"/>
  <c r="T103" i="32"/>
  <c r="W103" i="32" s="1"/>
  <c r="R103" i="32"/>
  <c r="V102" i="32"/>
  <c r="T102" i="32"/>
  <c r="W102" i="32" s="1"/>
  <c r="R102" i="32"/>
  <c r="C103" i="32" s="1"/>
  <c r="X103" i="32" s="1"/>
  <c r="Y103" i="32" s="1"/>
  <c r="V101" i="32"/>
  <c r="T101" i="32"/>
  <c r="W101" i="32" s="1"/>
  <c r="R101" i="32"/>
  <c r="C102" i="32" s="1"/>
  <c r="X102" i="32" s="1"/>
  <c r="Y102" i="32" s="1"/>
  <c r="V100" i="32"/>
  <c r="T100" i="32"/>
  <c r="W100" i="32" s="1"/>
  <c r="R100" i="32"/>
  <c r="V99" i="32"/>
  <c r="T99" i="32"/>
  <c r="W99" i="32" s="1"/>
  <c r="R99" i="32"/>
  <c r="C100" i="32" s="1"/>
  <c r="X100" i="32" s="1"/>
  <c r="Y100" i="32" s="1"/>
  <c r="V98" i="32"/>
  <c r="T98" i="32"/>
  <c r="W98" i="32" s="1"/>
  <c r="R98" i="32"/>
  <c r="C99" i="32" s="1"/>
  <c r="X99" i="32" s="1"/>
  <c r="Y99" i="32" s="1"/>
  <c r="V97" i="32"/>
  <c r="T97" i="32"/>
  <c r="W97" i="32" s="1"/>
  <c r="R97" i="32"/>
  <c r="C98" i="32" s="1"/>
  <c r="X98" i="32" s="1"/>
  <c r="Y98" i="32" s="1"/>
  <c r="V96" i="32"/>
  <c r="T96" i="32"/>
  <c r="W96" i="32" s="1"/>
  <c r="R96" i="32"/>
  <c r="C97" i="32" s="1"/>
  <c r="X97" i="32" s="1"/>
  <c r="Y97" i="32" s="1"/>
  <c r="V95" i="32"/>
  <c r="T95" i="32"/>
  <c r="W95" i="32" s="1"/>
  <c r="R95" i="32"/>
  <c r="V94" i="32"/>
  <c r="T94" i="32"/>
  <c r="W94" i="32" s="1"/>
  <c r="R94" i="32"/>
  <c r="C95" i="32" s="1"/>
  <c r="X95" i="32" s="1"/>
  <c r="Y95" i="32" s="1"/>
  <c r="V93" i="32"/>
  <c r="T93" i="32"/>
  <c r="W93" i="32" s="1"/>
  <c r="R93" i="32"/>
  <c r="C94" i="32" s="1"/>
  <c r="X94" i="32" s="1"/>
  <c r="Y94" i="32" s="1"/>
  <c r="V92" i="32"/>
  <c r="T92" i="32"/>
  <c r="W92" i="32" s="1"/>
  <c r="R92" i="32"/>
  <c r="V91" i="32"/>
  <c r="T91" i="32"/>
  <c r="W91" i="32" s="1"/>
  <c r="R91" i="32"/>
  <c r="C92" i="32" s="1"/>
  <c r="X92" i="32" s="1"/>
  <c r="Y92" i="32" s="1"/>
  <c r="V90" i="32"/>
  <c r="T90" i="32"/>
  <c r="W90" i="32"/>
  <c r="R90" i="32"/>
  <c r="C91" i="32" s="1"/>
  <c r="X91" i="32" s="1"/>
  <c r="Y91" i="32" s="1"/>
  <c r="V89" i="32"/>
  <c r="T89" i="32"/>
  <c r="W89" i="32" s="1"/>
  <c r="R89" i="32"/>
  <c r="C90" i="32" s="1"/>
  <c r="X90" i="32" s="1"/>
  <c r="Y90" i="32" s="1"/>
  <c r="V88" i="32"/>
  <c r="T88" i="32"/>
  <c r="W88" i="32" s="1"/>
  <c r="R88" i="32"/>
  <c r="V87" i="32"/>
  <c r="T87" i="32"/>
  <c r="W87" i="32" s="1"/>
  <c r="R87" i="32"/>
  <c r="C88" i="32" s="1"/>
  <c r="X88" i="32" s="1"/>
  <c r="Y88" i="32" s="1"/>
  <c r="V86" i="32"/>
  <c r="T86" i="32"/>
  <c r="W86" i="32" s="1"/>
  <c r="R86" i="32"/>
  <c r="C87" i="32" s="1"/>
  <c r="X87" i="32" s="1"/>
  <c r="Y87" i="32" s="1"/>
  <c r="V85" i="32"/>
  <c r="T85" i="32"/>
  <c r="W85" i="32" s="1"/>
  <c r="R85" i="32"/>
  <c r="C86" i="32" s="1"/>
  <c r="X86" i="32" s="1"/>
  <c r="Y86" i="32" s="1"/>
  <c r="V84" i="32"/>
  <c r="T84" i="32"/>
  <c r="W84" i="32" s="1"/>
  <c r="R84" i="32"/>
  <c r="V83" i="32"/>
  <c r="T83" i="32"/>
  <c r="W83" i="32" s="1"/>
  <c r="R83" i="32"/>
  <c r="C84" i="32" s="1"/>
  <c r="X84" i="32" s="1"/>
  <c r="Y84" i="32" s="1"/>
  <c r="V82" i="32"/>
  <c r="T82" i="32"/>
  <c r="W82" i="32" s="1"/>
  <c r="R82" i="32"/>
  <c r="C83" i="32" s="1"/>
  <c r="X83" i="32" s="1"/>
  <c r="Y83" i="32" s="1"/>
  <c r="V81" i="32"/>
  <c r="T81" i="32"/>
  <c r="W81" i="32" s="1"/>
  <c r="V80" i="32"/>
  <c r="T80" i="32"/>
  <c r="W80" i="32" s="1"/>
  <c r="V79" i="32"/>
  <c r="T79" i="32"/>
  <c r="W79" i="32" s="1"/>
  <c r="V78" i="32"/>
  <c r="T78" i="32"/>
  <c r="W78" i="32" s="1"/>
  <c r="R78" i="32"/>
  <c r="C79" i="32" s="1"/>
  <c r="X79" i="32" s="1"/>
  <c r="Y79" i="32" s="1"/>
  <c r="V77" i="32"/>
  <c r="T77" i="32"/>
  <c r="W77" i="32" s="1"/>
  <c r="V76" i="32"/>
  <c r="T76" i="32"/>
  <c r="W76" i="32" s="1"/>
  <c r="V75" i="32"/>
  <c r="T75" i="32"/>
  <c r="W75" i="32" s="1"/>
  <c r="V74" i="32"/>
  <c r="T74" i="32"/>
  <c r="W74" i="32" s="1"/>
  <c r="V73" i="32"/>
  <c r="T73" i="32"/>
  <c r="W73" i="32" s="1"/>
  <c r="V72" i="32"/>
  <c r="T72" i="32"/>
  <c r="W72" i="32" s="1"/>
  <c r="V71" i="32"/>
  <c r="T71" i="32"/>
  <c r="W71" i="32" s="1"/>
  <c r="V70" i="32"/>
  <c r="T70" i="32"/>
  <c r="W70" i="32" s="1"/>
  <c r="V69" i="32"/>
  <c r="T69" i="32"/>
  <c r="W69" i="32" s="1"/>
  <c r="V68" i="32"/>
  <c r="T68" i="32"/>
  <c r="W68" i="32" s="1"/>
  <c r="V67" i="32"/>
  <c r="T67" i="32"/>
  <c r="W67" i="32" s="1"/>
  <c r="R67" i="32"/>
  <c r="C68" i="32" s="1"/>
  <c r="X68" i="32" s="1"/>
  <c r="Y68" i="32" s="1"/>
  <c r="V66" i="32"/>
  <c r="T66" i="32"/>
  <c r="W66" i="32" s="1"/>
  <c r="V65" i="32"/>
  <c r="T65" i="32"/>
  <c r="W65" i="32" s="1"/>
  <c r="K65" i="32"/>
  <c r="M65" i="32" s="1"/>
  <c r="V64" i="32"/>
  <c r="T64" i="32"/>
  <c r="W64" i="32" s="1"/>
  <c r="V63" i="32"/>
  <c r="T63" i="32"/>
  <c r="W63" i="32" s="1"/>
  <c r="V62" i="32"/>
  <c r="T62" i="32"/>
  <c r="W62" i="32" s="1"/>
  <c r="V61" i="32"/>
  <c r="T61" i="32"/>
  <c r="W61" i="32" s="1"/>
  <c r="V60" i="32"/>
  <c r="T60" i="32"/>
  <c r="W60" i="32" s="1"/>
  <c r="V59" i="32"/>
  <c r="T59" i="32"/>
  <c r="W59" i="32" s="1"/>
  <c r="R59" i="32"/>
  <c r="C60" i="32" s="1"/>
  <c r="X60" i="32" s="1"/>
  <c r="Y60" i="32" s="1"/>
  <c r="K59" i="32"/>
  <c r="M59" i="32" s="1"/>
  <c r="V58" i="32"/>
  <c r="T58" i="32"/>
  <c r="W58" i="32" s="1"/>
  <c r="R58" i="32"/>
  <c r="C59" i="32" s="1"/>
  <c r="X59" i="32" s="1"/>
  <c r="Y59" i="32" s="1"/>
  <c r="V57" i="32"/>
  <c r="T57" i="32"/>
  <c r="W57" i="32" s="1"/>
  <c r="K57" i="32"/>
  <c r="M57" i="32" s="1"/>
  <c r="V56" i="32"/>
  <c r="T56" i="32"/>
  <c r="W56" i="32" s="1"/>
  <c r="V55" i="32"/>
  <c r="T55" i="32"/>
  <c r="R55" i="32" s="1"/>
  <c r="C56" i="32" s="1"/>
  <c r="X56" i="32" s="1"/>
  <c r="Y56" i="32" s="1"/>
  <c r="V54" i="32"/>
  <c r="T54" i="32"/>
  <c r="W54" i="32" s="1"/>
  <c r="K54" i="32"/>
  <c r="M54" i="32" s="1"/>
  <c r="V53" i="32"/>
  <c r="T53" i="32"/>
  <c r="W53" i="32" s="1"/>
  <c r="V52" i="32"/>
  <c r="T52" i="32"/>
  <c r="W52" i="32" s="1"/>
  <c r="V51" i="32"/>
  <c r="T51" i="32"/>
  <c r="W51" i="32" s="1"/>
  <c r="M51" i="32"/>
  <c r="K51" i="32"/>
  <c r="V50" i="32"/>
  <c r="T50" i="32"/>
  <c r="W50" i="32" s="1"/>
  <c r="V49" i="32"/>
  <c r="T49" i="32"/>
  <c r="W49" i="32" s="1"/>
  <c r="V48" i="32"/>
  <c r="T48" i="32"/>
  <c r="W48" i="32" s="1"/>
  <c r="V47" i="32"/>
  <c r="T47" i="32"/>
  <c r="W47" i="32" s="1"/>
  <c r="V46" i="32"/>
  <c r="T46" i="32"/>
  <c r="W46" i="32" s="1"/>
  <c r="V45" i="32"/>
  <c r="T45" i="32"/>
  <c r="W45" i="32" s="1"/>
  <c r="V44" i="32"/>
  <c r="T44" i="32"/>
  <c r="W44" i="32" s="1"/>
  <c r="V43" i="32"/>
  <c r="T43" i="32"/>
  <c r="W43" i="32" s="1"/>
  <c r="M43" i="32"/>
  <c r="K43" i="32"/>
  <c r="V42" i="32"/>
  <c r="T42" i="32"/>
  <c r="W42" i="32" s="1"/>
  <c r="V41" i="32"/>
  <c r="T41" i="32"/>
  <c r="W41" i="32" s="1"/>
  <c r="V40" i="32"/>
  <c r="T40" i="32"/>
  <c r="W40" i="32" s="1"/>
  <c r="V39" i="32"/>
  <c r="T39" i="32"/>
  <c r="V38" i="32"/>
  <c r="T38" i="32"/>
  <c r="V37" i="32"/>
  <c r="T37" i="32"/>
  <c r="W37" i="32" s="1"/>
  <c r="V36" i="32"/>
  <c r="T36" i="32"/>
  <c r="V35" i="32"/>
  <c r="T35" i="32"/>
  <c r="V34" i="32"/>
  <c r="T34" i="32"/>
  <c r="V33" i="32"/>
  <c r="T33" i="32"/>
  <c r="W33" i="32" s="1"/>
  <c r="V32" i="32"/>
  <c r="T32" i="32"/>
  <c r="W32" i="32" s="1"/>
  <c r="V31" i="32"/>
  <c r="T31" i="32"/>
  <c r="W31" i="32" s="1"/>
  <c r="V30" i="32"/>
  <c r="T30" i="32"/>
  <c r="V29" i="32"/>
  <c r="T29" i="32"/>
  <c r="V28" i="32"/>
  <c r="T28" i="32"/>
  <c r="V27" i="32"/>
  <c r="T27" i="32"/>
  <c r="V26" i="32"/>
  <c r="T26" i="32"/>
  <c r="V25" i="32"/>
  <c r="T25" i="32"/>
  <c r="V24" i="32"/>
  <c r="T24" i="32"/>
  <c r="W24" i="32" s="1"/>
  <c r="V23" i="32"/>
  <c r="T23" i="32"/>
  <c r="W23" i="32" s="1"/>
  <c r="T22" i="32"/>
  <c r="T21" i="32"/>
  <c r="W21" i="32" s="1"/>
  <c r="T20" i="32"/>
  <c r="T19" i="32"/>
  <c r="T18" i="32"/>
  <c r="T17" i="32"/>
  <c r="T16" i="32"/>
  <c r="T15" i="32"/>
  <c r="V15" i="32" s="1"/>
  <c r="T14" i="32"/>
  <c r="T13" i="32"/>
  <c r="V13" i="32" s="1"/>
  <c r="T12" i="32"/>
  <c r="W12" i="32" s="1"/>
  <c r="T11" i="32"/>
  <c r="T10" i="32"/>
  <c r="T9" i="32"/>
  <c r="V9" i="32" s="1"/>
  <c r="C9" i="32"/>
  <c r="K9" i="32" s="1"/>
  <c r="M9" i="32" s="1"/>
  <c r="V108" i="31"/>
  <c r="T108" i="31"/>
  <c r="W108" i="31" s="1"/>
  <c r="R108" i="31"/>
  <c r="V107" i="31"/>
  <c r="T107" i="31"/>
  <c r="W107" i="31" s="1"/>
  <c r="R107" i="31"/>
  <c r="C108" i="31" s="1"/>
  <c r="X108" i="31" s="1"/>
  <c r="Y108" i="31" s="1"/>
  <c r="V106" i="31"/>
  <c r="T106" i="31"/>
  <c r="W106" i="31" s="1"/>
  <c r="R106" i="31"/>
  <c r="V105" i="31"/>
  <c r="T105" i="31"/>
  <c r="W105" i="31"/>
  <c r="R105" i="31"/>
  <c r="C106" i="31" s="1"/>
  <c r="X106" i="31" s="1"/>
  <c r="Y106" i="31" s="1"/>
  <c r="V104" i="31"/>
  <c r="T104" i="31"/>
  <c r="W104" i="31" s="1"/>
  <c r="R104" i="31"/>
  <c r="C105" i="31" s="1"/>
  <c r="X105" i="31" s="1"/>
  <c r="Y105" i="31" s="1"/>
  <c r="V103" i="31"/>
  <c r="T103" i="31"/>
  <c r="W103" i="31" s="1"/>
  <c r="R103" i="31"/>
  <c r="C104" i="31" s="1"/>
  <c r="X104" i="31" s="1"/>
  <c r="Y104" i="31" s="1"/>
  <c r="V102" i="31"/>
  <c r="T102" i="31"/>
  <c r="W102" i="31"/>
  <c r="R102" i="31"/>
  <c r="V101" i="31"/>
  <c r="T101" i="31"/>
  <c r="W101" i="31" s="1"/>
  <c r="R101" i="31"/>
  <c r="C102" i="31" s="1"/>
  <c r="X102" i="31" s="1"/>
  <c r="Y102" i="31" s="1"/>
  <c r="V100" i="31"/>
  <c r="T100" i="31"/>
  <c r="W100" i="31" s="1"/>
  <c r="R100" i="31"/>
  <c r="C101" i="31" s="1"/>
  <c r="X101" i="31" s="1"/>
  <c r="Y101" i="31" s="1"/>
  <c r="V99" i="31"/>
  <c r="T99" i="31"/>
  <c r="W99" i="31" s="1"/>
  <c r="R99" i="31"/>
  <c r="C100" i="31" s="1"/>
  <c r="X100" i="31" s="1"/>
  <c r="Y100" i="31" s="1"/>
  <c r="V98" i="31"/>
  <c r="T98" i="31"/>
  <c r="W98" i="31" s="1"/>
  <c r="R98" i="31"/>
  <c r="V97" i="31"/>
  <c r="T97" i="31"/>
  <c r="W97" i="31"/>
  <c r="R97" i="31"/>
  <c r="C98" i="31" s="1"/>
  <c r="X98" i="31" s="1"/>
  <c r="Y98" i="31" s="1"/>
  <c r="V96" i="31"/>
  <c r="T96" i="31"/>
  <c r="W96" i="31" s="1"/>
  <c r="R96" i="31"/>
  <c r="C97" i="31" s="1"/>
  <c r="X97" i="31" s="1"/>
  <c r="Y97" i="31" s="1"/>
  <c r="V95" i="31"/>
  <c r="T95" i="31"/>
  <c r="W95" i="31" s="1"/>
  <c r="R95" i="31"/>
  <c r="C96" i="31" s="1"/>
  <c r="X96" i="31" s="1"/>
  <c r="Y96" i="31" s="1"/>
  <c r="V94" i="31"/>
  <c r="T94" i="31"/>
  <c r="W94" i="31" s="1"/>
  <c r="R94" i="31"/>
  <c r="V93" i="31"/>
  <c r="T93" i="31"/>
  <c r="W93" i="31" s="1"/>
  <c r="R93" i="31"/>
  <c r="C94" i="31" s="1"/>
  <c r="X94" i="31" s="1"/>
  <c r="Y94" i="31" s="1"/>
  <c r="V92" i="31"/>
  <c r="T92" i="31"/>
  <c r="W92" i="31" s="1"/>
  <c r="R92" i="31"/>
  <c r="C93" i="31" s="1"/>
  <c r="X93" i="31" s="1"/>
  <c r="Y93" i="31" s="1"/>
  <c r="V91" i="31"/>
  <c r="T91" i="31"/>
  <c r="W91" i="31" s="1"/>
  <c r="R91" i="31"/>
  <c r="V90" i="31"/>
  <c r="T90" i="31"/>
  <c r="W90" i="31" s="1"/>
  <c r="R90" i="31"/>
  <c r="V89" i="31"/>
  <c r="T89" i="31"/>
  <c r="W89" i="31" s="1"/>
  <c r="R89" i="31"/>
  <c r="C90" i="31" s="1"/>
  <c r="X90" i="31" s="1"/>
  <c r="Y90" i="31" s="1"/>
  <c r="V88" i="31"/>
  <c r="T88" i="31"/>
  <c r="W88" i="31" s="1"/>
  <c r="R88" i="31"/>
  <c r="C89" i="31" s="1"/>
  <c r="X89" i="31" s="1"/>
  <c r="Y89" i="31" s="1"/>
  <c r="V87" i="31"/>
  <c r="T87" i="31"/>
  <c r="W87" i="31" s="1"/>
  <c r="R87" i="31"/>
  <c r="C88" i="31" s="1"/>
  <c r="X88" i="31" s="1"/>
  <c r="Y88" i="31" s="1"/>
  <c r="V86" i="31"/>
  <c r="T86" i="31"/>
  <c r="W86" i="31" s="1"/>
  <c r="R86" i="31"/>
  <c r="V85" i="31"/>
  <c r="T85" i="31"/>
  <c r="W85" i="31" s="1"/>
  <c r="R85" i="31"/>
  <c r="V84" i="31"/>
  <c r="T84" i="31"/>
  <c r="W84" i="31" s="1"/>
  <c r="R84" i="31"/>
  <c r="C85" i="31" s="1"/>
  <c r="X85" i="31" s="1"/>
  <c r="Y85" i="31" s="1"/>
  <c r="W83" i="31"/>
  <c r="V83" i="31"/>
  <c r="T83" i="31"/>
  <c r="R83" i="31"/>
  <c r="C84" i="31" s="1"/>
  <c r="X84" i="31" s="1"/>
  <c r="Y84" i="31" s="1"/>
  <c r="V82" i="31"/>
  <c r="T82" i="31"/>
  <c r="W82" i="31" s="1"/>
  <c r="R82" i="31"/>
  <c r="C83" i="31" s="1"/>
  <c r="X83" i="31" s="1"/>
  <c r="Y83" i="31" s="1"/>
  <c r="V81" i="31"/>
  <c r="T81" i="31"/>
  <c r="W81" i="31" s="1"/>
  <c r="V80" i="31"/>
  <c r="T80" i="31"/>
  <c r="W80" i="31" s="1"/>
  <c r="V79" i="31"/>
  <c r="T79" i="31"/>
  <c r="W79" i="31" s="1"/>
  <c r="V78" i="31"/>
  <c r="T78" i="31"/>
  <c r="W78" i="31" s="1"/>
  <c r="V77" i="31"/>
  <c r="T77" i="31"/>
  <c r="W77" i="31" s="1"/>
  <c r="V76" i="31"/>
  <c r="T76" i="31"/>
  <c r="W76" i="31" s="1"/>
  <c r="V75" i="31"/>
  <c r="T75" i="31"/>
  <c r="W75" i="31" s="1"/>
  <c r="R75" i="31"/>
  <c r="V74" i="31"/>
  <c r="T74" i="31"/>
  <c r="R74" i="31" s="1"/>
  <c r="V73" i="31"/>
  <c r="T73" i="31"/>
  <c r="W73" i="31" s="1"/>
  <c r="V72" i="31"/>
  <c r="T72" i="31"/>
  <c r="W72" i="31" s="1"/>
  <c r="V71" i="31"/>
  <c r="T71" i="31"/>
  <c r="W71" i="31" s="1"/>
  <c r="V70" i="31"/>
  <c r="T70" i="31"/>
  <c r="W70" i="31" s="1"/>
  <c r="V69" i="31"/>
  <c r="T69" i="31"/>
  <c r="W69" i="31" s="1"/>
  <c r="V68" i="31"/>
  <c r="T68" i="31"/>
  <c r="W68" i="31" s="1"/>
  <c r="V67" i="31"/>
  <c r="T67" i="31"/>
  <c r="W67" i="31" s="1"/>
  <c r="V66" i="31"/>
  <c r="T66" i="31"/>
  <c r="W66" i="31" s="1"/>
  <c r="V65" i="31"/>
  <c r="T65" i="31"/>
  <c r="W65" i="31" s="1"/>
  <c r="V64" i="31"/>
  <c r="T64" i="31"/>
  <c r="W64" i="31" s="1"/>
  <c r="K64" i="31"/>
  <c r="M64" i="31" s="1"/>
  <c r="V63" i="31"/>
  <c r="T63" i="31"/>
  <c r="W63" i="31" s="1"/>
  <c r="V62" i="31"/>
  <c r="T62" i="31"/>
  <c r="W62" i="31" s="1"/>
  <c r="V61" i="31"/>
  <c r="T61" i="31"/>
  <c r="W61" i="31" s="1"/>
  <c r="V60" i="31"/>
  <c r="T60" i="31"/>
  <c r="W60" i="31" s="1"/>
  <c r="K60" i="31"/>
  <c r="M60" i="31" s="1"/>
  <c r="V59" i="31"/>
  <c r="T59" i="31"/>
  <c r="W59" i="31" s="1"/>
  <c r="V58" i="31"/>
  <c r="T58" i="31"/>
  <c r="W58" i="31" s="1"/>
  <c r="V57" i="31"/>
  <c r="T57" i="31"/>
  <c r="W57" i="31" s="1"/>
  <c r="M57" i="31"/>
  <c r="K57" i="31"/>
  <c r="V56" i="31"/>
  <c r="T56" i="31"/>
  <c r="W56" i="31" s="1"/>
  <c r="V55" i="31"/>
  <c r="T55" i="31"/>
  <c r="W55" i="31" s="1"/>
  <c r="V54" i="31"/>
  <c r="T54" i="31"/>
  <c r="R54" i="31" s="1"/>
  <c r="C55" i="31" s="1"/>
  <c r="X55" i="31" s="1"/>
  <c r="Y55" i="31" s="1"/>
  <c r="M54" i="31"/>
  <c r="K54" i="31"/>
  <c r="V53" i="31"/>
  <c r="T53" i="31"/>
  <c r="W53" i="31" s="1"/>
  <c r="V52" i="31"/>
  <c r="T52" i="31"/>
  <c r="W52" i="31" s="1"/>
  <c r="V51" i="31"/>
  <c r="T51" i="31"/>
  <c r="W51" i="31" s="1"/>
  <c r="K51" i="31"/>
  <c r="M51" i="31" s="1"/>
  <c r="V50" i="31"/>
  <c r="T50" i="31"/>
  <c r="W50" i="31" s="1"/>
  <c r="V49" i="31"/>
  <c r="T49" i="31"/>
  <c r="W49" i="31" s="1"/>
  <c r="V48" i="31"/>
  <c r="T48" i="31"/>
  <c r="W48" i="31" s="1"/>
  <c r="V47" i="31"/>
  <c r="T47" i="31"/>
  <c r="W47" i="31" s="1"/>
  <c r="V46" i="31"/>
  <c r="T46" i="31"/>
  <c r="W46" i="31" s="1"/>
  <c r="V45" i="31"/>
  <c r="T45" i="31"/>
  <c r="W45" i="31" s="1"/>
  <c r="V44" i="31"/>
  <c r="T44" i="31"/>
  <c r="W44" i="31" s="1"/>
  <c r="V43" i="31"/>
  <c r="T43" i="31"/>
  <c r="W43" i="31" s="1"/>
  <c r="R43" i="31"/>
  <c r="M43" i="31"/>
  <c r="K43" i="31"/>
  <c r="V42" i="31"/>
  <c r="T42" i="31"/>
  <c r="R42" i="31" s="1"/>
  <c r="V41" i="31"/>
  <c r="T41" i="31"/>
  <c r="W41" i="31" s="1"/>
  <c r="V40" i="31"/>
  <c r="T40" i="31"/>
  <c r="W40" i="31" s="1"/>
  <c r="V39" i="31"/>
  <c r="T39" i="31"/>
  <c r="V38" i="31"/>
  <c r="T38" i="31"/>
  <c r="V37" i="31"/>
  <c r="T37" i="31"/>
  <c r="W37" i="31" s="1"/>
  <c r="V36" i="31"/>
  <c r="T36" i="31"/>
  <c r="V35" i="31"/>
  <c r="T35" i="31"/>
  <c r="V34" i="31"/>
  <c r="T34" i="31"/>
  <c r="V33" i="31"/>
  <c r="T33" i="31"/>
  <c r="V32" i="31"/>
  <c r="T32" i="31"/>
  <c r="W32" i="31" s="1"/>
  <c r="V31" i="31"/>
  <c r="T31" i="31"/>
  <c r="V30" i="31"/>
  <c r="T30" i="31"/>
  <c r="V29" i="31"/>
  <c r="T29" i="31"/>
  <c r="W29" i="31" s="1"/>
  <c r="V28" i="31"/>
  <c r="T28" i="31"/>
  <c r="V27" i="31"/>
  <c r="T27" i="31"/>
  <c r="V26" i="31"/>
  <c r="T26" i="31"/>
  <c r="V25" i="31"/>
  <c r="T25" i="31"/>
  <c r="V24" i="31"/>
  <c r="T24" i="31"/>
  <c r="W24" i="31" s="1"/>
  <c r="V23" i="31"/>
  <c r="T23" i="31"/>
  <c r="W23" i="31" s="1"/>
  <c r="T22" i="31"/>
  <c r="T21" i="31"/>
  <c r="V21" i="31" s="1"/>
  <c r="T20" i="31"/>
  <c r="V20" i="31" s="1"/>
  <c r="T19" i="31"/>
  <c r="T18" i="31"/>
  <c r="V18" i="31" s="1"/>
  <c r="T17" i="31"/>
  <c r="V17" i="31" s="1"/>
  <c r="T16" i="31"/>
  <c r="T15" i="31"/>
  <c r="W15" i="31" s="1"/>
  <c r="T14" i="31"/>
  <c r="W14" i="31" s="1"/>
  <c r="T13" i="31"/>
  <c r="V13" i="31" s="1"/>
  <c r="T12" i="31"/>
  <c r="T11" i="31"/>
  <c r="V11" i="31" s="1"/>
  <c r="T10" i="31"/>
  <c r="V10" i="31" s="1"/>
  <c r="T9" i="31"/>
  <c r="C9" i="31"/>
  <c r="K9" i="31"/>
  <c r="M9" i="31" s="1"/>
  <c r="R10" i="17"/>
  <c r="T10" i="17"/>
  <c r="R11" i="17"/>
  <c r="C12" i="17"/>
  <c r="T11" i="17"/>
  <c r="R12" i="17"/>
  <c r="C13" i="17" s="1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C18" i="17" s="1"/>
  <c r="T17" i="17"/>
  <c r="R18" i="17"/>
  <c r="C19" i="17" s="1"/>
  <c r="T18" i="17"/>
  <c r="R19" i="17"/>
  <c r="C20" i="17"/>
  <c r="T19" i="17"/>
  <c r="R20" i="17"/>
  <c r="C21" i="17" s="1"/>
  <c r="T20" i="17"/>
  <c r="R21" i="17"/>
  <c r="C22" i="17" s="1"/>
  <c r="T21" i="17"/>
  <c r="R22" i="17"/>
  <c r="C23" i="17" s="1"/>
  <c r="T22" i="17"/>
  <c r="R23" i="17"/>
  <c r="C24" i="17" s="1"/>
  <c r="T23" i="17"/>
  <c r="R24" i="17"/>
  <c r="C25" i="17"/>
  <c r="T24" i="17"/>
  <c r="R25" i="17"/>
  <c r="T25" i="17"/>
  <c r="R26" i="17"/>
  <c r="C27" i="17" s="1"/>
  <c r="T26" i="17"/>
  <c r="R27" i="17"/>
  <c r="C28" i="17" s="1"/>
  <c r="T27" i="17"/>
  <c r="R28" i="17"/>
  <c r="C29" i="17" s="1"/>
  <c r="T28" i="17"/>
  <c r="R29" i="17"/>
  <c r="C30" i="17" s="1"/>
  <c r="T29" i="17"/>
  <c r="R30" i="17"/>
  <c r="C31" i="17" s="1"/>
  <c r="T30" i="17"/>
  <c r="R31" i="17"/>
  <c r="C32" i="17" s="1"/>
  <c r="T31" i="17"/>
  <c r="R32" i="17"/>
  <c r="C33" i="17" s="1"/>
  <c r="T32" i="17"/>
  <c r="R33" i="17"/>
  <c r="C34" i="17" s="1"/>
  <c r="T33" i="17"/>
  <c r="R34" i="17"/>
  <c r="C35" i="17" s="1"/>
  <c r="T34" i="17"/>
  <c r="R35" i="17"/>
  <c r="C36" i="17" s="1"/>
  <c r="T35" i="17"/>
  <c r="R36" i="17"/>
  <c r="C37" i="17" s="1"/>
  <c r="T36" i="17"/>
  <c r="R37" i="17"/>
  <c r="C38" i="17" s="1"/>
  <c r="T37" i="17"/>
  <c r="R38" i="17"/>
  <c r="C39" i="17" s="1"/>
  <c r="T38" i="17"/>
  <c r="R39" i="17"/>
  <c r="C40" i="17" s="1"/>
  <c r="T39" i="17"/>
  <c r="R40" i="17"/>
  <c r="C41" i="17" s="1"/>
  <c r="T40" i="17"/>
  <c r="R41" i="17"/>
  <c r="C42" i="17" s="1"/>
  <c r="T41" i="17"/>
  <c r="R42" i="17"/>
  <c r="C43" i="17"/>
  <c r="T42" i="17"/>
  <c r="R43" i="17"/>
  <c r="T43" i="17"/>
  <c r="R44" i="17"/>
  <c r="C45" i="17" s="1"/>
  <c r="T44" i="17"/>
  <c r="R45" i="17"/>
  <c r="C46" i="17" s="1"/>
  <c r="T45" i="17"/>
  <c r="R46" i="17"/>
  <c r="C47" i="17" s="1"/>
  <c r="T46" i="17"/>
  <c r="R47" i="17"/>
  <c r="C48" i="17"/>
  <c r="T47" i="17"/>
  <c r="R48" i="17"/>
  <c r="C49" i="17" s="1"/>
  <c r="T48" i="17"/>
  <c r="R49" i="17"/>
  <c r="C50" i="17" s="1"/>
  <c r="T49" i="17"/>
  <c r="R50" i="17"/>
  <c r="T50" i="17"/>
  <c r="R51" i="17"/>
  <c r="C52" i="17" s="1"/>
  <c r="T51" i="17"/>
  <c r="R52" i="17"/>
  <c r="C53" i="17" s="1"/>
  <c r="T52" i="17"/>
  <c r="R53" i="17"/>
  <c r="C54" i="17" s="1"/>
  <c r="T53" i="17"/>
  <c r="R54" i="17"/>
  <c r="T54" i="17"/>
  <c r="R55" i="17"/>
  <c r="C56" i="17" s="1"/>
  <c r="T55" i="17"/>
  <c r="R56" i="17"/>
  <c r="C57" i="17" s="1"/>
  <c r="T56" i="17"/>
  <c r="R57" i="17"/>
  <c r="C58" i="17" s="1"/>
  <c r="T57" i="17"/>
  <c r="R58" i="17"/>
  <c r="C59" i="17"/>
  <c r="T58" i="17"/>
  <c r="R59" i="17"/>
  <c r="C60" i="17" s="1"/>
  <c r="T59" i="17"/>
  <c r="R60" i="17"/>
  <c r="C61" i="17" s="1"/>
  <c r="T60" i="17"/>
  <c r="R61" i="17"/>
  <c r="C62" i="17"/>
  <c r="T61" i="17"/>
  <c r="R62" i="17"/>
  <c r="T62" i="17"/>
  <c r="R63" i="17"/>
  <c r="C64" i="17" s="1"/>
  <c r="T63" i="17"/>
  <c r="R64" i="17"/>
  <c r="C65" i="17"/>
  <c r="T64" i="17"/>
  <c r="R65" i="17"/>
  <c r="C66" i="17" s="1"/>
  <c r="T65" i="17"/>
  <c r="R66" i="17"/>
  <c r="C67" i="17" s="1"/>
  <c r="T66" i="17"/>
  <c r="R67" i="17"/>
  <c r="C68" i="17" s="1"/>
  <c r="T67" i="17"/>
  <c r="R68" i="17"/>
  <c r="C69" i="17" s="1"/>
  <c r="T68" i="17"/>
  <c r="R69" i="17"/>
  <c r="C70" i="17" s="1"/>
  <c r="T69" i="17"/>
  <c r="R70" i="17"/>
  <c r="T70" i="17"/>
  <c r="R71" i="17"/>
  <c r="C72" i="17" s="1"/>
  <c r="T71" i="17"/>
  <c r="R72" i="17"/>
  <c r="C73" i="17" s="1"/>
  <c r="T72" i="17"/>
  <c r="R73" i="17"/>
  <c r="C74" i="17"/>
  <c r="T73" i="17"/>
  <c r="R74" i="17"/>
  <c r="C75" i="17" s="1"/>
  <c r="T74" i="17"/>
  <c r="R75" i="17"/>
  <c r="C76" i="17" s="1"/>
  <c r="T75" i="17"/>
  <c r="R76" i="17"/>
  <c r="C77" i="17"/>
  <c r="T76" i="17"/>
  <c r="R77" i="17"/>
  <c r="C78" i="17" s="1"/>
  <c r="T77" i="17"/>
  <c r="R78" i="17"/>
  <c r="C79" i="17" s="1"/>
  <c r="T78" i="17"/>
  <c r="R79" i="17"/>
  <c r="C80" i="17"/>
  <c r="T79" i="17"/>
  <c r="R80" i="17"/>
  <c r="C81" i="17" s="1"/>
  <c r="T80" i="17"/>
  <c r="R81" i="17"/>
  <c r="C82" i="17" s="1"/>
  <c r="T81" i="17"/>
  <c r="R82" i="17"/>
  <c r="C83" i="17"/>
  <c r="T82" i="17"/>
  <c r="R83" i="17"/>
  <c r="C84" i="17" s="1"/>
  <c r="T83" i="17"/>
  <c r="R84" i="17"/>
  <c r="C85" i="17" s="1"/>
  <c r="T84" i="17"/>
  <c r="R85" i="17"/>
  <c r="C86" i="17" s="1"/>
  <c r="T85" i="17"/>
  <c r="R86" i="17"/>
  <c r="C87" i="17" s="1"/>
  <c r="T86" i="17"/>
  <c r="R87" i="17"/>
  <c r="C88" i="17" s="1"/>
  <c r="T87" i="17"/>
  <c r="R88" i="17"/>
  <c r="C89" i="17" s="1"/>
  <c r="T88" i="17"/>
  <c r="R89" i="17"/>
  <c r="C90" i="17"/>
  <c r="T89" i="17"/>
  <c r="R90" i="17"/>
  <c r="C91" i="17" s="1"/>
  <c r="T90" i="17"/>
  <c r="R91" i="17"/>
  <c r="C92" i="17" s="1"/>
  <c r="T91" i="17"/>
  <c r="R92" i="17"/>
  <c r="C93" i="17" s="1"/>
  <c r="T92" i="17"/>
  <c r="R93" i="17"/>
  <c r="C94" i="17" s="1"/>
  <c r="T93" i="17"/>
  <c r="R94" i="17"/>
  <c r="C95" i="17" s="1"/>
  <c r="T94" i="17"/>
  <c r="R95" i="17"/>
  <c r="C96" i="17" s="1"/>
  <c r="T95" i="17"/>
  <c r="R96" i="17"/>
  <c r="C97" i="17"/>
  <c r="T96" i="17"/>
  <c r="R97" i="17"/>
  <c r="T97" i="17"/>
  <c r="R98" i="17"/>
  <c r="C99" i="17" s="1"/>
  <c r="T98" i="17"/>
  <c r="R99" i="17"/>
  <c r="C100" i="17"/>
  <c r="T99" i="17"/>
  <c r="R100" i="17"/>
  <c r="C101" i="17" s="1"/>
  <c r="T100" i="17"/>
  <c r="R101" i="17"/>
  <c r="C102" i="17" s="1"/>
  <c r="T101" i="17"/>
  <c r="R102" i="17"/>
  <c r="C103" i="17" s="1"/>
  <c r="T102" i="17"/>
  <c r="R103" i="17"/>
  <c r="C104" i="17" s="1"/>
  <c r="T103" i="17"/>
  <c r="R104" i="17"/>
  <c r="C105" i="17" s="1"/>
  <c r="T104" i="17"/>
  <c r="R105" i="17"/>
  <c r="C106" i="17" s="1"/>
  <c r="T105" i="17"/>
  <c r="R106" i="17"/>
  <c r="C107" i="17"/>
  <c r="T106" i="17"/>
  <c r="R107" i="17"/>
  <c r="C108" i="17"/>
  <c r="P2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K102" i="17"/>
  <c r="K101" i="17"/>
  <c r="K100" i="17"/>
  <c r="K99" i="17"/>
  <c r="K98" i="17"/>
  <c r="C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C71" i="17"/>
  <c r="K70" i="17"/>
  <c r="K69" i="17"/>
  <c r="K68" i="17"/>
  <c r="K67" i="17"/>
  <c r="K66" i="17"/>
  <c r="K65" i="17"/>
  <c r="K64" i="17"/>
  <c r="K63" i="17"/>
  <c r="C63" i="17"/>
  <c r="K62" i="17"/>
  <c r="K61" i="17"/>
  <c r="K60" i="17"/>
  <c r="K59" i="17"/>
  <c r="K58" i="17"/>
  <c r="K57" i="17"/>
  <c r="K56" i="17"/>
  <c r="K55" i="17"/>
  <c r="C55" i="17"/>
  <c r="K54" i="17"/>
  <c r="K53" i="17"/>
  <c r="K52" i="17"/>
  <c r="K51" i="17"/>
  <c r="C51" i="17"/>
  <c r="K50" i="17"/>
  <c r="K49" i="17"/>
  <c r="K48" i="17"/>
  <c r="K47" i="17"/>
  <c r="K46" i="17"/>
  <c r="K45" i="17"/>
  <c r="K44" i="17"/>
  <c r="C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C26" i="17"/>
  <c r="K25" i="17"/>
  <c r="K24" i="17"/>
  <c r="K23" i="17"/>
  <c r="K22" i="17"/>
  <c r="K21" i="17"/>
  <c r="K20" i="17"/>
  <c r="K19" i="17"/>
  <c r="K18" i="17"/>
  <c r="K17" i="17"/>
  <c r="K16" i="17"/>
  <c r="K15" i="17"/>
  <c r="C15" i="17"/>
  <c r="K14" i="17"/>
  <c r="K13" i="17"/>
  <c r="K12" i="17"/>
  <c r="K11" i="17"/>
  <c r="C11" i="17"/>
  <c r="K10" i="17"/>
  <c r="K9" i="17"/>
  <c r="M9" i="17" s="1"/>
  <c r="R9" i="17" s="1"/>
  <c r="L2" i="17"/>
  <c r="W14" i="33"/>
  <c r="W20" i="33"/>
  <c r="V16" i="33"/>
  <c r="V9" i="33"/>
  <c r="R81" i="31" l="1"/>
  <c r="R81" i="32"/>
  <c r="C82" i="32" s="1"/>
  <c r="X82" i="32" s="1"/>
  <c r="Y82" i="32" s="1"/>
  <c r="R81" i="33"/>
  <c r="C82" i="33" s="1"/>
  <c r="X82" i="33" s="1"/>
  <c r="Y82" i="33" s="1"/>
  <c r="R80" i="31"/>
  <c r="C81" i="31" s="1"/>
  <c r="X81" i="31" s="1"/>
  <c r="Y81" i="31" s="1"/>
  <c r="R80" i="32"/>
  <c r="R80" i="33"/>
  <c r="C81" i="33" s="1"/>
  <c r="X81" i="33" s="1"/>
  <c r="Y81" i="33" s="1"/>
  <c r="R79" i="31"/>
  <c r="C80" i="31" s="1"/>
  <c r="X80" i="31" s="1"/>
  <c r="Y80" i="31" s="1"/>
  <c r="R79" i="32"/>
  <c r="C80" i="32" s="1"/>
  <c r="X80" i="32" s="1"/>
  <c r="Y80" i="32" s="1"/>
  <c r="R79" i="33"/>
  <c r="AA79" i="33" s="1"/>
  <c r="R78" i="31"/>
  <c r="R78" i="33"/>
  <c r="R77" i="31"/>
  <c r="R77" i="32"/>
  <c r="C78" i="32" s="1"/>
  <c r="X78" i="32" s="1"/>
  <c r="Y78" i="32" s="1"/>
  <c r="R76" i="31"/>
  <c r="C77" i="31" s="1"/>
  <c r="X77" i="31" s="1"/>
  <c r="Y77" i="31" s="1"/>
  <c r="R76" i="32"/>
  <c r="R76" i="33"/>
  <c r="C77" i="33" s="1"/>
  <c r="X77" i="33" s="1"/>
  <c r="Y77" i="33" s="1"/>
  <c r="R75" i="32"/>
  <c r="C76" i="32" s="1"/>
  <c r="X76" i="32" s="1"/>
  <c r="Y76" i="32" s="1"/>
  <c r="R75" i="33"/>
  <c r="AA75" i="33" s="1"/>
  <c r="W74" i="31"/>
  <c r="R74" i="32"/>
  <c r="C75" i="32" s="1"/>
  <c r="X75" i="32" s="1"/>
  <c r="Y75" i="32" s="1"/>
  <c r="R74" i="33"/>
  <c r="C75" i="33" s="1"/>
  <c r="X75" i="33" s="1"/>
  <c r="Y75" i="33" s="1"/>
  <c r="R73" i="31"/>
  <c r="R73" i="32"/>
  <c r="C74" i="32" s="1"/>
  <c r="X74" i="32" s="1"/>
  <c r="Y74" i="32" s="1"/>
  <c r="R72" i="31"/>
  <c r="C73" i="31" s="1"/>
  <c r="X73" i="31" s="1"/>
  <c r="Y73" i="31" s="1"/>
  <c r="R72" i="32"/>
  <c r="R72" i="33"/>
  <c r="C73" i="33" s="1"/>
  <c r="X73" i="33" s="1"/>
  <c r="Y73" i="33" s="1"/>
  <c r="R71" i="31"/>
  <c r="R71" i="32"/>
  <c r="C72" i="32" s="1"/>
  <c r="X72" i="32" s="1"/>
  <c r="Y72" i="32" s="1"/>
  <c r="R71" i="33"/>
  <c r="AA71" i="33" s="1"/>
  <c r="R70" i="31"/>
  <c r="R70" i="32"/>
  <c r="R70" i="33"/>
  <c r="R69" i="31"/>
  <c r="R69" i="32"/>
  <c r="R69" i="33"/>
  <c r="C70" i="33" s="1"/>
  <c r="X70" i="33" s="1"/>
  <c r="Y70" i="33" s="1"/>
  <c r="R68" i="31"/>
  <c r="C69" i="31" s="1"/>
  <c r="X69" i="31" s="1"/>
  <c r="Y69" i="31" s="1"/>
  <c r="R68" i="32"/>
  <c r="R68" i="33"/>
  <c r="C69" i="33" s="1"/>
  <c r="X69" i="33" s="1"/>
  <c r="Y69" i="33" s="1"/>
  <c r="R67" i="31"/>
  <c r="C68" i="31" s="1"/>
  <c r="X68" i="31" s="1"/>
  <c r="Y68" i="31" s="1"/>
  <c r="R67" i="33"/>
  <c r="AA67" i="33" s="1"/>
  <c r="R66" i="31"/>
  <c r="C67" i="31" s="1"/>
  <c r="X67" i="31" s="1"/>
  <c r="Y67" i="31" s="1"/>
  <c r="R66" i="32"/>
  <c r="C67" i="32" s="1"/>
  <c r="X67" i="32" s="1"/>
  <c r="Y67" i="32" s="1"/>
  <c r="K84" i="32"/>
  <c r="M84" i="32" s="1"/>
  <c r="R66" i="33"/>
  <c r="K88" i="32"/>
  <c r="M88" i="32" s="1"/>
  <c r="K86" i="32"/>
  <c r="M86" i="32" s="1"/>
  <c r="K95" i="32"/>
  <c r="M95" i="32" s="1"/>
  <c r="R65" i="31"/>
  <c r="R65" i="32"/>
  <c r="C66" i="32" s="1"/>
  <c r="X66" i="32" s="1"/>
  <c r="Y66" i="32" s="1"/>
  <c r="K79" i="32"/>
  <c r="M79" i="32" s="1"/>
  <c r="K99" i="32"/>
  <c r="M99" i="32" s="1"/>
  <c r="K67" i="32"/>
  <c r="M67" i="32" s="1"/>
  <c r="K90" i="32"/>
  <c r="M90" i="32" s="1"/>
  <c r="K97" i="32"/>
  <c r="M97" i="32" s="1"/>
  <c r="K103" i="32"/>
  <c r="M103" i="32" s="1"/>
  <c r="K107" i="32"/>
  <c r="M107" i="32" s="1"/>
  <c r="K91" i="32"/>
  <c r="M91" i="32" s="1"/>
  <c r="K66" i="32"/>
  <c r="M66" i="32" s="1"/>
  <c r="K74" i="32"/>
  <c r="M74" i="32" s="1"/>
  <c r="K78" i="32"/>
  <c r="M78" i="32" s="1"/>
  <c r="K92" i="32"/>
  <c r="M92" i="32" s="1"/>
  <c r="K100" i="32"/>
  <c r="M100" i="32" s="1"/>
  <c r="K108" i="32"/>
  <c r="M108" i="32" s="1"/>
  <c r="K82" i="32"/>
  <c r="M82" i="32" s="1"/>
  <c r="K68" i="32"/>
  <c r="M68" i="32" s="1"/>
  <c r="K72" i="32"/>
  <c r="M72" i="32" s="1"/>
  <c r="K76" i="32"/>
  <c r="M76" i="32" s="1"/>
  <c r="K80" i="32"/>
  <c r="M80" i="32" s="1"/>
  <c r="K83" i="32"/>
  <c r="M83" i="32" s="1"/>
  <c r="K87" i="32"/>
  <c r="M87" i="32" s="1"/>
  <c r="K94" i="32"/>
  <c r="M94" i="32" s="1"/>
  <c r="K98" i="32"/>
  <c r="M98" i="32" s="1"/>
  <c r="K102" i="32"/>
  <c r="M102" i="32" s="1"/>
  <c r="K106" i="32"/>
  <c r="M106" i="32" s="1"/>
  <c r="R65" i="33"/>
  <c r="C66" i="33" s="1"/>
  <c r="X66" i="33" s="1"/>
  <c r="Y66" i="33" s="1"/>
  <c r="K81" i="31"/>
  <c r="M81" i="31" s="1"/>
  <c r="K100" i="31"/>
  <c r="M100" i="31" s="1"/>
  <c r="K102" i="31"/>
  <c r="M102" i="31" s="1"/>
  <c r="R64" i="31"/>
  <c r="C65" i="31" s="1"/>
  <c r="X65" i="31" s="1"/>
  <c r="Y65" i="31" s="1"/>
  <c r="K94" i="31"/>
  <c r="M94" i="31" s="1"/>
  <c r="K105" i="31"/>
  <c r="M105" i="31" s="1"/>
  <c r="K90" i="31"/>
  <c r="M90" i="31" s="1"/>
  <c r="K97" i="31"/>
  <c r="M97" i="31" s="1"/>
  <c r="K108" i="31"/>
  <c r="M108" i="31" s="1"/>
  <c r="K106" i="31"/>
  <c r="M106" i="31" s="1"/>
  <c r="K77" i="31"/>
  <c r="M77" i="31" s="1"/>
  <c r="K80" i="31"/>
  <c r="M80" i="31" s="1"/>
  <c r="K83" i="31"/>
  <c r="M83" i="31" s="1"/>
  <c r="K85" i="31"/>
  <c r="M85" i="31" s="1"/>
  <c r="K88" i="31"/>
  <c r="M88" i="31" s="1"/>
  <c r="K101" i="31"/>
  <c r="M101" i="31" s="1"/>
  <c r="K104" i="31"/>
  <c r="M104" i="31" s="1"/>
  <c r="K69" i="31"/>
  <c r="M69" i="31" s="1"/>
  <c r="K98" i="31"/>
  <c r="M98" i="31" s="1"/>
  <c r="K68" i="31"/>
  <c r="M68" i="31" s="1"/>
  <c r="K73" i="31"/>
  <c r="M73" i="31" s="1"/>
  <c r="K67" i="31"/>
  <c r="M67" i="31" s="1"/>
  <c r="K65" i="31"/>
  <c r="M65" i="31" s="1"/>
  <c r="K84" i="31"/>
  <c r="M84" i="31" s="1"/>
  <c r="K89" i="31"/>
  <c r="M89" i="31" s="1"/>
  <c r="K93" i="31"/>
  <c r="M93" i="31" s="1"/>
  <c r="K96" i="31"/>
  <c r="M96" i="31" s="1"/>
  <c r="R64" i="32"/>
  <c r="AA64" i="32" s="1"/>
  <c r="R64" i="33"/>
  <c r="C65" i="33" s="1"/>
  <c r="X65" i="33" s="1"/>
  <c r="Y65" i="33" s="1"/>
  <c r="R61" i="33"/>
  <c r="C62" i="33" s="1"/>
  <c r="R60" i="31"/>
  <c r="C61" i="31" s="1"/>
  <c r="X61" i="31" s="1"/>
  <c r="Y61" i="31" s="1"/>
  <c r="R60" i="32"/>
  <c r="AA60" i="32" s="1"/>
  <c r="R60" i="33"/>
  <c r="C61" i="33" s="1"/>
  <c r="X61" i="33" s="1"/>
  <c r="Y61" i="33" s="1"/>
  <c r="R59" i="31"/>
  <c r="C60" i="31" s="1"/>
  <c r="X60" i="31" s="1"/>
  <c r="Y60" i="31" s="1"/>
  <c r="K60" i="32"/>
  <c r="M60" i="32" s="1"/>
  <c r="R59" i="33"/>
  <c r="AA59" i="33" s="1"/>
  <c r="R58" i="31"/>
  <c r="C59" i="31" s="1"/>
  <c r="X59" i="31" s="1"/>
  <c r="Y59" i="31" s="1"/>
  <c r="R58" i="33"/>
  <c r="R57" i="31"/>
  <c r="R57" i="32"/>
  <c r="C58" i="32" s="1"/>
  <c r="X58" i="32" s="1"/>
  <c r="Y58" i="32" s="1"/>
  <c r="R56" i="31"/>
  <c r="C57" i="31" s="1"/>
  <c r="X57" i="31" s="1"/>
  <c r="Y57" i="31" s="1"/>
  <c r="R56" i="32"/>
  <c r="R56" i="33"/>
  <c r="C57" i="33" s="1"/>
  <c r="X57" i="33" s="1"/>
  <c r="Y57" i="33" s="1"/>
  <c r="R55" i="31"/>
  <c r="C56" i="31" s="1"/>
  <c r="X56" i="31" s="1"/>
  <c r="Y56" i="31" s="1"/>
  <c r="W55" i="32"/>
  <c r="R55" i="33"/>
  <c r="AA55" i="33" s="1"/>
  <c r="W54" i="31"/>
  <c r="K55" i="31"/>
  <c r="M55" i="31" s="1"/>
  <c r="R54" i="32"/>
  <c r="K56" i="32"/>
  <c r="M56" i="32" s="1"/>
  <c r="R54" i="33"/>
  <c r="R53" i="31"/>
  <c r="C54" i="31" s="1"/>
  <c r="X54" i="31" s="1"/>
  <c r="Y54" i="31" s="1"/>
  <c r="R53" i="32"/>
  <c r="Z53" i="32" s="1"/>
  <c r="R53" i="33"/>
  <c r="C54" i="33" s="1"/>
  <c r="X54" i="33" s="1"/>
  <c r="Y54" i="33" s="1"/>
  <c r="R52" i="31"/>
  <c r="C53" i="31" s="1"/>
  <c r="X53" i="31" s="1"/>
  <c r="Y53" i="31" s="1"/>
  <c r="R52" i="32"/>
  <c r="C53" i="32" s="1"/>
  <c r="R52" i="33"/>
  <c r="C53" i="33" s="1"/>
  <c r="X53" i="33" s="1"/>
  <c r="Y53" i="33" s="1"/>
  <c r="R51" i="31"/>
  <c r="C52" i="31" s="1"/>
  <c r="X52" i="31" s="1"/>
  <c r="Y52" i="31" s="1"/>
  <c r="R51" i="32"/>
  <c r="C52" i="32" s="1"/>
  <c r="R51" i="33"/>
  <c r="AA51" i="33" s="1"/>
  <c r="R50" i="31"/>
  <c r="R50" i="32"/>
  <c r="C51" i="32" s="1"/>
  <c r="X51" i="32" s="1"/>
  <c r="Y51" i="32" s="1"/>
  <c r="R49" i="31"/>
  <c r="C50" i="31" s="1"/>
  <c r="R48" i="31"/>
  <c r="C51" i="31"/>
  <c r="X51" i="31" s="1"/>
  <c r="Y51" i="31" s="1"/>
  <c r="R49" i="32"/>
  <c r="C50" i="32" s="1"/>
  <c r="X50" i="32" s="1"/>
  <c r="Y50" i="32" s="1"/>
  <c r="R49" i="33"/>
  <c r="C50" i="33" s="1"/>
  <c r="X50" i="33" s="1"/>
  <c r="Y50" i="33" s="1"/>
  <c r="R43" i="32"/>
  <c r="Z43" i="32" s="1"/>
  <c r="W25" i="32"/>
  <c r="R43" i="33"/>
  <c r="AA43" i="33" s="1"/>
  <c r="W42" i="31"/>
  <c r="W34" i="32"/>
  <c r="W38" i="32"/>
  <c r="W39" i="32" s="1"/>
  <c r="W25" i="33"/>
  <c r="W26" i="33" s="1"/>
  <c r="W27" i="33" s="1"/>
  <c r="W28" i="33" s="1"/>
  <c r="W16" i="31"/>
  <c r="V19" i="31"/>
  <c r="W38" i="31"/>
  <c r="W39" i="31" s="1"/>
  <c r="W35" i="33"/>
  <c r="W36" i="33" s="1"/>
  <c r="W25" i="31"/>
  <c r="W26" i="31" s="1"/>
  <c r="W27" i="31" s="1"/>
  <c r="W28" i="31" s="1"/>
  <c r="W26" i="32"/>
  <c r="W27" i="32" s="1"/>
  <c r="W28" i="32" s="1"/>
  <c r="W29" i="32" s="1"/>
  <c r="W30" i="32" s="1"/>
  <c r="W30" i="31"/>
  <c r="W31" i="31" s="1"/>
  <c r="W15" i="33"/>
  <c r="W16" i="33" s="1"/>
  <c r="W17" i="33" s="1"/>
  <c r="W18" i="33" s="1"/>
  <c r="W19" i="32"/>
  <c r="V17" i="33"/>
  <c r="W33" i="31"/>
  <c r="W34" i="31" s="1"/>
  <c r="W35" i="31" s="1"/>
  <c r="W36" i="31" s="1"/>
  <c r="V14" i="32"/>
  <c r="W35" i="32"/>
  <c r="W36" i="32" s="1"/>
  <c r="W38" i="33"/>
  <c r="W39" i="33"/>
  <c r="W31" i="33"/>
  <c r="W13" i="32"/>
  <c r="V18" i="33"/>
  <c r="V19" i="33" s="1"/>
  <c r="W17" i="31"/>
  <c r="W18" i="31" s="1"/>
  <c r="V15" i="31"/>
  <c r="V13" i="33"/>
  <c r="V14" i="33" s="1"/>
  <c r="V21" i="33"/>
  <c r="V12" i="31"/>
  <c r="V17" i="32"/>
  <c r="W19" i="31"/>
  <c r="W21" i="31"/>
  <c r="W22" i="31" s="1"/>
  <c r="V16" i="31"/>
  <c r="V18" i="32"/>
  <c r="V19" i="32" s="1"/>
  <c r="W10" i="33"/>
  <c r="W11" i="33" s="1"/>
  <c r="W12" i="33"/>
  <c r="W13" i="33" s="1"/>
  <c r="V11" i="33"/>
  <c r="V12" i="33" s="1"/>
  <c r="V14" i="31"/>
  <c r="H4" i="32"/>
  <c r="V11" i="32"/>
  <c r="V12" i="32" s="1"/>
  <c r="W14" i="32"/>
  <c r="W15" i="32" s="1"/>
  <c r="W16" i="32" s="1"/>
  <c r="W17" i="32" s="1"/>
  <c r="W18" i="32" s="1"/>
  <c r="V10" i="33"/>
  <c r="C100" i="33"/>
  <c r="X100" i="33" s="1"/>
  <c r="Y100" i="33" s="1"/>
  <c r="R9" i="31"/>
  <c r="C10" i="31" s="1"/>
  <c r="W9" i="31"/>
  <c r="W10" i="31" s="1"/>
  <c r="W11" i="31" s="1"/>
  <c r="V9" i="31"/>
  <c r="H4" i="31"/>
  <c r="R9" i="32"/>
  <c r="AA9" i="32" s="1"/>
  <c r="W9" i="32"/>
  <c r="C84" i="33"/>
  <c r="X84" i="33" s="1"/>
  <c r="Y84" i="33" s="1"/>
  <c r="C92" i="33"/>
  <c r="X92" i="33" s="1"/>
  <c r="Y92" i="33" s="1"/>
  <c r="C56" i="33"/>
  <c r="X56" i="33" s="1"/>
  <c r="Y56" i="33" s="1"/>
  <c r="C72" i="33"/>
  <c r="X72" i="33" s="1"/>
  <c r="Y72" i="33" s="1"/>
  <c r="AA106" i="33"/>
  <c r="C60" i="33"/>
  <c r="X60" i="33" s="1"/>
  <c r="Y60" i="33" s="1"/>
  <c r="C101" i="33"/>
  <c r="X101" i="33" s="1"/>
  <c r="Y101" i="33" s="1"/>
  <c r="C105" i="33"/>
  <c r="X105" i="33" s="1"/>
  <c r="Y105" i="33" s="1"/>
  <c r="C107" i="33"/>
  <c r="X107" i="33" s="1"/>
  <c r="Y107" i="33" s="1"/>
  <c r="R9" i="33"/>
  <c r="C44" i="33"/>
  <c r="X44" i="33" s="1"/>
  <c r="Y44" i="33" s="1"/>
  <c r="C88" i="33"/>
  <c r="X88" i="33" s="1"/>
  <c r="Y88" i="33" s="1"/>
  <c r="C96" i="33"/>
  <c r="X96" i="33" s="1"/>
  <c r="Y96" i="33" s="1"/>
  <c r="G5" i="17"/>
  <c r="E5" i="17"/>
  <c r="C5" i="17"/>
  <c r="D4" i="17"/>
  <c r="T9" i="17"/>
  <c r="H4" i="17" s="1"/>
  <c r="C10" i="17"/>
  <c r="AA42" i="31"/>
  <c r="Z42" i="31"/>
  <c r="AA43" i="31"/>
  <c r="Z43" i="31"/>
  <c r="AA69" i="31"/>
  <c r="Z69" i="31"/>
  <c r="C70" i="31"/>
  <c r="AA70" i="31"/>
  <c r="Z70" i="31"/>
  <c r="Z71" i="31"/>
  <c r="AA71" i="31"/>
  <c r="AA73" i="31"/>
  <c r="Z73" i="31"/>
  <c r="C74" i="31"/>
  <c r="AA74" i="31"/>
  <c r="Z74" i="31"/>
  <c r="Z75" i="31"/>
  <c r="AA75" i="31"/>
  <c r="AA77" i="31"/>
  <c r="Z77" i="31"/>
  <c r="C78" i="31"/>
  <c r="AA85" i="31"/>
  <c r="Z85" i="31"/>
  <c r="C86" i="31"/>
  <c r="AA86" i="31"/>
  <c r="Z86" i="31"/>
  <c r="Z91" i="31"/>
  <c r="AA91" i="31"/>
  <c r="AA102" i="31"/>
  <c r="Z102" i="31"/>
  <c r="C103" i="31"/>
  <c r="V16" i="32"/>
  <c r="W22" i="32"/>
  <c r="V22" i="32"/>
  <c r="Z104" i="32"/>
  <c r="AA104" i="32"/>
  <c r="C105" i="32"/>
  <c r="AA103" i="33"/>
  <c r="C104" i="33"/>
  <c r="X104" i="33" s="1"/>
  <c r="Y104" i="33" s="1"/>
  <c r="Z103" i="33"/>
  <c r="AA49" i="31"/>
  <c r="Z49" i="31"/>
  <c r="AA50" i="31"/>
  <c r="Z50" i="31"/>
  <c r="AA51" i="31"/>
  <c r="Z51" i="31"/>
  <c r="AA90" i="31"/>
  <c r="Z90" i="31"/>
  <c r="C91" i="31"/>
  <c r="AA98" i="31"/>
  <c r="Z98" i="31"/>
  <c r="C99" i="31"/>
  <c r="W10" i="32"/>
  <c r="W11" i="32" s="1"/>
  <c r="V10" i="32"/>
  <c r="W20" i="32"/>
  <c r="V20" i="32"/>
  <c r="V21" i="32" s="1"/>
  <c r="AA43" i="32"/>
  <c r="C44" i="32"/>
  <c r="AA80" i="32"/>
  <c r="Z80" i="32"/>
  <c r="C81" i="32"/>
  <c r="AA95" i="32"/>
  <c r="Z95" i="32"/>
  <c r="C96" i="32"/>
  <c r="AA42" i="33"/>
  <c r="Z42" i="33"/>
  <c r="C43" i="33"/>
  <c r="X43" i="33" s="1"/>
  <c r="Y43" i="33" s="1"/>
  <c r="Z94" i="33"/>
  <c r="C95" i="33"/>
  <c r="X95" i="33" s="1"/>
  <c r="Y95" i="33" s="1"/>
  <c r="AA94" i="33"/>
  <c r="W12" i="31"/>
  <c r="W13" i="31" s="1"/>
  <c r="Z53" i="31"/>
  <c r="AA54" i="31"/>
  <c r="Z54" i="31"/>
  <c r="Z55" i="31"/>
  <c r="AA57" i="31"/>
  <c r="Z57" i="31"/>
  <c r="C58" i="31"/>
  <c r="Z58" i="31"/>
  <c r="AA59" i="31"/>
  <c r="Z59" i="31"/>
  <c r="AA78" i="31"/>
  <c r="Z78" i="31"/>
  <c r="C79" i="31"/>
  <c r="AA106" i="31"/>
  <c r="Z106" i="31"/>
  <c r="C107" i="31"/>
  <c r="Z52" i="32"/>
  <c r="V22" i="31"/>
  <c r="W20" i="31"/>
  <c r="C43" i="31"/>
  <c r="X43" i="31" s="1"/>
  <c r="Y43" i="31" s="1"/>
  <c r="C44" i="31"/>
  <c r="AA65" i="31"/>
  <c r="Z65" i="31"/>
  <c r="C66" i="31"/>
  <c r="AA66" i="31"/>
  <c r="Z66" i="31"/>
  <c r="Z67" i="31"/>
  <c r="AA67" i="31"/>
  <c r="C71" i="31"/>
  <c r="C72" i="31"/>
  <c r="C75" i="31"/>
  <c r="C76" i="31"/>
  <c r="Z79" i="31"/>
  <c r="AA79" i="31"/>
  <c r="AA81" i="31"/>
  <c r="Z81" i="31"/>
  <c r="C82" i="31"/>
  <c r="AA82" i="31"/>
  <c r="Z82" i="31"/>
  <c r="Z83" i="31"/>
  <c r="AA83" i="31"/>
  <c r="C87" i="31"/>
  <c r="Z87" i="31"/>
  <c r="AA87" i="31"/>
  <c r="C92" i="31"/>
  <c r="AA94" i="31"/>
  <c r="Z94" i="31"/>
  <c r="C95" i="31"/>
  <c r="Z72" i="32"/>
  <c r="AA72" i="32"/>
  <c r="C73" i="32"/>
  <c r="Z88" i="32"/>
  <c r="AA88" i="32"/>
  <c r="C89" i="32"/>
  <c r="H4" i="33"/>
  <c r="Z82" i="33"/>
  <c r="C83" i="33"/>
  <c r="X83" i="33" s="1"/>
  <c r="Y83" i="33" s="1"/>
  <c r="AA82" i="33"/>
  <c r="Z95" i="31"/>
  <c r="AA95" i="31"/>
  <c r="Z99" i="31"/>
  <c r="AA99" i="31"/>
  <c r="Z103" i="31"/>
  <c r="AA103" i="31"/>
  <c r="Z107" i="31"/>
  <c r="AA107" i="31"/>
  <c r="AA53" i="32"/>
  <c r="C54" i="32"/>
  <c r="X54" i="32" s="1"/>
  <c r="Y54" i="32" s="1"/>
  <c r="AA54" i="32"/>
  <c r="Z54" i="32"/>
  <c r="C55" i="32"/>
  <c r="Z60" i="32"/>
  <c r="C61" i="32"/>
  <c r="AA100" i="32"/>
  <c r="Z100" i="32"/>
  <c r="C101" i="32"/>
  <c r="AA58" i="33"/>
  <c r="Z58" i="33"/>
  <c r="C59" i="33"/>
  <c r="X59" i="33" s="1"/>
  <c r="Y59" i="33" s="1"/>
  <c r="AA66" i="33"/>
  <c r="Z66" i="33"/>
  <c r="C67" i="33"/>
  <c r="X67" i="33" s="1"/>
  <c r="Y67" i="33" s="1"/>
  <c r="Z90" i="33"/>
  <c r="C91" i="33"/>
  <c r="X91" i="33" s="1"/>
  <c r="Y91" i="33" s="1"/>
  <c r="AA90" i="33"/>
  <c r="Z48" i="31"/>
  <c r="AA48" i="31"/>
  <c r="AA52" i="31"/>
  <c r="Z52" i="31"/>
  <c r="AA56" i="31"/>
  <c r="Z56" i="31"/>
  <c r="Z60" i="31"/>
  <c r="AA60" i="31"/>
  <c r="AA64" i="31"/>
  <c r="Z64" i="31"/>
  <c r="Z68" i="31"/>
  <c r="AA68" i="31"/>
  <c r="AA72" i="31"/>
  <c r="Z72" i="31"/>
  <c r="AA76" i="31"/>
  <c r="Z76" i="31"/>
  <c r="AA80" i="31"/>
  <c r="Z80" i="31"/>
  <c r="Z84" i="31"/>
  <c r="AA84" i="31"/>
  <c r="AA88" i="31"/>
  <c r="Z88" i="31"/>
  <c r="Z92" i="31"/>
  <c r="AA92" i="31"/>
  <c r="AA96" i="31"/>
  <c r="Z96" i="31"/>
  <c r="Z100" i="31"/>
  <c r="AA100" i="31"/>
  <c r="AA104" i="31"/>
  <c r="Z104" i="31"/>
  <c r="AA68" i="32"/>
  <c r="Z68" i="32"/>
  <c r="C69" i="32"/>
  <c r="Z103" i="32"/>
  <c r="AA103" i="32"/>
  <c r="C104" i="32"/>
  <c r="AA70" i="33"/>
  <c r="Z70" i="33"/>
  <c r="C71" i="33"/>
  <c r="X71" i="33" s="1"/>
  <c r="Y71" i="33" s="1"/>
  <c r="Z78" i="33"/>
  <c r="C79" i="33"/>
  <c r="X79" i="33" s="1"/>
  <c r="Y79" i="33" s="1"/>
  <c r="AA78" i="33"/>
  <c r="Z98" i="33"/>
  <c r="C99" i="33"/>
  <c r="X99" i="33" s="1"/>
  <c r="Y99" i="33" s="1"/>
  <c r="AA98" i="33"/>
  <c r="Z102" i="33"/>
  <c r="AA102" i="33"/>
  <c r="C103" i="33"/>
  <c r="X103" i="33" s="1"/>
  <c r="Y103" i="33" s="1"/>
  <c r="AA89" i="31"/>
  <c r="Z89" i="31"/>
  <c r="AA93" i="31"/>
  <c r="Z93" i="31"/>
  <c r="AA97" i="31"/>
  <c r="Z97" i="31"/>
  <c r="AA101" i="31"/>
  <c r="Z101" i="31"/>
  <c r="AA105" i="31"/>
  <c r="Z105" i="31"/>
  <c r="AA108" i="31"/>
  <c r="Z108" i="31"/>
  <c r="Z56" i="32"/>
  <c r="AA56" i="32"/>
  <c r="C57" i="32"/>
  <c r="X57" i="32" s="1"/>
  <c r="Y57" i="32" s="1"/>
  <c r="AA69" i="32"/>
  <c r="Z69" i="32"/>
  <c r="C70" i="32"/>
  <c r="AA70" i="32"/>
  <c r="Z70" i="32"/>
  <c r="C71" i="32"/>
  <c r="Z76" i="32"/>
  <c r="AA76" i="32"/>
  <c r="C77" i="32"/>
  <c r="AA84" i="32"/>
  <c r="Z84" i="32"/>
  <c r="C85" i="32"/>
  <c r="Z92" i="32"/>
  <c r="AA92" i="32"/>
  <c r="C93" i="32"/>
  <c r="AA9" i="33"/>
  <c r="Z9" i="33"/>
  <c r="AA50" i="33"/>
  <c r="Z50" i="33"/>
  <c r="C51" i="33"/>
  <c r="X51" i="33" s="1"/>
  <c r="Y51" i="33" s="1"/>
  <c r="AA54" i="33"/>
  <c r="Z54" i="33"/>
  <c r="C55" i="33"/>
  <c r="X55" i="33" s="1"/>
  <c r="Y55" i="33" s="1"/>
  <c r="Z86" i="33"/>
  <c r="AA86" i="33"/>
  <c r="C87" i="33"/>
  <c r="X87" i="33" s="1"/>
  <c r="Y87" i="33" s="1"/>
  <c r="Z95" i="33"/>
  <c r="Z79" i="33"/>
  <c r="AA49" i="32"/>
  <c r="Z49" i="32"/>
  <c r="AA57" i="32"/>
  <c r="Z57" i="32"/>
  <c r="AA65" i="32"/>
  <c r="Z65" i="32"/>
  <c r="AA73" i="32"/>
  <c r="Z73" i="32"/>
  <c r="AA81" i="32"/>
  <c r="Z81" i="32"/>
  <c r="AA89" i="32"/>
  <c r="Z89" i="32"/>
  <c r="AA97" i="32"/>
  <c r="Z97" i="32"/>
  <c r="AA105" i="32"/>
  <c r="Z105" i="32"/>
  <c r="Z108" i="32"/>
  <c r="AA108" i="32"/>
  <c r="Z101" i="33"/>
  <c r="AA101" i="33"/>
  <c r="C102" i="33"/>
  <c r="X102" i="33" s="1"/>
  <c r="Y102" i="33" s="1"/>
  <c r="AA107" i="33"/>
  <c r="C108" i="33"/>
  <c r="X108" i="33" s="1"/>
  <c r="Y108" i="33" s="1"/>
  <c r="Z107" i="33"/>
  <c r="Z91" i="33"/>
  <c r="Z75" i="33"/>
  <c r="Z43" i="33"/>
  <c r="AA77" i="32"/>
  <c r="Z77" i="32"/>
  <c r="AA78" i="32"/>
  <c r="Z78" i="32"/>
  <c r="AA85" i="32"/>
  <c r="Z85" i="32"/>
  <c r="AA86" i="32"/>
  <c r="Z86" i="32"/>
  <c r="AA93" i="32"/>
  <c r="Z93" i="32"/>
  <c r="AA94" i="32"/>
  <c r="Z94" i="32"/>
  <c r="AA96" i="32"/>
  <c r="Z96" i="32"/>
  <c r="AA101" i="32"/>
  <c r="Z101" i="32"/>
  <c r="AA102" i="32"/>
  <c r="Z102" i="32"/>
  <c r="AA52" i="33"/>
  <c r="Z52" i="33"/>
  <c r="AA56" i="33"/>
  <c r="Z56" i="33"/>
  <c r="AA60" i="33"/>
  <c r="Z60" i="33"/>
  <c r="AA64" i="33"/>
  <c r="Z64" i="33"/>
  <c r="AA68" i="33"/>
  <c r="Z68" i="33"/>
  <c r="AA72" i="33"/>
  <c r="Z72" i="33"/>
  <c r="AA76" i="33"/>
  <c r="Z76" i="33"/>
  <c r="AA80" i="33"/>
  <c r="Z80" i="33"/>
  <c r="AA84" i="33"/>
  <c r="Z84" i="33"/>
  <c r="AA88" i="33"/>
  <c r="Z88" i="33"/>
  <c r="AA92" i="33"/>
  <c r="Z92" i="33"/>
  <c r="AA96" i="33"/>
  <c r="Z96" i="33"/>
  <c r="Z87" i="33"/>
  <c r="Z71" i="33"/>
  <c r="Z55" i="33"/>
  <c r="Z50" i="32"/>
  <c r="AA50" i="32"/>
  <c r="Z51" i="32"/>
  <c r="AA51" i="32"/>
  <c r="Z55" i="32"/>
  <c r="AA55" i="32"/>
  <c r="AA58" i="32"/>
  <c r="Z58" i="32"/>
  <c r="Z59" i="32"/>
  <c r="AA59" i="32"/>
  <c r="Z66" i="32"/>
  <c r="AA66" i="32"/>
  <c r="Z67" i="32"/>
  <c r="AA67" i="32"/>
  <c r="Z71" i="32"/>
  <c r="AA71" i="32"/>
  <c r="AA74" i="32"/>
  <c r="Z74" i="32"/>
  <c r="Z75" i="32"/>
  <c r="AA75" i="32"/>
  <c r="AA79" i="32"/>
  <c r="Z79" i="32"/>
  <c r="Z82" i="32"/>
  <c r="AA82" i="32"/>
  <c r="Z83" i="32"/>
  <c r="AA83" i="32"/>
  <c r="Z87" i="32"/>
  <c r="AA87" i="32"/>
  <c r="AA90" i="32"/>
  <c r="Z90" i="32"/>
  <c r="Z91" i="32"/>
  <c r="AA91" i="32"/>
  <c r="Z98" i="32"/>
  <c r="AA98" i="32"/>
  <c r="Z99" i="32"/>
  <c r="AA99" i="32"/>
  <c r="AA106" i="32"/>
  <c r="Z106" i="32"/>
  <c r="Z107" i="32"/>
  <c r="AA107" i="32"/>
  <c r="AA49" i="33"/>
  <c r="Z49" i="33"/>
  <c r="AA53" i="33"/>
  <c r="Z53" i="33"/>
  <c r="AA57" i="33"/>
  <c r="Z57" i="33"/>
  <c r="AA61" i="33"/>
  <c r="Z61" i="33"/>
  <c r="AA65" i="33"/>
  <c r="Z65" i="33"/>
  <c r="AA69" i="33"/>
  <c r="Z69" i="33"/>
  <c r="AA73" i="33"/>
  <c r="Z73" i="33"/>
  <c r="Z77" i="33"/>
  <c r="AA77" i="33"/>
  <c r="Z81" i="33"/>
  <c r="AA81" i="33"/>
  <c r="Z85" i="33"/>
  <c r="AA85" i="33"/>
  <c r="Z89" i="33"/>
  <c r="AA89" i="33"/>
  <c r="Z93" i="33"/>
  <c r="AA93" i="33"/>
  <c r="Z97" i="33"/>
  <c r="AA97" i="33"/>
  <c r="Z105" i="33"/>
  <c r="AA105" i="33"/>
  <c r="C106" i="33"/>
  <c r="X106" i="33" s="1"/>
  <c r="Y106" i="33" s="1"/>
  <c r="Z99" i="33"/>
  <c r="Z83" i="33"/>
  <c r="Z67" i="33"/>
  <c r="Z51" i="33"/>
  <c r="Z108" i="33"/>
  <c r="Z104" i="33"/>
  <c r="Z100" i="33"/>
  <c r="C80" i="33" l="1"/>
  <c r="X80" i="33" s="1"/>
  <c r="Y80" i="33" s="1"/>
  <c r="C76" i="33"/>
  <c r="X76" i="33" s="1"/>
  <c r="Y76" i="33" s="1"/>
  <c r="Z74" i="33"/>
  <c r="K75" i="32"/>
  <c r="M75" i="32" s="1"/>
  <c r="AA74" i="33"/>
  <c r="C68" i="33"/>
  <c r="X68" i="33" s="1"/>
  <c r="Y68" i="33" s="1"/>
  <c r="X85" i="32"/>
  <c r="Y85" i="32" s="1"/>
  <c r="K85" i="32"/>
  <c r="M85" i="32" s="1"/>
  <c r="X101" i="32"/>
  <c r="Y101" i="32" s="1"/>
  <c r="K101" i="32"/>
  <c r="M101" i="32" s="1"/>
  <c r="X93" i="32"/>
  <c r="Y93" i="32" s="1"/>
  <c r="K93" i="32"/>
  <c r="M93" i="32" s="1"/>
  <c r="X70" i="32"/>
  <c r="Y70" i="32" s="1"/>
  <c r="K70" i="32"/>
  <c r="M70" i="32" s="1"/>
  <c r="X73" i="32"/>
  <c r="Y73" i="32" s="1"/>
  <c r="K73" i="32"/>
  <c r="M73" i="32" s="1"/>
  <c r="X105" i="32"/>
  <c r="Y105" i="32" s="1"/>
  <c r="K105" i="32"/>
  <c r="M105" i="32" s="1"/>
  <c r="X81" i="32"/>
  <c r="Y81" i="32" s="1"/>
  <c r="K81" i="32"/>
  <c r="M81" i="32" s="1"/>
  <c r="X71" i="32"/>
  <c r="Y71" i="32" s="1"/>
  <c r="K71" i="32"/>
  <c r="M71" i="32" s="1"/>
  <c r="X69" i="32"/>
  <c r="Y69" i="32" s="1"/>
  <c r="K69" i="32"/>
  <c r="M69" i="32" s="1"/>
  <c r="X89" i="32"/>
  <c r="Y89" i="32" s="1"/>
  <c r="K89" i="32"/>
  <c r="M89" i="32" s="1"/>
  <c r="X77" i="32"/>
  <c r="Y77" i="32" s="1"/>
  <c r="K77" i="32"/>
  <c r="M77" i="32" s="1"/>
  <c r="X104" i="32"/>
  <c r="Y104" i="32" s="1"/>
  <c r="K104" i="32"/>
  <c r="M104" i="32" s="1"/>
  <c r="X96" i="32"/>
  <c r="Y96" i="32" s="1"/>
  <c r="K96" i="32"/>
  <c r="M96" i="32" s="1"/>
  <c r="X95" i="31"/>
  <c r="Y95" i="31" s="1"/>
  <c r="K95" i="31"/>
  <c r="M95" i="31" s="1"/>
  <c r="X76" i="31"/>
  <c r="Y76" i="31" s="1"/>
  <c r="K76" i="31"/>
  <c r="M76" i="31" s="1"/>
  <c r="X66" i="31"/>
  <c r="Y66" i="31" s="1"/>
  <c r="K66" i="31"/>
  <c r="M66" i="31" s="1"/>
  <c r="X107" i="31"/>
  <c r="Y107" i="31" s="1"/>
  <c r="K107" i="31"/>
  <c r="M107" i="31" s="1"/>
  <c r="X74" i="31"/>
  <c r="Y74" i="31" s="1"/>
  <c r="K74" i="31"/>
  <c r="M74" i="31" s="1"/>
  <c r="X75" i="31"/>
  <c r="Y75" i="31" s="1"/>
  <c r="K75" i="31"/>
  <c r="M75" i="31" s="1"/>
  <c r="X78" i="31"/>
  <c r="Y78" i="31" s="1"/>
  <c r="K78" i="31"/>
  <c r="M78" i="31" s="1"/>
  <c r="X72" i="31"/>
  <c r="Y72" i="31" s="1"/>
  <c r="K72" i="31"/>
  <c r="M72" i="31" s="1"/>
  <c r="X86" i="31"/>
  <c r="Y86" i="31" s="1"/>
  <c r="K86" i="31"/>
  <c r="M86" i="31" s="1"/>
  <c r="X87" i="31"/>
  <c r="Y87" i="31" s="1"/>
  <c r="K87" i="31"/>
  <c r="M87" i="31" s="1"/>
  <c r="X91" i="31"/>
  <c r="Y91" i="31" s="1"/>
  <c r="K91" i="31"/>
  <c r="M91" i="31" s="1"/>
  <c r="X92" i="31"/>
  <c r="Y92" i="31" s="1"/>
  <c r="K92" i="31"/>
  <c r="M92" i="31" s="1"/>
  <c r="X82" i="31"/>
  <c r="Y82" i="31" s="1"/>
  <c r="K82" i="31"/>
  <c r="M82" i="31" s="1"/>
  <c r="X71" i="31"/>
  <c r="Y71" i="31" s="1"/>
  <c r="K71" i="31"/>
  <c r="M71" i="31" s="1"/>
  <c r="X79" i="31"/>
  <c r="Y79" i="31" s="1"/>
  <c r="K79" i="31"/>
  <c r="M79" i="31" s="1"/>
  <c r="X99" i="31"/>
  <c r="Y99" i="31" s="1"/>
  <c r="K99" i="31"/>
  <c r="M99" i="31" s="1"/>
  <c r="X103" i="31"/>
  <c r="Y103" i="31" s="1"/>
  <c r="K103" i="31"/>
  <c r="M103" i="31" s="1"/>
  <c r="X70" i="31"/>
  <c r="Y70" i="31" s="1"/>
  <c r="K70" i="31"/>
  <c r="M70" i="31" s="1"/>
  <c r="C65" i="32"/>
  <c r="X65" i="32" s="1"/>
  <c r="Y65" i="32" s="1"/>
  <c r="Z64" i="32"/>
  <c r="X62" i="33"/>
  <c r="Y62" i="33" s="1"/>
  <c r="K62" i="33"/>
  <c r="M62" i="33" s="1"/>
  <c r="R62" i="33" s="1"/>
  <c r="K61" i="31"/>
  <c r="M61" i="31" s="1"/>
  <c r="R61" i="31" s="1"/>
  <c r="X61" i="32"/>
  <c r="Y61" i="32" s="1"/>
  <c r="K61" i="32"/>
  <c r="M61" i="32" s="1"/>
  <c r="R61" i="32" s="1"/>
  <c r="Z59" i="33"/>
  <c r="K59" i="31"/>
  <c r="M59" i="31" s="1"/>
  <c r="AA58" i="31"/>
  <c r="X58" i="31"/>
  <c r="Y58" i="31" s="1"/>
  <c r="K58" i="31"/>
  <c r="M58" i="31" s="1"/>
  <c r="K58" i="32"/>
  <c r="M58" i="32" s="1"/>
  <c r="AA55" i="31"/>
  <c r="K56" i="31"/>
  <c r="M56" i="31" s="1"/>
  <c r="X55" i="32"/>
  <c r="Y55" i="32" s="1"/>
  <c r="K55" i="32"/>
  <c r="M55" i="32" s="1"/>
  <c r="AA53" i="31"/>
  <c r="K53" i="31"/>
  <c r="M53" i="31" s="1"/>
  <c r="AA52" i="32"/>
  <c r="K52" i="31"/>
  <c r="M52" i="31" s="1"/>
  <c r="X53" i="32"/>
  <c r="Y53" i="32" s="1"/>
  <c r="K53" i="32"/>
  <c r="M53" i="32" s="1"/>
  <c r="X52" i="32"/>
  <c r="Y52" i="32" s="1"/>
  <c r="K52" i="32"/>
  <c r="M52" i="32" s="1"/>
  <c r="C52" i="33"/>
  <c r="X52" i="33" s="1"/>
  <c r="Y52" i="33" s="1"/>
  <c r="C49" i="31"/>
  <c r="K49" i="31" s="1"/>
  <c r="M49" i="31" s="1"/>
  <c r="K50" i="32"/>
  <c r="M50" i="32" s="1"/>
  <c r="K50" i="33"/>
  <c r="M50" i="33" s="1"/>
  <c r="X50" i="31"/>
  <c r="Y50" i="31" s="1"/>
  <c r="K50" i="31"/>
  <c r="M50" i="31" s="1"/>
  <c r="X44" i="31"/>
  <c r="Y44" i="31" s="1"/>
  <c r="X44" i="32"/>
  <c r="Y44" i="32" s="1"/>
  <c r="C10" i="32"/>
  <c r="X10" i="32" s="1"/>
  <c r="Z9" i="31"/>
  <c r="AA9" i="31"/>
  <c r="P5" i="33"/>
  <c r="L5" i="33"/>
  <c r="K10" i="32"/>
  <c r="M10" i="32" s="1"/>
  <c r="R10" i="32" s="1"/>
  <c r="X10" i="31"/>
  <c r="K10" i="31"/>
  <c r="M10" i="31" s="1"/>
  <c r="R10" i="31" s="1"/>
  <c r="L5" i="32"/>
  <c r="L5" i="31"/>
  <c r="Z9" i="32"/>
  <c r="C10" i="33"/>
  <c r="P5" i="31"/>
  <c r="P5" i="32"/>
  <c r="I5" i="17"/>
  <c r="L4" i="17"/>
  <c r="P4" i="17"/>
  <c r="AA61" i="31" l="1"/>
  <c r="Z61" i="31"/>
  <c r="C62" i="31"/>
  <c r="C63" i="33"/>
  <c r="AA62" i="33"/>
  <c r="Z62" i="33"/>
  <c r="C62" i="32"/>
  <c r="Z61" i="32"/>
  <c r="AA61" i="32"/>
  <c r="X49" i="31"/>
  <c r="Y49" i="31" s="1"/>
  <c r="X10" i="33"/>
  <c r="K10" i="33"/>
  <c r="M10" i="33" s="1"/>
  <c r="R10" i="33" s="1"/>
  <c r="C11" i="32"/>
  <c r="AA10" i="32"/>
  <c r="Z10" i="32"/>
  <c r="C11" i="31"/>
  <c r="AA10" i="31"/>
  <c r="Z10" i="31"/>
  <c r="K63" i="33" l="1"/>
  <c r="M63" i="33" s="1"/>
  <c r="R63" i="33" s="1"/>
  <c r="X63" i="33"/>
  <c r="Y63" i="33" s="1"/>
  <c r="X62" i="31"/>
  <c r="Y62" i="31" s="1"/>
  <c r="K62" i="31"/>
  <c r="M62" i="31" s="1"/>
  <c r="R62" i="31" s="1"/>
  <c r="X62" i="32"/>
  <c r="Y62" i="32" s="1"/>
  <c r="K62" i="32"/>
  <c r="M62" i="32" s="1"/>
  <c r="R62" i="32" s="1"/>
  <c r="Z10" i="33"/>
  <c r="C11" i="33"/>
  <c r="AA10" i="33"/>
  <c r="X11" i="31"/>
  <c r="Y11" i="31" s="1"/>
  <c r="K11" i="31"/>
  <c r="M11" i="31" s="1"/>
  <c r="R11" i="31" s="1"/>
  <c r="X11" i="32"/>
  <c r="Y11" i="32" s="1"/>
  <c r="K11" i="32"/>
  <c r="M11" i="32" s="1"/>
  <c r="R11" i="32" s="1"/>
  <c r="AA63" i="33" l="1"/>
  <c r="C64" i="33"/>
  <c r="Z63" i="33"/>
  <c r="C63" i="31"/>
  <c r="Z62" i="31"/>
  <c r="AA62" i="31"/>
  <c r="AA62" i="32"/>
  <c r="Z62" i="32"/>
  <c r="C63" i="32"/>
  <c r="C12" i="32"/>
  <c r="Z11" i="32"/>
  <c r="AA11" i="32"/>
  <c r="X11" i="33"/>
  <c r="Y11" i="33" s="1"/>
  <c r="K11" i="33"/>
  <c r="M11" i="33" s="1"/>
  <c r="R11" i="33" s="1"/>
  <c r="C12" i="31"/>
  <c r="AA11" i="31"/>
  <c r="Z11" i="31"/>
  <c r="X64" i="33" l="1"/>
  <c r="Y64" i="33" s="1"/>
  <c r="K64" i="33"/>
  <c r="M64" i="33" s="1"/>
  <c r="X63" i="32"/>
  <c r="Y63" i="32" s="1"/>
  <c r="K63" i="32"/>
  <c r="M63" i="32" s="1"/>
  <c r="R63" i="32" s="1"/>
  <c r="X63" i="31"/>
  <c r="Y63" i="31" s="1"/>
  <c r="K63" i="31"/>
  <c r="M63" i="31" s="1"/>
  <c r="R63" i="31" s="1"/>
  <c r="AA11" i="33"/>
  <c r="C12" i="33"/>
  <c r="Z11" i="33"/>
  <c r="X12" i="32"/>
  <c r="Y12" i="32" s="1"/>
  <c r="K12" i="32"/>
  <c r="M12" i="32" s="1"/>
  <c r="R12" i="32" s="1"/>
  <c r="X12" i="31"/>
  <c r="Y12" i="31" s="1"/>
  <c r="K12" i="31"/>
  <c r="M12" i="31" s="1"/>
  <c r="R12" i="31" s="1"/>
  <c r="C64" i="32" l="1"/>
  <c r="AA63" i="32"/>
  <c r="Z63" i="32"/>
  <c r="C64" i="31"/>
  <c r="X64" i="31" s="1"/>
  <c r="Y64" i="31" s="1"/>
  <c r="Z63" i="31"/>
  <c r="AA63" i="31"/>
  <c r="Z12" i="31"/>
  <c r="C13" i="31"/>
  <c r="AA12" i="31"/>
  <c r="C13" i="32"/>
  <c r="AA12" i="32"/>
  <c r="Z12" i="32"/>
  <c r="X12" i="33"/>
  <c r="Y12" i="33" s="1"/>
  <c r="K12" i="33"/>
  <c r="M12" i="33" s="1"/>
  <c r="R12" i="33" s="1"/>
  <c r="X64" i="32" l="1"/>
  <c r="Y64" i="32" s="1"/>
  <c r="K64" i="32"/>
  <c r="M64" i="32" s="1"/>
  <c r="AA12" i="33"/>
  <c r="Z12" i="33"/>
  <c r="C13" i="33"/>
  <c r="X13" i="32"/>
  <c r="Y13" i="32" s="1"/>
  <c r="K13" i="32"/>
  <c r="M13" i="32" s="1"/>
  <c r="R13" i="32" s="1"/>
  <c r="K13" i="31"/>
  <c r="M13" i="31" s="1"/>
  <c r="R13" i="31" s="1"/>
  <c r="X13" i="31"/>
  <c r="Y13" i="31" s="1"/>
  <c r="AA13" i="31" l="1"/>
  <c r="Z13" i="31"/>
  <c r="C14" i="31"/>
  <c r="X13" i="33"/>
  <c r="Y13" i="33" s="1"/>
  <c r="K13" i="33"/>
  <c r="M13" i="33" s="1"/>
  <c r="R13" i="33" s="1"/>
  <c r="C14" i="32"/>
  <c r="AA13" i="32"/>
  <c r="Z13" i="32"/>
  <c r="X14" i="31" l="1"/>
  <c r="Y14" i="31" s="1"/>
  <c r="K14" i="31"/>
  <c r="M14" i="31" s="1"/>
  <c r="R14" i="31" s="1"/>
  <c r="AA13" i="33"/>
  <c r="Z13" i="33"/>
  <c r="C14" i="33"/>
  <c r="X14" i="32"/>
  <c r="Y14" i="32" s="1"/>
  <c r="K14" i="32"/>
  <c r="M14" i="32" s="1"/>
  <c r="R14" i="32" s="1"/>
  <c r="C15" i="31" l="1"/>
  <c r="Z14" i="31"/>
  <c r="AA14" i="31"/>
  <c r="X14" i="33"/>
  <c r="Y14" i="33" s="1"/>
  <c r="K14" i="33"/>
  <c r="M14" i="33" s="1"/>
  <c r="R14" i="33" s="1"/>
  <c r="C15" i="32"/>
  <c r="AA14" i="32"/>
  <c r="Z14" i="32"/>
  <c r="C15" i="33" l="1"/>
  <c r="Z14" i="33"/>
  <c r="AA14" i="33"/>
  <c r="X15" i="31"/>
  <c r="Y15" i="31" s="1"/>
  <c r="K15" i="31"/>
  <c r="M15" i="31" s="1"/>
  <c r="R15" i="31" s="1"/>
  <c r="X15" i="32"/>
  <c r="Y15" i="32" s="1"/>
  <c r="K15" i="32"/>
  <c r="M15" i="32" s="1"/>
  <c r="R15" i="32" s="1"/>
  <c r="C16" i="31" l="1"/>
  <c r="AA15" i="31"/>
  <c r="Z15" i="31"/>
  <c r="X15" i="33"/>
  <c r="Y15" i="33" s="1"/>
  <c r="K15" i="33"/>
  <c r="M15" i="33" s="1"/>
  <c r="R15" i="33" s="1"/>
  <c r="C16" i="32"/>
  <c r="Z15" i="32"/>
  <c r="AA15" i="32"/>
  <c r="AA15" i="33" l="1"/>
  <c r="Z15" i="33"/>
  <c r="C16" i="33"/>
  <c r="X16" i="31"/>
  <c r="Y16" i="31" s="1"/>
  <c r="K16" i="31"/>
  <c r="M16" i="31" s="1"/>
  <c r="R16" i="31" s="1"/>
  <c r="X16" i="32"/>
  <c r="Y16" i="32" s="1"/>
  <c r="K16" i="32"/>
  <c r="M16" i="32" s="1"/>
  <c r="R16" i="32" s="1"/>
  <c r="X16" i="33" l="1"/>
  <c r="Y16" i="33" s="1"/>
  <c r="K16" i="33"/>
  <c r="M16" i="33" s="1"/>
  <c r="R16" i="33" s="1"/>
  <c r="C17" i="31"/>
  <c r="AA16" i="31"/>
  <c r="Z16" i="31"/>
  <c r="AA16" i="32"/>
  <c r="C17" i="32"/>
  <c r="Z16" i="32"/>
  <c r="X17" i="31" l="1"/>
  <c r="Y17" i="31" s="1"/>
  <c r="K17" i="31"/>
  <c r="M17" i="31" s="1"/>
  <c r="R17" i="31" s="1"/>
  <c r="C17" i="33"/>
  <c r="AA16" i="33"/>
  <c r="Z16" i="33"/>
  <c r="X17" i="32"/>
  <c r="Y17" i="32" s="1"/>
  <c r="K17" i="32"/>
  <c r="M17" i="32" s="1"/>
  <c r="R17" i="32" s="1"/>
  <c r="X17" i="33" l="1"/>
  <c r="Y17" i="33" s="1"/>
  <c r="K17" i="33"/>
  <c r="M17" i="33" s="1"/>
  <c r="R17" i="33" s="1"/>
  <c r="AA17" i="31"/>
  <c r="C18" i="31"/>
  <c r="Z17" i="31"/>
  <c r="C18" i="32"/>
  <c r="AA17" i="32"/>
  <c r="Z17" i="32"/>
  <c r="K18" i="31" l="1"/>
  <c r="M18" i="31" s="1"/>
  <c r="R18" i="31" s="1"/>
  <c r="X18" i="31"/>
  <c r="Y18" i="31" s="1"/>
  <c r="C18" i="33"/>
  <c r="Z17" i="33"/>
  <c r="AA17" i="33"/>
  <c r="X18" i="32"/>
  <c r="Y18" i="32" s="1"/>
  <c r="K18" i="32"/>
  <c r="M18" i="32" s="1"/>
  <c r="R18" i="32" s="1"/>
  <c r="X18" i="33" l="1"/>
  <c r="Y18" i="33" s="1"/>
  <c r="K18" i="33"/>
  <c r="M18" i="33" s="1"/>
  <c r="R18" i="33" s="1"/>
  <c r="C19" i="31"/>
  <c r="AA18" i="31"/>
  <c r="Z18" i="31"/>
  <c r="C19" i="32"/>
  <c r="Z18" i="32"/>
  <c r="AA18" i="32"/>
  <c r="K19" i="31" l="1"/>
  <c r="M19" i="31" s="1"/>
  <c r="R19" i="31" s="1"/>
  <c r="X19" i="31"/>
  <c r="Y19" i="31" s="1"/>
  <c r="Z18" i="33"/>
  <c r="C19" i="33"/>
  <c r="AA18" i="33"/>
  <c r="X19" i="32"/>
  <c r="Y19" i="32" s="1"/>
  <c r="K19" i="32"/>
  <c r="M19" i="32" s="1"/>
  <c r="R19" i="32" s="1"/>
  <c r="C20" i="32" l="1"/>
  <c r="AA19" i="32"/>
  <c r="Z19" i="32"/>
  <c r="X19" i="33"/>
  <c r="Y19" i="33" s="1"/>
  <c r="K19" i="33"/>
  <c r="M19" i="33" s="1"/>
  <c r="R19" i="33" s="1"/>
  <c r="AA19" i="31"/>
  <c r="C20" i="31"/>
  <c r="Z19" i="31"/>
  <c r="C20" i="33" l="1"/>
  <c r="AA19" i="33"/>
  <c r="Z19" i="33"/>
  <c r="K20" i="31"/>
  <c r="M20" i="31" s="1"/>
  <c r="R20" i="31" s="1"/>
  <c r="X20" i="31"/>
  <c r="Y20" i="31" s="1"/>
  <c r="X20" i="32"/>
  <c r="Y20" i="32" s="1"/>
  <c r="K20" i="32"/>
  <c r="M20" i="32" s="1"/>
  <c r="R20" i="32" s="1"/>
  <c r="C21" i="32" l="1"/>
  <c r="AA20" i="32"/>
  <c r="Z20" i="32"/>
  <c r="C21" i="31"/>
  <c r="AA20" i="31"/>
  <c r="Z20" i="31"/>
  <c r="X20" i="33"/>
  <c r="Y20" i="33" s="1"/>
  <c r="K20" i="33"/>
  <c r="M20" i="33" s="1"/>
  <c r="R20" i="33" s="1"/>
  <c r="Z20" i="33" l="1"/>
  <c r="C21" i="33"/>
  <c r="AA20" i="33"/>
  <c r="K21" i="31"/>
  <c r="M21" i="31" s="1"/>
  <c r="R21" i="31" s="1"/>
  <c r="X21" i="31"/>
  <c r="Y21" i="31" s="1"/>
  <c r="X21" i="32"/>
  <c r="Y21" i="32" s="1"/>
  <c r="K21" i="32"/>
  <c r="M21" i="32" s="1"/>
  <c r="R21" i="32" s="1"/>
  <c r="C22" i="32" l="1"/>
  <c r="Z21" i="32"/>
  <c r="AA21" i="32"/>
  <c r="X21" i="33"/>
  <c r="Y21" i="33" s="1"/>
  <c r="K21" i="33"/>
  <c r="M21" i="33" s="1"/>
  <c r="R21" i="33" s="1"/>
  <c r="C22" i="31"/>
  <c r="Z21" i="31"/>
  <c r="AA21" i="31"/>
  <c r="X22" i="31" l="1"/>
  <c r="Y22" i="31" s="1"/>
  <c r="K22" i="31"/>
  <c r="M22" i="31" s="1"/>
  <c r="R22" i="31" s="1"/>
  <c r="AA21" i="33"/>
  <c r="Z21" i="33"/>
  <c r="C22" i="33"/>
  <c r="X22" i="32"/>
  <c r="Y22" i="32" s="1"/>
  <c r="K22" i="32"/>
  <c r="M22" i="32" s="1"/>
  <c r="R22" i="32" s="1"/>
  <c r="C23" i="32" l="1"/>
  <c r="AA22" i="32"/>
  <c r="Z22" i="32"/>
  <c r="AA22" i="31"/>
  <c r="C23" i="31"/>
  <c r="Z22" i="31"/>
  <c r="X22" i="33"/>
  <c r="Y22" i="33" s="1"/>
  <c r="K22" i="33"/>
  <c r="M22" i="33" s="1"/>
  <c r="R22" i="33" s="1"/>
  <c r="C23" i="33" l="1"/>
  <c r="AA22" i="33"/>
  <c r="Z22" i="33"/>
  <c r="K23" i="31"/>
  <c r="M23" i="31" s="1"/>
  <c r="R23" i="31" s="1"/>
  <c r="X23" i="31"/>
  <c r="Y23" i="31" s="1"/>
  <c r="X23" i="32"/>
  <c r="Y23" i="32" s="1"/>
  <c r="K23" i="32"/>
  <c r="M23" i="32" s="1"/>
  <c r="R23" i="32" s="1"/>
  <c r="Z23" i="32" l="1"/>
  <c r="AA23" i="32"/>
  <c r="C24" i="32"/>
  <c r="C24" i="31"/>
  <c r="Z23" i="31"/>
  <c r="AA23" i="31"/>
  <c r="X23" i="33"/>
  <c r="Y23" i="33" s="1"/>
  <c r="K23" i="33"/>
  <c r="M23" i="33" s="1"/>
  <c r="R23" i="33" s="1"/>
  <c r="K24" i="32" l="1"/>
  <c r="M24" i="32" s="1"/>
  <c r="R24" i="32" s="1"/>
  <c r="X24" i="32"/>
  <c r="Y24" i="32" s="1"/>
  <c r="AA23" i="33"/>
  <c r="C24" i="33"/>
  <c r="Z23" i="33"/>
  <c r="X24" i="31"/>
  <c r="Y24" i="31" s="1"/>
  <c r="K24" i="31"/>
  <c r="M24" i="31" s="1"/>
  <c r="R24" i="31" s="1"/>
  <c r="C25" i="31" l="1"/>
  <c r="Z24" i="31"/>
  <c r="AA24" i="31"/>
  <c r="X24" i="33"/>
  <c r="Y24" i="33" s="1"/>
  <c r="K24" i="33"/>
  <c r="M24" i="33" s="1"/>
  <c r="R24" i="33" s="1"/>
  <c r="C25" i="32"/>
  <c r="AA24" i="32"/>
  <c r="Z24" i="32"/>
  <c r="X25" i="32" l="1"/>
  <c r="Y25" i="32" s="1"/>
  <c r="K25" i="32"/>
  <c r="M25" i="32" s="1"/>
  <c r="R25" i="32" s="1"/>
  <c r="C25" i="33"/>
  <c r="AA24" i="33"/>
  <c r="Z24" i="33"/>
  <c r="X25" i="31"/>
  <c r="Y25" i="31" s="1"/>
  <c r="K25" i="31"/>
  <c r="M25" i="31" s="1"/>
  <c r="R25" i="31" s="1"/>
  <c r="AA25" i="31" l="1"/>
  <c r="Z25" i="31"/>
  <c r="C26" i="31"/>
  <c r="X25" i="33"/>
  <c r="Y25" i="33" s="1"/>
  <c r="K25" i="33"/>
  <c r="M25" i="33" s="1"/>
  <c r="R25" i="33" s="1"/>
  <c r="C26" i="32"/>
  <c r="AA25" i="32"/>
  <c r="Z25" i="32"/>
  <c r="X26" i="31" l="1"/>
  <c r="Y26" i="31" s="1"/>
  <c r="K26" i="31"/>
  <c r="M26" i="31" s="1"/>
  <c r="R26" i="31" s="1"/>
  <c r="K26" i="32"/>
  <c r="M26" i="32" s="1"/>
  <c r="R26" i="32" s="1"/>
  <c r="X26" i="32"/>
  <c r="Y26" i="32" s="1"/>
  <c r="C26" i="33"/>
  <c r="AA25" i="33"/>
  <c r="Z25" i="33"/>
  <c r="AA26" i="32" l="1"/>
  <c r="Z26" i="32"/>
  <c r="C27" i="32"/>
  <c r="C27" i="31"/>
  <c r="AA26" i="31"/>
  <c r="Z26" i="31"/>
  <c r="X26" i="33"/>
  <c r="Y26" i="33" s="1"/>
  <c r="K26" i="33"/>
  <c r="M26" i="33" s="1"/>
  <c r="R26" i="33" s="1"/>
  <c r="X27" i="32" l="1"/>
  <c r="Y27" i="32" s="1"/>
  <c r="K27" i="32"/>
  <c r="M27" i="32" s="1"/>
  <c r="R27" i="32" s="1"/>
  <c r="Z26" i="33"/>
  <c r="C27" i="33"/>
  <c r="AA26" i="33"/>
  <c r="X27" i="31"/>
  <c r="Y27" i="31" s="1"/>
  <c r="K27" i="31"/>
  <c r="M27" i="31" s="1"/>
  <c r="R27" i="31" s="1"/>
  <c r="C28" i="31" l="1"/>
  <c r="Z27" i="31"/>
  <c r="AA27" i="31"/>
  <c r="Z27" i="32"/>
  <c r="C28" i="32"/>
  <c r="AA27" i="32"/>
  <c r="X27" i="33"/>
  <c r="Y27" i="33" s="1"/>
  <c r="K27" i="33"/>
  <c r="M27" i="33" s="1"/>
  <c r="R27" i="33" s="1"/>
  <c r="AA27" i="33" l="1"/>
  <c r="Z27" i="33"/>
  <c r="C28" i="33"/>
  <c r="X28" i="32"/>
  <c r="Y28" i="32" s="1"/>
  <c r="K28" i="32"/>
  <c r="M28" i="32" s="1"/>
  <c r="R28" i="32" s="1"/>
  <c r="K28" i="31"/>
  <c r="M28" i="31" s="1"/>
  <c r="R28" i="31" s="1"/>
  <c r="X28" i="31"/>
  <c r="Y28" i="31" s="1"/>
  <c r="X28" i="33" l="1"/>
  <c r="Y28" i="33" s="1"/>
  <c r="K28" i="33"/>
  <c r="M28" i="33" s="1"/>
  <c r="R28" i="33" s="1"/>
  <c r="C29" i="31"/>
  <c r="Z28" i="31"/>
  <c r="AA28" i="31"/>
  <c r="C29" i="32"/>
  <c r="AA28" i="32"/>
  <c r="Z28" i="32"/>
  <c r="X29" i="31" l="1"/>
  <c r="Y29" i="31" s="1"/>
  <c r="K29" i="31"/>
  <c r="M29" i="31" s="1"/>
  <c r="R29" i="31" s="1"/>
  <c r="C29" i="33"/>
  <c r="Z28" i="33"/>
  <c r="AA28" i="33"/>
  <c r="X29" i="32"/>
  <c r="Y29" i="32" s="1"/>
  <c r="K29" i="32"/>
  <c r="M29" i="32" s="1"/>
  <c r="R29" i="32" s="1"/>
  <c r="C30" i="32" l="1"/>
  <c r="AA29" i="32"/>
  <c r="Z29" i="32"/>
  <c r="X29" i="33"/>
  <c r="Y29" i="33" s="1"/>
  <c r="K29" i="33"/>
  <c r="M29" i="33" s="1"/>
  <c r="R29" i="33" s="1"/>
  <c r="AA29" i="31"/>
  <c r="Z29" i="31"/>
  <c r="C30" i="31"/>
  <c r="X30" i="31" l="1"/>
  <c r="Y30" i="31" s="1"/>
  <c r="K30" i="31"/>
  <c r="M30" i="31" s="1"/>
  <c r="R30" i="31" s="1"/>
  <c r="C30" i="33"/>
  <c r="AA29" i="33"/>
  <c r="Z29" i="33"/>
  <c r="X30" i="32"/>
  <c r="Y30" i="32" s="1"/>
  <c r="K30" i="32"/>
  <c r="M30" i="32" s="1"/>
  <c r="R30" i="32" s="1"/>
  <c r="C31" i="32" l="1"/>
  <c r="Z30" i="32"/>
  <c r="AA30" i="32"/>
  <c r="X30" i="33"/>
  <c r="Y30" i="33" s="1"/>
  <c r="K30" i="33"/>
  <c r="M30" i="33" s="1"/>
  <c r="R30" i="33" s="1"/>
  <c r="C31" i="31"/>
  <c r="Z30" i="31"/>
  <c r="AA30" i="31"/>
  <c r="X31" i="31" l="1"/>
  <c r="Y31" i="31" s="1"/>
  <c r="K31" i="31"/>
  <c r="M31" i="31" s="1"/>
  <c r="R31" i="31" s="1"/>
  <c r="AA30" i="33"/>
  <c r="Z30" i="33"/>
  <c r="C31" i="33"/>
  <c r="X31" i="32"/>
  <c r="Y31" i="32" s="1"/>
  <c r="K31" i="32"/>
  <c r="M31" i="32" s="1"/>
  <c r="R31" i="32" s="1"/>
  <c r="Z31" i="32" l="1"/>
  <c r="C32" i="32"/>
  <c r="AA31" i="32"/>
  <c r="C32" i="31"/>
  <c r="AA31" i="31"/>
  <c r="Z31" i="31"/>
  <c r="X31" i="33"/>
  <c r="Y31" i="33" s="1"/>
  <c r="K31" i="33"/>
  <c r="M31" i="33" s="1"/>
  <c r="R31" i="33" s="1"/>
  <c r="AA31" i="33" l="1"/>
  <c r="C32" i="33"/>
  <c r="Z31" i="33"/>
  <c r="K32" i="32"/>
  <c r="M32" i="32" s="1"/>
  <c r="R32" i="32" s="1"/>
  <c r="X32" i="32"/>
  <c r="Y32" i="32" s="1"/>
  <c r="X32" i="31"/>
  <c r="Y32" i="31" s="1"/>
  <c r="K32" i="31"/>
  <c r="M32" i="31" s="1"/>
  <c r="R32" i="31" s="1"/>
  <c r="C33" i="31" l="1"/>
  <c r="AA32" i="31"/>
  <c r="Z32" i="31"/>
  <c r="X32" i="33"/>
  <c r="Y32" i="33" s="1"/>
  <c r="K32" i="33"/>
  <c r="M32" i="33" s="1"/>
  <c r="R32" i="33" s="1"/>
  <c r="C33" i="32"/>
  <c r="Z32" i="32"/>
  <c r="AA32" i="32"/>
  <c r="X33" i="32" l="1"/>
  <c r="Y33" i="32" s="1"/>
  <c r="K33" i="32"/>
  <c r="M33" i="32" s="1"/>
  <c r="R33" i="32" s="1"/>
  <c r="C33" i="33"/>
  <c r="AA32" i="33"/>
  <c r="Z32" i="33"/>
  <c r="X33" i="31"/>
  <c r="Y33" i="31" s="1"/>
  <c r="K33" i="31"/>
  <c r="M33" i="31" s="1"/>
  <c r="R33" i="31" s="1"/>
  <c r="Z33" i="31" l="1"/>
  <c r="C34" i="31"/>
  <c r="AA33" i="31"/>
  <c r="X33" i="33"/>
  <c r="Y33" i="33" s="1"/>
  <c r="K33" i="33"/>
  <c r="M33" i="33" s="1"/>
  <c r="R33" i="33" s="1"/>
  <c r="C34" i="32"/>
  <c r="AA33" i="32"/>
  <c r="Z33" i="32"/>
  <c r="X34" i="32" l="1"/>
  <c r="Y34" i="32" s="1"/>
  <c r="K34" i="32"/>
  <c r="M34" i="32" s="1"/>
  <c r="R34" i="32" s="1"/>
  <c r="K34" i="31"/>
  <c r="M34" i="31" s="1"/>
  <c r="R34" i="31" s="1"/>
  <c r="X34" i="31"/>
  <c r="Y34" i="31" s="1"/>
  <c r="C34" i="33"/>
  <c r="AA33" i="33"/>
  <c r="Z33" i="33"/>
  <c r="C35" i="31" l="1"/>
  <c r="Z34" i="31"/>
  <c r="AA34" i="31"/>
  <c r="Z34" i="32"/>
  <c r="C35" i="32"/>
  <c r="AA34" i="32"/>
  <c r="X34" i="33"/>
  <c r="Y34" i="33" s="1"/>
  <c r="K34" i="33"/>
  <c r="M34" i="33" s="1"/>
  <c r="R34" i="33" s="1"/>
  <c r="Z34" i="33" l="1"/>
  <c r="AA34" i="33"/>
  <c r="C35" i="33"/>
  <c r="X35" i="32"/>
  <c r="Y35" i="32" s="1"/>
  <c r="K35" i="32"/>
  <c r="M35" i="32" s="1"/>
  <c r="R35" i="32" s="1"/>
  <c r="X35" i="31"/>
  <c r="Y35" i="31" s="1"/>
  <c r="K35" i="31"/>
  <c r="M35" i="31" s="1"/>
  <c r="R35" i="31" s="1"/>
  <c r="C36" i="31" l="1"/>
  <c r="Z35" i="31"/>
  <c r="AA35" i="31"/>
  <c r="X35" i="33"/>
  <c r="Y35" i="33" s="1"/>
  <c r="K35" i="33"/>
  <c r="M35" i="33" s="1"/>
  <c r="R35" i="33" s="1"/>
  <c r="AA35" i="32"/>
  <c r="Z35" i="32"/>
  <c r="C36" i="32"/>
  <c r="X36" i="32" l="1"/>
  <c r="Y36" i="32" s="1"/>
  <c r="K36" i="32"/>
  <c r="M36" i="32" s="1"/>
  <c r="R36" i="32" s="1"/>
  <c r="AA35" i="33"/>
  <c r="C36" i="33"/>
  <c r="Z35" i="33"/>
  <c r="K36" i="31"/>
  <c r="M36" i="31" s="1"/>
  <c r="R36" i="31" s="1"/>
  <c r="X36" i="31"/>
  <c r="Y36" i="31" s="1"/>
  <c r="X36" i="33" l="1"/>
  <c r="Y36" i="33" s="1"/>
  <c r="K36" i="33"/>
  <c r="M36" i="33" s="1"/>
  <c r="R36" i="33" s="1"/>
  <c r="C37" i="32"/>
  <c r="AA36" i="32"/>
  <c r="Z36" i="32"/>
  <c r="C37" i="31"/>
  <c r="AA36" i="31"/>
  <c r="Z36" i="31"/>
  <c r="X37" i="32" l="1"/>
  <c r="Y37" i="32" s="1"/>
  <c r="K37" i="32"/>
  <c r="M37" i="32" s="1"/>
  <c r="R37" i="32" s="1"/>
  <c r="C37" i="33"/>
  <c r="Z36" i="33"/>
  <c r="AA36" i="33"/>
  <c r="X37" i="31"/>
  <c r="Y37" i="31" s="1"/>
  <c r="K37" i="31"/>
  <c r="M37" i="31" s="1"/>
  <c r="R37" i="31" s="1"/>
  <c r="C38" i="31" l="1"/>
  <c r="Z37" i="31"/>
  <c r="AA37" i="31"/>
  <c r="X37" i="33"/>
  <c r="Y37" i="33" s="1"/>
  <c r="K37" i="33"/>
  <c r="M37" i="33" s="1"/>
  <c r="R37" i="33" s="1"/>
  <c r="C38" i="32"/>
  <c r="AA37" i="32"/>
  <c r="Z37" i="32"/>
  <c r="K38" i="32" l="1"/>
  <c r="M38" i="32" s="1"/>
  <c r="R38" i="32" s="1"/>
  <c r="X38" i="32"/>
  <c r="Y38" i="32" s="1"/>
  <c r="C38" i="33"/>
  <c r="AA37" i="33"/>
  <c r="Z37" i="33"/>
  <c r="X38" i="31"/>
  <c r="Y38" i="31" s="1"/>
  <c r="K38" i="31"/>
  <c r="M38" i="31" s="1"/>
  <c r="R38" i="31" s="1"/>
  <c r="AA38" i="31" l="1"/>
  <c r="C39" i="31"/>
  <c r="Z38" i="31"/>
  <c r="X38" i="33"/>
  <c r="Y38" i="33" s="1"/>
  <c r="K38" i="33"/>
  <c r="M38" i="33" s="1"/>
  <c r="R38" i="33" s="1"/>
  <c r="C39" i="32"/>
  <c r="AA38" i="32"/>
  <c r="Z38" i="32"/>
  <c r="X39" i="32" l="1"/>
  <c r="Y39" i="32" s="1"/>
  <c r="K39" i="32"/>
  <c r="M39" i="32" s="1"/>
  <c r="R39" i="32" s="1"/>
  <c r="X39" i="31"/>
  <c r="Y39" i="31" s="1"/>
  <c r="K39" i="31"/>
  <c r="M39" i="31" s="1"/>
  <c r="R39" i="31" s="1"/>
  <c r="AA38" i="33"/>
  <c r="Z38" i="33"/>
  <c r="C39" i="33"/>
  <c r="AA39" i="31" l="1"/>
  <c r="C40" i="31"/>
  <c r="Z39" i="31"/>
  <c r="X39" i="33"/>
  <c r="Y39" i="33" s="1"/>
  <c r="K39" i="33"/>
  <c r="M39" i="33" s="1"/>
  <c r="R39" i="33" s="1"/>
  <c r="C40" i="32"/>
  <c r="Z39" i="32"/>
  <c r="AA39" i="32"/>
  <c r="X40" i="32" l="1"/>
  <c r="Y40" i="32" s="1"/>
  <c r="K40" i="32"/>
  <c r="M40" i="32" s="1"/>
  <c r="R40" i="32" s="1"/>
  <c r="K40" i="31"/>
  <c r="M40" i="31" s="1"/>
  <c r="R40" i="31" s="1"/>
  <c r="X40" i="31"/>
  <c r="Y40" i="31" s="1"/>
  <c r="AA39" i="33"/>
  <c r="Z39" i="33"/>
  <c r="C40" i="33"/>
  <c r="C41" i="31" l="1"/>
  <c r="Z40" i="31"/>
  <c r="AA40" i="31"/>
  <c r="Z40" i="32"/>
  <c r="C41" i="32"/>
  <c r="AA40" i="32"/>
  <c r="K40" i="33"/>
  <c r="M40" i="33" s="1"/>
  <c r="R40" i="33" s="1"/>
  <c r="X40" i="33"/>
  <c r="Y40" i="33" s="1"/>
  <c r="C41" i="33" l="1"/>
  <c r="AA40" i="33"/>
  <c r="Z40" i="33"/>
  <c r="X41" i="32"/>
  <c r="Y41" i="32" s="1"/>
  <c r="K41" i="32"/>
  <c r="M41" i="32" s="1"/>
  <c r="R41" i="32" s="1"/>
  <c r="X41" i="31"/>
  <c r="Y41" i="31" s="1"/>
  <c r="K41" i="31"/>
  <c r="M41" i="31" s="1"/>
  <c r="R41" i="31" s="1"/>
  <c r="Z41" i="31" l="1"/>
  <c r="AA41" i="31"/>
  <c r="C42" i="31"/>
  <c r="C42" i="32"/>
  <c r="AA41" i="32"/>
  <c r="Z41" i="32"/>
  <c r="K41" i="33"/>
  <c r="M41" i="33" s="1"/>
  <c r="R41" i="33" s="1"/>
  <c r="X41" i="33"/>
  <c r="Y41" i="33" s="1"/>
  <c r="X42" i="32" l="1"/>
  <c r="Y42" i="32" s="1"/>
  <c r="K42" i="32"/>
  <c r="M42" i="32" s="1"/>
  <c r="R42" i="32" s="1"/>
  <c r="X42" i="31"/>
  <c r="Y42" i="31" s="1"/>
  <c r="K42" i="31"/>
  <c r="M42" i="31" s="1"/>
  <c r="AA41" i="33"/>
  <c r="Z41" i="33"/>
  <c r="C42" i="33"/>
  <c r="X42" i="33" s="1"/>
  <c r="Y42" i="33" s="1"/>
  <c r="AA42" i="32" l="1"/>
  <c r="Z42" i="32"/>
  <c r="C43" i="32"/>
  <c r="X43" i="32" s="1"/>
  <c r="Y43" i="32" s="1"/>
  <c r="K44" i="33"/>
  <c r="K44" i="31"/>
  <c r="M44" i="31" s="1"/>
  <c r="R44" i="31" s="1"/>
  <c r="J44" i="31"/>
  <c r="M44" i="33"/>
  <c r="R44" i="33" s="1"/>
  <c r="J44" i="32"/>
  <c r="Z44" i="33" l="1"/>
  <c r="C45" i="33"/>
  <c r="AA44" i="33"/>
  <c r="Z44" i="31"/>
  <c r="C45" i="31"/>
  <c r="AA44" i="31"/>
  <c r="K44" i="32"/>
  <c r="M44" i="32" s="1"/>
  <c r="R44" i="32" s="1"/>
  <c r="AA44" i="32" l="1"/>
  <c r="Z44" i="32"/>
  <c r="C45" i="32"/>
  <c r="X45" i="31"/>
  <c r="Y45" i="31" s="1"/>
  <c r="K45" i="31"/>
  <c r="M45" i="31" s="1"/>
  <c r="R45" i="31" s="1"/>
  <c r="X45" i="33"/>
  <c r="Y45" i="33" s="1"/>
  <c r="K45" i="33"/>
  <c r="M45" i="33" s="1"/>
  <c r="R45" i="33" s="1"/>
  <c r="Z45" i="33" l="1"/>
  <c r="C46" i="33"/>
  <c r="AA45" i="33"/>
  <c r="C46" i="31"/>
  <c r="Z45" i="31"/>
  <c r="AA45" i="31"/>
  <c r="X45" i="32"/>
  <c r="Y45" i="32" s="1"/>
  <c r="K45" i="32"/>
  <c r="M45" i="32" s="1"/>
  <c r="R45" i="32" s="1"/>
  <c r="X46" i="33" l="1"/>
  <c r="Y46" i="33" s="1"/>
  <c r="K46" i="33"/>
  <c r="M46" i="33" s="1"/>
  <c r="R46" i="33" s="1"/>
  <c r="AA45" i="32"/>
  <c r="Z45" i="32"/>
  <c r="C46" i="32"/>
  <c r="X46" i="31"/>
  <c r="Y46" i="31" s="1"/>
  <c r="K46" i="31"/>
  <c r="M46" i="31" s="1"/>
  <c r="R46" i="31" s="1"/>
  <c r="Z46" i="33" l="1"/>
  <c r="C47" i="33"/>
  <c r="AA46" i="33"/>
  <c r="X46" i="32"/>
  <c r="Y46" i="32" s="1"/>
  <c r="K46" i="32"/>
  <c r="M46" i="32" s="1"/>
  <c r="R46" i="32" s="1"/>
  <c r="Z46" i="31"/>
  <c r="C47" i="31"/>
  <c r="AA46" i="31"/>
  <c r="K47" i="31" l="1"/>
  <c r="M47" i="31" s="1"/>
  <c r="R47" i="31" s="1"/>
  <c r="X47" i="31"/>
  <c r="Y47" i="31" s="1"/>
  <c r="X47" i="33"/>
  <c r="Y47" i="33" s="1"/>
  <c r="K47" i="33"/>
  <c r="M47" i="33" s="1"/>
  <c r="R47" i="33" s="1"/>
  <c r="Z46" i="32"/>
  <c r="C47" i="32"/>
  <c r="AA46" i="32"/>
  <c r="X47" i="32" l="1"/>
  <c r="Y47" i="32" s="1"/>
  <c r="K47" i="32"/>
  <c r="M47" i="32" s="1"/>
  <c r="R47" i="32" s="1"/>
  <c r="Z47" i="33"/>
  <c r="AA47" i="33"/>
  <c r="C48" i="33"/>
  <c r="C48" i="31"/>
  <c r="AA47" i="31"/>
  <c r="Z47" i="31"/>
  <c r="E5" i="31"/>
  <c r="G5" i="31"/>
  <c r="D4" i="31"/>
  <c r="P2" i="31" s="1"/>
  <c r="C5" i="31"/>
  <c r="I5" i="31" l="1"/>
  <c r="X48" i="31"/>
  <c r="Y48" i="31" s="1"/>
  <c r="P4" i="31" s="1"/>
  <c r="K48" i="31"/>
  <c r="M48" i="31" s="1"/>
  <c r="X48" i="33"/>
  <c r="Y48" i="33" s="1"/>
  <c r="K48" i="33"/>
  <c r="M48" i="33" s="1"/>
  <c r="R48" i="33" s="1"/>
  <c r="C48" i="32"/>
  <c r="AA47" i="32"/>
  <c r="Z47" i="32"/>
  <c r="AA48" i="33" l="1"/>
  <c r="AA8" i="33" s="1"/>
  <c r="C49" i="33"/>
  <c r="Z48" i="33"/>
  <c r="Z8" i="33" s="1"/>
  <c r="E5" i="33"/>
  <c r="C5" i="33"/>
  <c r="G5" i="33"/>
  <c r="D4" i="33"/>
  <c r="P2" i="33" s="1"/>
  <c r="X48" i="32"/>
  <c r="Y48" i="32" s="1"/>
  <c r="K48" i="32"/>
  <c r="M48" i="32" s="1"/>
  <c r="R48" i="32" s="1"/>
  <c r="L4" i="33" l="1"/>
  <c r="I5" i="33"/>
  <c r="C49" i="32"/>
  <c r="AA48" i="32"/>
  <c r="Z48" i="32"/>
  <c r="G5" i="32"/>
  <c r="C5" i="32"/>
  <c r="D4" i="32"/>
  <c r="P2" i="32" s="1"/>
  <c r="E5" i="32"/>
  <c r="X49" i="33"/>
  <c r="Y49" i="33" s="1"/>
  <c r="P4" i="33" s="1"/>
  <c r="K49" i="33"/>
  <c r="M49" i="33" s="1"/>
  <c r="I5" i="32" l="1"/>
  <c r="X49" i="32"/>
  <c r="Y49" i="32" s="1"/>
  <c r="P4" i="32" s="1"/>
  <c r="K49" i="32"/>
  <c r="M49" i="32" s="1"/>
</calcChain>
</file>

<file path=xl/sharedStrings.xml><?xml version="1.0" encoding="utf-8"?>
<sst xmlns="http://schemas.openxmlformats.org/spreadsheetml/2006/main" count="512" uniqueCount="76">
  <si>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</si>
  <si>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</si>
  <si>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</si>
  <si>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</si>
  <si>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</si>
  <si>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</si>
  <si>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</si>
  <si>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</si>
  <si>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</si>
  <si>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</si>
  <si>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</si>
  <si>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</si>
  <si>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</si>
  <si>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</si>
  <si>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</si>
  <si>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</si>
  <si>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</si>
  <si>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</si>
  <si>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</si>
  <si>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</si>
  <si>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</si>
  <si>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</si>
  <si>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</si>
  <si>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</si>
  <si>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</si>
  <si>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</si>
  <si>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</si>
  <si>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</si>
  <si>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</si>
  <si>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</si>
  <si>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</si>
  <si>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</si>
  <si>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</si>
  <si>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</si>
  <si>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</si>
  <si>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</si>
  <si>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</si>
  <si>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</si>
  <si>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</si>
  <si>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</si>
  <si>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</si>
  <si>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</si>
  <si>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</si>
  <si>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</si>
  <si>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</si>
  <si>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</si>
  <si>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</si>
  <si>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</si>
  <si>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</si>
  <si>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</si>
  <si>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</si>
  <si>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</si>
  <si>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</si>
  <si>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</si>
  <si>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</si>
  <si>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</si>
  <si>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</si>
  <si>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</si>
  <si>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</si>
  <si>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</si>
  <si>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</si>
  <si>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</si>
  <si>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</si>
  <si>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</si>
  <si>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</si>
  <si>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</si>
  <si>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</si>
  <si>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</si>
  <si>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</si>
  <si>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1H足</t>
    <rPh sb="2" eb="3">
      <t>アシ</t>
    </rPh>
    <phoneticPr fontId="3"/>
  </si>
  <si>
    <t>損切が続いて心配なので、見て頂きたいです。</t>
    <rPh sb="0" eb="2">
      <t>ソンギリ</t>
    </rPh>
    <rPh sb="3" eb="4">
      <t>ツヅ</t>
    </rPh>
    <rPh sb="6" eb="8">
      <t>シンパイ</t>
    </rPh>
    <rPh sb="12" eb="13">
      <t>ミ</t>
    </rPh>
    <rPh sb="14" eb="15">
      <t>イタダ</t>
    </rPh>
    <phoneticPr fontId="2"/>
  </si>
  <si>
    <t xml:space="preserve"> </t>
    <phoneticPr fontId="2"/>
  </si>
  <si>
    <t>2020/10/12　セミナー動画を見て、上位足の画像を入れる事にしました。これは使えると思いました。</t>
    <rPh sb="15" eb="17">
      <t>ドウガ</t>
    </rPh>
    <rPh sb="18" eb="19">
      <t>ミ</t>
    </rPh>
    <rPh sb="21" eb="24">
      <t>ジョウイアシ</t>
    </rPh>
    <rPh sb="25" eb="27">
      <t>ガゾウ</t>
    </rPh>
    <rPh sb="28" eb="29">
      <t>イ</t>
    </rPh>
    <rPh sb="31" eb="32">
      <t>コト</t>
    </rPh>
    <rPh sb="41" eb="42">
      <t>ツカ</t>
    </rPh>
    <rPh sb="45" eb="46">
      <t>オモ</t>
    </rPh>
    <phoneticPr fontId="2"/>
  </si>
  <si>
    <t>１０月１２日　検証がまだ当たり前に出来ないので、繰り返して行きます。</t>
    <rPh sb="2" eb="3">
      <t>ガツ</t>
    </rPh>
    <rPh sb="5" eb="6">
      <t>ニチ</t>
    </rPh>
    <rPh sb="7" eb="9">
      <t>ケンショウ</t>
    </rPh>
    <rPh sb="12" eb="13">
      <t>ア</t>
    </rPh>
    <rPh sb="15" eb="16">
      <t>マエ</t>
    </rPh>
    <rPh sb="17" eb="19">
      <t>デキ</t>
    </rPh>
    <rPh sb="24" eb="25">
      <t>ク</t>
    </rPh>
    <rPh sb="26" eb="27">
      <t>カエ</t>
    </rPh>
    <rPh sb="29" eb="30">
      <t>イ</t>
    </rPh>
    <phoneticPr fontId="2"/>
  </si>
  <si>
    <t>7,25</t>
    <phoneticPr fontId="2"/>
  </si>
  <si>
    <t>2,27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</si>
</sst>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56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8.png"/><Relationship Id="rId21" Type="http://schemas.openxmlformats.org/officeDocument/2006/relationships/image" Target="../media/image93.png"/><Relationship Id="rId34" Type="http://schemas.openxmlformats.org/officeDocument/2006/relationships/image" Target="../media/image106.png"/><Relationship Id="rId42" Type="http://schemas.openxmlformats.org/officeDocument/2006/relationships/image" Target="../media/image114.png"/><Relationship Id="rId47" Type="http://schemas.openxmlformats.org/officeDocument/2006/relationships/image" Target="../media/image119.png"/><Relationship Id="rId50" Type="http://schemas.openxmlformats.org/officeDocument/2006/relationships/image" Target="../media/image122.png"/><Relationship Id="rId55" Type="http://schemas.openxmlformats.org/officeDocument/2006/relationships/image" Target="../media/image127.png"/><Relationship Id="rId63" Type="http://schemas.openxmlformats.org/officeDocument/2006/relationships/image" Target="../media/image135.png"/><Relationship Id="rId7" Type="http://schemas.openxmlformats.org/officeDocument/2006/relationships/image" Target="../media/image79.png"/><Relationship Id="rId2" Type="http://schemas.openxmlformats.org/officeDocument/2006/relationships/image" Target="../media/image74.png"/><Relationship Id="rId16" Type="http://schemas.openxmlformats.org/officeDocument/2006/relationships/image" Target="../media/image88.png"/><Relationship Id="rId29" Type="http://schemas.openxmlformats.org/officeDocument/2006/relationships/image" Target="../media/image101.png"/><Relationship Id="rId11" Type="http://schemas.openxmlformats.org/officeDocument/2006/relationships/image" Target="../media/image83.png"/><Relationship Id="rId24" Type="http://schemas.openxmlformats.org/officeDocument/2006/relationships/image" Target="../media/image96.png"/><Relationship Id="rId32" Type="http://schemas.openxmlformats.org/officeDocument/2006/relationships/image" Target="../media/image104.png"/><Relationship Id="rId37" Type="http://schemas.openxmlformats.org/officeDocument/2006/relationships/image" Target="../media/image109.png"/><Relationship Id="rId40" Type="http://schemas.openxmlformats.org/officeDocument/2006/relationships/image" Target="../media/image112.png"/><Relationship Id="rId45" Type="http://schemas.openxmlformats.org/officeDocument/2006/relationships/image" Target="../media/image117.png"/><Relationship Id="rId53" Type="http://schemas.openxmlformats.org/officeDocument/2006/relationships/image" Target="../media/image125.png"/><Relationship Id="rId58" Type="http://schemas.openxmlformats.org/officeDocument/2006/relationships/image" Target="../media/image130.png"/><Relationship Id="rId5" Type="http://schemas.openxmlformats.org/officeDocument/2006/relationships/image" Target="../media/image77.png"/><Relationship Id="rId61" Type="http://schemas.openxmlformats.org/officeDocument/2006/relationships/image" Target="../media/image133.png"/><Relationship Id="rId19" Type="http://schemas.openxmlformats.org/officeDocument/2006/relationships/image" Target="../media/image91.png"/><Relationship Id="rId14" Type="http://schemas.openxmlformats.org/officeDocument/2006/relationships/image" Target="../media/image86.png"/><Relationship Id="rId22" Type="http://schemas.openxmlformats.org/officeDocument/2006/relationships/image" Target="../media/image94.png"/><Relationship Id="rId27" Type="http://schemas.openxmlformats.org/officeDocument/2006/relationships/image" Target="../media/image99.png"/><Relationship Id="rId30" Type="http://schemas.openxmlformats.org/officeDocument/2006/relationships/image" Target="../media/image102.png"/><Relationship Id="rId35" Type="http://schemas.openxmlformats.org/officeDocument/2006/relationships/image" Target="../media/image107.png"/><Relationship Id="rId43" Type="http://schemas.openxmlformats.org/officeDocument/2006/relationships/image" Target="../media/image115.png"/><Relationship Id="rId48" Type="http://schemas.openxmlformats.org/officeDocument/2006/relationships/image" Target="../media/image120.png"/><Relationship Id="rId56" Type="http://schemas.openxmlformats.org/officeDocument/2006/relationships/image" Target="../media/image128.png"/><Relationship Id="rId64" Type="http://schemas.openxmlformats.org/officeDocument/2006/relationships/image" Target="../media/image136.png"/><Relationship Id="rId8" Type="http://schemas.openxmlformats.org/officeDocument/2006/relationships/image" Target="../media/image80.png"/><Relationship Id="rId51" Type="http://schemas.openxmlformats.org/officeDocument/2006/relationships/image" Target="../media/image123.png"/><Relationship Id="rId3" Type="http://schemas.openxmlformats.org/officeDocument/2006/relationships/image" Target="../media/image75.png"/><Relationship Id="rId12" Type="http://schemas.openxmlformats.org/officeDocument/2006/relationships/image" Target="../media/image84.png"/><Relationship Id="rId17" Type="http://schemas.openxmlformats.org/officeDocument/2006/relationships/image" Target="../media/image89.png"/><Relationship Id="rId25" Type="http://schemas.openxmlformats.org/officeDocument/2006/relationships/image" Target="../media/image97.png"/><Relationship Id="rId33" Type="http://schemas.openxmlformats.org/officeDocument/2006/relationships/image" Target="../media/image105.png"/><Relationship Id="rId38" Type="http://schemas.openxmlformats.org/officeDocument/2006/relationships/image" Target="../media/image110.png"/><Relationship Id="rId46" Type="http://schemas.openxmlformats.org/officeDocument/2006/relationships/image" Target="../media/image118.png"/><Relationship Id="rId59" Type="http://schemas.openxmlformats.org/officeDocument/2006/relationships/image" Target="../media/image131.png"/><Relationship Id="rId20" Type="http://schemas.openxmlformats.org/officeDocument/2006/relationships/image" Target="../media/image92.png"/><Relationship Id="rId41" Type="http://schemas.openxmlformats.org/officeDocument/2006/relationships/image" Target="../media/image113.png"/><Relationship Id="rId54" Type="http://schemas.openxmlformats.org/officeDocument/2006/relationships/image" Target="../media/image126.png"/><Relationship Id="rId62" Type="http://schemas.openxmlformats.org/officeDocument/2006/relationships/image" Target="../media/image134.png"/><Relationship Id="rId1" Type="http://schemas.openxmlformats.org/officeDocument/2006/relationships/image" Target="../media/image73.png"/><Relationship Id="rId6" Type="http://schemas.openxmlformats.org/officeDocument/2006/relationships/image" Target="../media/image78.png"/><Relationship Id="rId15" Type="http://schemas.openxmlformats.org/officeDocument/2006/relationships/image" Target="../media/image87.png"/><Relationship Id="rId23" Type="http://schemas.openxmlformats.org/officeDocument/2006/relationships/image" Target="../media/image95.png"/><Relationship Id="rId28" Type="http://schemas.openxmlformats.org/officeDocument/2006/relationships/image" Target="../media/image100.png"/><Relationship Id="rId36" Type="http://schemas.openxmlformats.org/officeDocument/2006/relationships/image" Target="../media/image108.png"/><Relationship Id="rId49" Type="http://schemas.openxmlformats.org/officeDocument/2006/relationships/image" Target="../media/image121.png"/><Relationship Id="rId57" Type="http://schemas.openxmlformats.org/officeDocument/2006/relationships/image" Target="../media/image129.png"/><Relationship Id="rId10" Type="http://schemas.openxmlformats.org/officeDocument/2006/relationships/image" Target="../media/image82.png"/><Relationship Id="rId31" Type="http://schemas.openxmlformats.org/officeDocument/2006/relationships/image" Target="../media/image103.png"/><Relationship Id="rId44" Type="http://schemas.openxmlformats.org/officeDocument/2006/relationships/image" Target="../media/image116.png"/><Relationship Id="rId52" Type="http://schemas.openxmlformats.org/officeDocument/2006/relationships/image" Target="../media/image124.png"/><Relationship Id="rId60" Type="http://schemas.openxmlformats.org/officeDocument/2006/relationships/image" Target="../media/image132.png"/><Relationship Id="rId65" Type="http://schemas.openxmlformats.org/officeDocument/2006/relationships/image" Target="../media/image137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Relationship Id="rId13" Type="http://schemas.openxmlformats.org/officeDocument/2006/relationships/image" Target="../media/image85.png"/><Relationship Id="rId18" Type="http://schemas.openxmlformats.org/officeDocument/2006/relationships/image" Target="../media/image90.png"/><Relationship Id="rId39" Type="http://schemas.openxmlformats.org/officeDocument/2006/relationships/image" Target="../media/image1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1063</xdr:row>
      <xdr:rowOff>33421</xdr:rowOff>
    </xdr:from>
    <xdr:to>
      <xdr:col>22</xdr:col>
      <xdr:colOff>540925</xdr:colOff>
      <xdr:row>1095</xdr:row>
      <xdr:rowOff>150395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C4827461-0BA1-4D7F-95A0-87ADEC2EB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5429605"/>
          <a:ext cx="15430004" cy="5999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321020</xdr:colOff>
      <xdr:row>39</xdr:row>
      <xdr:rowOff>87086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7F41162-5727-41BE-A977-35581344D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782" t="11506" b="18312"/>
        <a:stretch/>
      </xdr:blipFill>
      <xdr:spPr>
        <a:xfrm>
          <a:off x="0" y="0"/>
          <a:ext cx="13568934" cy="7304315"/>
        </a:xfrm>
        <a:prstGeom prst="rect">
          <a:avLst/>
        </a:prstGeom>
      </xdr:spPr>
    </xdr:pic>
    <xdr:clientData/>
  </xdr:twoCellAnchor>
  <xdr:twoCellAnchor>
    <xdr:from>
      <xdr:col>17</xdr:col>
      <xdr:colOff>272143</xdr:colOff>
      <xdr:row>8</xdr:row>
      <xdr:rowOff>10886</xdr:rowOff>
    </xdr:from>
    <xdr:to>
      <xdr:col>19</xdr:col>
      <xdr:colOff>152400</xdr:colOff>
      <xdr:row>10</xdr:row>
      <xdr:rowOff>43543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A5041047-4365-46BD-8B2E-99B9642A96D9}"/>
            </a:ext>
          </a:extLst>
        </xdr:cNvPr>
        <xdr:cNvSpPr/>
      </xdr:nvSpPr>
      <xdr:spPr>
        <a:xfrm>
          <a:off x="10472057" y="1491343"/>
          <a:ext cx="1099457" cy="402771"/>
        </a:xfrm>
        <a:prstGeom prst="wedgeRoundRectCallout">
          <a:avLst>
            <a:gd name="adj1" fmla="val -54496"/>
            <a:gd name="adj2" fmla="val 2868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1</xdr:col>
      <xdr:colOff>402771</xdr:colOff>
      <xdr:row>3</xdr:row>
      <xdr:rowOff>163286</xdr:rowOff>
    </xdr:from>
    <xdr:ext cx="876009" cy="425822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4252C82-5AC7-430A-A547-D8682C6AD75D}"/>
            </a:ext>
          </a:extLst>
        </xdr:cNvPr>
        <xdr:cNvSpPr txBox="1"/>
      </xdr:nvSpPr>
      <xdr:spPr>
        <a:xfrm>
          <a:off x="903514" y="718457"/>
          <a:ext cx="876009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画像１</a:t>
          </a:r>
        </a:p>
      </xdr:txBody>
    </xdr:sp>
    <xdr:clientData/>
  </xdr:oneCellAnchor>
  <xdr:twoCellAnchor editAs="oneCell">
    <xdr:from>
      <xdr:col>0</xdr:col>
      <xdr:colOff>0</xdr:colOff>
      <xdr:row>43</xdr:row>
      <xdr:rowOff>32656</xdr:rowOff>
    </xdr:from>
    <xdr:to>
      <xdr:col>22</xdr:col>
      <xdr:colOff>302514</xdr:colOff>
      <xdr:row>82</xdr:row>
      <xdr:rowOff>163285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80C16EE-C181-465F-9759-259EEF152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896" t="10689" b="17874"/>
        <a:stretch/>
      </xdr:blipFill>
      <xdr:spPr>
        <a:xfrm>
          <a:off x="0" y="7990113"/>
          <a:ext cx="13550428" cy="7347858"/>
        </a:xfrm>
        <a:prstGeom prst="rect">
          <a:avLst/>
        </a:prstGeom>
      </xdr:spPr>
    </xdr:pic>
    <xdr:clientData/>
  </xdr:twoCellAnchor>
  <xdr:oneCellAnchor>
    <xdr:from>
      <xdr:col>1</xdr:col>
      <xdr:colOff>522515</xdr:colOff>
      <xdr:row>45</xdr:row>
      <xdr:rowOff>152400</xdr:rowOff>
    </xdr:from>
    <xdr:ext cx="829651" cy="42582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423942C-995E-4DE6-BDED-0B23448C1FE9}"/>
            </a:ext>
          </a:extLst>
        </xdr:cNvPr>
        <xdr:cNvSpPr txBox="1"/>
      </xdr:nvSpPr>
      <xdr:spPr>
        <a:xfrm>
          <a:off x="1023258" y="8479971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</a:t>
          </a:r>
        </a:p>
      </xdr:txBody>
    </xdr:sp>
    <xdr:clientData/>
  </xdr:oneCellAnchor>
  <xdr:twoCellAnchor>
    <xdr:from>
      <xdr:col>13</xdr:col>
      <xdr:colOff>424543</xdr:colOff>
      <xdr:row>42</xdr:row>
      <xdr:rowOff>76201</xdr:rowOff>
    </xdr:from>
    <xdr:to>
      <xdr:col>15</xdr:col>
      <xdr:colOff>304800</xdr:colOff>
      <xdr:row>44</xdr:row>
      <xdr:rowOff>108858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7E979247-43FB-4633-95B0-E4987FFD026A}"/>
            </a:ext>
          </a:extLst>
        </xdr:cNvPr>
        <xdr:cNvSpPr/>
      </xdr:nvSpPr>
      <xdr:spPr>
        <a:xfrm>
          <a:off x="8186057" y="7848601"/>
          <a:ext cx="1099457" cy="402771"/>
        </a:xfrm>
        <a:prstGeom prst="wedgeRoundRectCallout">
          <a:avLst>
            <a:gd name="adj1" fmla="val -54496"/>
            <a:gd name="adj2" fmla="val 2868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293915</xdr:colOff>
      <xdr:row>27</xdr:row>
      <xdr:rowOff>163286</xdr:rowOff>
    </xdr:from>
    <xdr:to>
      <xdr:col>20</xdr:col>
      <xdr:colOff>326572</xdr:colOff>
      <xdr:row>30</xdr:row>
      <xdr:rowOff>21772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FC54DC9D-5ABB-4460-B01E-DB1E49878615}"/>
            </a:ext>
          </a:extLst>
        </xdr:cNvPr>
        <xdr:cNvSpPr/>
      </xdr:nvSpPr>
      <xdr:spPr>
        <a:xfrm>
          <a:off x="11713029" y="5159829"/>
          <a:ext cx="642257" cy="413657"/>
        </a:xfrm>
        <a:prstGeom prst="wedgeRoundRectCallout">
          <a:avLst>
            <a:gd name="adj1" fmla="val -58121"/>
            <a:gd name="adj2" fmla="val -25329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84</xdr:row>
      <xdr:rowOff>54429</xdr:rowOff>
    </xdr:from>
    <xdr:to>
      <xdr:col>22</xdr:col>
      <xdr:colOff>313400</xdr:colOff>
      <xdr:row>123</xdr:row>
      <xdr:rowOff>65314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7DB6BCD-3E62-49AC-BEB2-32AE05A3D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837" t="11748" b="17979"/>
        <a:stretch/>
      </xdr:blipFill>
      <xdr:spPr>
        <a:xfrm>
          <a:off x="0" y="15599229"/>
          <a:ext cx="13561314" cy="7228114"/>
        </a:xfrm>
        <a:prstGeom prst="rect">
          <a:avLst/>
        </a:prstGeom>
      </xdr:spPr>
    </xdr:pic>
    <xdr:clientData/>
  </xdr:twoCellAnchor>
  <xdr:twoCellAnchor>
    <xdr:from>
      <xdr:col>14</xdr:col>
      <xdr:colOff>435428</xdr:colOff>
      <xdr:row>58</xdr:row>
      <xdr:rowOff>152401</xdr:rowOff>
    </xdr:from>
    <xdr:to>
      <xdr:col>15</xdr:col>
      <xdr:colOff>468085</xdr:colOff>
      <xdr:row>61</xdr:row>
      <xdr:rowOff>10886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52D46738-99A4-4578-935E-D8A04049B78D}"/>
            </a:ext>
          </a:extLst>
        </xdr:cNvPr>
        <xdr:cNvSpPr/>
      </xdr:nvSpPr>
      <xdr:spPr>
        <a:xfrm>
          <a:off x="8806542" y="10885715"/>
          <a:ext cx="642257" cy="413657"/>
        </a:xfrm>
        <a:prstGeom prst="wedgeRoundRectCallout">
          <a:avLst>
            <a:gd name="adj1" fmla="val -58121"/>
            <a:gd name="adj2" fmla="val -25329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13</xdr:col>
      <xdr:colOff>261257</xdr:colOff>
      <xdr:row>84</xdr:row>
      <xdr:rowOff>87087</xdr:rowOff>
    </xdr:from>
    <xdr:to>
      <xdr:col>15</xdr:col>
      <xdr:colOff>141514</xdr:colOff>
      <xdr:row>86</xdr:row>
      <xdr:rowOff>119744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0596490D-369D-46BD-B21C-376E5BB988AE}"/>
            </a:ext>
          </a:extLst>
        </xdr:cNvPr>
        <xdr:cNvSpPr/>
      </xdr:nvSpPr>
      <xdr:spPr>
        <a:xfrm>
          <a:off x="8022771" y="15631887"/>
          <a:ext cx="1099457" cy="402771"/>
        </a:xfrm>
        <a:prstGeom prst="wedgeRoundRectCallout">
          <a:avLst>
            <a:gd name="adj1" fmla="val 88078"/>
            <a:gd name="adj2" fmla="val 28952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1</xdr:col>
      <xdr:colOff>522515</xdr:colOff>
      <xdr:row>90</xdr:row>
      <xdr:rowOff>119742</xdr:rowOff>
    </xdr:from>
    <xdr:ext cx="829651" cy="42582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F1EEA8A-E068-41A6-A51D-B5225BC81C85}"/>
            </a:ext>
          </a:extLst>
        </xdr:cNvPr>
        <xdr:cNvSpPr txBox="1"/>
      </xdr:nvSpPr>
      <xdr:spPr>
        <a:xfrm>
          <a:off x="1023258" y="16774885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</a:t>
          </a:r>
        </a:p>
      </xdr:txBody>
    </xdr:sp>
    <xdr:clientData/>
  </xdr:oneCellAnchor>
  <xdr:twoCellAnchor>
    <xdr:from>
      <xdr:col>16</xdr:col>
      <xdr:colOff>533400</xdr:colOff>
      <xdr:row>102</xdr:row>
      <xdr:rowOff>43542</xdr:rowOff>
    </xdr:from>
    <xdr:to>
      <xdr:col>17</xdr:col>
      <xdr:colOff>566057</xdr:colOff>
      <xdr:row>104</xdr:row>
      <xdr:rowOff>87085</xdr:rowOff>
    </xdr:to>
    <xdr:sp macro="" textlink="">
      <xdr:nvSpPr>
        <xdr:cNvPr id="16" name="吹き出し: 角を丸めた四角形 15">
          <a:extLst>
            <a:ext uri="{FF2B5EF4-FFF2-40B4-BE49-F238E27FC236}">
              <a16:creationId xmlns:a16="http://schemas.microsoft.com/office/drawing/2014/main" id="{ABAD0C54-0022-42A4-BCF0-737737C5DA2D}"/>
            </a:ext>
          </a:extLst>
        </xdr:cNvPr>
        <xdr:cNvSpPr/>
      </xdr:nvSpPr>
      <xdr:spPr>
        <a:xfrm>
          <a:off x="10123714" y="18919371"/>
          <a:ext cx="642257" cy="413657"/>
        </a:xfrm>
        <a:prstGeom prst="wedgeRoundRectCallout">
          <a:avLst>
            <a:gd name="adj1" fmla="val 1201"/>
            <a:gd name="adj2" fmla="val -26118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125</xdr:row>
      <xdr:rowOff>130628</xdr:rowOff>
    </xdr:from>
    <xdr:to>
      <xdr:col>22</xdr:col>
      <xdr:colOff>258971</xdr:colOff>
      <xdr:row>164</xdr:row>
      <xdr:rowOff>174173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06A6F4C-5221-4366-8F8F-C6D6D5275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134" t="10901" b="18509"/>
        <a:stretch/>
      </xdr:blipFill>
      <xdr:spPr>
        <a:xfrm>
          <a:off x="0" y="23262771"/>
          <a:ext cx="13506885" cy="7260773"/>
        </a:xfrm>
        <a:prstGeom prst="rect">
          <a:avLst/>
        </a:prstGeom>
      </xdr:spPr>
    </xdr:pic>
    <xdr:clientData/>
  </xdr:twoCellAnchor>
  <xdr:oneCellAnchor>
    <xdr:from>
      <xdr:col>2</xdr:col>
      <xdr:colOff>87086</xdr:colOff>
      <xdr:row>127</xdr:row>
      <xdr:rowOff>174171</xdr:rowOff>
    </xdr:from>
    <xdr:ext cx="829651" cy="425822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8004C15-74DF-4D58-8951-843B4F94F461}"/>
            </a:ext>
          </a:extLst>
        </xdr:cNvPr>
        <xdr:cNvSpPr txBox="1"/>
      </xdr:nvSpPr>
      <xdr:spPr>
        <a:xfrm>
          <a:off x="1143000" y="23676428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4</a:t>
          </a:r>
        </a:p>
      </xdr:txBody>
    </xdr:sp>
    <xdr:clientData/>
  </xdr:oneCellAnchor>
  <xdr:twoCellAnchor>
    <xdr:from>
      <xdr:col>12</xdr:col>
      <xdr:colOff>598713</xdr:colOff>
      <xdr:row>135</xdr:row>
      <xdr:rowOff>108859</xdr:rowOff>
    </xdr:from>
    <xdr:to>
      <xdr:col>14</xdr:col>
      <xdr:colOff>478970</xdr:colOff>
      <xdr:row>137</xdr:row>
      <xdr:rowOff>141515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B62D77F1-3A5F-4419-97F8-5EE88825966B}"/>
            </a:ext>
          </a:extLst>
        </xdr:cNvPr>
        <xdr:cNvSpPr/>
      </xdr:nvSpPr>
      <xdr:spPr>
        <a:xfrm>
          <a:off x="7750627" y="25091573"/>
          <a:ext cx="1099457" cy="402771"/>
        </a:xfrm>
        <a:prstGeom prst="wedgeRoundRectCallout">
          <a:avLst>
            <a:gd name="adj1" fmla="val -28754"/>
            <a:gd name="adj2" fmla="val 60304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65312</xdr:colOff>
      <xdr:row>148</xdr:row>
      <xdr:rowOff>152402</xdr:rowOff>
    </xdr:from>
    <xdr:to>
      <xdr:col>19</xdr:col>
      <xdr:colOff>555169</xdr:colOff>
      <xdr:row>151</xdr:row>
      <xdr:rowOff>1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ABBC426C-91D3-43CA-BB2A-121A95578794}"/>
            </a:ext>
          </a:extLst>
        </xdr:cNvPr>
        <xdr:cNvSpPr/>
      </xdr:nvSpPr>
      <xdr:spPr>
        <a:xfrm>
          <a:off x="10874826" y="27540859"/>
          <a:ext cx="1099457" cy="402771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19</xdr:col>
      <xdr:colOff>65313</xdr:colOff>
      <xdr:row>149</xdr:row>
      <xdr:rowOff>163288</xdr:rowOff>
    </xdr:from>
    <xdr:to>
      <xdr:col>20</xdr:col>
      <xdr:colOff>555170</xdr:colOff>
      <xdr:row>152</xdr:row>
      <xdr:rowOff>10887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6E989A58-37E9-40C7-A037-381DDC9D29FB}"/>
            </a:ext>
          </a:extLst>
        </xdr:cNvPr>
        <xdr:cNvSpPr/>
      </xdr:nvSpPr>
      <xdr:spPr>
        <a:xfrm>
          <a:off x="11484427" y="27736802"/>
          <a:ext cx="1099457" cy="402771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20</xdr:col>
      <xdr:colOff>10885</xdr:colOff>
      <xdr:row>151</xdr:row>
      <xdr:rowOff>152402</xdr:rowOff>
    </xdr:from>
    <xdr:to>
      <xdr:col>21</xdr:col>
      <xdr:colOff>500742</xdr:colOff>
      <xdr:row>154</xdr:row>
      <xdr:rowOff>2</xdr:rowOff>
    </xdr:to>
    <xdr:sp macro="" textlink="">
      <xdr:nvSpPr>
        <xdr:cNvPr id="22" name="吹き出し: 角を丸めた四角形 21">
          <a:extLst>
            <a:ext uri="{FF2B5EF4-FFF2-40B4-BE49-F238E27FC236}">
              <a16:creationId xmlns:a16="http://schemas.microsoft.com/office/drawing/2014/main" id="{6246FA59-5119-4389-94E2-91597C346C71}"/>
            </a:ext>
          </a:extLst>
        </xdr:cNvPr>
        <xdr:cNvSpPr/>
      </xdr:nvSpPr>
      <xdr:spPr>
        <a:xfrm>
          <a:off x="13632940" y="27735758"/>
          <a:ext cx="1181398" cy="395614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0</xdr:col>
      <xdr:colOff>0</xdr:colOff>
      <xdr:row>168</xdr:row>
      <xdr:rowOff>32658</xdr:rowOff>
    </xdr:from>
    <xdr:to>
      <xdr:col>22</xdr:col>
      <xdr:colOff>182771</xdr:colOff>
      <xdr:row>207</xdr:row>
      <xdr:rowOff>65314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8B90C0B-F0C1-410F-9CB0-A9C947B392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6551" t="12594" b="16921"/>
        <a:stretch/>
      </xdr:blipFill>
      <xdr:spPr>
        <a:xfrm>
          <a:off x="0" y="31122258"/>
          <a:ext cx="13430685" cy="7249885"/>
        </a:xfrm>
        <a:prstGeom prst="rect">
          <a:avLst/>
        </a:prstGeom>
      </xdr:spPr>
    </xdr:pic>
    <xdr:clientData/>
  </xdr:twoCellAnchor>
  <xdr:twoCellAnchor>
    <xdr:from>
      <xdr:col>11</xdr:col>
      <xdr:colOff>283026</xdr:colOff>
      <xdr:row>168</xdr:row>
      <xdr:rowOff>87087</xdr:rowOff>
    </xdr:from>
    <xdr:to>
      <xdr:col>13</xdr:col>
      <xdr:colOff>163283</xdr:colOff>
      <xdr:row>170</xdr:row>
      <xdr:rowOff>119745</xdr:rowOff>
    </xdr:to>
    <xdr:sp macro="" textlink="">
      <xdr:nvSpPr>
        <xdr:cNvPr id="23" name="吹き出し: 角を丸めた四角形 22">
          <a:extLst>
            <a:ext uri="{FF2B5EF4-FFF2-40B4-BE49-F238E27FC236}">
              <a16:creationId xmlns:a16="http://schemas.microsoft.com/office/drawing/2014/main" id="{4F0A5623-4275-4BE8-80D2-0A26666AE27B}"/>
            </a:ext>
          </a:extLst>
        </xdr:cNvPr>
        <xdr:cNvSpPr/>
      </xdr:nvSpPr>
      <xdr:spPr>
        <a:xfrm>
          <a:off x="7688714" y="32091087"/>
          <a:ext cx="1261382" cy="413658"/>
        </a:xfrm>
        <a:prstGeom prst="wedgeRoundRectCallout">
          <a:avLst>
            <a:gd name="adj1" fmla="val -19843"/>
            <a:gd name="adj2" fmla="val 24358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1</xdr:col>
      <xdr:colOff>449036</xdr:colOff>
      <xdr:row>171</xdr:row>
      <xdr:rowOff>173490</xdr:rowOff>
    </xdr:from>
    <xdr:ext cx="829651" cy="425822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F8CE6B6-8092-4939-8472-8B78F5EECE20}"/>
            </a:ext>
          </a:extLst>
        </xdr:cNvPr>
        <xdr:cNvSpPr txBox="1"/>
      </xdr:nvSpPr>
      <xdr:spPr>
        <a:xfrm>
          <a:off x="1020536" y="32748990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5</a:t>
          </a:r>
        </a:p>
      </xdr:txBody>
    </xdr:sp>
    <xdr:clientData/>
  </xdr:oneCellAnchor>
  <xdr:twoCellAnchor>
    <xdr:from>
      <xdr:col>11</xdr:col>
      <xdr:colOff>503463</xdr:colOff>
      <xdr:row>182</xdr:row>
      <xdr:rowOff>163285</xdr:rowOff>
    </xdr:from>
    <xdr:to>
      <xdr:col>12</xdr:col>
      <xdr:colOff>536121</xdr:colOff>
      <xdr:row>185</xdr:row>
      <xdr:rowOff>29935</xdr:rowOff>
    </xdr:to>
    <xdr:sp macro="" textlink="">
      <xdr:nvSpPr>
        <xdr:cNvPr id="25" name="吹き出し: 角を丸めた四角形 24">
          <a:extLst>
            <a:ext uri="{FF2B5EF4-FFF2-40B4-BE49-F238E27FC236}">
              <a16:creationId xmlns:a16="http://schemas.microsoft.com/office/drawing/2014/main" id="{58D27F51-8B5D-4B44-AC38-EB2744279B22}"/>
            </a:ext>
          </a:extLst>
        </xdr:cNvPr>
        <xdr:cNvSpPr/>
      </xdr:nvSpPr>
      <xdr:spPr>
        <a:xfrm>
          <a:off x="7810499" y="32357785"/>
          <a:ext cx="713015" cy="397329"/>
        </a:xfrm>
        <a:prstGeom prst="wedgeRoundRectCallout">
          <a:avLst>
            <a:gd name="adj1" fmla="val 1201"/>
            <a:gd name="adj2" fmla="val -26118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210</xdr:row>
      <xdr:rowOff>81643</xdr:rowOff>
    </xdr:from>
    <xdr:to>
      <xdr:col>21</xdr:col>
      <xdr:colOff>601388</xdr:colOff>
      <xdr:row>243</xdr:row>
      <xdr:rowOff>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6899541-0DD8-45A4-81EF-1471E02AB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1" t="13079" b="27447"/>
        <a:stretch/>
      </xdr:blipFill>
      <xdr:spPr>
        <a:xfrm>
          <a:off x="0" y="37229143"/>
          <a:ext cx="14711995" cy="5755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39144</xdr:rowOff>
    </xdr:from>
    <xdr:to>
      <xdr:col>21</xdr:col>
      <xdr:colOff>541498</xdr:colOff>
      <xdr:row>277</xdr:row>
      <xdr:rowOff>39143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F96F94F6-1E5F-4666-9C64-287EF3536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7" t="12335" b="28413"/>
        <a:stretch/>
      </xdr:blipFill>
      <xdr:spPr>
        <a:xfrm>
          <a:off x="0" y="44793596"/>
          <a:ext cx="14855094" cy="58454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107179</xdr:rowOff>
    </xdr:from>
    <xdr:to>
      <xdr:col>22</xdr:col>
      <xdr:colOff>29354</xdr:colOff>
      <xdr:row>311</xdr:row>
      <xdr:rowOff>134394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4E708E2-5ED3-434F-A2D8-78A999B33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72" t="11818" b="27772"/>
        <a:stretch/>
      </xdr:blipFill>
      <xdr:spPr>
        <a:xfrm>
          <a:off x="0" y="50889782"/>
          <a:ext cx="15034491" cy="6055365"/>
        </a:xfrm>
        <a:prstGeom prst="rect">
          <a:avLst/>
        </a:prstGeom>
      </xdr:spPr>
    </xdr:pic>
    <xdr:clientData/>
  </xdr:twoCellAnchor>
  <xdr:oneCellAnchor>
    <xdr:from>
      <xdr:col>5</xdr:col>
      <xdr:colOff>480164</xdr:colOff>
      <xdr:row>212</xdr:row>
      <xdr:rowOff>130479</xdr:rowOff>
    </xdr:from>
    <xdr:ext cx="829651" cy="425822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C6CF443E-D3B5-4B93-8886-AA66177193FE}"/>
            </a:ext>
          </a:extLst>
        </xdr:cNvPr>
        <xdr:cNvSpPr txBox="1"/>
      </xdr:nvSpPr>
      <xdr:spPr>
        <a:xfrm>
          <a:off x="3729102" y="38856780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6</a:t>
          </a:r>
        </a:p>
      </xdr:txBody>
    </xdr:sp>
    <xdr:clientData/>
  </xdr:oneCellAnchor>
  <xdr:twoCellAnchor>
    <xdr:from>
      <xdr:col>10</xdr:col>
      <xdr:colOff>68356</xdr:colOff>
      <xdr:row>210</xdr:row>
      <xdr:rowOff>97061</xdr:rowOff>
    </xdr:from>
    <xdr:to>
      <xdr:col>11</xdr:col>
      <xdr:colOff>631537</xdr:colOff>
      <xdr:row>212</xdr:row>
      <xdr:rowOff>129719</xdr:rowOff>
    </xdr:to>
    <xdr:sp macro="" textlink="">
      <xdr:nvSpPr>
        <xdr:cNvPr id="32" name="吹き出し: 角を丸めた四角形 31">
          <a:extLst>
            <a:ext uri="{FF2B5EF4-FFF2-40B4-BE49-F238E27FC236}">
              <a16:creationId xmlns:a16="http://schemas.microsoft.com/office/drawing/2014/main" id="{C60D4424-4442-4BF0-9134-1BF2C4184A8F}"/>
            </a:ext>
          </a:extLst>
        </xdr:cNvPr>
        <xdr:cNvSpPr/>
      </xdr:nvSpPr>
      <xdr:spPr>
        <a:xfrm>
          <a:off x="6717884" y="37837627"/>
          <a:ext cx="1246106" cy="392092"/>
        </a:xfrm>
        <a:prstGeom prst="wedgeRoundRectCallout">
          <a:avLst>
            <a:gd name="adj1" fmla="val -62389"/>
            <a:gd name="adj2" fmla="val 44984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14</xdr:col>
      <xdr:colOff>508870</xdr:colOff>
      <xdr:row>223</xdr:row>
      <xdr:rowOff>65240</xdr:rowOff>
    </xdr:from>
    <xdr:to>
      <xdr:col>16</xdr:col>
      <xdr:colOff>307186</xdr:colOff>
      <xdr:row>225</xdr:row>
      <xdr:rowOff>95512</xdr:rowOff>
    </xdr:to>
    <xdr:sp macro="" textlink="">
      <xdr:nvSpPr>
        <xdr:cNvPr id="33" name="吹き出し: 角を丸めた四角形 32">
          <a:extLst>
            <a:ext uri="{FF2B5EF4-FFF2-40B4-BE49-F238E27FC236}">
              <a16:creationId xmlns:a16="http://schemas.microsoft.com/office/drawing/2014/main" id="{3DDE8D28-BB90-4160-8FEE-42BA6D08596C}"/>
            </a:ext>
          </a:extLst>
        </xdr:cNvPr>
        <xdr:cNvSpPr/>
      </xdr:nvSpPr>
      <xdr:spPr>
        <a:xfrm>
          <a:off x="9856977" y="39512347"/>
          <a:ext cx="1159030" cy="384058"/>
        </a:xfrm>
        <a:prstGeom prst="wedgeRoundRectCallout">
          <a:avLst>
            <a:gd name="adj1" fmla="val -144596"/>
            <a:gd name="adj2" fmla="val 243581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oneCellAnchor>
    <xdr:from>
      <xdr:col>4</xdr:col>
      <xdr:colOff>365342</xdr:colOff>
      <xdr:row>247</xdr:row>
      <xdr:rowOff>159370</xdr:rowOff>
    </xdr:from>
    <xdr:ext cx="829651" cy="425822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606A818-C528-4CFF-A7A1-D84848420EC3}"/>
            </a:ext>
          </a:extLst>
        </xdr:cNvPr>
        <xdr:cNvSpPr txBox="1"/>
      </xdr:nvSpPr>
      <xdr:spPr>
        <a:xfrm>
          <a:off x="2922739" y="45279165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7</a:t>
          </a:r>
        </a:p>
      </xdr:txBody>
    </xdr:sp>
    <xdr:clientData/>
  </xdr:oneCellAnchor>
  <xdr:twoCellAnchor>
    <xdr:from>
      <xdr:col>14</xdr:col>
      <xdr:colOff>352295</xdr:colOff>
      <xdr:row>252</xdr:row>
      <xdr:rowOff>91335</xdr:rowOff>
    </xdr:from>
    <xdr:to>
      <xdr:col>16</xdr:col>
      <xdr:colOff>223935</xdr:colOff>
      <xdr:row>254</xdr:row>
      <xdr:rowOff>123993</xdr:rowOff>
    </xdr:to>
    <xdr:sp macro="" textlink="">
      <xdr:nvSpPr>
        <xdr:cNvPr id="35" name="吹き出し: 角を丸めた四角形 34">
          <a:extLst>
            <a:ext uri="{FF2B5EF4-FFF2-40B4-BE49-F238E27FC236}">
              <a16:creationId xmlns:a16="http://schemas.microsoft.com/office/drawing/2014/main" id="{E4673DA5-AC1F-4E10-9C4A-3F4470D11372}"/>
            </a:ext>
          </a:extLst>
        </xdr:cNvPr>
        <xdr:cNvSpPr/>
      </xdr:nvSpPr>
      <xdr:spPr>
        <a:xfrm>
          <a:off x="9825103" y="46124486"/>
          <a:ext cx="1254722" cy="398000"/>
        </a:xfrm>
        <a:prstGeom prst="wedgeRoundRectCallout">
          <a:avLst>
            <a:gd name="adj1" fmla="val -20793"/>
            <a:gd name="adj2" fmla="val 61048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oneCellAnchor>
    <xdr:from>
      <xdr:col>4</xdr:col>
      <xdr:colOff>671318</xdr:colOff>
      <xdr:row>282</xdr:row>
      <xdr:rowOff>110580</xdr:rowOff>
    </xdr:from>
    <xdr:ext cx="829651" cy="42582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8C1C8B4E-A9B9-4094-B4F2-ED5D299660B7}"/>
            </a:ext>
          </a:extLst>
        </xdr:cNvPr>
        <xdr:cNvSpPr txBox="1"/>
      </xdr:nvSpPr>
      <xdr:spPr>
        <a:xfrm>
          <a:off x="3243068" y="53831580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8</a:t>
          </a:r>
        </a:p>
      </xdr:txBody>
    </xdr:sp>
    <xdr:clientData/>
  </xdr:oneCellAnchor>
  <xdr:twoCellAnchor>
    <xdr:from>
      <xdr:col>19</xdr:col>
      <xdr:colOff>287055</xdr:colOff>
      <xdr:row>299</xdr:row>
      <xdr:rowOff>143528</xdr:rowOff>
    </xdr:from>
    <xdr:to>
      <xdr:col>21</xdr:col>
      <xdr:colOff>158695</xdr:colOff>
      <xdr:row>301</xdr:row>
      <xdr:rowOff>176186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8402068D-25DD-4560-B222-150280D11330}"/>
            </a:ext>
          </a:extLst>
        </xdr:cNvPr>
        <xdr:cNvSpPr/>
      </xdr:nvSpPr>
      <xdr:spPr>
        <a:xfrm>
          <a:off x="13217569" y="54762227"/>
          <a:ext cx="1254722" cy="398000"/>
        </a:xfrm>
        <a:prstGeom prst="wedgeRoundRectCallout">
          <a:avLst>
            <a:gd name="adj1" fmla="val -145582"/>
            <a:gd name="adj2" fmla="val -81257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523876</xdr:colOff>
      <xdr:row>257</xdr:row>
      <xdr:rowOff>23812</xdr:rowOff>
    </xdr:from>
    <xdr:to>
      <xdr:col>19</xdr:col>
      <xdr:colOff>556533</xdr:colOff>
      <xdr:row>259</xdr:row>
      <xdr:rowOff>80962</xdr:rowOff>
    </xdr:to>
    <xdr:sp macro="" textlink="">
      <xdr:nvSpPr>
        <xdr:cNvPr id="41" name="吹き出し: 角を丸めた四角形 40">
          <a:extLst>
            <a:ext uri="{FF2B5EF4-FFF2-40B4-BE49-F238E27FC236}">
              <a16:creationId xmlns:a16="http://schemas.microsoft.com/office/drawing/2014/main" id="{C111DC76-9EC2-473F-8FAF-60A92224A8A1}"/>
            </a:ext>
          </a:extLst>
        </xdr:cNvPr>
        <xdr:cNvSpPr/>
      </xdr:nvSpPr>
      <xdr:spPr>
        <a:xfrm>
          <a:off x="12763501" y="48982312"/>
          <a:ext cx="723220" cy="438150"/>
        </a:xfrm>
        <a:prstGeom prst="wedgeRoundRectCallout">
          <a:avLst>
            <a:gd name="adj1" fmla="val -87698"/>
            <a:gd name="adj2" fmla="val 222511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314</xdr:row>
      <xdr:rowOff>47624</xdr:rowOff>
    </xdr:from>
    <xdr:to>
      <xdr:col>21</xdr:col>
      <xdr:colOff>644639</xdr:colOff>
      <xdr:row>347</xdr:row>
      <xdr:rowOff>47624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D997D42-E6BD-4C87-8AAB-908A2AFF4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5131" t="13674" b="27508"/>
        <a:stretch/>
      </xdr:blipFill>
      <xdr:spPr>
        <a:xfrm>
          <a:off x="0" y="54879874"/>
          <a:ext cx="14789264" cy="5762625"/>
        </a:xfrm>
        <a:prstGeom prst="rect">
          <a:avLst/>
        </a:prstGeom>
      </xdr:spPr>
    </xdr:pic>
    <xdr:clientData/>
  </xdr:twoCellAnchor>
  <xdr:twoCellAnchor>
    <xdr:from>
      <xdr:col>18</xdr:col>
      <xdr:colOff>71439</xdr:colOff>
      <xdr:row>287</xdr:row>
      <xdr:rowOff>0</xdr:rowOff>
    </xdr:from>
    <xdr:to>
      <xdr:col>19</xdr:col>
      <xdr:colOff>104096</xdr:colOff>
      <xdr:row>289</xdr:row>
      <xdr:rowOff>57150</xdr:rowOff>
    </xdr:to>
    <xdr:sp macro="" textlink="">
      <xdr:nvSpPr>
        <xdr:cNvPr id="42" name="吹き出し: 角を丸めた四角形 41">
          <a:extLst>
            <a:ext uri="{FF2B5EF4-FFF2-40B4-BE49-F238E27FC236}">
              <a16:creationId xmlns:a16="http://schemas.microsoft.com/office/drawing/2014/main" id="{74B532FB-0FFD-4386-B30C-FEA424C1E42C}"/>
            </a:ext>
          </a:extLst>
        </xdr:cNvPr>
        <xdr:cNvSpPr/>
      </xdr:nvSpPr>
      <xdr:spPr>
        <a:xfrm>
          <a:off x="12311064" y="54673500"/>
          <a:ext cx="723220" cy="438150"/>
        </a:xfrm>
        <a:prstGeom prst="wedgeRoundRectCallout">
          <a:avLst>
            <a:gd name="adj1" fmla="val -28432"/>
            <a:gd name="adj2" fmla="val 217076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oneCellAnchor>
    <xdr:from>
      <xdr:col>4</xdr:col>
      <xdr:colOff>238125</xdr:colOff>
      <xdr:row>316</xdr:row>
      <xdr:rowOff>119062</xdr:rowOff>
    </xdr:from>
    <xdr:ext cx="829651" cy="42582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E8089975-CA00-4196-82BC-EDC0B0999FF3}"/>
            </a:ext>
          </a:extLst>
        </xdr:cNvPr>
        <xdr:cNvSpPr txBox="1"/>
      </xdr:nvSpPr>
      <xdr:spPr>
        <a:xfrm>
          <a:off x="2809875" y="60317062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9</a:t>
          </a:r>
        </a:p>
      </xdr:txBody>
    </xdr:sp>
    <xdr:clientData/>
  </xdr:oneCellAnchor>
  <xdr:twoCellAnchor>
    <xdr:from>
      <xdr:col>14</xdr:col>
      <xdr:colOff>3504</xdr:colOff>
      <xdr:row>332</xdr:row>
      <xdr:rowOff>85766</xdr:rowOff>
    </xdr:from>
    <xdr:to>
      <xdr:col>15</xdr:col>
      <xdr:colOff>565602</xdr:colOff>
      <xdr:row>334</xdr:row>
      <xdr:rowOff>116982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1EA568BF-C462-458D-B035-07C3938C251E}"/>
            </a:ext>
          </a:extLst>
        </xdr:cNvPr>
        <xdr:cNvSpPr/>
      </xdr:nvSpPr>
      <xdr:spPr>
        <a:xfrm>
          <a:off x="9493868" y="57582130"/>
          <a:ext cx="1254825" cy="377579"/>
        </a:xfrm>
        <a:prstGeom prst="wedgeRoundRectCallout">
          <a:avLst>
            <a:gd name="adj1" fmla="val -145582"/>
            <a:gd name="adj2" fmla="val -20051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22</xdr:col>
      <xdr:colOff>367393</xdr:colOff>
      <xdr:row>310</xdr:row>
      <xdr:rowOff>108857</xdr:rowOff>
    </xdr:from>
    <xdr:to>
      <xdr:col>24</xdr:col>
      <xdr:colOff>394607</xdr:colOff>
      <xdr:row>313</xdr:row>
      <xdr:rowOff>122465</xdr:rowOff>
    </xdr:to>
    <xdr:sp macro="" textlink="">
      <xdr:nvSpPr>
        <xdr:cNvPr id="50" name="吹き出し: 円形 49">
          <a:extLst>
            <a:ext uri="{FF2B5EF4-FFF2-40B4-BE49-F238E27FC236}">
              <a16:creationId xmlns:a16="http://schemas.microsoft.com/office/drawing/2014/main" id="{F3D17AEE-8874-43B0-9349-4240D5129C39}"/>
            </a:ext>
          </a:extLst>
        </xdr:cNvPr>
        <xdr:cNvSpPr/>
      </xdr:nvSpPr>
      <xdr:spPr>
        <a:xfrm>
          <a:off x="15158357" y="54945643"/>
          <a:ext cx="1387929" cy="544286"/>
        </a:xfrm>
        <a:prstGeom prst="wedgeEllipseCallou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日足</a:t>
          </a:r>
        </a:p>
      </xdr:txBody>
    </xdr:sp>
    <xdr:clientData/>
  </xdr:twoCellAnchor>
  <xdr:twoCellAnchor editAs="oneCell">
    <xdr:from>
      <xdr:col>22</xdr:col>
      <xdr:colOff>640773</xdr:colOff>
      <xdr:row>314</xdr:row>
      <xdr:rowOff>34637</xdr:rowOff>
    </xdr:from>
    <xdr:to>
      <xdr:col>43</xdr:col>
      <xdr:colOff>546166</xdr:colOff>
      <xdr:row>346</xdr:row>
      <xdr:rowOff>103909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A49D15C-5F6D-464E-96C4-3BC28410B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5309" t="14206" b="27311"/>
        <a:stretch/>
      </xdr:blipFill>
      <xdr:spPr>
        <a:xfrm>
          <a:off x="15672955" y="54413728"/>
          <a:ext cx="14452666" cy="5611090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279</xdr:row>
      <xdr:rowOff>124497</xdr:rowOff>
    </xdr:from>
    <xdr:to>
      <xdr:col>22</xdr:col>
      <xdr:colOff>46672</xdr:colOff>
      <xdr:row>312</xdr:row>
      <xdr:rowOff>151712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985432EE-B82A-4E40-9A8A-DA0BAB83D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72" t="11818" b="27772"/>
        <a:stretch/>
      </xdr:blipFill>
      <xdr:spPr>
        <a:xfrm>
          <a:off x="17318" y="48442224"/>
          <a:ext cx="15061536" cy="5742215"/>
        </a:xfrm>
        <a:prstGeom prst="rect">
          <a:avLst/>
        </a:prstGeom>
      </xdr:spPr>
    </xdr:pic>
    <xdr:clientData/>
  </xdr:twoCellAnchor>
  <xdr:twoCellAnchor>
    <xdr:from>
      <xdr:col>18</xdr:col>
      <xdr:colOff>88757</xdr:colOff>
      <xdr:row>288</xdr:row>
      <xdr:rowOff>17318</xdr:rowOff>
    </xdr:from>
    <xdr:to>
      <xdr:col>19</xdr:col>
      <xdr:colOff>121414</xdr:colOff>
      <xdr:row>290</xdr:row>
      <xdr:rowOff>74468</xdr:rowOff>
    </xdr:to>
    <xdr:sp macro="" textlink="">
      <xdr:nvSpPr>
        <xdr:cNvPr id="52" name="吹き出し: 角を丸めた四角形 51">
          <a:extLst>
            <a:ext uri="{FF2B5EF4-FFF2-40B4-BE49-F238E27FC236}">
              <a16:creationId xmlns:a16="http://schemas.microsoft.com/office/drawing/2014/main" id="{066B103E-E350-45CE-966D-B997DF98706C}"/>
            </a:ext>
          </a:extLst>
        </xdr:cNvPr>
        <xdr:cNvSpPr/>
      </xdr:nvSpPr>
      <xdr:spPr>
        <a:xfrm>
          <a:off x="12350030" y="49893682"/>
          <a:ext cx="725384" cy="403513"/>
        </a:xfrm>
        <a:prstGeom prst="wedgeRoundRectCallout">
          <a:avLst>
            <a:gd name="adj1" fmla="val -28432"/>
            <a:gd name="adj2" fmla="val 217076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15</xdr:col>
      <xdr:colOff>259772</xdr:colOff>
      <xdr:row>320</xdr:row>
      <xdr:rowOff>51954</xdr:rowOff>
    </xdr:from>
    <xdr:to>
      <xdr:col>16</xdr:col>
      <xdr:colOff>292429</xdr:colOff>
      <xdr:row>322</xdr:row>
      <xdr:rowOff>109104</xdr:rowOff>
    </xdr:to>
    <xdr:sp macro="" textlink="">
      <xdr:nvSpPr>
        <xdr:cNvPr id="53" name="吹き出し: 角を丸めた四角形 52">
          <a:extLst>
            <a:ext uri="{FF2B5EF4-FFF2-40B4-BE49-F238E27FC236}">
              <a16:creationId xmlns:a16="http://schemas.microsoft.com/office/drawing/2014/main" id="{7C4B8CDD-323E-41B3-A019-47B2D0B4D930}"/>
            </a:ext>
          </a:extLst>
        </xdr:cNvPr>
        <xdr:cNvSpPr/>
      </xdr:nvSpPr>
      <xdr:spPr>
        <a:xfrm>
          <a:off x="10442863" y="55470136"/>
          <a:ext cx="725384" cy="403513"/>
        </a:xfrm>
        <a:prstGeom prst="wedgeRoundRectCallout">
          <a:avLst>
            <a:gd name="adj1" fmla="val -28432"/>
            <a:gd name="adj2" fmla="val 37587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35</xdr:col>
      <xdr:colOff>119061</xdr:colOff>
      <xdr:row>336</xdr:row>
      <xdr:rowOff>74943</xdr:rowOff>
    </xdr:from>
    <xdr:to>
      <xdr:col>35</xdr:col>
      <xdr:colOff>630184</xdr:colOff>
      <xdr:row>338</xdr:row>
      <xdr:rowOff>19843</xdr:rowOff>
    </xdr:to>
    <xdr:sp macro="" textlink="">
      <xdr:nvSpPr>
        <xdr:cNvPr id="54" name="吹き出し: 角を丸めた四角形 53">
          <a:extLst>
            <a:ext uri="{FF2B5EF4-FFF2-40B4-BE49-F238E27FC236}">
              <a16:creationId xmlns:a16="http://schemas.microsoft.com/office/drawing/2014/main" id="{B5222E17-04A4-4A4A-9C20-63256ED029C3}"/>
            </a:ext>
          </a:extLst>
        </xdr:cNvPr>
        <xdr:cNvSpPr/>
      </xdr:nvSpPr>
      <xdr:spPr>
        <a:xfrm>
          <a:off x="24209374" y="60082443"/>
          <a:ext cx="511123" cy="302088"/>
        </a:xfrm>
        <a:prstGeom prst="wedgeRoundRectCallout">
          <a:avLst>
            <a:gd name="adj1" fmla="val 337840"/>
            <a:gd name="adj2" fmla="val 936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買</a:t>
          </a:r>
        </a:p>
      </xdr:txBody>
    </xdr:sp>
    <xdr:clientData/>
  </xdr:twoCellAnchor>
  <xdr:oneCellAnchor>
    <xdr:from>
      <xdr:col>4</xdr:col>
      <xdr:colOff>476249</xdr:colOff>
      <xdr:row>281</xdr:row>
      <xdr:rowOff>99219</xdr:rowOff>
    </xdr:from>
    <xdr:ext cx="829651" cy="425822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F7B0CEE-A812-4840-A5E4-C8A171A54497}"/>
            </a:ext>
          </a:extLst>
        </xdr:cNvPr>
        <xdr:cNvSpPr txBox="1"/>
      </xdr:nvSpPr>
      <xdr:spPr>
        <a:xfrm>
          <a:off x="3036093" y="50284063"/>
          <a:ext cx="829651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8</a:t>
          </a:r>
        </a:p>
      </xdr:txBody>
    </xdr:sp>
    <xdr:clientData/>
  </xdr:oneCellAnchor>
  <xdr:twoCellAnchor editAs="oneCell">
    <xdr:from>
      <xdr:col>0</xdr:col>
      <xdr:colOff>0</xdr:colOff>
      <xdr:row>351</xdr:row>
      <xdr:rowOff>99218</xdr:rowOff>
    </xdr:from>
    <xdr:to>
      <xdr:col>22</xdr:col>
      <xdr:colOff>61580</xdr:colOff>
      <xdr:row>384</xdr:row>
      <xdr:rowOff>59531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6E81380-F654-4537-80B3-00F8B7D64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4490" t="13565" b="27563"/>
        <a:stretch/>
      </xdr:blipFill>
      <xdr:spPr>
        <a:xfrm>
          <a:off x="0" y="62785624"/>
          <a:ext cx="15122986" cy="5853907"/>
        </a:xfrm>
        <a:prstGeom prst="rect">
          <a:avLst/>
        </a:prstGeom>
      </xdr:spPr>
    </xdr:pic>
    <xdr:clientData/>
  </xdr:twoCellAnchor>
  <xdr:twoCellAnchor editAs="oneCell">
    <xdr:from>
      <xdr:col>22</xdr:col>
      <xdr:colOff>654843</xdr:colOff>
      <xdr:row>352</xdr:row>
      <xdr:rowOff>1</xdr:rowOff>
    </xdr:from>
    <xdr:to>
      <xdr:col>44</xdr:col>
      <xdr:colOff>17599</xdr:colOff>
      <xdr:row>383</xdr:row>
      <xdr:rowOff>108857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A23D0CA-7AF6-43F6-BB66-06CBAF66A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5101" t="13565" b="28105"/>
        <a:stretch/>
      </xdr:blipFill>
      <xdr:spPr>
        <a:xfrm>
          <a:off x="15459414" y="67056001"/>
          <a:ext cx="14330614" cy="6014356"/>
        </a:xfrm>
        <a:prstGeom prst="rect">
          <a:avLst/>
        </a:prstGeom>
      </xdr:spPr>
    </xdr:pic>
    <xdr:clientData/>
  </xdr:twoCellAnchor>
  <xdr:oneCellAnchor>
    <xdr:from>
      <xdr:col>4</xdr:col>
      <xdr:colOff>396876</xdr:colOff>
      <xdr:row>353</xdr:row>
      <xdr:rowOff>99218</xdr:rowOff>
    </xdr:from>
    <xdr:ext cx="959622" cy="425822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CE473EAE-9E3E-49FF-B540-CD169E20D9AF}"/>
            </a:ext>
          </a:extLst>
        </xdr:cNvPr>
        <xdr:cNvSpPr txBox="1"/>
      </xdr:nvSpPr>
      <xdr:spPr>
        <a:xfrm>
          <a:off x="2956720" y="63142812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10</a:t>
          </a:r>
        </a:p>
      </xdr:txBody>
    </xdr:sp>
    <xdr:clientData/>
  </xdr:oneCellAnchor>
  <xdr:twoCellAnchor>
    <xdr:from>
      <xdr:col>16</xdr:col>
      <xdr:colOff>357187</xdr:colOff>
      <xdr:row>356</xdr:row>
      <xdr:rowOff>19844</xdr:rowOff>
    </xdr:from>
    <xdr:to>
      <xdr:col>18</xdr:col>
      <xdr:colOff>224755</xdr:colOff>
      <xdr:row>358</xdr:row>
      <xdr:rowOff>51060</xdr:rowOff>
    </xdr:to>
    <xdr:sp macro="" textlink="">
      <xdr:nvSpPr>
        <xdr:cNvPr id="49" name="吹き出し: 角を丸めた四角形 48">
          <a:extLst>
            <a:ext uri="{FF2B5EF4-FFF2-40B4-BE49-F238E27FC236}">
              <a16:creationId xmlns:a16="http://schemas.microsoft.com/office/drawing/2014/main" id="{C7C12C11-2C26-4F5B-BEB0-E8BF640C7485}"/>
            </a:ext>
          </a:extLst>
        </xdr:cNvPr>
        <xdr:cNvSpPr/>
      </xdr:nvSpPr>
      <xdr:spPr>
        <a:xfrm>
          <a:off x="11251406" y="63599219"/>
          <a:ext cx="1256630" cy="388404"/>
        </a:xfrm>
        <a:prstGeom prst="wedgeRoundRectCallout">
          <a:avLst>
            <a:gd name="adj1" fmla="val -210326"/>
            <a:gd name="adj2" fmla="val 17756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 editAs="oneCell">
    <xdr:from>
      <xdr:col>0</xdr:col>
      <xdr:colOff>0</xdr:colOff>
      <xdr:row>386</xdr:row>
      <xdr:rowOff>0</xdr:rowOff>
    </xdr:from>
    <xdr:to>
      <xdr:col>22</xdr:col>
      <xdr:colOff>254191</xdr:colOff>
      <xdr:row>418</xdr:row>
      <xdr:rowOff>63500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B913C0D-2FBA-4AE1-A279-B910A46AD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5009" t="15193" b="28160"/>
        <a:stretch/>
      </xdr:blipFill>
      <xdr:spPr>
        <a:xfrm>
          <a:off x="0" y="67405250"/>
          <a:ext cx="15081441" cy="5651500"/>
        </a:xfrm>
        <a:prstGeom prst="rect">
          <a:avLst/>
        </a:prstGeom>
      </xdr:spPr>
    </xdr:pic>
    <xdr:clientData/>
  </xdr:twoCellAnchor>
  <xdr:twoCellAnchor>
    <xdr:from>
      <xdr:col>19</xdr:col>
      <xdr:colOff>41492</xdr:colOff>
      <xdr:row>356</xdr:row>
      <xdr:rowOff>12266</xdr:rowOff>
    </xdr:from>
    <xdr:to>
      <xdr:col>20</xdr:col>
      <xdr:colOff>74149</xdr:colOff>
      <xdr:row>358</xdr:row>
      <xdr:rowOff>69416</xdr:rowOff>
    </xdr:to>
    <xdr:sp macro="" textlink="">
      <xdr:nvSpPr>
        <xdr:cNvPr id="55" name="吹き出し: 角を丸めた四角形 54">
          <a:extLst>
            <a:ext uri="{FF2B5EF4-FFF2-40B4-BE49-F238E27FC236}">
              <a16:creationId xmlns:a16="http://schemas.microsoft.com/office/drawing/2014/main" id="{99146C43-39A4-4E5D-9597-58600251E36C}"/>
            </a:ext>
          </a:extLst>
        </xdr:cNvPr>
        <xdr:cNvSpPr/>
      </xdr:nvSpPr>
      <xdr:spPr>
        <a:xfrm>
          <a:off x="13019305" y="63591641"/>
          <a:ext cx="727188" cy="414338"/>
        </a:xfrm>
        <a:prstGeom prst="wedgeRoundRectCallout">
          <a:avLst>
            <a:gd name="adj1" fmla="val -448672"/>
            <a:gd name="adj2" fmla="val 294457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37</xdr:col>
      <xdr:colOff>571500</xdr:colOff>
      <xdr:row>362</xdr:row>
      <xdr:rowOff>54428</xdr:rowOff>
    </xdr:from>
    <xdr:to>
      <xdr:col>38</xdr:col>
      <xdr:colOff>402266</xdr:colOff>
      <xdr:row>363</xdr:row>
      <xdr:rowOff>180303</xdr:rowOff>
    </xdr:to>
    <xdr:sp macro="" textlink="">
      <xdr:nvSpPr>
        <xdr:cNvPr id="56" name="吹き出し: 角を丸めた四角形 55">
          <a:extLst>
            <a:ext uri="{FF2B5EF4-FFF2-40B4-BE49-F238E27FC236}">
              <a16:creationId xmlns:a16="http://schemas.microsoft.com/office/drawing/2014/main" id="{C845C15F-CA3A-4B23-AD6C-4B4BC72D5E26}"/>
            </a:ext>
          </a:extLst>
        </xdr:cNvPr>
        <xdr:cNvSpPr/>
      </xdr:nvSpPr>
      <xdr:spPr>
        <a:xfrm>
          <a:off x="25581429" y="69015428"/>
          <a:ext cx="511123" cy="316375"/>
        </a:xfrm>
        <a:prstGeom prst="wedgeRoundRectCallout">
          <a:avLst>
            <a:gd name="adj1" fmla="val -77464"/>
            <a:gd name="adj2" fmla="val 38609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買</a:t>
          </a:r>
        </a:p>
      </xdr:txBody>
    </xdr:sp>
    <xdr:clientData/>
  </xdr:twoCellAnchor>
  <xdr:oneCellAnchor>
    <xdr:from>
      <xdr:col>3</xdr:col>
      <xdr:colOff>276976</xdr:colOff>
      <xdr:row>388</xdr:row>
      <xdr:rowOff>1799</xdr:rowOff>
    </xdr:from>
    <xdr:ext cx="959622" cy="425822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726BA029-FDE3-418B-91FE-3DCEA92615DD}"/>
            </a:ext>
          </a:extLst>
        </xdr:cNvPr>
        <xdr:cNvSpPr txBox="1"/>
      </xdr:nvSpPr>
      <xdr:spPr>
        <a:xfrm>
          <a:off x="2154367" y="69630929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11</a:t>
          </a:r>
        </a:p>
      </xdr:txBody>
    </xdr:sp>
    <xdr:clientData/>
  </xdr:oneCellAnchor>
  <xdr:twoCellAnchor>
    <xdr:from>
      <xdr:col>15</xdr:col>
      <xdr:colOff>523875</xdr:colOff>
      <xdr:row>401</xdr:row>
      <xdr:rowOff>127000</xdr:rowOff>
    </xdr:from>
    <xdr:to>
      <xdr:col>17</xdr:col>
      <xdr:colOff>391443</xdr:colOff>
      <xdr:row>403</xdr:row>
      <xdr:rowOff>158216</xdr:rowOff>
    </xdr:to>
    <xdr:sp macro="" textlink="">
      <xdr:nvSpPr>
        <xdr:cNvPr id="62" name="吹き出し: 角を丸めた四角形 61">
          <a:extLst>
            <a:ext uri="{FF2B5EF4-FFF2-40B4-BE49-F238E27FC236}">
              <a16:creationId xmlns:a16="http://schemas.microsoft.com/office/drawing/2014/main" id="{85AA749C-BB01-41EA-9DF5-958CFDE549F0}"/>
            </a:ext>
          </a:extLst>
        </xdr:cNvPr>
        <xdr:cNvSpPr/>
      </xdr:nvSpPr>
      <xdr:spPr>
        <a:xfrm>
          <a:off x="10572750" y="70151625"/>
          <a:ext cx="1232818" cy="380466"/>
        </a:xfrm>
        <a:prstGeom prst="wedgeRoundRectCallout">
          <a:avLst>
            <a:gd name="adj1" fmla="val -127913"/>
            <a:gd name="adj2" fmla="val -202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222250</xdr:colOff>
      <xdr:row>393</xdr:row>
      <xdr:rowOff>158750</xdr:rowOff>
    </xdr:from>
    <xdr:to>
      <xdr:col>21</xdr:col>
      <xdr:colOff>20566</xdr:colOff>
      <xdr:row>396</xdr:row>
      <xdr:rowOff>14397</xdr:rowOff>
    </xdr:to>
    <xdr:sp macro="" textlink="">
      <xdr:nvSpPr>
        <xdr:cNvPr id="66" name="吹き出し: 角を丸めた四角形 65">
          <a:extLst>
            <a:ext uri="{FF2B5EF4-FFF2-40B4-BE49-F238E27FC236}">
              <a16:creationId xmlns:a16="http://schemas.microsoft.com/office/drawing/2014/main" id="{8A692E29-129A-4102-8F84-D7E0397FB552}"/>
            </a:ext>
          </a:extLst>
        </xdr:cNvPr>
        <xdr:cNvSpPr/>
      </xdr:nvSpPr>
      <xdr:spPr>
        <a:xfrm>
          <a:off x="13001625" y="68786375"/>
          <a:ext cx="1163566" cy="379522"/>
        </a:xfrm>
        <a:prstGeom prst="wedgeRoundRectCallout">
          <a:avLst>
            <a:gd name="adj1" fmla="val -259201"/>
            <a:gd name="adj2" fmla="val -70136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20</xdr:col>
      <xdr:colOff>365125</xdr:colOff>
      <xdr:row>392</xdr:row>
      <xdr:rowOff>15875</xdr:rowOff>
    </xdr:from>
    <xdr:to>
      <xdr:col>22</xdr:col>
      <xdr:colOff>163441</xdr:colOff>
      <xdr:row>394</xdr:row>
      <xdr:rowOff>46147</xdr:rowOff>
    </xdr:to>
    <xdr:sp macro="" textlink="">
      <xdr:nvSpPr>
        <xdr:cNvPr id="67" name="吹き出し: 角を丸めた四角形 66">
          <a:extLst>
            <a:ext uri="{FF2B5EF4-FFF2-40B4-BE49-F238E27FC236}">
              <a16:creationId xmlns:a16="http://schemas.microsoft.com/office/drawing/2014/main" id="{4347DACF-8D03-4A2E-BC63-927E1D97862C}"/>
            </a:ext>
          </a:extLst>
        </xdr:cNvPr>
        <xdr:cNvSpPr/>
      </xdr:nvSpPr>
      <xdr:spPr>
        <a:xfrm>
          <a:off x="13827125" y="68468875"/>
          <a:ext cx="1163566" cy="379522"/>
        </a:xfrm>
        <a:prstGeom prst="wedgeRoundRectCallout">
          <a:avLst>
            <a:gd name="adj1" fmla="val -159604"/>
            <a:gd name="adj2" fmla="val -11196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682624</xdr:colOff>
      <xdr:row>385</xdr:row>
      <xdr:rowOff>158750</xdr:rowOff>
    </xdr:from>
    <xdr:to>
      <xdr:col>44</xdr:col>
      <xdr:colOff>420337</xdr:colOff>
      <xdr:row>418</xdr:row>
      <xdr:rowOff>47625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2347AF3F-B852-43E3-B77B-FFB98748A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5253" t="13891" b="28376"/>
        <a:stretch/>
      </xdr:blipFill>
      <xdr:spPr>
        <a:xfrm>
          <a:off x="15509874" y="67389375"/>
          <a:ext cx="14755463" cy="565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174624</xdr:rowOff>
    </xdr:from>
    <xdr:to>
      <xdr:col>22</xdr:col>
      <xdr:colOff>309684</xdr:colOff>
      <xdr:row>455</xdr:row>
      <xdr:rowOff>31749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EB3D8BA2-D32F-4F63-8D59-AFAA86FAA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4888" t="14107" b="27943"/>
        <a:stretch/>
      </xdr:blipFill>
      <xdr:spPr>
        <a:xfrm>
          <a:off x="0" y="73691749"/>
          <a:ext cx="15136934" cy="5794375"/>
        </a:xfrm>
        <a:prstGeom prst="rect">
          <a:avLst/>
        </a:prstGeom>
      </xdr:spPr>
    </xdr:pic>
    <xdr:clientData/>
  </xdr:twoCellAnchor>
  <xdr:oneCellAnchor>
    <xdr:from>
      <xdr:col>4</xdr:col>
      <xdr:colOff>492125</xdr:colOff>
      <xdr:row>424</xdr:row>
      <xdr:rowOff>95250</xdr:rowOff>
    </xdr:from>
    <xdr:ext cx="959622" cy="425822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B869BD8E-A016-484A-9B4E-BEE50A66619F}"/>
            </a:ext>
          </a:extLst>
        </xdr:cNvPr>
        <xdr:cNvSpPr txBox="1"/>
      </xdr:nvSpPr>
      <xdr:spPr>
        <a:xfrm>
          <a:off x="3032125" y="74136250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12</a:t>
          </a:r>
        </a:p>
      </xdr:txBody>
    </xdr:sp>
    <xdr:clientData/>
  </xdr:oneCellAnchor>
  <xdr:twoCellAnchor>
    <xdr:from>
      <xdr:col>13</xdr:col>
      <xdr:colOff>428625</xdr:colOff>
      <xdr:row>421</xdr:row>
      <xdr:rowOff>79375</xdr:rowOff>
    </xdr:from>
    <xdr:to>
      <xdr:col>15</xdr:col>
      <xdr:colOff>296193</xdr:colOff>
      <xdr:row>423</xdr:row>
      <xdr:rowOff>110591</xdr:rowOff>
    </xdr:to>
    <xdr:sp macro="" textlink="">
      <xdr:nvSpPr>
        <xdr:cNvPr id="71" name="吹き出し: 角を丸めた四角形 70">
          <a:extLst>
            <a:ext uri="{FF2B5EF4-FFF2-40B4-BE49-F238E27FC236}">
              <a16:creationId xmlns:a16="http://schemas.microsoft.com/office/drawing/2014/main" id="{DCB05C39-8EB9-49A9-A5B7-CA2C90376EDA}"/>
            </a:ext>
          </a:extLst>
        </xdr:cNvPr>
        <xdr:cNvSpPr/>
      </xdr:nvSpPr>
      <xdr:spPr>
        <a:xfrm>
          <a:off x="9112250" y="73596500"/>
          <a:ext cx="1232818" cy="380466"/>
        </a:xfrm>
        <a:prstGeom prst="wedgeRoundRectCallout">
          <a:avLst>
            <a:gd name="adj1" fmla="val -37774"/>
            <a:gd name="adj2" fmla="val 17756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666750</xdr:colOff>
      <xdr:row>443</xdr:row>
      <xdr:rowOff>0</xdr:rowOff>
    </xdr:from>
    <xdr:to>
      <xdr:col>21</xdr:col>
      <xdr:colOff>16782</xdr:colOff>
      <xdr:row>445</xdr:row>
      <xdr:rowOff>57150</xdr:rowOff>
    </xdr:to>
    <xdr:sp macro="" textlink="">
      <xdr:nvSpPr>
        <xdr:cNvPr id="72" name="吹き出し: 角を丸めた四角形 71">
          <a:extLst>
            <a:ext uri="{FF2B5EF4-FFF2-40B4-BE49-F238E27FC236}">
              <a16:creationId xmlns:a16="http://schemas.microsoft.com/office/drawing/2014/main" id="{A8D43C17-E8ED-4572-B896-7A79C8795F04}"/>
            </a:ext>
          </a:extLst>
        </xdr:cNvPr>
        <xdr:cNvSpPr/>
      </xdr:nvSpPr>
      <xdr:spPr>
        <a:xfrm>
          <a:off x="13446125" y="77358875"/>
          <a:ext cx="715282" cy="406400"/>
        </a:xfrm>
        <a:prstGeom prst="wedgeRoundRectCallout">
          <a:avLst>
            <a:gd name="adj1" fmla="val -235609"/>
            <a:gd name="adj2" fmla="val -205543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23</xdr:col>
      <xdr:colOff>47624</xdr:colOff>
      <xdr:row>422</xdr:row>
      <xdr:rowOff>15874</xdr:rowOff>
    </xdr:from>
    <xdr:to>
      <xdr:col>45</xdr:col>
      <xdr:colOff>206109</xdr:colOff>
      <xdr:row>455</xdr:row>
      <xdr:rowOff>79374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59120CA9-F9CA-4CBF-B7AB-4124E697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5131" t="14542" b="27509"/>
        <a:stretch/>
      </xdr:blipFill>
      <xdr:spPr>
        <a:xfrm>
          <a:off x="15557499" y="73707624"/>
          <a:ext cx="15176235" cy="5826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127000</xdr:rowOff>
    </xdr:from>
    <xdr:to>
      <xdr:col>22</xdr:col>
      <xdr:colOff>436872</xdr:colOff>
      <xdr:row>491</xdr:row>
      <xdr:rowOff>95250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A25E1B48-16C7-47BA-884A-6855C4E81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4521" t="13456" b="29462"/>
        <a:stretch/>
      </xdr:blipFill>
      <xdr:spPr>
        <a:xfrm>
          <a:off x="0" y="80105250"/>
          <a:ext cx="15264122" cy="5730875"/>
        </a:xfrm>
        <a:prstGeom prst="rect">
          <a:avLst/>
        </a:prstGeom>
      </xdr:spPr>
    </xdr:pic>
    <xdr:clientData/>
  </xdr:twoCellAnchor>
  <xdr:oneCellAnchor>
    <xdr:from>
      <xdr:col>4</xdr:col>
      <xdr:colOff>333375</xdr:colOff>
      <xdr:row>461</xdr:row>
      <xdr:rowOff>79375</xdr:rowOff>
    </xdr:from>
    <xdr:ext cx="959622" cy="425822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223E4F5C-A2C4-4AB4-A4B9-639300E8A604}"/>
            </a:ext>
          </a:extLst>
        </xdr:cNvPr>
        <xdr:cNvSpPr txBox="1"/>
      </xdr:nvSpPr>
      <xdr:spPr>
        <a:xfrm>
          <a:off x="2873375" y="80581500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13</a:t>
          </a:r>
        </a:p>
      </xdr:txBody>
    </xdr:sp>
    <xdr:clientData/>
  </xdr:oneCellAnchor>
  <xdr:twoCellAnchor editAs="oneCell">
    <xdr:from>
      <xdr:col>23</xdr:col>
      <xdr:colOff>238125</xdr:colOff>
      <xdr:row>459</xdr:row>
      <xdr:rowOff>142875</xdr:rowOff>
    </xdr:from>
    <xdr:to>
      <xdr:col>44</xdr:col>
      <xdr:colOff>259416</xdr:colOff>
      <xdr:row>492</xdr:row>
      <xdr:rowOff>31750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7D2862E2-96D1-4326-A240-2B4B3C759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15375" t="13891" b="26857"/>
        <a:stretch/>
      </xdr:blipFill>
      <xdr:spPr>
        <a:xfrm>
          <a:off x="15748000" y="80295750"/>
          <a:ext cx="14356416" cy="5651500"/>
        </a:xfrm>
        <a:prstGeom prst="rect">
          <a:avLst/>
        </a:prstGeom>
      </xdr:spPr>
    </xdr:pic>
    <xdr:clientData/>
  </xdr:twoCellAnchor>
  <xdr:twoCellAnchor>
    <xdr:from>
      <xdr:col>16</xdr:col>
      <xdr:colOff>603250</xdr:colOff>
      <xdr:row>468</xdr:row>
      <xdr:rowOff>31750</xdr:rowOff>
    </xdr:from>
    <xdr:to>
      <xdr:col>18</xdr:col>
      <xdr:colOff>470818</xdr:colOff>
      <xdr:row>470</xdr:row>
      <xdr:rowOff>62966</xdr:rowOff>
    </xdr:to>
    <xdr:sp macro="" textlink="">
      <xdr:nvSpPr>
        <xdr:cNvPr id="77" name="吹き出し: 角を丸めた四角形 76">
          <a:extLst>
            <a:ext uri="{FF2B5EF4-FFF2-40B4-BE49-F238E27FC236}">
              <a16:creationId xmlns:a16="http://schemas.microsoft.com/office/drawing/2014/main" id="{F3033163-8302-411D-8AE1-BDD88FC42BD5}"/>
            </a:ext>
          </a:extLst>
        </xdr:cNvPr>
        <xdr:cNvSpPr/>
      </xdr:nvSpPr>
      <xdr:spPr>
        <a:xfrm>
          <a:off x="11334750" y="81756250"/>
          <a:ext cx="1232818" cy="380466"/>
        </a:xfrm>
        <a:prstGeom prst="wedgeRoundRectCallout">
          <a:avLst>
            <a:gd name="adj1" fmla="val -134352"/>
            <a:gd name="adj2" fmla="val 4571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20</xdr:col>
      <xdr:colOff>412750</xdr:colOff>
      <xdr:row>475</xdr:row>
      <xdr:rowOff>111125</xdr:rowOff>
    </xdr:from>
    <xdr:to>
      <xdr:col>22</xdr:col>
      <xdr:colOff>211066</xdr:colOff>
      <xdr:row>477</xdr:row>
      <xdr:rowOff>141397</xdr:rowOff>
    </xdr:to>
    <xdr:sp macro="" textlink="">
      <xdr:nvSpPr>
        <xdr:cNvPr id="78" name="吹き出し: 角を丸めた四角形 77">
          <a:extLst>
            <a:ext uri="{FF2B5EF4-FFF2-40B4-BE49-F238E27FC236}">
              <a16:creationId xmlns:a16="http://schemas.microsoft.com/office/drawing/2014/main" id="{E8B6DF46-0586-429B-8F39-596911964634}"/>
            </a:ext>
          </a:extLst>
        </xdr:cNvPr>
        <xdr:cNvSpPr/>
      </xdr:nvSpPr>
      <xdr:spPr>
        <a:xfrm>
          <a:off x="13874750" y="83058000"/>
          <a:ext cx="1163566" cy="379522"/>
        </a:xfrm>
        <a:prstGeom prst="wedgeRoundRectCallout">
          <a:avLst>
            <a:gd name="adj1" fmla="val -289217"/>
            <a:gd name="adj2" fmla="val 231032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21</xdr:col>
      <xdr:colOff>47625</xdr:colOff>
      <xdr:row>476</xdr:row>
      <xdr:rowOff>158750</xdr:rowOff>
    </xdr:from>
    <xdr:to>
      <xdr:col>22</xdr:col>
      <xdr:colOff>528566</xdr:colOff>
      <xdr:row>479</xdr:row>
      <xdr:rowOff>14397</xdr:rowOff>
    </xdr:to>
    <xdr:sp macro="" textlink="">
      <xdr:nvSpPr>
        <xdr:cNvPr id="79" name="吹き出し: 角を丸めた四角形 78">
          <a:extLst>
            <a:ext uri="{FF2B5EF4-FFF2-40B4-BE49-F238E27FC236}">
              <a16:creationId xmlns:a16="http://schemas.microsoft.com/office/drawing/2014/main" id="{F177842A-2887-4065-8C51-ADF1F6F1E71A}"/>
            </a:ext>
          </a:extLst>
        </xdr:cNvPr>
        <xdr:cNvSpPr/>
      </xdr:nvSpPr>
      <xdr:spPr>
        <a:xfrm>
          <a:off x="14192250" y="83280250"/>
          <a:ext cx="1163566" cy="379522"/>
        </a:xfrm>
        <a:prstGeom prst="wedgeRoundRectCallout">
          <a:avLst>
            <a:gd name="adj1" fmla="val -289217"/>
            <a:gd name="adj2" fmla="val 231032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0</xdr:col>
      <xdr:colOff>0</xdr:colOff>
      <xdr:row>493</xdr:row>
      <xdr:rowOff>129152</xdr:rowOff>
    </xdr:from>
    <xdr:to>
      <xdr:col>22</xdr:col>
      <xdr:colOff>37478</xdr:colOff>
      <xdr:row>525</xdr:row>
      <xdr:rowOff>113007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48609CCC-F35F-4929-9E5A-8150FDB0C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4891" t="13906" b="28045"/>
        <a:stretch/>
      </xdr:blipFill>
      <xdr:spPr>
        <a:xfrm>
          <a:off x="0" y="87678432"/>
          <a:ext cx="14777012" cy="5666567"/>
        </a:xfrm>
        <a:prstGeom prst="rect">
          <a:avLst/>
        </a:prstGeom>
      </xdr:spPr>
    </xdr:pic>
    <xdr:clientData/>
  </xdr:twoCellAnchor>
  <xdr:twoCellAnchor editAs="oneCell">
    <xdr:from>
      <xdr:col>23</xdr:col>
      <xdr:colOff>177583</xdr:colOff>
      <xdr:row>493</xdr:row>
      <xdr:rowOff>48431</xdr:rowOff>
    </xdr:from>
    <xdr:to>
      <xdr:col>44</xdr:col>
      <xdr:colOff>443520</xdr:colOff>
      <xdr:row>525</xdr:row>
      <xdr:rowOff>16144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BB8534C9-C702-4F60-9B92-1D80A23E4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15264" t="13243" b="28045"/>
        <a:stretch/>
      </xdr:blipFill>
      <xdr:spPr>
        <a:xfrm>
          <a:off x="15595168" y="87597711"/>
          <a:ext cx="14505005" cy="5650425"/>
        </a:xfrm>
        <a:prstGeom prst="rect">
          <a:avLst/>
        </a:prstGeom>
      </xdr:spPr>
    </xdr:pic>
    <xdr:clientData/>
  </xdr:twoCellAnchor>
  <xdr:twoCellAnchor>
    <xdr:from>
      <xdr:col>17</xdr:col>
      <xdr:colOff>361089</xdr:colOff>
      <xdr:row>492</xdr:row>
      <xdr:rowOff>112471</xdr:rowOff>
    </xdr:from>
    <xdr:to>
      <xdr:col>19</xdr:col>
      <xdr:colOff>228658</xdr:colOff>
      <xdr:row>494</xdr:row>
      <xdr:rowOff>143688</xdr:rowOff>
    </xdr:to>
    <xdr:sp macro="" textlink="">
      <xdr:nvSpPr>
        <xdr:cNvPr id="82" name="吹き出し: 角を丸めた四角形 81">
          <a:extLst>
            <a:ext uri="{FF2B5EF4-FFF2-40B4-BE49-F238E27FC236}">
              <a16:creationId xmlns:a16="http://schemas.microsoft.com/office/drawing/2014/main" id="{5F3509C7-5B52-45D4-8A25-8ED1D8BAF707}"/>
            </a:ext>
          </a:extLst>
        </xdr:cNvPr>
        <xdr:cNvSpPr/>
      </xdr:nvSpPr>
      <xdr:spPr>
        <a:xfrm>
          <a:off x="11710369" y="87484166"/>
          <a:ext cx="1223670" cy="386386"/>
        </a:xfrm>
        <a:prstGeom prst="wedgeRoundRectCallout">
          <a:avLst>
            <a:gd name="adj1" fmla="val -134352"/>
            <a:gd name="adj2" fmla="val 4571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85563</xdr:colOff>
      <xdr:row>510</xdr:row>
      <xdr:rowOff>96865</xdr:rowOff>
    </xdr:from>
    <xdr:to>
      <xdr:col>19</xdr:col>
      <xdr:colOff>113647</xdr:colOff>
      <xdr:row>512</xdr:row>
      <xdr:rowOff>154015</xdr:rowOff>
    </xdr:to>
    <xdr:sp macro="" textlink="">
      <xdr:nvSpPr>
        <xdr:cNvPr id="83" name="吹き出し: 角を丸めた四角形 82">
          <a:extLst>
            <a:ext uri="{FF2B5EF4-FFF2-40B4-BE49-F238E27FC236}">
              <a16:creationId xmlns:a16="http://schemas.microsoft.com/office/drawing/2014/main" id="{91549DFE-8703-427F-A1C6-994195473922}"/>
            </a:ext>
          </a:extLst>
        </xdr:cNvPr>
        <xdr:cNvSpPr/>
      </xdr:nvSpPr>
      <xdr:spPr>
        <a:xfrm>
          <a:off x="12112894" y="90665085"/>
          <a:ext cx="706134" cy="412320"/>
        </a:xfrm>
        <a:prstGeom prst="wedgeRoundRectCallout">
          <a:avLst>
            <a:gd name="adj1" fmla="val -235609"/>
            <a:gd name="adj2" fmla="val -205543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528</xdr:row>
      <xdr:rowOff>64576</xdr:rowOff>
    </xdr:from>
    <xdr:to>
      <xdr:col>21</xdr:col>
      <xdr:colOff>658447</xdr:colOff>
      <xdr:row>560</xdr:row>
      <xdr:rowOff>64576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48C04096-D5D3-457D-9CD6-A67AD2150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15139" t="13464" b="28266"/>
        <a:stretch/>
      </xdr:blipFill>
      <xdr:spPr>
        <a:xfrm>
          <a:off x="0" y="93829322"/>
          <a:ext cx="14719930" cy="5682712"/>
        </a:xfrm>
        <a:prstGeom prst="rect">
          <a:avLst/>
        </a:prstGeom>
      </xdr:spPr>
    </xdr:pic>
    <xdr:clientData/>
  </xdr:twoCellAnchor>
  <xdr:oneCellAnchor>
    <xdr:from>
      <xdr:col>4</xdr:col>
      <xdr:colOff>220367</xdr:colOff>
      <xdr:row>495</xdr:row>
      <xdr:rowOff>127808</xdr:rowOff>
    </xdr:from>
    <xdr:ext cx="959622" cy="425822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8BD316DB-2904-46DD-91B4-E400E17A5E67}"/>
            </a:ext>
          </a:extLst>
        </xdr:cNvPr>
        <xdr:cNvSpPr txBox="1"/>
      </xdr:nvSpPr>
      <xdr:spPr>
        <a:xfrm>
          <a:off x="2754986" y="88032257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14</a:t>
          </a:r>
        </a:p>
      </xdr:txBody>
    </xdr:sp>
    <xdr:clientData/>
  </xdr:oneCellAnchor>
  <xdr:oneCellAnchor>
    <xdr:from>
      <xdr:col>4</xdr:col>
      <xdr:colOff>414096</xdr:colOff>
      <xdr:row>530</xdr:row>
      <xdr:rowOff>79376</xdr:rowOff>
    </xdr:from>
    <xdr:ext cx="959622" cy="425822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B42E3589-A5FA-4539-B047-08CC82F433EF}"/>
            </a:ext>
          </a:extLst>
        </xdr:cNvPr>
        <xdr:cNvSpPr txBox="1"/>
      </xdr:nvSpPr>
      <xdr:spPr>
        <a:xfrm>
          <a:off x="2948715" y="9419929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15</a:t>
          </a:r>
        </a:p>
      </xdr:txBody>
    </xdr:sp>
    <xdr:clientData/>
  </xdr:oneCellAnchor>
  <xdr:twoCellAnchor>
    <xdr:from>
      <xdr:col>14</xdr:col>
      <xdr:colOff>22064</xdr:colOff>
      <xdr:row>531</xdr:row>
      <xdr:rowOff>80183</xdr:rowOff>
    </xdr:from>
    <xdr:to>
      <xdr:col>15</xdr:col>
      <xdr:colOff>567683</xdr:colOff>
      <xdr:row>533</xdr:row>
      <xdr:rowOff>111400</xdr:rowOff>
    </xdr:to>
    <xdr:sp macro="" textlink="">
      <xdr:nvSpPr>
        <xdr:cNvPr id="88" name="吹き出し: 角を丸めた四角形 87">
          <a:extLst>
            <a:ext uri="{FF2B5EF4-FFF2-40B4-BE49-F238E27FC236}">
              <a16:creationId xmlns:a16="http://schemas.microsoft.com/office/drawing/2014/main" id="{06D011CA-AA61-4DCB-8631-064DF8C9B9E0}"/>
            </a:ext>
          </a:extLst>
        </xdr:cNvPr>
        <xdr:cNvSpPr/>
      </xdr:nvSpPr>
      <xdr:spPr>
        <a:xfrm>
          <a:off x="9337191" y="94377683"/>
          <a:ext cx="1223670" cy="386386"/>
        </a:xfrm>
        <a:prstGeom prst="wedgeRoundRectCallout">
          <a:avLst>
            <a:gd name="adj1" fmla="val -134352"/>
            <a:gd name="adj2" fmla="val 4571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14</xdr:col>
      <xdr:colOff>354363</xdr:colOff>
      <xdr:row>553</xdr:row>
      <xdr:rowOff>45742</xdr:rowOff>
    </xdr:from>
    <xdr:to>
      <xdr:col>16</xdr:col>
      <xdr:colOff>157253</xdr:colOff>
      <xdr:row>555</xdr:row>
      <xdr:rowOff>78973</xdr:rowOff>
    </xdr:to>
    <xdr:sp macro="" textlink="">
      <xdr:nvSpPr>
        <xdr:cNvPr id="89" name="吹き出し: 角を丸めた四角形 88">
          <a:extLst>
            <a:ext uri="{FF2B5EF4-FFF2-40B4-BE49-F238E27FC236}">
              <a16:creationId xmlns:a16="http://schemas.microsoft.com/office/drawing/2014/main" id="{19823F81-A6CD-4A3F-897E-18BCF3DBDE71}"/>
            </a:ext>
          </a:extLst>
        </xdr:cNvPr>
        <xdr:cNvSpPr/>
      </xdr:nvSpPr>
      <xdr:spPr>
        <a:xfrm>
          <a:off x="9669490" y="98250106"/>
          <a:ext cx="1158992" cy="388401"/>
        </a:xfrm>
        <a:prstGeom prst="wedgeRoundRectCallout">
          <a:avLst>
            <a:gd name="adj1" fmla="val 198312"/>
            <a:gd name="adj2" fmla="val -118118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15</xdr:col>
      <xdr:colOff>144490</xdr:colOff>
      <xdr:row>555</xdr:row>
      <xdr:rowOff>94174</xdr:rowOff>
    </xdr:from>
    <xdr:to>
      <xdr:col>16</xdr:col>
      <xdr:colOff>625431</xdr:colOff>
      <xdr:row>557</xdr:row>
      <xdr:rowOff>127406</xdr:rowOff>
    </xdr:to>
    <xdr:sp macro="" textlink="">
      <xdr:nvSpPr>
        <xdr:cNvPr id="90" name="吹き出し: 角を丸めた四角形 89">
          <a:extLst>
            <a:ext uri="{FF2B5EF4-FFF2-40B4-BE49-F238E27FC236}">
              <a16:creationId xmlns:a16="http://schemas.microsoft.com/office/drawing/2014/main" id="{56A966BA-4E88-4454-88F3-A7AE081B14D6}"/>
            </a:ext>
          </a:extLst>
        </xdr:cNvPr>
        <xdr:cNvSpPr/>
      </xdr:nvSpPr>
      <xdr:spPr>
        <a:xfrm>
          <a:off x="10137668" y="98653708"/>
          <a:ext cx="1158992" cy="388401"/>
        </a:xfrm>
        <a:prstGeom prst="wedgeRoundRectCallout">
          <a:avLst>
            <a:gd name="adj1" fmla="val 198312"/>
            <a:gd name="adj2" fmla="val -118118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661905</xdr:colOff>
      <xdr:row>527</xdr:row>
      <xdr:rowOff>145297</xdr:rowOff>
    </xdr:from>
    <xdr:to>
      <xdr:col>44</xdr:col>
      <xdr:colOff>573973</xdr:colOff>
      <xdr:row>560</xdr:row>
      <xdr:rowOff>48432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1206788-C0B8-4A5C-AB03-3F409F28E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15388" t="13464" b="28046"/>
        <a:stretch/>
      </xdr:blipFill>
      <xdr:spPr>
        <a:xfrm>
          <a:off x="15401439" y="93732458"/>
          <a:ext cx="14829187" cy="5763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66898</xdr:rowOff>
    </xdr:from>
    <xdr:to>
      <xdr:col>21</xdr:col>
      <xdr:colOff>661907</xdr:colOff>
      <xdr:row>594</xdr:row>
      <xdr:rowOff>129154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77EF3C23-6D91-4899-8D8D-C2F447DE2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14767" t="13906" b="26942"/>
        <a:stretch/>
      </xdr:blipFill>
      <xdr:spPr>
        <a:xfrm>
          <a:off x="0" y="99869525"/>
          <a:ext cx="14723390" cy="5744968"/>
        </a:xfrm>
        <a:prstGeom prst="rect">
          <a:avLst/>
        </a:prstGeom>
      </xdr:spPr>
    </xdr:pic>
    <xdr:clientData/>
  </xdr:twoCellAnchor>
  <xdr:twoCellAnchor>
    <xdr:from>
      <xdr:col>16</xdr:col>
      <xdr:colOff>619395</xdr:colOff>
      <xdr:row>561</xdr:row>
      <xdr:rowOff>31751</xdr:rowOff>
    </xdr:from>
    <xdr:to>
      <xdr:col>18</xdr:col>
      <xdr:colOff>486963</xdr:colOff>
      <xdr:row>563</xdr:row>
      <xdr:rowOff>62967</xdr:rowOff>
    </xdr:to>
    <xdr:sp macro="" textlink="">
      <xdr:nvSpPr>
        <xdr:cNvPr id="93" name="吹き出し: 角を丸めた四角形 92">
          <a:extLst>
            <a:ext uri="{FF2B5EF4-FFF2-40B4-BE49-F238E27FC236}">
              <a16:creationId xmlns:a16="http://schemas.microsoft.com/office/drawing/2014/main" id="{34C919D4-977D-4EBC-9E44-A3807C94CF9C}"/>
            </a:ext>
          </a:extLst>
        </xdr:cNvPr>
        <xdr:cNvSpPr/>
      </xdr:nvSpPr>
      <xdr:spPr>
        <a:xfrm>
          <a:off x="11290624" y="99656793"/>
          <a:ext cx="1223670" cy="386386"/>
        </a:xfrm>
        <a:prstGeom prst="wedgeRoundRectCallout">
          <a:avLst>
            <a:gd name="adj1" fmla="val -134352"/>
            <a:gd name="adj2" fmla="val 4571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15</xdr:col>
      <xdr:colOff>96057</xdr:colOff>
      <xdr:row>586</xdr:row>
      <xdr:rowOff>78030</xdr:rowOff>
    </xdr:from>
    <xdr:to>
      <xdr:col>16</xdr:col>
      <xdr:colOff>576998</xdr:colOff>
      <xdr:row>588</xdr:row>
      <xdr:rowOff>111261</xdr:rowOff>
    </xdr:to>
    <xdr:sp macro="" textlink="">
      <xdr:nvSpPr>
        <xdr:cNvPr id="94" name="吹き出し: 角を丸めた四角形 93">
          <a:extLst>
            <a:ext uri="{FF2B5EF4-FFF2-40B4-BE49-F238E27FC236}">
              <a16:creationId xmlns:a16="http://schemas.microsoft.com/office/drawing/2014/main" id="{5EB7CD53-A2A3-4ECA-8CAC-058B02767F69}"/>
            </a:ext>
          </a:extLst>
        </xdr:cNvPr>
        <xdr:cNvSpPr/>
      </xdr:nvSpPr>
      <xdr:spPr>
        <a:xfrm>
          <a:off x="10089235" y="104142691"/>
          <a:ext cx="1158992" cy="388401"/>
        </a:xfrm>
        <a:prstGeom prst="wedgeRoundRectCallout">
          <a:avLst>
            <a:gd name="adj1" fmla="val 61804"/>
            <a:gd name="adj2" fmla="val -483894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15</xdr:col>
      <xdr:colOff>612666</xdr:colOff>
      <xdr:row>588</xdr:row>
      <xdr:rowOff>142606</xdr:rowOff>
    </xdr:from>
    <xdr:to>
      <xdr:col>17</xdr:col>
      <xdr:colOff>415556</xdr:colOff>
      <xdr:row>590</xdr:row>
      <xdr:rowOff>175838</xdr:rowOff>
    </xdr:to>
    <xdr:sp macro="" textlink="">
      <xdr:nvSpPr>
        <xdr:cNvPr id="95" name="吹き出し: 角を丸めた四角形 94">
          <a:extLst>
            <a:ext uri="{FF2B5EF4-FFF2-40B4-BE49-F238E27FC236}">
              <a16:creationId xmlns:a16="http://schemas.microsoft.com/office/drawing/2014/main" id="{55BE273A-80D6-452D-8703-B9AB82A07EEF}"/>
            </a:ext>
          </a:extLst>
        </xdr:cNvPr>
        <xdr:cNvSpPr/>
      </xdr:nvSpPr>
      <xdr:spPr>
        <a:xfrm>
          <a:off x="10605844" y="104562437"/>
          <a:ext cx="1158992" cy="388401"/>
        </a:xfrm>
        <a:prstGeom prst="wedgeRoundRectCallout">
          <a:avLst>
            <a:gd name="adj1" fmla="val 61804"/>
            <a:gd name="adj2" fmla="val -483894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597330</xdr:colOff>
      <xdr:row>562</xdr:row>
      <xdr:rowOff>32288</xdr:rowOff>
    </xdr:from>
    <xdr:to>
      <xdr:col>44</xdr:col>
      <xdr:colOff>596781</xdr:colOff>
      <xdr:row>594</xdr:row>
      <xdr:rowOff>64576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5817FE3F-5437-4486-9949-E3F48066C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15139" t="14347" b="27824"/>
        <a:stretch/>
      </xdr:blipFill>
      <xdr:spPr>
        <a:xfrm>
          <a:off x="15336864" y="99834915"/>
          <a:ext cx="1491657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</xdr:row>
      <xdr:rowOff>80720</xdr:rowOff>
    </xdr:from>
    <xdr:to>
      <xdr:col>22</xdr:col>
      <xdr:colOff>37320</xdr:colOff>
      <xdr:row>629</xdr:row>
      <xdr:rowOff>129153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5F42922A-343A-4DF2-B9D6-DFDFCE350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14891" t="14347" b="26942"/>
        <a:stretch/>
      </xdr:blipFill>
      <xdr:spPr>
        <a:xfrm>
          <a:off x="0" y="106098813"/>
          <a:ext cx="14776854" cy="5731145"/>
        </a:xfrm>
        <a:prstGeom prst="rect">
          <a:avLst/>
        </a:prstGeom>
      </xdr:spPr>
    </xdr:pic>
    <xdr:clientData/>
  </xdr:twoCellAnchor>
  <xdr:oneCellAnchor>
    <xdr:from>
      <xdr:col>4</xdr:col>
      <xdr:colOff>209871</xdr:colOff>
      <xdr:row>564</xdr:row>
      <xdr:rowOff>48432</xdr:rowOff>
    </xdr:from>
    <xdr:ext cx="1081653" cy="425822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0352AE03-A010-4FEF-8F96-19D241A6BCAC}"/>
            </a:ext>
          </a:extLst>
        </xdr:cNvPr>
        <xdr:cNvSpPr txBox="1"/>
      </xdr:nvSpPr>
      <xdr:spPr>
        <a:xfrm>
          <a:off x="2744490" y="100206229"/>
          <a:ext cx="1081653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16</a:t>
          </a:r>
        </a:p>
      </xdr:txBody>
    </xdr:sp>
    <xdr:clientData/>
  </xdr:oneCellAnchor>
  <xdr:oneCellAnchor>
    <xdr:from>
      <xdr:col>4</xdr:col>
      <xdr:colOff>387457</xdr:colOff>
      <xdr:row>599</xdr:row>
      <xdr:rowOff>48432</xdr:rowOff>
    </xdr:from>
    <xdr:ext cx="959622" cy="425822"/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8CF21DA7-3263-4A3E-9F52-A4E782D01E2E}"/>
            </a:ext>
          </a:extLst>
        </xdr:cNvPr>
        <xdr:cNvSpPr txBox="1"/>
      </xdr:nvSpPr>
      <xdr:spPr>
        <a:xfrm>
          <a:off x="2922076" y="106421695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17</a:t>
          </a:r>
        </a:p>
      </xdr:txBody>
    </xdr:sp>
    <xdr:clientData/>
  </xdr:oneCellAnchor>
  <xdr:twoCellAnchor editAs="oneCell">
    <xdr:from>
      <xdr:col>22</xdr:col>
      <xdr:colOff>678049</xdr:colOff>
      <xdr:row>596</xdr:row>
      <xdr:rowOff>161440</xdr:rowOff>
    </xdr:from>
    <xdr:to>
      <xdr:col>44</xdr:col>
      <xdr:colOff>592767</xdr:colOff>
      <xdr:row>629</xdr:row>
      <xdr:rowOff>96864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84E2DD01-C5F1-4421-ACD9-02743DCA3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14891" t="13906" b="26942"/>
        <a:stretch/>
      </xdr:blipFill>
      <xdr:spPr>
        <a:xfrm>
          <a:off x="15417583" y="106001948"/>
          <a:ext cx="14831837" cy="57957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0</xdr:rowOff>
    </xdr:from>
    <xdr:to>
      <xdr:col>22</xdr:col>
      <xdr:colOff>0</xdr:colOff>
      <xdr:row>664</xdr:row>
      <xdr:rowOff>168559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CE3DCC7E-0B85-4A1C-A71C-9916F32D3B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4891" t="13906" b="27824"/>
        <a:stretch/>
      </xdr:blipFill>
      <xdr:spPr>
        <a:xfrm>
          <a:off x="0" y="112411144"/>
          <a:ext cx="14739534" cy="5673686"/>
        </a:xfrm>
        <a:prstGeom prst="rect">
          <a:avLst/>
        </a:prstGeom>
      </xdr:spPr>
    </xdr:pic>
    <xdr:clientData/>
  </xdr:twoCellAnchor>
  <xdr:oneCellAnchor>
    <xdr:from>
      <xdr:col>3</xdr:col>
      <xdr:colOff>645761</xdr:colOff>
      <xdr:row>634</xdr:row>
      <xdr:rowOff>0</xdr:rowOff>
    </xdr:from>
    <xdr:ext cx="959622" cy="425822"/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80966170-AD95-475D-8052-166F8E512890}"/>
            </a:ext>
          </a:extLst>
        </xdr:cNvPr>
        <xdr:cNvSpPr txBox="1"/>
      </xdr:nvSpPr>
      <xdr:spPr>
        <a:xfrm>
          <a:off x="2502329" y="112588729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18</a:t>
          </a:r>
        </a:p>
      </xdr:txBody>
    </xdr:sp>
    <xdr:clientData/>
  </xdr:oneCellAnchor>
  <xdr:twoCellAnchor editAs="oneCell">
    <xdr:from>
      <xdr:col>23</xdr:col>
      <xdr:colOff>32288</xdr:colOff>
      <xdr:row>633</xdr:row>
      <xdr:rowOff>0</xdr:rowOff>
    </xdr:from>
    <xdr:to>
      <xdr:col>44</xdr:col>
      <xdr:colOff>585284</xdr:colOff>
      <xdr:row>665</xdr:row>
      <xdr:rowOff>16144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979A644-9274-4927-B1E6-C1D2F1EAE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14643" t="14347" b="27162"/>
        <a:stretch/>
      </xdr:blipFill>
      <xdr:spPr>
        <a:xfrm>
          <a:off x="15449873" y="112411144"/>
          <a:ext cx="14792064" cy="5698856"/>
        </a:xfrm>
        <a:prstGeom prst="rect">
          <a:avLst/>
        </a:prstGeom>
      </xdr:spPr>
    </xdr:pic>
    <xdr:clientData/>
  </xdr:twoCellAnchor>
  <xdr:twoCellAnchor>
    <xdr:from>
      <xdr:col>11</xdr:col>
      <xdr:colOff>118929</xdr:colOff>
      <xdr:row>621</xdr:row>
      <xdr:rowOff>112471</xdr:rowOff>
    </xdr:from>
    <xdr:to>
      <xdr:col>12</xdr:col>
      <xdr:colOff>664549</xdr:colOff>
      <xdr:row>623</xdr:row>
      <xdr:rowOff>143687</xdr:rowOff>
    </xdr:to>
    <xdr:sp macro="" textlink="">
      <xdr:nvSpPr>
        <xdr:cNvPr id="103" name="吹き出し: 角を丸めた四角形 102">
          <a:extLst>
            <a:ext uri="{FF2B5EF4-FFF2-40B4-BE49-F238E27FC236}">
              <a16:creationId xmlns:a16="http://schemas.microsoft.com/office/drawing/2014/main" id="{A109E456-9C3F-4FD6-B643-7017A5F2356C}"/>
            </a:ext>
          </a:extLst>
        </xdr:cNvPr>
        <xdr:cNvSpPr/>
      </xdr:nvSpPr>
      <xdr:spPr>
        <a:xfrm>
          <a:off x="7399904" y="110392598"/>
          <a:ext cx="1223670" cy="386386"/>
        </a:xfrm>
        <a:prstGeom prst="wedgeRoundRectCallout">
          <a:avLst>
            <a:gd name="adj1" fmla="val -197679"/>
            <a:gd name="adj2" fmla="val -5262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17</xdr:col>
      <xdr:colOff>135072</xdr:colOff>
      <xdr:row>659</xdr:row>
      <xdr:rowOff>96327</xdr:rowOff>
    </xdr:from>
    <xdr:to>
      <xdr:col>19</xdr:col>
      <xdr:colOff>2641</xdr:colOff>
      <xdr:row>661</xdr:row>
      <xdr:rowOff>127543</xdr:rowOff>
    </xdr:to>
    <xdr:sp macro="" textlink="">
      <xdr:nvSpPr>
        <xdr:cNvPr id="104" name="吹き出し: 角を丸めた四角形 103">
          <a:extLst>
            <a:ext uri="{FF2B5EF4-FFF2-40B4-BE49-F238E27FC236}">
              <a16:creationId xmlns:a16="http://schemas.microsoft.com/office/drawing/2014/main" id="{014716FB-31FD-4AA2-84C5-4638345DE051}"/>
            </a:ext>
          </a:extLst>
        </xdr:cNvPr>
        <xdr:cNvSpPr/>
      </xdr:nvSpPr>
      <xdr:spPr>
        <a:xfrm>
          <a:off x="11484352" y="117124674"/>
          <a:ext cx="1223670" cy="386386"/>
        </a:xfrm>
        <a:prstGeom prst="wedgeRoundRectCallout">
          <a:avLst>
            <a:gd name="adj1" fmla="val -187125"/>
            <a:gd name="adj2" fmla="val -1919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13</xdr:col>
      <xdr:colOff>355170</xdr:colOff>
      <xdr:row>620</xdr:row>
      <xdr:rowOff>80721</xdr:rowOff>
    </xdr:from>
    <xdr:to>
      <xdr:col>14</xdr:col>
      <xdr:colOff>383253</xdr:colOff>
      <xdr:row>622</xdr:row>
      <xdr:rowOff>137871</xdr:rowOff>
    </xdr:to>
    <xdr:sp macro="" textlink="">
      <xdr:nvSpPr>
        <xdr:cNvPr id="105" name="吹き出し: 角を丸めた四角形 104">
          <a:extLst>
            <a:ext uri="{FF2B5EF4-FFF2-40B4-BE49-F238E27FC236}">
              <a16:creationId xmlns:a16="http://schemas.microsoft.com/office/drawing/2014/main" id="{F0A9880F-E0EB-4330-9F90-AE113B045CEF}"/>
            </a:ext>
          </a:extLst>
        </xdr:cNvPr>
        <xdr:cNvSpPr/>
      </xdr:nvSpPr>
      <xdr:spPr>
        <a:xfrm>
          <a:off x="8992246" y="110183263"/>
          <a:ext cx="706134" cy="412320"/>
        </a:xfrm>
        <a:prstGeom prst="wedgeRoundRectCallout">
          <a:avLst>
            <a:gd name="adj1" fmla="val -235609"/>
            <a:gd name="adj2" fmla="val -205543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17</xdr:col>
      <xdr:colOff>355169</xdr:colOff>
      <xdr:row>643</xdr:row>
      <xdr:rowOff>64575</xdr:rowOff>
    </xdr:from>
    <xdr:to>
      <xdr:col>18</xdr:col>
      <xdr:colOff>383252</xdr:colOff>
      <xdr:row>645</xdr:row>
      <xdr:rowOff>121726</xdr:rowOff>
    </xdr:to>
    <xdr:sp macro="" textlink="">
      <xdr:nvSpPr>
        <xdr:cNvPr id="106" name="吹き出し: 角を丸めた四角形 105">
          <a:extLst>
            <a:ext uri="{FF2B5EF4-FFF2-40B4-BE49-F238E27FC236}">
              <a16:creationId xmlns:a16="http://schemas.microsoft.com/office/drawing/2014/main" id="{3CE224FB-0168-45AC-8006-14D9EA64BAD4}"/>
            </a:ext>
          </a:extLst>
        </xdr:cNvPr>
        <xdr:cNvSpPr/>
      </xdr:nvSpPr>
      <xdr:spPr>
        <a:xfrm>
          <a:off x="11704449" y="114251567"/>
          <a:ext cx="706134" cy="412320"/>
        </a:xfrm>
        <a:prstGeom prst="wedgeRoundRectCallout">
          <a:avLst>
            <a:gd name="adj1" fmla="val -196743"/>
            <a:gd name="adj2" fmla="val 401347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667</xdr:row>
      <xdr:rowOff>161440</xdr:rowOff>
    </xdr:from>
    <xdr:to>
      <xdr:col>21</xdr:col>
      <xdr:colOff>567849</xdr:colOff>
      <xdr:row>700</xdr:row>
      <xdr:rowOff>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6DD51C8D-960B-40EE-8527-145DBF481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15264" t="13243" b="28045"/>
        <a:stretch/>
      </xdr:blipFill>
      <xdr:spPr>
        <a:xfrm>
          <a:off x="0" y="118610465"/>
          <a:ext cx="14629332" cy="5698857"/>
        </a:xfrm>
        <a:prstGeom prst="rect">
          <a:avLst/>
        </a:prstGeom>
      </xdr:spPr>
    </xdr:pic>
    <xdr:clientData/>
  </xdr:twoCellAnchor>
  <xdr:twoCellAnchor>
    <xdr:from>
      <xdr:col>16</xdr:col>
      <xdr:colOff>231937</xdr:colOff>
      <xdr:row>696</xdr:row>
      <xdr:rowOff>96327</xdr:rowOff>
    </xdr:from>
    <xdr:to>
      <xdr:col>18</xdr:col>
      <xdr:colOff>99505</xdr:colOff>
      <xdr:row>698</xdr:row>
      <xdr:rowOff>127543</xdr:rowOff>
    </xdr:to>
    <xdr:sp macro="" textlink="">
      <xdr:nvSpPr>
        <xdr:cNvPr id="107" name="吹き出し: 角を丸めた四角形 106">
          <a:extLst>
            <a:ext uri="{FF2B5EF4-FFF2-40B4-BE49-F238E27FC236}">
              <a16:creationId xmlns:a16="http://schemas.microsoft.com/office/drawing/2014/main" id="{9932C896-4BB8-40DF-8791-9802A2377DA1}"/>
            </a:ext>
          </a:extLst>
        </xdr:cNvPr>
        <xdr:cNvSpPr/>
      </xdr:nvSpPr>
      <xdr:spPr>
        <a:xfrm>
          <a:off x="11090437" y="132684327"/>
          <a:ext cx="1248693" cy="412216"/>
        </a:xfrm>
        <a:prstGeom prst="wedgeRoundRectCallout">
          <a:avLst>
            <a:gd name="adj1" fmla="val -179209"/>
            <a:gd name="adj2" fmla="val -20721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16</xdr:col>
      <xdr:colOff>226016</xdr:colOff>
      <xdr:row>672</xdr:row>
      <xdr:rowOff>32287</xdr:rowOff>
    </xdr:from>
    <xdr:to>
      <xdr:col>17</xdr:col>
      <xdr:colOff>254099</xdr:colOff>
      <xdr:row>674</xdr:row>
      <xdr:rowOff>89437</xdr:rowOff>
    </xdr:to>
    <xdr:sp macro="" textlink="">
      <xdr:nvSpPr>
        <xdr:cNvPr id="108" name="吹き出し: 角を丸めた四角形 107">
          <a:extLst>
            <a:ext uri="{FF2B5EF4-FFF2-40B4-BE49-F238E27FC236}">
              <a16:creationId xmlns:a16="http://schemas.microsoft.com/office/drawing/2014/main" id="{2FD9211B-6499-4F6A-8A41-D269861D9FB3}"/>
            </a:ext>
          </a:extLst>
        </xdr:cNvPr>
        <xdr:cNvSpPr/>
      </xdr:nvSpPr>
      <xdr:spPr>
        <a:xfrm>
          <a:off x="10897245" y="119369236"/>
          <a:ext cx="706134" cy="412320"/>
        </a:xfrm>
        <a:prstGeom prst="wedgeRoundRectCallout">
          <a:avLst>
            <a:gd name="adj1" fmla="val 13593"/>
            <a:gd name="adj2" fmla="val 51881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oneCellAnchor>
    <xdr:from>
      <xdr:col>4</xdr:col>
      <xdr:colOff>651815</xdr:colOff>
      <xdr:row>670</xdr:row>
      <xdr:rowOff>64576</xdr:rowOff>
    </xdr:from>
    <xdr:ext cx="959622" cy="425822"/>
    <xdr:sp macro="" textlink="">
      <xdr:nvSpPr>
        <xdr:cNvPr id="109" name="テキスト ボックス 108">
          <a:extLst>
            <a:ext uri="{FF2B5EF4-FFF2-40B4-BE49-F238E27FC236}">
              <a16:creationId xmlns:a16="http://schemas.microsoft.com/office/drawing/2014/main" id="{55BFB579-BBE9-4D40-9A9A-FDCF7FD23E5C}"/>
            </a:ext>
          </a:extLst>
        </xdr:cNvPr>
        <xdr:cNvSpPr txBox="1"/>
      </xdr:nvSpPr>
      <xdr:spPr>
        <a:xfrm>
          <a:off x="3223565" y="12769957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19</a:t>
          </a:r>
        </a:p>
      </xdr:txBody>
    </xdr:sp>
    <xdr:clientData/>
  </xdr:oneCellAnchor>
  <xdr:twoCellAnchor editAs="oneCell">
    <xdr:from>
      <xdr:col>23</xdr:col>
      <xdr:colOff>71436</xdr:colOff>
      <xdr:row>668</xdr:row>
      <xdr:rowOff>47625</xdr:rowOff>
    </xdr:from>
    <xdr:to>
      <xdr:col>46</xdr:col>
      <xdr:colOff>118292</xdr:colOff>
      <xdr:row>700</xdr:row>
      <xdr:rowOff>71437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56E8C9A-8084-41E8-AEF0-D1FB95D75B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15192" t="14325" b="27725"/>
        <a:stretch/>
      </xdr:blipFill>
      <xdr:spPr>
        <a:xfrm>
          <a:off x="15763874" y="127301625"/>
          <a:ext cx="15929793" cy="6119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142874</xdr:rowOff>
    </xdr:from>
    <xdr:to>
      <xdr:col>21</xdr:col>
      <xdr:colOff>295079</xdr:colOff>
      <xdr:row>733</xdr:row>
      <xdr:rowOff>142875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8247314C-597D-4D93-8C6D-7DFD14367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14826" t="13674" b="29028"/>
        <a:stretch/>
      </xdr:blipFill>
      <xdr:spPr>
        <a:xfrm>
          <a:off x="0" y="134254874"/>
          <a:ext cx="14606392" cy="5524501"/>
        </a:xfrm>
        <a:prstGeom prst="rect">
          <a:avLst/>
        </a:prstGeom>
      </xdr:spPr>
    </xdr:pic>
    <xdr:clientData/>
  </xdr:twoCellAnchor>
  <xdr:twoCellAnchor>
    <xdr:from>
      <xdr:col>14</xdr:col>
      <xdr:colOff>470062</xdr:colOff>
      <xdr:row>710</xdr:row>
      <xdr:rowOff>143952</xdr:rowOff>
    </xdr:from>
    <xdr:to>
      <xdr:col>16</xdr:col>
      <xdr:colOff>337630</xdr:colOff>
      <xdr:row>712</xdr:row>
      <xdr:rowOff>175168</xdr:rowOff>
    </xdr:to>
    <xdr:sp macro="" textlink="">
      <xdr:nvSpPr>
        <xdr:cNvPr id="110" name="吹き出し: 角を丸めた四角形 109">
          <a:extLst>
            <a:ext uri="{FF2B5EF4-FFF2-40B4-BE49-F238E27FC236}">
              <a16:creationId xmlns:a16="http://schemas.microsoft.com/office/drawing/2014/main" id="{9737B316-81D3-4798-B282-37A5CE13A005}"/>
            </a:ext>
          </a:extLst>
        </xdr:cNvPr>
        <xdr:cNvSpPr/>
      </xdr:nvSpPr>
      <xdr:spPr>
        <a:xfrm>
          <a:off x="9947437" y="135398952"/>
          <a:ext cx="1248693" cy="412216"/>
        </a:xfrm>
        <a:prstGeom prst="wedgeRoundRectCallout">
          <a:avLst>
            <a:gd name="adj1" fmla="val -186837"/>
            <a:gd name="adj2" fmla="val 4117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 editAs="oneCell">
    <xdr:from>
      <xdr:col>0</xdr:col>
      <xdr:colOff>47624</xdr:colOff>
      <xdr:row>736</xdr:row>
      <xdr:rowOff>142875</xdr:rowOff>
    </xdr:from>
    <xdr:to>
      <xdr:col>21</xdr:col>
      <xdr:colOff>228742</xdr:colOff>
      <xdr:row>765</xdr:row>
      <xdr:rowOff>166687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FCE2861-5E8D-4A1F-A9C2-C0B83B282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5375" t="13348" b="29028"/>
        <a:stretch/>
      </xdr:blipFill>
      <xdr:spPr>
        <a:xfrm>
          <a:off x="47624" y="140350875"/>
          <a:ext cx="14492431" cy="5548312"/>
        </a:xfrm>
        <a:prstGeom prst="rect">
          <a:avLst/>
        </a:prstGeom>
      </xdr:spPr>
    </xdr:pic>
    <xdr:clientData/>
  </xdr:twoCellAnchor>
  <xdr:twoCellAnchor>
    <xdr:from>
      <xdr:col>11</xdr:col>
      <xdr:colOff>654641</xdr:colOff>
      <xdr:row>726</xdr:row>
      <xdr:rowOff>32287</xdr:rowOff>
    </xdr:from>
    <xdr:to>
      <xdr:col>12</xdr:col>
      <xdr:colOff>682725</xdr:colOff>
      <xdr:row>728</xdr:row>
      <xdr:rowOff>89437</xdr:rowOff>
    </xdr:to>
    <xdr:sp macro="" textlink="">
      <xdr:nvSpPr>
        <xdr:cNvPr id="111" name="吹き出し: 角を丸めた四角形 110">
          <a:extLst>
            <a:ext uri="{FF2B5EF4-FFF2-40B4-BE49-F238E27FC236}">
              <a16:creationId xmlns:a16="http://schemas.microsoft.com/office/drawing/2014/main" id="{D21FAE8C-F065-4E91-AD63-190142CCE03D}"/>
            </a:ext>
          </a:extLst>
        </xdr:cNvPr>
        <xdr:cNvSpPr/>
      </xdr:nvSpPr>
      <xdr:spPr>
        <a:xfrm>
          <a:off x="8060329" y="138335287"/>
          <a:ext cx="718646" cy="438150"/>
        </a:xfrm>
        <a:prstGeom prst="wedgeRoundRectCallout">
          <a:avLst>
            <a:gd name="adj1" fmla="val 112999"/>
            <a:gd name="adj2" fmla="val -280103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22</xdr:col>
      <xdr:colOff>666749</xdr:colOff>
      <xdr:row>705</xdr:row>
      <xdr:rowOff>23812</xdr:rowOff>
    </xdr:from>
    <xdr:to>
      <xdr:col>43</xdr:col>
      <xdr:colOff>550618</xdr:colOff>
      <xdr:row>734</xdr:row>
      <xdr:rowOff>119061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66839C59-D461-40A2-B494-5FFB74C18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15192" t="14325" b="26749"/>
        <a:stretch/>
      </xdr:blipFill>
      <xdr:spPr>
        <a:xfrm>
          <a:off x="15668624" y="134326312"/>
          <a:ext cx="14385682" cy="5619749"/>
        </a:xfrm>
        <a:prstGeom prst="rect">
          <a:avLst/>
        </a:prstGeom>
      </xdr:spPr>
    </xdr:pic>
    <xdr:clientData/>
  </xdr:twoCellAnchor>
  <xdr:twoCellAnchor>
    <xdr:from>
      <xdr:col>15</xdr:col>
      <xdr:colOff>279562</xdr:colOff>
      <xdr:row>765</xdr:row>
      <xdr:rowOff>48702</xdr:rowOff>
    </xdr:from>
    <xdr:to>
      <xdr:col>17</xdr:col>
      <xdr:colOff>147130</xdr:colOff>
      <xdr:row>767</xdr:row>
      <xdr:rowOff>79918</xdr:rowOff>
    </xdr:to>
    <xdr:sp macro="" textlink="">
      <xdr:nvSpPr>
        <xdr:cNvPr id="112" name="吹き出し: 角を丸めた四角形 111">
          <a:extLst>
            <a:ext uri="{FF2B5EF4-FFF2-40B4-BE49-F238E27FC236}">
              <a16:creationId xmlns:a16="http://schemas.microsoft.com/office/drawing/2014/main" id="{F8BD2EDC-320F-4777-AC9B-55A5524D3389}"/>
            </a:ext>
          </a:extLst>
        </xdr:cNvPr>
        <xdr:cNvSpPr/>
      </xdr:nvSpPr>
      <xdr:spPr>
        <a:xfrm>
          <a:off x="10447500" y="145781202"/>
          <a:ext cx="1248693" cy="412216"/>
        </a:xfrm>
        <a:prstGeom prst="wedgeRoundRectCallout">
          <a:avLst>
            <a:gd name="adj1" fmla="val -85766"/>
            <a:gd name="adj2" fmla="val -39207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392703</xdr:colOff>
      <xdr:row>742</xdr:row>
      <xdr:rowOff>71437</xdr:rowOff>
    </xdr:from>
    <xdr:to>
      <xdr:col>20</xdr:col>
      <xdr:colOff>420787</xdr:colOff>
      <xdr:row>746</xdr:row>
      <xdr:rowOff>65625</xdr:rowOff>
    </xdr:to>
    <xdr:sp macro="" textlink="">
      <xdr:nvSpPr>
        <xdr:cNvPr id="113" name="吹き出し: 角を丸めた四角形 112">
          <a:extLst>
            <a:ext uri="{FF2B5EF4-FFF2-40B4-BE49-F238E27FC236}">
              <a16:creationId xmlns:a16="http://schemas.microsoft.com/office/drawing/2014/main" id="{E783D415-02BF-475C-8C0E-E414BC4C93ED}"/>
            </a:ext>
          </a:extLst>
        </xdr:cNvPr>
        <xdr:cNvSpPr/>
      </xdr:nvSpPr>
      <xdr:spPr>
        <a:xfrm>
          <a:off x="13322891" y="141422437"/>
          <a:ext cx="718646" cy="756188"/>
        </a:xfrm>
        <a:prstGeom prst="wedgeRoundRectCallout">
          <a:avLst>
            <a:gd name="adj1" fmla="val -211726"/>
            <a:gd name="adj2" fmla="val 23092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 b="1"/>
            <a:t>2.0</a:t>
          </a:r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oneCellAnchor>
    <xdr:from>
      <xdr:col>4</xdr:col>
      <xdr:colOff>342252</xdr:colOff>
      <xdr:row>708</xdr:row>
      <xdr:rowOff>64576</xdr:rowOff>
    </xdr:from>
    <xdr:ext cx="959622" cy="425822"/>
    <xdr:sp macro="" textlink="">
      <xdr:nvSpPr>
        <xdr:cNvPr id="114" name="テキスト ボックス 113">
          <a:extLst>
            <a:ext uri="{FF2B5EF4-FFF2-40B4-BE49-F238E27FC236}">
              <a16:creationId xmlns:a16="http://schemas.microsoft.com/office/drawing/2014/main" id="{6040F6B1-31C7-49D3-8E3C-64F7657E213E}"/>
            </a:ext>
          </a:extLst>
        </xdr:cNvPr>
        <xdr:cNvSpPr txBox="1"/>
      </xdr:nvSpPr>
      <xdr:spPr>
        <a:xfrm>
          <a:off x="2914002" y="13493857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21</a:t>
          </a:r>
        </a:p>
      </xdr:txBody>
    </xdr:sp>
    <xdr:clientData/>
  </xdr:oneCellAnchor>
  <xdr:twoCellAnchor>
    <xdr:from>
      <xdr:col>18</xdr:col>
      <xdr:colOff>500062</xdr:colOff>
      <xdr:row>760</xdr:row>
      <xdr:rowOff>142875</xdr:rowOff>
    </xdr:from>
    <xdr:to>
      <xdr:col>20</xdr:col>
      <xdr:colOff>302952</xdr:colOff>
      <xdr:row>762</xdr:row>
      <xdr:rowOff>176107</xdr:rowOff>
    </xdr:to>
    <xdr:sp macro="" textlink="">
      <xdr:nvSpPr>
        <xdr:cNvPr id="117" name="吹き出し: 角を丸めた四角形 116">
          <a:extLst>
            <a:ext uri="{FF2B5EF4-FFF2-40B4-BE49-F238E27FC236}">
              <a16:creationId xmlns:a16="http://schemas.microsoft.com/office/drawing/2014/main" id="{E9578E6E-7AE7-451A-8319-D0D53ABDF75C}"/>
            </a:ext>
          </a:extLst>
        </xdr:cNvPr>
        <xdr:cNvSpPr/>
      </xdr:nvSpPr>
      <xdr:spPr>
        <a:xfrm>
          <a:off x="12739687" y="144922875"/>
          <a:ext cx="1184015" cy="414232"/>
        </a:xfrm>
        <a:prstGeom prst="wedgeRoundRectCallout">
          <a:avLst>
            <a:gd name="adj1" fmla="val -171491"/>
            <a:gd name="adj2" fmla="val 5072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690561</xdr:colOff>
      <xdr:row>737</xdr:row>
      <xdr:rowOff>23812</xdr:rowOff>
    </xdr:from>
    <xdr:to>
      <xdr:col>44</xdr:col>
      <xdr:colOff>37608</xdr:colOff>
      <xdr:row>767</xdr:row>
      <xdr:rowOff>95249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FE997B48-79AF-42BC-8513-72BB17FFFE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l="15375" t="13022" b="27074"/>
        <a:stretch/>
      </xdr:blipFill>
      <xdr:spPr>
        <a:xfrm>
          <a:off x="15692436" y="140422312"/>
          <a:ext cx="14539422" cy="5786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767</xdr:row>
      <xdr:rowOff>142875</xdr:rowOff>
    </xdr:from>
    <xdr:to>
      <xdr:col>21</xdr:col>
      <xdr:colOff>366553</xdr:colOff>
      <xdr:row>797</xdr:row>
      <xdr:rowOff>95250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629338E-6D69-47E7-ACD0-E65D99A2E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15375" t="14325" r="243" b="27725"/>
        <a:stretch/>
      </xdr:blipFill>
      <xdr:spPr>
        <a:xfrm>
          <a:off x="0" y="146256375"/>
          <a:ext cx="14677866" cy="5667375"/>
        </a:xfrm>
        <a:prstGeom prst="rect">
          <a:avLst/>
        </a:prstGeom>
      </xdr:spPr>
    </xdr:pic>
    <xdr:clientData/>
  </xdr:twoCellAnchor>
  <xdr:oneCellAnchor>
    <xdr:from>
      <xdr:col>4</xdr:col>
      <xdr:colOff>199377</xdr:colOff>
      <xdr:row>739</xdr:row>
      <xdr:rowOff>88389</xdr:rowOff>
    </xdr:from>
    <xdr:ext cx="959622" cy="425822"/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278BAEE3-A6F9-4922-B083-352314E01BB3}"/>
            </a:ext>
          </a:extLst>
        </xdr:cNvPr>
        <xdr:cNvSpPr txBox="1"/>
      </xdr:nvSpPr>
      <xdr:spPr>
        <a:xfrm>
          <a:off x="2771127" y="140867889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22</a:t>
          </a:r>
        </a:p>
      </xdr:txBody>
    </xdr:sp>
    <xdr:clientData/>
  </xdr:oneCellAnchor>
  <xdr:oneCellAnchor>
    <xdr:from>
      <xdr:col>4</xdr:col>
      <xdr:colOff>389878</xdr:colOff>
      <xdr:row>769</xdr:row>
      <xdr:rowOff>112201</xdr:rowOff>
    </xdr:from>
    <xdr:ext cx="959622" cy="425822"/>
    <xdr:sp macro="" textlink="">
      <xdr:nvSpPr>
        <xdr:cNvPr id="120" name="テキスト ボックス 119">
          <a:extLst>
            <a:ext uri="{FF2B5EF4-FFF2-40B4-BE49-F238E27FC236}">
              <a16:creationId xmlns:a16="http://schemas.microsoft.com/office/drawing/2014/main" id="{3C9C5CAF-8577-4950-93CF-B653B108F20A}"/>
            </a:ext>
          </a:extLst>
        </xdr:cNvPr>
        <xdr:cNvSpPr txBox="1"/>
      </xdr:nvSpPr>
      <xdr:spPr>
        <a:xfrm>
          <a:off x="2961628" y="14660670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22</a:t>
          </a:r>
        </a:p>
      </xdr:txBody>
    </xdr:sp>
    <xdr:clientData/>
  </xdr:oneCellAnchor>
  <xdr:twoCellAnchor>
    <xdr:from>
      <xdr:col>12</xdr:col>
      <xdr:colOff>327188</xdr:colOff>
      <xdr:row>768</xdr:row>
      <xdr:rowOff>96327</xdr:rowOff>
    </xdr:from>
    <xdr:to>
      <xdr:col>14</xdr:col>
      <xdr:colOff>194756</xdr:colOff>
      <xdr:row>770</xdr:row>
      <xdr:rowOff>127543</xdr:rowOff>
    </xdr:to>
    <xdr:sp macro="" textlink="">
      <xdr:nvSpPr>
        <xdr:cNvPr id="121" name="吹き出し: 角を丸めた四角形 120">
          <a:extLst>
            <a:ext uri="{FF2B5EF4-FFF2-40B4-BE49-F238E27FC236}">
              <a16:creationId xmlns:a16="http://schemas.microsoft.com/office/drawing/2014/main" id="{9A0C0762-0027-40E0-A484-932A1A89C4FA}"/>
            </a:ext>
          </a:extLst>
        </xdr:cNvPr>
        <xdr:cNvSpPr/>
      </xdr:nvSpPr>
      <xdr:spPr>
        <a:xfrm>
          <a:off x="8423438" y="146400327"/>
          <a:ext cx="1248693" cy="412216"/>
        </a:xfrm>
        <a:prstGeom prst="wedgeRoundRectCallout">
          <a:avLst>
            <a:gd name="adj1" fmla="val -36184"/>
            <a:gd name="adj2" fmla="val 341567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15</xdr:col>
      <xdr:colOff>559390</xdr:colOff>
      <xdr:row>782</xdr:row>
      <xdr:rowOff>166686</xdr:rowOff>
    </xdr:from>
    <xdr:to>
      <xdr:col>16</xdr:col>
      <xdr:colOff>587474</xdr:colOff>
      <xdr:row>786</xdr:row>
      <xdr:rowOff>160874</xdr:rowOff>
    </xdr:to>
    <xdr:sp macro="" textlink="">
      <xdr:nvSpPr>
        <xdr:cNvPr id="122" name="吹き出し: 角を丸めた四角形 121">
          <a:extLst>
            <a:ext uri="{FF2B5EF4-FFF2-40B4-BE49-F238E27FC236}">
              <a16:creationId xmlns:a16="http://schemas.microsoft.com/office/drawing/2014/main" id="{91C49D55-8644-47B9-8A5A-1A62294063B8}"/>
            </a:ext>
          </a:extLst>
        </xdr:cNvPr>
        <xdr:cNvSpPr/>
      </xdr:nvSpPr>
      <xdr:spPr>
        <a:xfrm>
          <a:off x="10727328" y="149137686"/>
          <a:ext cx="718646" cy="756188"/>
        </a:xfrm>
        <a:prstGeom prst="wedgeRoundRectCallout">
          <a:avLst>
            <a:gd name="adj1" fmla="val -281310"/>
            <a:gd name="adj2" fmla="val 29388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23</xdr:col>
      <xdr:colOff>166686</xdr:colOff>
      <xdr:row>735</xdr:row>
      <xdr:rowOff>119062</xdr:rowOff>
    </xdr:from>
    <xdr:to>
      <xdr:col>44</xdr:col>
      <xdr:colOff>204296</xdr:colOff>
      <xdr:row>766</xdr:row>
      <xdr:rowOff>-1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87744142-CE0F-474C-9819-866289496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l="15375" t="13022" b="27074"/>
        <a:stretch/>
      </xdr:blipFill>
      <xdr:spPr>
        <a:xfrm>
          <a:off x="15859124" y="140136562"/>
          <a:ext cx="14539422" cy="5786437"/>
        </a:xfrm>
        <a:prstGeom prst="rect">
          <a:avLst/>
        </a:prstGeom>
      </xdr:spPr>
    </xdr:pic>
    <xdr:clientData/>
  </xdr:twoCellAnchor>
  <xdr:twoCellAnchor editAs="oneCell">
    <xdr:from>
      <xdr:col>22</xdr:col>
      <xdr:colOff>642937</xdr:colOff>
      <xdr:row>768</xdr:row>
      <xdr:rowOff>1</xdr:rowOff>
    </xdr:from>
    <xdr:to>
      <xdr:col>44</xdr:col>
      <xdr:colOff>331476</xdr:colOff>
      <xdr:row>796</xdr:row>
      <xdr:rowOff>142875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CC2C9544-35BC-47BF-80C8-57973E5AA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4460" t="14325" b="29679"/>
        <a:stretch/>
      </xdr:blipFill>
      <xdr:spPr>
        <a:xfrm>
          <a:off x="15644812" y="146304001"/>
          <a:ext cx="14880914" cy="5476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799</xdr:row>
      <xdr:rowOff>119061</xdr:rowOff>
    </xdr:from>
    <xdr:to>
      <xdr:col>21</xdr:col>
      <xdr:colOff>385867</xdr:colOff>
      <xdr:row>829</xdr:row>
      <xdr:rowOff>119062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AFC0123D-EF08-488E-9E27-E0EFB05F6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15741" t="13999" b="27725"/>
        <a:stretch/>
      </xdr:blipFill>
      <xdr:spPr>
        <a:xfrm>
          <a:off x="0" y="152328561"/>
          <a:ext cx="14697180" cy="5715001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666749</xdr:colOff>
      <xdr:row>799</xdr:row>
      <xdr:rowOff>23812</xdr:rowOff>
    </xdr:from>
    <xdr:to>
      <xdr:col>45</xdr:col>
      <xdr:colOff>202042</xdr:colOff>
      <xdr:row>830</xdr:row>
      <xdr:rowOff>95249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629B82F8-929E-45AC-9787-E4D444878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15009" t="13022" b="28377"/>
        <a:stretch/>
      </xdr:blipFill>
      <xdr:spPr>
        <a:xfrm>
          <a:off x="15668624" y="152233312"/>
          <a:ext cx="15418231" cy="5976937"/>
        </a:xfrm>
        <a:prstGeom prst="rect">
          <a:avLst/>
        </a:prstGeom>
      </xdr:spPr>
    </xdr:pic>
    <xdr:clientData/>
  </xdr:twoCellAnchor>
  <xdr:twoCellAnchor>
    <xdr:from>
      <xdr:col>12</xdr:col>
      <xdr:colOff>231938</xdr:colOff>
      <xdr:row>812</xdr:row>
      <xdr:rowOff>24889</xdr:rowOff>
    </xdr:from>
    <xdr:to>
      <xdr:col>14</xdr:col>
      <xdr:colOff>99506</xdr:colOff>
      <xdr:row>814</xdr:row>
      <xdr:rowOff>56105</xdr:rowOff>
    </xdr:to>
    <xdr:sp macro="" textlink="">
      <xdr:nvSpPr>
        <xdr:cNvPr id="123" name="吹き出し: 角を丸めた四角形 122">
          <a:extLst>
            <a:ext uri="{FF2B5EF4-FFF2-40B4-BE49-F238E27FC236}">
              <a16:creationId xmlns:a16="http://schemas.microsoft.com/office/drawing/2014/main" id="{2E7E232F-BE2F-4523-AB6C-C6111DA0AD20}"/>
            </a:ext>
          </a:extLst>
        </xdr:cNvPr>
        <xdr:cNvSpPr/>
      </xdr:nvSpPr>
      <xdr:spPr>
        <a:xfrm>
          <a:off x="8328188" y="154710889"/>
          <a:ext cx="1248693" cy="412216"/>
        </a:xfrm>
        <a:prstGeom prst="wedgeRoundRectCallout">
          <a:avLst>
            <a:gd name="adj1" fmla="val -102929"/>
            <a:gd name="adj2" fmla="val -42095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16</xdr:col>
      <xdr:colOff>226016</xdr:colOff>
      <xdr:row>814</xdr:row>
      <xdr:rowOff>95248</xdr:rowOff>
    </xdr:from>
    <xdr:to>
      <xdr:col>17</xdr:col>
      <xdr:colOff>254099</xdr:colOff>
      <xdr:row>818</xdr:row>
      <xdr:rowOff>89436</xdr:rowOff>
    </xdr:to>
    <xdr:sp macro="" textlink="">
      <xdr:nvSpPr>
        <xdr:cNvPr id="126" name="吹き出し: 角を丸めた四角形 125">
          <a:extLst>
            <a:ext uri="{FF2B5EF4-FFF2-40B4-BE49-F238E27FC236}">
              <a16:creationId xmlns:a16="http://schemas.microsoft.com/office/drawing/2014/main" id="{FA49841A-C56E-4AE2-91D7-A3DD1DA5DC8D}"/>
            </a:ext>
          </a:extLst>
        </xdr:cNvPr>
        <xdr:cNvSpPr/>
      </xdr:nvSpPr>
      <xdr:spPr>
        <a:xfrm>
          <a:off x="11084516" y="155162248"/>
          <a:ext cx="718646" cy="756188"/>
        </a:xfrm>
        <a:prstGeom prst="wedgeRoundRectCallout">
          <a:avLst>
            <a:gd name="adj1" fmla="val -234921"/>
            <a:gd name="adj2" fmla="val -231981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14</xdr:col>
      <xdr:colOff>119061</xdr:colOff>
      <xdr:row>799</xdr:row>
      <xdr:rowOff>166688</xdr:rowOff>
    </xdr:from>
    <xdr:to>
      <xdr:col>15</xdr:col>
      <xdr:colOff>612513</xdr:colOff>
      <xdr:row>802</xdr:row>
      <xdr:rowOff>9420</xdr:rowOff>
    </xdr:to>
    <xdr:sp macro="" textlink="">
      <xdr:nvSpPr>
        <xdr:cNvPr id="127" name="吹き出し: 角を丸めた四角形 126">
          <a:extLst>
            <a:ext uri="{FF2B5EF4-FFF2-40B4-BE49-F238E27FC236}">
              <a16:creationId xmlns:a16="http://schemas.microsoft.com/office/drawing/2014/main" id="{DF89894B-FEF7-4935-84B6-4F2CDC407DC3}"/>
            </a:ext>
          </a:extLst>
        </xdr:cNvPr>
        <xdr:cNvSpPr/>
      </xdr:nvSpPr>
      <xdr:spPr>
        <a:xfrm>
          <a:off x="9596436" y="152376188"/>
          <a:ext cx="1184015" cy="414232"/>
        </a:xfrm>
        <a:prstGeom prst="wedgeRoundRectCallout">
          <a:avLst>
            <a:gd name="adj1" fmla="val -171491"/>
            <a:gd name="adj2" fmla="val 5072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oneCellAnchor>
    <xdr:from>
      <xdr:col>4</xdr:col>
      <xdr:colOff>342253</xdr:colOff>
      <xdr:row>801</xdr:row>
      <xdr:rowOff>159826</xdr:rowOff>
    </xdr:from>
    <xdr:ext cx="959622" cy="425822"/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B6D06735-4386-423E-B616-73F88F33DF28}"/>
            </a:ext>
          </a:extLst>
        </xdr:cNvPr>
        <xdr:cNvSpPr txBox="1"/>
      </xdr:nvSpPr>
      <xdr:spPr>
        <a:xfrm>
          <a:off x="2914003" y="15275032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23</a:t>
          </a:r>
        </a:p>
      </xdr:txBody>
    </xdr:sp>
    <xdr:clientData/>
  </xdr:oneCellAnchor>
  <xdr:twoCellAnchor editAs="oneCell">
    <xdr:from>
      <xdr:col>0</xdr:col>
      <xdr:colOff>0</xdr:colOff>
      <xdr:row>832</xdr:row>
      <xdr:rowOff>166686</xdr:rowOff>
    </xdr:from>
    <xdr:to>
      <xdr:col>21</xdr:col>
      <xdr:colOff>543290</xdr:colOff>
      <xdr:row>863</xdr:row>
      <xdr:rowOff>-1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4385CD8A-411F-4147-936C-A5C818A28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15192" t="13348" b="28376"/>
        <a:stretch/>
      </xdr:blipFill>
      <xdr:spPr>
        <a:xfrm>
          <a:off x="0" y="158662686"/>
          <a:ext cx="14854603" cy="5738813"/>
        </a:xfrm>
        <a:prstGeom prst="rect">
          <a:avLst/>
        </a:prstGeom>
      </xdr:spPr>
    </xdr:pic>
    <xdr:clientData/>
  </xdr:twoCellAnchor>
  <xdr:oneCellAnchor>
    <xdr:from>
      <xdr:col>4</xdr:col>
      <xdr:colOff>318441</xdr:colOff>
      <xdr:row>835</xdr:row>
      <xdr:rowOff>64576</xdr:rowOff>
    </xdr:from>
    <xdr:ext cx="959622" cy="425822"/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A376D55F-A760-453A-8199-50F0F14769CD}"/>
            </a:ext>
          </a:extLst>
        </xdr:cNvPr>
        <xdr:cNvSpPr txBox="1"/>
      </xdr:nvSpPr>
      <xdr:spPr>
        <a:xfrm>
          <a:off x="2890191" y="15913207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24</a:t>
          </a:r>
        </a:p>
      </xdr:txBody>
    </xdr:sp>
    <xdr:clientData/>
  </xdr:oneCellAnchor>
  <xdr:twoCellAnchor>
    <xdr:from>
      <xdr:col>16</xdr:col>
      <xdr:colOff>136688</xdr:colOff>
      <xdr:row>856</xdr:row>
      <xdr:rowOff>120139</xdr:rowOff>
    </xdr:from>
    <xdr:to>
      <xdr:col>18</xdr:col>
      <xdr:colOff>4256</xdr:colOff>
      <xdr:row>858</xdr:row>
      <xdr:rowOff>151355</xdr:rowOff>
    </xdr:to>
    <xdr:sp macro="" textlink="">
      <xdr:nvSpPr>
        <xdr:cNvPr id="130" name="吹き出し: 角を丸めた四角形 129">
          <a:extLst>
            <a:ext uri="{FF2B5EF4-FFF2-40B4-BE49-F238E27FC236}">
              <a16:creationId xmlns:a16="http://schemas.microsoft.com/office/drawing/2014/main" id="{0B838E04-A2D1-468A-8083-6B418F1E4B2A}"/>
            </a:ext>
          </a:extLst>
        </xdr:cNvPr>
        <xdr:cNvSpPr/>
      </xdr:nvSpPr>
      <xdr:spPr>
        <a:xfrm>
          <a:off x="10995188" y="163188139"/>
          <a:ext cx="1248693" cy="412216"/>
        </a:xfrm>
        <a:prstGeom prst="wedgeRoundRectCallout">
          <a:avLst>
            <a:gd name="adj1" fmla="val -102929"/>
            <a:gd name="adj2" fmla="val -42095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23811</xdr:colOff>
      <xdr:row>833</xdr:row>
      <xdr:rowOff>142876</xdr:rowOff>
    </xdr:from>
    <xdr:to>
      <xdr:col>20</xdr:col>
      <xdr:colOff>517264</xdr:colOff>
      <xdr:row>835</xdr:row>
      <xdr:rowOff>176108</xdr:rowOff>
    </xdr:to>
    <xdr:sp macro="" textlink="">
      <xdr:nvSpPr>
        <xdr:cNvPr id="131" name="吹き出し: 角を丸めた四角形 130">
          <a:extLst>
            <a:ext uri="{FF2B5EF4-FFF2-40B4-BE49-F238E27FC236}">
              <a16:creationId xmlns:a16="http://schemas.microsoft.com/office/drawing/2014/main" id="{2CEE22AF-2363-4F01-A215-6F8508CC7C03}"/>
            </a:ext>
          </a:extLst>
        </xdr:cNvPr>
        <xdr:cNvSpPr/>
      </xdr:nvSpPr>
      <xdr:spPr>
        <a:xfrm>
          <a:off x="12953999" y="158829376"/>
          <a:ext cx="1184015" cy="414232"/>
        </a:xfrm>
        <a:prstGeom prst="wedgeRoundRectCallout">
          <a:avLst>
            <a:gd name="adj1" fmla="val -171491"/>
            <a:gd name="adj2" fmla="val 5072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22</xdr:col>
      <xdr:colOff>666748</xdr:colOff>
      <xdr:row>833</xdr:row>
      <xdr:rowOff>23812</xdr:rowOff>
    </xdr:from>
    <xdr:to>
      <xdr:col>45</xdr:col>
      <xdr:colOff>80856</xdr:colOff>
      <xdr:row>863</xdr:row>
      <xdr:rowOff>119062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D866BD9F-1919-4653-98AB-0779FBA66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15375" t="14325" r="-671" b="28051"/>
        <a:stretch/>
      </xdr:blipFill>
      <xdr:spPr>
        <a:xfrm>
          <a:off x="15668623" y="158710312"/>
          <a:ext cx="15297046" cy="5810250"/>
        </a:xfrm>
        <a:prstGeom prst="rect">
          <a:avLst/>
        </a:prstGeom>
      </xdr:spPr>
    </xdr:pic>
    <xdr:clientData/>
  </xdr:twoCellAnchor>
  <xdr:twoCellAnchor editAs="oneCell">
    <xdr:from>
      <xdr:col>23</xdr:col>
      <xdr:colOff>23811</xdr:colOff>
      <xdr:row>866</xdr:row>
      <xdr:rowOff>-1</xdr:rowOff>
    </xdr:from>
    <xdr:to>
      <xdr:col>44</xdr:col>
      <xdr:colOff>524998</xdr:colOff>
      <xdr:row>895</xdr:row>
      <xdr:rowOff>166686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783C8974-85E1-4F90-ACDD-A3CB7D83C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l="15558" t="13675" b="29352"/>
        <a:stretch/>
      </xdr:blipFill>
      <xdr:spPr>
        <a:xfrm>
          <a:off x="15716249" y="164972999"/>
          <a:ext cx="15002999" cy="5691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142874</xdr:rowOff>
    </xdr:from>
    <xdr:to>
      <xdr:col>22</xdr:col>
      <xdr:colOff>148025</xdr:colOff>
      <xdr:row>895</xdr:row>
      <xdr:rowOff>0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CE10A1B4-F01C-4FC1-B10D-DC7D719AC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l="14826" t="14650" b="27726"/>
        <a:stretch/>
      </xdr:blipFill>
      <xdr:spPr>
        <a:xfrm>
          <a:off x="0" y="164734874"/>
          <a:ext cx="15149900" cy="5762626"/>
        </a:xfrm>
        <a:prstGeom prst="rect">
          <a:avLst/>
        </a:prstGeom>
      </xdr:spPr>
    </xdr:pic>
    <xdr:clientData/>
  </xdr:twoCellAnchor>
  <xdr:twoCellAnchor>
    <xdr:from>
      <xdr:col>17</xdr:col>
      <xdr:colOff>41438</xdr:colOff>
      <xdr:row>892</xdr:row>
      <xdr:rowOff>167765</xdr:rowOff>
    </xdr:from>
    <xdr:to>
      <xdr:col>18</xdr:col>
      <xdr:colOff>599569</xdr:colOff>
      <xdr:row>895</xdr:row>
      <xdr:rowOff>8481</xdr:rowOff>
    </xdr:to>
    <xdr:sp macro="" textlink="">
      <xdr:nvSpPr>
        <xdr:cNvPr id="132" name="吹き出し: 角を丸めた四角形 131">
          <a:extLst>
            <a:ext uri="{FF2B5EF4-FFF2-40B4-BE49-F238E27FC236}">
              <a16:creationId xmlns:a16="http://schemas.microsoft.com/office/drawing/2014/main" id="{2B66C6F1-B272-4834-9EF5-15D98967F178}"/>
            </a:ext>
          </a:extLst>
        </xdr:cNvPr>
        <xdr:cNvSpPr/>
      </xdr:nvSpPr>
      <xdr:spPr>
        <a:xfrm>
          <a:off x="11590501" y="170093765"/>
          <a:ext cx="1248693" cy="412216"/>
        </a:xfrm>
        <a:prstGeom prst="wedgeRoundRectCallout">
          <a:avLst>
            <a:gd name="adj1" fmla="val -102929"/>
            <a:gd name="adj2" fmla="val -42095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333373</xdr:colOff>
      <xdr:row>859</xdr:row>
      <xdr:rowOff>47626</xdr:rowOff>
    </xdr:from>
    <xdr:to>
      <xdr:col>21</xdr:col>
      <xdr:colOff>136263</xdr:colOff>
      <xdr:row>861</xdr:row>
      <xdr:rowOff>80858</xdr:rowOff>
    </xdr:to>
    <xdr:sp macro="" textlink="">
      <xdr:nvSpPr>
        <xdr:cNvPr id="133" name="吹き出し: 角を丸めた四角形 132">
          <a:extLst>
            <a:ext uri="{FF2B5EF4-FFF2-40B4-BE49-F238E27FC236}">
              <a16:creationId xmlns:a16="http://schemas.microsoft.com/office/drawing/2014/main" id="{609963C2-1A5F-4A0D-9439-7DFC1AE5AEBF}"/>
            </a:ext>
          </a:extLst>
        </xdr:cNvPr>
        <xdr:cNvSpPr/>
      </xdr:nvSpPr>
      <xdr:spPr>
        <a:xfrm>
          <a:off x="13263561" y="163687126"/>
          <a:ext cx="1184015" cy="414232"/>
        </a:xfrm>
        <a:prstGeom prst="wedgeRoundRectCallout">
          <a:avLst>
            <a:gd name="adj1" fmla="val -171491"/>
            <a:gd name="adj2" fmla="val 50725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18</xdr:col>
      <xdr:colOff>523873</xdr:colOff>
      <xdr:row>876</xdr:row>
      <xdr:rowOff>95251</xdr:rowOff>
    </xdr:from>
    <xdr:to>
      <xdr:col>20</xdr:col>
      <xdr:colOff>326763</xdr:colOff>
      <xdr:row>878</xdr:row>
      <xdr:rowOff>128483</xdr:rowOff>
    </xdr:to>
    <xdr:sp macro="" textlink="">
      <xdr:nvSpPr>
        <xdr:cNvPr id="134" name="吹き出し: 角を丸めた四角形 133">
          <a:extLst>
            <a:ext uri="{FF2B5EF4-FFF2-40B4-BE49-F238E27FC236}">
              <a16:creationId xmlns:a16="http://schemas.microsoft.com/office/drawing/2014/main" id="{EE414B35-160A-4170-B9D4-BBF461B117C7}"/>
            </a:ext>
          </a:extLst>
        </xdr:cNvPr>
        <xdr:cNvSpPr/>
      </xdr:nvSpPr>
      <xdr:spPr>
        <a:xfrm>
          <a:off x="12763498" y="166973251"/>
          <a:ext cx="1184015" cy="414232"/>
        </a:xfrm>
        <a:prstGeom prst="wedgeRoundRectCallout">
          <a:avLst>
            <a:gd name="adj1" fmla="val 1469"/>
            <a:gd name="adj2" fmla="val 286417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19</xdr:col>
      <xdr:colOff>583204</xdr:colOff>
      <xdr:row>870</xdr:row>
      <xdr:rowOff>95248</xdr:rowOff>
    </xdr:from>
    <xdr:to>
      <xdr:col>20</xdr:col>
      <xdr:colOff>611288</xdr:colOff>
      <xdr:row>874</xdr:row>
      <xdr:rowOff>89436</xdr:rowOff>
    </xdr:to>
    <xdr:sp macro="" textlink="">
      <xdr:nvSpPr>
        <xdr:cNvPr id="135" name="吹き出し: 角を丸めた四角形 134">
          <a:extLst>
            <a:ext uri="{FF2B5EF4-FFF2-40B4-BE49-F238E27FC236}">
              <a16:creationId xmlns:a16="http://schemas.microsoft.com/office/drawing/2014/main" id="{13FA4C4A-D1DF-40EA-BDDF-7C435D02616B}"/>
            </a:ext>
          </a:extLst>
        </xdr:cNvPr>
        <xdr:cNvSpPr/>
      </xdr:nvSpPr>
      <xdr:spPr>
        <a:xfrm>
          <a:off x="13513392" y="165830248"/>
          <a:ext cx="718646" cy="756188"/>
        </a:xfrm>
        <a:prstGeom prst="wedgeRoundRectCallout">
          <a:avLst>
            <a:gd name="adj1" fmla="val 86491"/>
            <a:gd name="adj2" fmla="val 111262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oneCellAnchor>
    <xdr:from>
      <xdr:col>4</xdr:col>
      <xdr:colOff>580379</xdr:colOff>
      <xdr:row>866</xdr:row>
      <xdr:rowOff>64576</xdr:rowOff>
    </xdr:from>
    <xdr:ext cx="959622" cy="425822"/>
    <xdr:sp macro="" textlink="">
      <xdr:nvSpPr>
        <xdr:cNvPr id="136" name="テキスト ボックス 135">
          <a:extLst>
            <a:ext uri="{FF2B5EF4-FFF2-40B4-BE49-F238E27FC236}">
              <a16:creationId xmlns:a16="http://schemas.microsoft.com/office/drawing/2014/main" id="{E1EB1205-3357-4B7D-9EB9-B721913F46FE}"/>
            </a:ext>
          </a:extLst>
        </xdr:cNvPr>
        <xdr:cNvSpPr txBox="1"/>
      </xdr:nvSpPr>
      <xdr:spPr>
        <a:xfrm>
          <a:off x="3152129" y="16503757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25</a:t>
          </a:r>
        </a:p>
      </xdr:txBody>
    </xdr:sp>
    <xdr:clientData/>
  </xdr:oneCellAnchor>
  <xdr:twoCellAnchor editAs="oneCell">
    <xdr:from>
      <xdr:col>0</xdr:col>
      <xdr:colOff>0</xdr:colOff>
      <xdr:row>897</xdr:row>
      <xdr:rowOff>0</xdr:rowOff>
    </xdr:from>
    <xdr:to>
      <xdr:col>22</xdr:col>
      <xdr:colOff>290205</xdr:colOff>
      <xdr:row>928</xdr:row>
      <xdr:rowOff>23812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D59513B4-6331-43AD-8CF0-277F4F12E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170878500"/>
          <a:ext cx="15292080" cy="5929312"/>
        </a:xfrm>
        <a:prstGeom prst="rect">
          <a:avLst/>
        </a:prstGeom>
      </xdr:spPr>
    </xdr:pic>
    <xdr:clientData/>
  </xdr:twoCellAnchor>
  <xdr:oneCellAnchor>
    <xdr:from>
      <xdr:col>4</xdr:col>
      <xdr:colOff>342254</xdr:colOff>
      <xdr:row>899</xdr:row>
      <xdr:rowOff>159826</xdr:rowOff>
    </xdr:from>
    <xdr:ext cx="959622" cy="425822"/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37BE9921-835A-483A-A328-D09E505ACD89}"/>
            </a:ext>
          </a:extLst>
        </xdr:cNvPr>
        <xdr:cNvSpPr txBox="1"/>
      </xdr:nvSpPr>
      <xdr:spPr>
        <a:xfrm>
          <a:off x="2914004" y="171419326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26</a:t>
          </a:r>
        </a:p>
      </xdr:txBody>
    </xdr:sp>
    <xdr:clientData/>
  </xdr:oneCellAnchor>
  <xdr:twoCellAnchor>
    <xdr:from>
      <xdr:col>10</xdr:col>
      <xdr:colOff>279564</xdr:colOff>
      <xdr:row>895</xdr:row>
      <xdr:rowOff>48703</xdr:rowOff>
    </xdr:from>
    <xdr:to>
      <xdr:col>12</xdr:col>
      <xdr:colOff>147132</xdr:colOff>
      <xdr:row>897</xdr:row>
      <xdr:rowOff>79919</xdr:rowOff>
    </xdr:to>
    <xdr:sp macro="" textlink="">
      <xdr:nvSpPr>
        <xdr:cNvPr id="138" name="吹き出し: 角を丸めた四角形 137">
          <a:extLst>
            <a:ext uri="{FF2B5EF4-FFF2-40B4-BE49-F238E27FC236}">
              <a16:creationId xmlns:a16="http://schemas.microsoft.com/office/drawing/2014/main" id="{E121F476-CBFB-490F-AA7E-49490005FEFD}"/>
            </a:ext>
          </a:extLst>
        </xdr:cNvPr>
        <xdr:cNvSpPr/>
      </xdr:nvSpPr>
      <xdr:spPr>
        <a:xfrm>
          <a:off x="6994689" y="170546203"/>
          <a:ext cx="1248693" cy="412216"/>
        </a:xfrm>
        <a:prstGeom prst="wedgeRoundRectCallout">
          <a:avLst>
            <a:gd name="adj1" fmla="val 68701"/>
            <a:gd name="adj2" fmla="val 26069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13</xdr:col>
      <xdr:colOff>464142</xdr:colOff>
      <xdr:row>896</xdr:row>
      <xdr:rowOff>166685</xdr:rowOff>
    </xdr:from>
    <xdr:to>
      <xdr:col>14</xdr:col>
      <xdr:colOff>492226</xdr:colOff>
      <xdr:row>900</xdr:row>
      <xdr:rowOff>160873</xdr:rowOff>
    </xdr:to>
    <xdr:sp macro="" textlink="">
      <xdr:nvSpPr>
        <xdr:cNvPr id="139" name="吹き出し: 角を丸めた四角形 138">
          <a:extLst>
            <a:ext uri="{FF2B5EF4-FFF2-40B4-BE49-F238E27FC236}">
              <a16:creationId xmlns:a16="http://schemas.microsoft.com/office/drawing/2014/main" id="{6A141483-7CDE-4634-92A0-2B2D2B5B0536}"/>
            </a:ext>
          </a:extLst>
        </xdr:cNvPr>
        <xdr:cNvSpPr/>
      </xdr:nvSpPr>
      <xdr:spPr>
        <a:xfrm>
          <a:off x="9250955" y="170854685"/>
          <a:ext cx="718646" cy="756188"/>
        </a:xfrm>
        <a:prstGeom prst="wedgeRoundRectCallout">
          <a:avLst>
            <a:gd name="adj1" fmla="val -39423"/>
            <a:gd name="adj2" fmla="val 16479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23</xdr:col>
      <xdr:colOff>0</xdr:colOff>
      <xdr:row>897</xdr:row>
      <xdr:rowOff>0</xdr:rowOff>
    </xdr:from>
    <xdr:to>
      <xdr:col>44</xdr:col>
      <xdr:colOff>666961</xdr:colOff>
      <xdr:row>928</xdr:row>
      <xdr:rowOff>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C9CAC958-9983-4860-B29D-44E1CBB4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5692438" y="170878500"/>
          <a:ext cx="15168773" cy="59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930</xdr:row>
      <xdr:rowOff>-1</xdr:rowOff>
    </xdr:from>
    <xdr:to>
      <xdr:col>22</xdr:col>
      <xdr:colOff>337166</xdr:colOff>
      <xdr:row>961</xdr:row>
      <xdr:rowOff>71436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C5ACDC44-A544-4E79-8F2A-3EBCF4FEE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177164999"/>
          <a:ext cx="15339041" cy="597693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930</xdr:row>
      <xdr:rowOff>-1</xdr:rowOff>
    </xdr:from>
    <xdr:to>
      <xdr:col>45</xdr:col>
      <xdr:colOff>209221</xdr:colOff>
      <xdr:row>961</xdr:row>
      <xdr:rowOff>71436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9DB92FFB-05D4-4898-9F44-A78A7BBA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692438" y="177164999"/>
          <a:ext cx="15401596" cy="5976937"/>
        </a:xfrm>
        <a:prstGeom prst="rect">
          <a:avLst/>
        </a:prstGeom>
      </xdr:spPr>
    </xdr:pic>
    <xdr:clientData/>
  </xdr:twoCellAnchor>
  <xdr:twoCellAnchor>
    <xdr:from>
      <xdr:col>11</xdr:col>
      <xdr:colOff>136688</xdr:colOff>
      <xdr:row>931</xdr:row>
      <xdr:rowOff>167766</xdr:rowOff>
    </xdr:from>
    <xdr:to>
      <xdr:col>13</xdr:col>
      <xdr:colOff>4256</xdr:colOff>
      <xdr:row>934</xdr:row>
      <xdr:rowOff>8482</xdr:rowOff>
    </xdr:to>
    <xdr:sp macro="" textlink="">
      <xdr:nvSpPr>
        <xdr:cNvPr id="143" name="吹き出し: 角を丸めた四角形 142">
          <a:extLst>
            <a:ext uri="{FF2B5EF4-FFF2-40B4-BE49-F238E27FC236}">
              <a16:creationId xmlns:a16="http://schemas.microsoft.com/office/drawing/2014/main" id="{6AF89A94-7EFB-4D75-9E9B-B53F372F2059}"/>
            </a:ext>
          </a:extLst>
        </xdr:cNvPr>
        <xdr:cNvSpPr/>
      </xdr:nvSpPr>
      <xdr:spPr>
        <a:xfrm>
          <a:off x="7542376" y="177523266"/>
          <a:ext cx="1248693" cy="412216"/>
        </a:xfrm>
        <a:prstGeom prst="wedgeRoundRectCallout">
          <a:avLst>
            <a:gd name="adj1" fmla="val -70510"/>
            <a:gd name="adj2" fmla="val 532197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13</xdr:col>
      <xdr:colOff>297455</xdr:colOff>
      <xdr:row>931</xdr:row>
      <xdr:rowOff>119060</xdr:rowOff>
    </xdr:from>
    <xdr:to>
      <xdr:col>14</xdr:col>
      <xdr:colOff>325539</xdr:colOff>
      <xdr:row>935</xdr:row>
      <xdr:rowOff>113248</xdr:rowOff>
    </xdr:to>
    <xdr:sp macro="" textlink="">
      <xdr:nvSpPr>
        <xdr:cNvPr id="144" name="吹き出し: 角を丸めた四角形 143">
          <a:extLst>
            <a:ext uri="{FF2B5EF4-FFF2-40B4-BE49-F238E27FC236}">
              <a16:creationId xmlns:a16="http://schemas.microsoft.com/office/drawing/2014/main" id="{D753CC29-C6B5-406D-9D26-4F6A225E567F}"/>
            </a:ext>
          </a:extLst>
        </xdr:cNvPr>
        <xdr:cNvSpPr/>
      </xdr:nvSpPr>
      <xdr:spPr>
        <a:xfrm>
          <a:off x="9084268" y="177474560"/>
          <a:ext cx="718646" cy="756188"/>
        </a:xfrm>
        <a:prstGeom prst="wedgeRoundRectCallout">
          <a:avLst>
            <a:gd name="adj1" fmla="val -185218"/>
            <a:gd name="adj2" fmla="val 26241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0</xdr:col>
      <xdr:colOff>0</xdr:colOff>
      <xdr:row>963</xdr:row>
      <xdr:rowOff>-1</xdr:rowOff>
    </xdr:from>
    <xdr:to>
      <xdr:col>22</xdr:col>
      <xdr:colOff>562610</xdr:colOff>
      <xdr:row>994</xdr:row>
      <xdr:rowOff>142874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E285B36F-0EA2-4331-A544-3F1B102AD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183451499"/>
          <a:ext cx="15564485" cy="6048375"/>
        </a:xfrm>
        <a:prstGeom prst="rect">
          <a:avLst/>
        </a:prstGeom>
      </xdr:spPr>
    </xdr:pic>
    <xdr:clientData/>
  </xdr:twoCellAnchor>
  <xdr:oneCellAnchor>
    <xdr:from>
      <xdr:col>4</xdr:col>
      <xdr:colOff>651817</xdr:colOff>
      <xdr:row>931</xdr:row>
      <xdr:rowOff>183638</xdr:rowOff>
    </xdr:from>
    <xdr:ext cx="959622" cy="425822"/>
    <xdr:sp macro="" textlink="">
      <xdr:nvSpPr>
        <xdr:cNvPr id="146" name="テキスト ボックス 145">
          <a:extLst>
            <a:ext uri="{FF2B5EF4-FFF2-40B4-BE49-F238E27FC236}">
              <a16:creationId xmlns:a16="http://schemas.microsoft.com/office/drawing/2014/main" id="{55DAAD8A-8503-484E-A09B-34131A8206EB}"/>
            </a:ext>
          </a:extLst>
        </xdr:cNvPr>
        <xdr:cNvSpPr txBox="1"/>
      </xdr:nvSpPr>
      <xdr:spPr>
        <a:xfrm>
          <a:off x="3223567" y="177539138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27</a:t>
          </a:r>
        </a:p>
      </xdr:txBody>
    </xdr:sp>
    <xdr:clientData/>
  </xdr:oneCellAnchor>
  <xdr:oneCellAnchor>
    <xdr:from>
      <xdr:col>4</xdr:col>
      <xdr:colOff>485129</xdr:colOff>
      <xdr:row>964</xdr:row>
      <xdr:rowOff>136013</xdr:rowOff>
    </xdr:from>
    <xdr:ext cx="959622" cy="425822"/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FE2B602A-F0B9-4026-9304-F89DBCCA0684}"/>
            </a:ext>
          </a:extLst>
        </xdr:cNvPr>
        <xdr:cNvSpPr txBox="1"/>
      </xdr:nvSpPr>
      <xdr:spPr>
        <a:xfrm>
          <a:off x="3056879" y="18377801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28</a:t>
          </a:r>
        </a:p>
      </xdr:txBody>
    </xdr:sp>
    <xdr:clientData/>
  </xdr:oneCellAnchor>
  <xdr:twoCellAnchor>
    <xdr:from>
      <xdr:col>17</xdr:col>
      <xdr:colOff>160500</xdr:colOff>
      <xdr:row>964</xdr:row>
      <xdr:rowOff>167765</xdr:rowOff>
    </xdr:from>
    <xdr:to>
      <xdr:col>19</xdr:col>
      <xdr:colOff>28068</xdr:colOff>
      <xdr:row>967</xdr:row>
      <xdr:rowOff>8481</xdr:rowOff>
    </xdr:to>
    <xdr:sp macro="" textlink="">
      <xdr:nvSpPr>
        <xdr:cNvPr id="148" name="吹き出し: 角を丸めた四角形 147">
          <a:extLst>
            <a:ext uri="{FF2B5EF4-FFF2-40B4-BE49-F238E27FC236}">
              <a16:creationId xmlns:a16="http://schemas.microsoft.com/office/drawing/2014/main" id="{E4BABFD8-21DB-47DC-B0CC-AA0E4A3A4E29}"/>
            </a:ext>
          </a:extLst>
        </xdr:cNvPr>
        <xdr:cNvSpPr/>
      </xdr:nvSpPr>
      <xdr:spPr>
        <a:xfrm>
          <a:off x="11709563" y="183809765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17</xdr:col>
      <xdr:colOff>487955</xdr:colOff>
      <xdr:row>980</xdr:row>
      <xdr:rowOff>71435</xdr:rowOff>
    </xdr:from>
    <xdr:to>
      <xdr:col>18</xdr:col>
      <xdr:colOff>516039</xdr:colOff>
      <xdr:row>984</xdr:row>
      <xdr:rowOff>65623</xdr:rowOff>
    </xdr:to>
    <xdr:sp macro="" textlink="">
      <xdr:nvSpPr>
        <xdr:cNvPr id="149" name="吹き出し: 角を丸めた四角形 148">
          <a:extLst>
            <a:ext uri="{FF2B5EF4-FFF2-40B4-BE49-F238E27FC236}">
              <a16:creationId xmlns:a16="http://schemas.microsoft.com/office/drawing/2014/main" id="{26BFF7C1-1E88-4ACD-AFEE-C11923C5C5D1}"/>
            </a:ext>
          </a:extLst>
        </xdr:cNvPr>
        <xdr:cNvSpPr/>
      </xdr:nvSpPr>
      <xdr:spPr>
        <a:xfrm>
          <a:off x="12037018" y="186761435"/>
          <a:ext cx="718646" cy="756188"/>
        </a:xfrm>
        <a:prstGeom prst="wedgeRoundRectCallout">
          <a:avLst>
            <a:gd name="adj1" fmla="val -89126"/>
            <a:gd name="adj2" fmla="val -178448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24</xdr:col>
      <xdr:colOff>-1</xdr:colOff>
      <xdr:row>963</xdr:row>
      <xdr:rowOff>0</xdr:rowOff>
    </xdr:from>
    <xdr:to>
      <xdr:col>45</xdr:col>
      <xdr:colOff>247829</xdr:colOff>
      <xdr:row>993</xdr:row>
      <xdr:rowOff>23812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AD5630BA-2B27-4B59-863E-74D427D7F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382999" y="183451500"/>
          <a:ext cx="14749643" cy="5738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996</xdr:row>
      <xdr:rowOff>0</xdr:rowOff>
    </xdr:from>
    <xdr:to>
      <xdr:col>23</xdr:col>
      <xdr:colOff>65362</xdr:colOff>
      <xdr:row>1027</xdr:row>
      <xdr:rowOff>166687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9A40B872-3AB7-4C86-BB46-4F74AEE8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189738000"/>
          <a:ext cx="15757800" cy="6072187"/>
        </a:xfrm>
        <a:prstGeom prst="rect">
          <a:avLst/>
        </a:prstGeom>
      </xdr:spPr>
    </xdr:pic>
    <xdr:clientData/>
  </xdr:twoCellAnchor>
  <xdr:oneCellAnchor>
    <xdr:from>
      <xdr:col>4</xdr:col>
      <xdr:colOff>366067</xdr:colOff>
      <xdr:row>998</xdr:row>
      <xdr:rowOff>40763</xdr:rowOff>
    </xdr:from>
    <xdr:ext cx="959622" cy="425822"/>
    <xdr:sp macro="" textlink="">
      <xdr:nvSpPr>
        <xdr:cNvPr id="152" name="テキスト ボックス 151">
          <a:extLst>
            <a:ext uri="{FF2B5EF4-FFF2-40B4-BE49-F238E27FC236}">
              <a16:creationId xmlns:a16="http://schemas.microsoft.com/office/drawing/2014/main" id="{86BBC540-DB4D-410B-A49E-A1AD9621E9F9}"/>
            </a:ext>
          </a:extLst>
        </xdr:cNvPr>
        <xdr:cNvSpPr txBox="1"/>
      </xdr:nvSpPr>
      <xdr:spPr>
        <a:xfrm>
          <a:off x="2937817" y="19015976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29</a:t>
          </a:r>
        </a:p>
      </xdr:txBody>
    </xdr:sp>
    <xdr:clientData/>
  </xdr:oneCellAnchor>
  <xdr:twoCellAnchor>
    <xdr:from>
      <xdr:col>17</xdr:col>
      <xdr:colOff>303375</xdr:colOff>
      <xdr:row>996</xdr:row>
      <xdr:rowOff>96328</xdr:rowOff>
    </xdr:from>
    <xdr:to>
      <xdr:col>19</xdr:col>
      <xdr:colOff>170943</xdr:colOff>
      <xdr:row>998</xdr:row>
      <xdr:rowOff>127544</xdr:rowOff>
    </xdr:to>
    <xdr:sp macro="" textlink="">
      <xdr:nvSpPr>
        <xdr:cNvPr id="153" name="吹き出し: 角を丸めた四角形 152">
          <a:extLst>
            <a:ext uri="{FF2B5EF4-FFF2-40B4-BE49-F238E27FC236}">
              <a16:creationId xmlns:a16="http://schemas.microsoft.com/office/drawing/2014/main" id="{7598E1D9-E3A0-4E50-B4D4-D3D60EEDCAA6}"/>
            </a:ext>
          </a:extLst>
        </xdr:cNvPr>
        <xdr:cNvSpPr/>
      </xdr:nvSpPr>
      <xdr:spPr>
        <a:xfrm>
          <a:off x="11852438" y="189834328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666748</xdr:colOff>
      <xdr:row>1004</xdr:row>
      <xdr:rowOff>2</xdr:rowOff>
    </xdr:from>
    <xdr:to>
      <xdr:col>20</xdr:col>
      <xdr:colOff>469638</xdr:colOff>
      <xdr:row>1006</xdr:row>
      <xdr:rowOff>33234</xdr:rowOff>
    </xdr:to>
    <xdr:sp macro="" textlink="">
      <xdr:nvSpPr>
        <xdr:cNvPr id="155" name="吹き出し: 角を丸めた四角形 154">
          <a:extLst>
            <a:ext uri="{FF2B5EF4-FFF2-40B4-BE49-F238E27FC236}">
              <a16:creationId xmlns:a16="http://schemas.microsoft.com/office/drawing/2014/main" id="{D634CE75-BC86-42D3-8351-50043C9DDD5C}"/>
            </a:ext>
          </a:extLst>
        </xdr:cNvPr>
        <xdr:cNvSpPr/>
      </xdr:nvSpPr>
      <xdr:spPr>
        <a:xfrm>
          <a:off x="12906373" y="191262002"/>
          <a:ext cx="1184015" cy="414232"/>
        </a:xfrm>
        <a:prstGeom prst="wedgeRoundRectCallout">
          <a:avLst>
            <a:gd name="adj1" fmla="val -101100"/>
            <a:gd name="adj2" fmla="val 332406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24</xdr:col>
      <xdr:colOff>0</xdr:colOff>
      <xdr:row>996</xdr:row>
      <xdr:rowOff>0</xdr:rowOff>
    </xdr:from>
    <xdr:to>
      <xdr:col>46</xdr:col>
      <xdr:colOff>287955</xdr:colOff>
      <xdr:row>1027</xdr:row>
      <xdr:rowOff>119062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A93F9970-35C9-41B7-BC09-CE79DE56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383000" y="189738000"/>
          <a:ext cx="15480330" cy="60245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23</xdr:col>
      <xdr:colOff>25018</xdr:colOff>
      <xdr:row>1062</xdr:row>
      <xdr:rowOff>71437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65C7A77F-1B17-48A3-93E9-C0A4E39AC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196215000"/>
          <a:ext cx="15717456" cy="6167437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1030</xdr:row>
      <xdr:rowOff>0</xdr:rowOff>
    </xdr:from>
    <xdr:to>
      <xdr:col>46</xdr:col>
      <xdr:colOff>558312</xdr:colOff>
      <xdr:row>1062</xdr:row>
      <xdr:rowOff>71437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158E6D82-7F5F-4D03-BB44-9699DFC5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6383000" y="196215000"/>
          <a:ext cx="15750687" cy="6167437"/>
        </a:xfrm>
        <a:prstGeom prst="rect">
          <a:avLst/>
        </a:prstGeom>
      </xdr:spPr>
    </xdr:pic>
    <xdr:clientData/>
  </xdr:twoCellAnchor>
  <xdr:oneCellAnchor>
    <xdr:from>
      <xdr:col>4</xdr:col>
      <xdr:colOff>366067</xdr:colOff>
      <xdr:row>1032</xdr:row>
      <xdr:rowOff>112201</xdr:rowOff>
    </xdr:from>
    <xdr:ext cx="959622" cy="425822"/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id="{29C765DC-1346-47A4-8870-EFB291CF4185}"/>
            </a:ext>
          </a:extLst>
        </xdr:cNvPr>
        <xdr:cNvSpPr txBox="1"/>
      </xdr:nvSpPr>
      <xdr:spPr>
        <a:xfrm>
          <a:off x="2937817" y="19670820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30</a:t>
          </a:r>
        </a:p>
      </xdr:txBody>
    </xdr:sp>
    <xdr:clientData/>
  </xdr:oneCellAnchor>
  <xdr:oneCellAnchor>
    <xdr:from>
      <xdr:col>3</xdr:col>
      <xdr:colOff>651816</xdr:colOff>
      <xdr:row>1065</xdr:row>
      <xdr:rowOff>40763</xdr:rowOff>
    </xdr:from>
    <xdr:ext cx="959622" cy="425822"/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9FBF8D2A-70D2-4062-A756-CFBB6E64223D}"/>
            </a:ext>
          </a:extLst>
        </xdr:cNvPr>
        <xdr:cNvSpPr txBox="1"/>
      </xdr:nvSpPr>
      <xdr:spPr>
        <a:xfrm>
          <a:off x="2533004" y="20292326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31</a:t>
          </a:r>
        </a:p>
      </xdr:txBody>
    </xdr:sp>
    <xdr:clientData/>
  </xdr:oneCellAnchor>
  <xdr:twoCellAnchor editAs="oneCell">
    <xdr:from>
      <xdr:col>24</xdr:col>
      <xdr:colOff>0</xdr:colOff>
      <xdr:row>1064</xdr:row>
      <xdr:rowOff>0</xdr:rowOff>
    </xdr:from>
    <xdr:to>
      <xdr:col>46</xdr:col>
      <xdr:colOff>686057</xdr:colOff>
      <xdr:row>1096</xdr:row>
      <xdr:rowOff>23812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46751D88-A100-489D-BB43-AA6D98BF3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6383000" y="202692000"/>
          <a:ext cx="15878432" cy="6119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1097</xdr:row>
      <xdr:rowOff>-1</xdr:rowOff>
    </xdr:from>
    <xdr:to>
      <xdr:col>23</xdr:col>
      <xdr:colOff>193418</xdr:colOff>
      <xdr:row>1129</xdr:row>
      <xdr:rowOff>47624</xdr:rowOff>
    </xdr:to>
    <xdr:pic>
      <xdr:nvPicPr>
        <xdr:cNvPr id="165" name="図 164">
          <a:extLst>
            <a:ext uri="{FF2B5EF4-FFF2-40B4-BE49-F238E27FC236}">
              <a16:creationId xmlns:a16="http://schemas.microsoft.com/office/drawing/2014/main" id="{8C841195-DE83-47BD-A885-28058A649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208978499"/>
          <a:ext cx="15885856" cy="6143625"/>
        </a:xfrm>
        <a:prstGeom prst="rect">
          <a:avLst/>
        </a:prstGeom>
      </xdr:spPr>
    </xdr:pic>
    <xdr:clientData/>
  </xdr:twoCellAnchor>
  <xdr:twoCellAnchor>
    <xdr:from>
      <xdr:col>16</xdr:col>
      <xdr:colOff>422439</xdr:colOff>
      <xdr:row>1032</xdr:row>
      <xdr:rowOff>24890</xdr:rowOff>
    </xdr:from>
    <xdr:to>
      <xdr:col>18</xdr:col>
      <xdr:colOff>290007</xdr:colOff>
      <xdr:row>1034</xdr:row>
      <xdr:rowOff>56106</xdr:rowOff>
    </xdr:to>
    <xdr:sp macro="" textlink="">
      <xdr:nvSpPr>
        <xdr:cNvPr id="166" name="吹き出し: 角を丸めた四角形 165">
          <a:extLst>
            <a:ext uri="{FF2B5EF4-FFF2-40B4-BE49-F238E27FC236}">
              <a16:creationId xmlns:a16="http://schemas.microsoft.com/office/drawing/2014/main" id="{2D7E2E9B-7C6A-4695-A81C-57B6227778BA}"/>
            </a:ext>
          </a:extLst>
        </xdr:cNvPr>
        <xdr:cNvSpPr/>
      </xdr:nvSpPr>
      <xdr:spPr>
        <a:xfrm>
          <a:off x="11280939" y="196620890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15</xdr:col>
      <xdr:colOff>681373</xdr:colOff>
      <xdr:row>1062</xdr:row>
      <xdr:rowOff>9191</xdr:rowOff>
    </xdr:from>
    <xdr:to>
      <xdr:col>17</xdr:col>
      <xdr:colOff>548941</xdr:colOff>
      <xdr:row>1064</xdr:row>
      <xdr:rowOff>40407</xdr:rowOff>
    </xdr:to>
    <xdr:sp macro="" textlink="">
      <xdr:nvSpPr>
        <xdr:cNvPr id="168" name="吹き出し: 角を丸めた四角形 167">
          <a:extLst>
            <a:ext uri="{FF2B5EF4-FFF2-40B4-BE49-F238E27FC236}">
              <a16:creationId xmlns:a16="http://schemas.microsoft.com/office/drawing/2014/main" id="{849506C2-F1B9-45BF-BA54-44A4E20C545D}"/>
            </a:ext>
          </a:extLst>
        </xdr:cNvPr>
        <xdr:cNvSpPr/>
      </xdr:nvSpPr>
      <xdr:spPr>
        <a:xfrm>
          <a:off x="10774531" y="195221559"/>
          <a:ext cx="1237831" cy="398848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428626</xdr:colOff>
      <xdr:row>1110</xdr:row>
      <xdr:rowOff>0</xdr:rowOff>
    </xdr:from>
    <xdr:to>
      <xdr:col>20</xdr:col>
      <xdr:colOff>296194</xdr:colOff>
      <xdr:row>1112</xdr:row>
      <xdr:rowOff>31216</xdr:rowOff>
    </xdr:to>
    <xdr:sp macro="" textlink="">
      <xdr:nvSpPr>
        <xdr:cNvPr id="169" name="吹き出し: 角を丸めた四角形 168">
          <a:extLst>
            <a:ext uri="{FF2B5EF4-FFF2-40B4-BE49-F238E27FC236}">
              <a16:creationId xmlns:a16="http://schemas.microsoft.com/office/drawing/2014/main" id="{4EB61BD6-5346-4C9D-82B0-511FD01BC920}"/>
            </a:ext>
          </a:extLst>
        </xdr:cNvPr>
        <xdr:cNvSpPr/>
      </xdr:nvSpPr>
      <xdr:spPr>
        <a:xfrm>
          <a:off x="12668251" y="211455000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595312</xdr:colOff>
      <xdr:row>1102</xdr:row>
      <xdr:rowOff>166688</xdr:rowOff>
    </xdr:from>
    <xdr:to>
      <xdr:col>21</xdr:col>
      <xdr:colOff>398202</xdr:colOff>
      <xdr:row>1105</xdr:row>
      <xdr:rowOff>9420</xdr:rowOff>
    </xdr:to>
    <xdr:sp macro="" textlink="">
      <xdr:nvSpPr>
        <xdr:cNvPr id="170" name="吹き出し: 角を丸めた四角形 169">
          <a:extLst>
            <a:ext uri="{FF2B5EF4-FFF2-40B4-BE49-F238E27FC236}">
              <a16:creationId xmlns:a16="http://schemas.microsoft.com/office/drawing/2014/main" id="{50E19531-62A7-45E4-9038-C91DDE45934E}"/>
            </a:ext>
          </a:extLst>
        </xdr:cNvPr>
        <xdr:cNvSpPr/>
      </xdr:nvSpPr>
      <xdr:spPr>
        <a:xfrm>
          <a:off x="13525500" y="210097688"/>
          <a:ext cx="1184015" cy="414232"/>
        </a:xfrm>
        <a:prstGeom prst="wedgeRoundRectCallout">
          <a:avLst>
            <a:gd name="adj1" fmla="val -2553"/>
            <a:gd name="adj2" fmla="val 320908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 editAs="oneCell">
    <xdr:from>
      <xdr:col>24</xdr:col>
      <xdr:colOff>0</xdr:colOff>
      <xdr:row>1098</xdr:row>
      <xdr:rowOff>-1</xdr:rowOff>
    </xdr:from>
    <xdr:to>
      <xdr:col>45</xdr:col>
      <xdr:colOff>588841</xdr:colOff>
      <xdr:row>1128</xdr:row>
      <xdr:rowOff>166686</xdr:rowOff>
    </xdr:to>
    <xdr:pic>
      <xdr:nvPicPr>
        <xdr:cNvPr id="171" name="図 170">
          <a:extLst>
            <a:ext uri="{FF2B5EF4-FFF2-40B4-BE49-F238E27FC236}">
              <a16:creationId xmlns:a16="http://schemas.microsoft.com/office/drawing/2014/main" id="{BF65240D-BF8C-4C93-92C2-DE8E6DC27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383000" y="209168999"/>
          <a:ext cx="15090654" cy="5881687"/>
        </a:xfrm>
        <a:prstGeom prst="rect">
          <a:avLst/>
        </a:prstGeom>
      </xdr:spPr>
    </xdr:pic>
    <xdr:clientData/>
  </xdr:twoCellAnchor>
  <xdr:oneCellAnchor>
    <xdr:from>
      <xdr:col>4</xdr:col>
      <xdr:colOff>104129</xdr:colOff>
      <xdr:row>1099</xdr:row>
      <xdr:rowOff>136013</xdr:rowOff>
    </xdr:from>
    <xdr:ext cx="959622" cy="425822"/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6D43BFD3-5249-426D-9951-1E950C2E47FB}"/>
            </a:ext>
          </a:extLst>
        </xdr:cNvPr>
        <xdr:cNvSpPr txBox="1"/>
      </xdr:nvSpPr>
      <xdr:spPr>
        <a:xfrm>
          <a:off x="2675879" y="20949551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32</a:t>
          </a:r>
        </a:p>
      </xdr:txBody>
    </xdr:sp>
    <xdr:clientData/>
  </xdr:oneCellAnchor>
  <xdr:twoCellAnchor editAs="oneCell">
    <xdr:from>
      <xdr:col>0</xdr:col>
      <xdr:colOff>0</xdr:colOff>
      <xdr:row>1131</xdr:row>
      <xdr:rowOff>0</xdr:rowOff>
    </xdr:from>
    <xdr:to>
      <xdr:col>23</xdr:col>
      <xdr:colOff>293894</xdr:colOff>
      <xdr:row>1163</xdr:row>
      <xdr:rowOff>166687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F14618C5-3456-4D06-8FE8-CC431569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215455500"/>
          <a:ext cx="15986332" cy="6262687"/>
        </a:xfrm>
        <a:prstGeom prst="rect">
          <a:avLst/>
        </a:prstGeom>
      </xdr:spPr>
    </xdr:pic>
    <xdr:clientData/>
  </xdr:twoCellAnchor>
  <xdr:oneCellAnchor>
    <xdr:from>
      <xdr:col>4</xdr:col>
      <xdr:colOff>80317</xdr:colOff>
      <xdr:row>1132</xdr:row>
      <xdr:rowOff>16951</xdr:rowOff>
    </xdr:from>
    <xdr:ext cx="959622" cy="425822"/>
    <xdr:sp macro="" textlink="">
      <xdr:nvSpPr>
        <xdr:cNvPr id="174" name="テキスト ボックス 173">
          <a:extLst>
            <a:ext uri="{FF2B5EF4-FFF2-40B4-BE49-F238E27FC236}">
              <a16:creationId xmlns:a16="http://schemas.microsoft.com/office/drawing/2014/main" id="{04570E8A-6487-4DB7-9EF1-D951A53DC504}"/>
            </a:ext>
          </a:extLst>
        </xdr:cNvPr>
        <xdr:cNvSpPr txBox="1"/>
      </xdr:nvSpPr>
      <xdr:spPr>
        <a:xfrm>
          <a:off x="2652067" y="21566295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33</a:t>
          </a:r>
        </a:p>
      </xdr:txBody>
    </xdr:sp>
    <xdr:clientData/>
  </xdr:oneCellAnchor>
  <xdr:twoCellAnchor>
    <xdr:from>
      <xdr:col>17</xdr:col>
      <xdr:colOff>309563</xdr:colOff>
      <xdr:row>1136</xdr:row>
      <xdr:rowOff>0</xdr:rowOff>
    </xdr:from>
    <xdr:to>
      <xdr:col>19</xdr:col>
      <xdr:colOff>177131</xdr:colOff>
      <xdr:row>1138</xdr:row>
      <xdr:rowOff>31216</xdr:rowOff>
    </xdr:to>
    <xdr:sp macro="" textlink="">
      <xdr:nvSpPr>
        <xdr:cNvPr id="175" name="吹き出し: 角を丸めた四角形 174">
          <a:extLst>
            <a:ext uri="{FF2B5EF4-FFF2-40B4-BE49-F238E27FC236}">
              <a16:creationId xmlns:a16="http://schemas.microsoft.com/office/drawing/2014/main" id="{2DB31D69-182C-4C4B-8B45-2986B8EB9B3B}"/>
            </a:ext>
          </a:extLst>
        </xdr:cNvPr>
        <xdr:cNvSpPr/>
      </xdr:nvSpPr>
      <xdr:spPr>
        <a:xfrm>
          <a:off x="11858626" y="216408000"/>
          <a:ext cx="1248693" cy="412216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19</xdr:col>
      <xdr:colOff>333375</xdr:colOff>
      <xdr:row>1131</xdr:row>
      <xdr:rowOff>47626</xdr:rowOff>
    </xdr:from>
    <xdr:to>
      <xdr:col>21</xdr:col>
      <xdr:colOff>136265</xdr:colOff>
      <xdr:row>1133</xdr:row>
      <xdr:rowOff>80858</xdr:rowOff>
    </xdr:to>
    <xdr:sp macro="" textlink="">
      <xdr:nvSpPr>
        <xdr:cNvPr id="176" name="吹き出し: 角を丸めた四角形 175">
          <a:extLst>
            <a:ext uri="{FF2B5EF4-FFF2-40B4-BE49-F238E27FC236}">
              <a16:creationId xmlns:a16="http://schemas.microsoft.com/office/drawing/2014/main" id="{074852C7-464B-4E7F-AA4F-3CCE5E54625C}"/>
            </a:ext>
          </a:extLst>
        </xdr:cNvPr>
        <xdr:cNvSpPr/>
      </xdr:nvSpPr>
      <xdr:spPr>
        <a:xfrm>
          <a:off x="13263563" y="215503126"/>
          <a:ext cx="1184015" cy="414232"/>
        </a:xfrm>
        <a:prstGeom prst="wedgeRoundRectCallout">
          <a:avLst>
            <a:gd name="adj1" fmla="val 23592"/>
            <a:gd name="adj2" fmla="val 125456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twoCellAnchor>
    <xdr:from>
      <xdr:col>20</xdr:col>
      <xdr:colOff>630831</xdr:colOff>
      <xdr:row>1046</xdr:row>
      <xdr:rowOff>95248</xdr:rowOff>
    </xdr:from>
    <xdr:to>
      <xdr:col>21</xdr:col>
      <xdr:colOff>658914</xdr:colOff>
      <xdr:row>1050</xdr:row>
      <xdr:rowOff>89436</xdr:rowOff>
    </xdr:to>
    <xdr:sp macro="" textlink="">
      <xdr:nvSpPr>
        <xdr:cNvPr id="177" name="吹き出し: 角を丸めた四角形 176">
          <a:extLst>
            <a:ext uri="{FF2B5EF4-FFF2-40B4-BE49-F238E27FC236}">
              <a16:creationId xmlns:a16="http://schemas.microsoft.com/office/drawing/2014/main" id="{6D867F47-8717-47AA-84B7-0EB3F4DCE4BB}"/>
            </a:ext>
          </a:extLst>
        </xdr:cNvPr>
        <xdr:cNvSpPr/>
      </xdr:nvSpPr>
      <xdr:spPr>
        <a:xfrm>
          <a:off x="14251581" y="199358248"/>
          <a:ext cx="718646" cy="756188"/>
        </a:xfrm>
        <a:prstGeom prst="wedgeRoundRectCallout">
          <a:avLst>
            <a:gd name="adj1" fmla="val -89126"/>
            <a:gd name="adj2" fmla="val -178448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16</xdr:col>
      <xdr:colOff>470829</xdr:colOff>
      <xdr:row>1077</xdr:row>
      <xdr:rowOff>64417</xdr:rowOff>
    </xdr:from>
    <xdr:to>
      <xdr:col>17</xdr:col>
      <xdr:colOff>498911</xdr:colOff>
      <xdr:row>1081</xdr:row>
      <xdr:rowOff>68130</xdr:rowOff>
    </xdr:to>
    <xdr:sp macro="" textlink="">
      <xdr:nvSpPr>
        <xdr:cNvPr id="178" name="吹き出し: 角を丸めた四角形 177">
          <a:extLst>
            <a:ext uri="{FF2B5EF4-FFF2-40B4-BE49-F238E27FC236}">
              <a16:creationId xmlns:a16="http://schemas.microsoft.com/office/drawing/2014/main" id="{459DC8FE-AF54-4147-80FA-2B5E518B1A13}"/>
            </a:ext>
          </a:extLst>
        </xdr:cNvPr>
        <xdr:cNvSpPr/>
      </xdr:nvSpPr>
      <xdr:spPr>
        <a:xfrm>
          <a:off x="11249118" y="198034022"/>
          <a:ext cx="713214" cy="738976"/>
        </a:xfrm>
        <a:prstGeom prst="wedgeRoundRectCallout">
          <a:avLst>
            <a:gd name="adj1" fmla="val 56139"/>
            <a:gd name="adj2" fmla="val -216890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>
    <xdr:from>
      <xdr:col>21</xdr:col>
      <xdr:colOff>487957</xdr:colOff>
      <xdr:row>1152</xdr:row>
      <xdr:rowOff>38097</xdr:rowOff>
    </xdr:from>
    <xdr:to>
      <xdr:col>22</xdr:col>
      <xdr:colOff>516041</xdr:colOff>
      <xdr:row>1156</xdr:row>
      <xdr:rowOff>41810</xdr:rowOff>
    </xdr:to>
    <xdr:sp macro="" textlink="">
      <xdr:nvSpPr>
        <xdr:cNvPr id="179" name="吹き出し: 角を丸めた四角形 178">
          <a:extLst>
            <a:ext uri="{FF2B5EF4-FFF2-40B4-BE49-F238E27FC236}">
              <a16:creationId xmlns:a16="http://schemas.microsoft.com/office/drawing/2014/main" id="{B2C19305-8244-4D48-9C28-6D39FDBD46CE}"/>
            </a:ext>
          </a:extLst>
        </xdr:cNvPr>
        <xdr:cNvSpPr/>
      </xdr:nvSpPr>
      <xdr:spPr>
        <a:xfrm>
          <a:off x="14799270" y="219494097"/>
          <a:ext cx="718646" cy="765713"/>
        </a:xfrm>
        <a:prstGeom prst="wedgeRoundRectCallout">
          <a:avLst>
            <a:gd name="adj1" fmla="val -89126"/>
            <a:gd name="adj2" fmla="val -178448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損切</a:t>
          </a:r>
        </a:p>
      </xdr:txBody>
    </xdr:sp>
    <xdr:clientData/>
  </xdr:twoCellAnchor>
  <xdr:twoCellAnchor editAs="oneCell">
    <xdr:from>
      <xdr:col>24</xdr:col>
      <xdr:colOff>-1</xdr:colOff>
      <xdr:row>1132</xdr:row>
      <xdr:rowOff>0</xdr:rowOff>
    </xdr:from>
    <xdr:to>
      <xdr:col>47</xdr:col>
      <xdr:colOff>666748</xdr:colOff>
      <xdr:row>1165</xdr:row>
      <xdr:rowOff>170168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D16FA7CD-32CD-4BC4-BB52-EDA43F7A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6382999" y="215646000"/>
          <a:ext cx="16549687" cy="6456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1165</xdr:row>
      <xdr:rowOff>133685</xdr:rowOff>
    </xdr:from>
    <xdr:to>
      <xdr:col>23</xdr:col>
      <xdr:colOff>204458</xdr:colOff>
      <xdr:row>1198</xdr:row>
      <xdr:rowOff>0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47C30909-B70D-44C5-B707-5AB0EBF7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214279080"/>
          <a:ext cx="15778669" cy="593223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1167</xdr:row>
      <xdr:rowOff>-1</xdr:rowOff>
    </xdr:from>
    <xdr:to>
      <xdr:col>45</xdr:col>
      <xdr:colOff>406923</xdr:colOff>
      <xdr:row>1197</xdr:row>
      <xdr:rowOff>71436</xdr:rowOff>
    </xdr:to>
    <xdr:pic>
      <xdr:nvPicPr>
        <xdr:cNvPr id="182" name="図 181">
          <a:extLst>
            <a:ext uri="{FF2B5EF4-FFF2-40B4-BE49-F238E27FC236}">
              <a16:creationId xmlns:a16="http://schemas.microsoft.com/office/drawing/2014/main" id="{E246DED3-C80E-4D0C-AA07-0888D1950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383000" y="222313499"/>
          <a:ext cx="14908736" cy="5786437"/>
        </a:xfrm>
        <a:prstGeom prst="rect">
          <a:avLst/>
        </a:prstGeom>
      </xdr:spPr>
    </xdr:pic>
    <xdr:clientData/>
  </xdr:twoCellAnchor>
  <xdr:twoCellAnchor>
    <xdr:from>
      <xdr:col>16</xdr:col>
      <xdr:colOff>528889</xdr:colOff>
      <xdr:row>1171</xdr:row>
      <xdr:rowOff>30915</xdr:rowOff>
    </xdr:from>
    <xdr:to>
      <xdr:col>18</xdr:col>
      <xdr:colOff>396456</xdr:colOff>
      <xdr:row>1173</xdr:row>
      <xdr:rowOff>62131</xdr:rowOff>
    </xdr:to>
    <xdr:sp macro="" textlink="">
      <xdr:nvSpPr>
        <xdr:cNvPr id="183" name="吹き出し: 角を丸めた四角形 182">
          <a:extLst>
            <a:ext uri="{FF2B5EF4-FFF2-40B4-BE49-F238E27FC236}">
              <a16:creationId xmlns:a16="http://schemas.microsoft.com/office/drawing/2014/main" id="{E53AE209-6F6F-4956-B1E8-8B690044C368}"/>
            </a:ext>
          </a:extLst>
        </xdr:cNvPr>
        <xdr:cNvSpPr/>
      </xdr:nvSpPr>
      <xdr:spPr>
        <a:xfrm>
          <a:off x="11307178" y="215279204"/>
          <a:ext cx="1237831" cy="398848"/>
        </a:xfrm>
        <a:prstGeom prst="wedgeRoundRectCallout">
          <a:avLst>
            <a:gd name="adj1" fmla="val -49533"/>
            <a:gd name="adj2" fmla="val 24913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18</xdr:col>
      <xdr:colOff>665497</xdr:colOff>
      <xdr:row>1170</xdr:row>
      <xdr:rowOff>181309</xdr:rowOff>
    </xdr:from>
    <xdr:to>
      <xdr:col>20</xdr:col>
      <xdr:colOff>468387</xdr:colOff>
      <xdr:row>1173</xdr:row>
      <xdr:rowOff>30726</xdr:rowOff>
    </xdr:to>
    <xdr:sp macro="" textlink="">
      <xdr:nvSpPr>
        <xdr:cNvPr id="184" name="吹き出し: 角を丸めた四角形 183">
          <a:extLst>
            <a:ext uri="{FF2B5EF4-FFF2-40B4-BE49-F238E27FC236}">
              <a16:creationId xmlns:a16="http://schemas.microsoft.com/office/drawing/2014/main" id="{46057188-6BE0-434B-9D3C-BDB3236EBC6F}"/>
            </a:ext>
          </a:extLst>
        </xdr:cNvPr>
        <xdr:cNvSpPr/>
      </xdr:nvSpPr>
      <xdr:spPr>
        <a:xfrm>
          <a:off x="12814050" y="215245783"/>
          <a:ext cx="1173153" cy="400864"/>
        </a:xfrm>
        <a:prstGeom prst="wedgeRoundRectCallout">
          <a:avLst>
            <a:gd name="adj1" fmla="val -163446"/>
            <a:gd name="adj2" fmla="val 441629"/>
            <a:gd name="adj3" fmla="val 16667"/>
          </a:avLst>
        </a:prstGeom>
        <a:solidFill>
          <a:srgbClr val="00B0F0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利確</a:t>
          </a:r>
        </a:p>
      </xdr:txBody>
    </xdr:sp>
    <xdr:clientData/>
  </xdr:twoCellAnchor>
  <xdr:oneCellAnchor>
    <xdr:from>
      <xdr:col>3</xdr:col>
      <xdr:colOff>648475</xdr:colOff>
      <xdr:row>1153</xdr:row>
      <xdr:rowOff>16952</xdr:rowOff>
    </xdr:from>
    <xdr:ext cx="959622" cy="425822"/>
    <xdr:sp macro="" textlink="">
      <xdr:nvSpPr>
        <xdr:cNvPr id="186" name="テキスト ボックス 185">
          <a:extLst>
            <a:ext uri="{FF2B5EF4-FFF2-40B4-BE49-F238E27FC236}">
              <a16:creationId xmlns:a16="http://schemas.microsoft.com/office/drawing/2014/main" id="{5511588E-D654-40DE-BE0C-87CF0EAB3569}"/>
            </a:ext>
          </a:extLst>
        </xdr:cNvPr>
        <xdr:cNvSpPr txBox="1"/>
      </xdr:nvSpPr>
      <xdr:spPr>
        <a:xfrm>
          <a:off x="2520054" y="211956557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33</a:t>
          </a:r>
        </a:p>
      </xdr:txBody>
    </xdr:sp>
    <xdr:clientData/>
  </xdr:oneCellAnchor>
  <xdr:oneCellAnchor>
    <xdr:from>
      <xdr:col>4</xdr:col>
      <xdr:colOff>581633</xdr:colOff>
      <xdr:row>1167</xdr:row>
      <xdr:rowOff>83795</xdr:rowOff>
    </xdr:from>
    <xdr:ext cx="959622" cy="425822"/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686CD4B8-91C4-4614-BFB8-8FD9C348EB54}"/>
            </a:ext>
          </a:extLst>
        </xdr:cNvPr>
        <xdr:cNvSpPr txBox="1"/>
      </xdr:nvSpPr>
      <xdr:spPr>
        <a:xfrm>
          <a:off x="3138344" y="214596821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34</a:t>
          </a:r>
        </a:p>
      </xdr:txBody>
    </xdr:sp>
    <xdr:clientData/>
  </xdr:oneCellAnchor>
  <xdr:twoCellAnchor editAs="oneCell">
    <xdr:from>
      <xdr:col>0</xdr:col>
      <xdr:colOff>0</xdr:colOff>
      <xdr:row>1199</xdr:row>
      <xdr:rowOff>0</xdr:rowOff>
    </xdr:from>
    <xdr:to>
      <xdr:col>23</xdr:col>
      <xdr:colOff>61915</xdr:colOff>
      <xdr:row>1231</xdr:row>
      <xdr:rowOff>167105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545B65BC-0832-4760-9F27-D83E133BB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220395132"/>
          <a:ext cx="15636126" cy="6049210"/>
        </a:xfrm>
        <a:prstGeom prst="rect">
          <a:avLst/>
        </a:prstGeom>
      </xdr:spPr>
    </xdr:pic>
    <xdr:clientData/>
  </xdr:twoCellAnchor>
  <xdr:oneCellAnchor>
    <xdr:from>
      <xdr:col>4</xdr:col>
      <xdr:colOff>113739</xdr:colOff>
      <xdr:row>1199</xdr:row>
      <xdr:rowOff>67083</xdr:rowOff>
    </xdr:from>
    <xdr:ext cx="959622" cy="425822"/>
    <xdr:sp macro="" textlink="">
      <xdr:nvSpPr>
        <xdr:cNvPr id="188" name="テキスト ボックス 187">
          <a:extLst>
            <a:ext uri="{FF2B5EF4-FFF2-40B4-BE49-F238E27FC236}">
              <a16:creationId xmlns:a16="http://schemas.microsoft.com/office/drawing/2014/main" id="{01CAFCA0-FD76-4A63-AA32-A2D097C1FE86}"/>
            </a:ext>
          </a:extLst>
        </xdr:cNvPr>
        <xdr:cNvSpPr txBox="1"/>
      </xdr:nvSpPr>
      <xdr:spPr>
        <a:xfrm>
          <a:off x="2685489" y="22847658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35</a:t>
          </a:r>
        </a:p>
      </xdr:txBody>
    </xdr:sp>
    <xdr:clientData/>
  </xdr:oneCellAnchor>
  <xdr:twoCellAnchor editAs="oneCell">
    <xdr:from>
      <xdr:col>24</xdr:col>
      <xdr:colOff>0</xdr:colOff>
      <xdr:row>1199</xdr:row>
      <xdr:rowOff>0</xdr:rowOff>
    </xdr:from>
    <xdr:to>
      <xdr:col>46</xdr:col>
      <xdr:colOff>76200</xdr:colOff>
      <xdr:row>1230</xdr:row>
      <xdr:rowOff>132670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A1409AF9-E930-41BF-95AB-12FA90AA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6287750" y="228409500"/>
          <a:ext cx="15163800" cy="6038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1233</xdr:row>
      <xdr:rowOff>0</xdr:rowOff>
    </xdr:from>
    <xdr:to>
      <xdr:col>22</xdr:col>
      <xdr:colOff>637244</xdr:colOff>
      <xdr:row>1264</xdr:row>
      <xdr:rowOff>133350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EE49F1A6-669C-45F7-AFF9-06ADB204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234886500"/>
          <a:ext cx="15553394" cy="603885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1233</xdr:row>
      <xdr:rowOff>-1</xdr:rowOff>
    </xdr:from>
    <xdr:to>
      <xdr:col>46</xdr:col>
      <xdr:colOff>0</xdr:colOff>
      <xdr:row>1263</xdr:row>
      <xdr:rowOff>168378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FD35DAE9-F2E0-4926-8750-FDA17759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287750" y="234886499"/>
          <a:ext cx="15087600" cy="5883379"/>
        </a:xfrm>
        <a:prstGeom prst="rect">
          <a:avLst/>
        </a:prstGeom>
      </xdr:spPr>
    </xdr:pic>
    <xdr:clientData/>
  </xdr:twoCellAnchor>
  <xdr:oneCellAnchor>
    <xdr:from>
      <xdr:col>4</xdr:col>
      <xdr:colOff>342339</xdr:colOff>
      <xdr:row>1235</xdr:row>
      <xdr:rowOff>48033</xdr:rowOff>
    </xdr:from>
    <xdr:ext cx="959622" cy="425822"/>
    <xdr:sp macro="" textlink="">
      <xdr:nvSpPr>
        <xdr:cNvPr id="189" name="テキスト ボックス 188">
          <a:extLst>
            <a:ext uri="{FF2B5EF4-FFF2-40B4-BE49-F238E27FC236}">
              <a16:creationId xmlns:a16="http://schemas.microsoft.com/office/drawing/2014/main" id="{D0C6C177-D9DC-424A-818E-2C5B0A053735}"/>
            </a:ext>
          </a:extLst>
        </xdr:cNvPr>
        <xdr:cNvSpPr txBox="1"/>
      </xdr:nvSpPr>
      <xdr:spPr>
        <a:xfrm>
          <a:off x="2914089" y="23531553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36</a:t>
          </a:r>
        </a:p>
      </xdr:txBody>
    </xdr:sp>
    <xdr:clientData/>
  </xdr:oneCellAnchor>
  <xdr:twoCellAnchor editAs="oneCell">
    <xdr:from>
      <xdr:col>0</xdr:col>
      <xdr:colOff>0</xdr:colOff>
      <xdr:row>1266</xdr:row>
      <xdr:rowOff>0</xdr:rowOff>
    </xdr:from>
    <xdr:to>
      <xdr:col>22</xdr:col>
      <xdr:colOff>410977</xdr:colOff>
      <xdr:row>1297</xdr:row>
      <xdr:rowOff>19050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E70936FD-18AF-44F3-86F1-B1180DE82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241173000"/>
          <a:ext cx="15327127" cy="5924550"/>
        </a:xfrm>
        <a:prstGeom prst="rect">
          <a:avLst/>
        </a:prstGeom>
      </xdr:spPr>
    </xdr:pic>
    <xdr:clientData/>
  </xdr:twoCellAnchor>
  <xdr:oneCellAnchor>
    <xdr:from>
      <xdr:col>4</xdr:col>
      <xdr:colOff>323289</xdr:colOff>
      <xdr:row>1267</xdr:row>
      <xdr:rowOff>48033</xdr:rowOff>
    </xdr:from>
    <xdr:ext cx="959622" cy="425822"/>
    <xdr:sp macro="" textlink="">
      <xdr:nvSpPr>
        <xdr:cNvPr id="190" name="テキスト ボックス 189">
          <a:extLst>
            <a:ext uri="{FF2B5EF4-FFF2-40B4-BE49-F238E27FC236}">
              <a16:creationId xmlns:a16="http://schemas.microsoft.com/office/drawing/2014/main" id="{FCCE28E6-FD9F-41E7-A696-49A02D4F9D3B}"/>
            </a:ext>
          </a:extLst>
        </xdr:cNvPr>
        <xdr:cNvSpPr txBox="1"/>
      </xdr:nvSpPr>
      <xdr:spPr>
        <a:xfrm>
          <a:off x="2895039" y="24141153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37</a:t>
          </a:r>
        </a:p>
      </xdr:txBody>
    </xdr:sp>
    <xdr:clientData/>
  </xdr:oneCellAnchor>
  <xdr:twoCellAnchor editAs="oneCell">
    <xdr:from>
      <xdr:col>24</xdr:col>
      <xdr:colOff>0</xdr:colOff>
      <xdr:row>1266</xdr:row>
      <xdr:rowOff>0</xdr:rowOff>
    </xdr:from>
    <xdr:to>
      <xdr:col>44</xdr:col>
      <xdr:colOff>476033</xdr:colOff>
      <xdr:row>1294</xdr:row>
      <xdr:rowOff>95250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904B1086-7893-4493-B027-599FEB936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6287750" y="241173000"/>
          <a:ext cx="14192033" cy="5429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1298</xdr:row>
      <xdr:rowOff>-1</xdr:rowOff>
    </xdr:from>
    <xdr:to>
      <xdr:col>22</xdr:col>
      <xdr:colOff>381000</xdr:colOff>
      <xdr:row>1328</xdr:row>
      <xdr:rowOff>137018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CFF984DE-77BC-4B0E-B59F-4648AB0D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247268999"/>
          <a:ext cx="15297150" cy="5852019"/>
        </a:xfrm>
        <a:prstGeom prst="rect">
          <a:avLst/>
        </a:prstGeom>
      </xdr:spPr>
    </xdr:pic>
    <xdr:clientData/>
  </xdr:twoCellAnchor>
  <xdr:oneCellAnchor>
    <xdr:from>
      <xdr:col>2</xdr:col>
      <xdr:colOff>609039</xdr:colOff>
      <xdr:row>1299</xdr:row>
      <xdr:rowOff>181383</xdr:rowOff>
    </xdr:from>
    <xdr:ext cx="959622" cy="425822"/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DAB1FBD0-9210-4740-8420-3BF258702B05}"/>
            </a:ext>
          </a:extLst>
        </xdr:cNvPr>
        <xdr:cNvSpPr txBox="1"/>
      </xdr:nvSpPr>
      <xdr:spPr>
        <a:xfrm>
          <a:off x="1809189" y="24764088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38</a:t>
          </a:r>
        </a:p>
      </xdr:txBody>
    </xdr:sp>
    <xdr:clientData/>
  </xdr:oneCellAnchor>
  <xdr:twoCellAnchor editAs="oneCell">
    <xdr:from>
      <xdr:col>24</xdr:col>
      <xdr:colOff>0</xdr:colOff>
      <xdr:row>1298</xdr:row>
      <xdr:rowOff>0</xdr:rowOff>
    </xdr:from>
    <xdr:to>
      <xdr:col>45</xdr:col>
      <xdr:colOff>8134</xdr:colOff>
      <xdr:row>1327</xdr:row>
      <xdr:rowOff>95250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95ED593A-D3E4-4B72-A201-62853BAC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6287750" y="247269000"/>
          <a:ext cx="14409934" cy="561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1331</xdr:row>
      <xdr:rowOff>0</xdr:rowOff>
    </xdr:from>
    <xdr:to>
      <xdr:col>22</xdr:col>
      <xdr:colOff>197828</xdr:colOff>
      <xdr:row>1364</xdr:row>
      <xdr:rowOff>99219</xdr:rowOff>
    </xdr:to>
    <xdr:pic>
      <xdr:nvPicPr>
        <xdr:cNvPr id="195" name="図 194">
          <a:extLst>
            <a:ext uri="{FF2B5EF4-FFF2-40B4-BE49-F238E27FC236}">
              <a16:creationId xmlns:a16="http://schemas.microsoft.com/office/drawing/2014/main" id="{38E921B9-631C-4F4D-89C9-3C7A860AE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237708281"/>
          <a:ext cx="15259234" cy="599281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1330</xdr:row>
      <xdr:rowOff>0</xdr:rowOff>
    </xdr:from>
    <xdr:to>
      <xdr:col>45</xdr:col>
      <xdr:colOff>230900</xdr:colOff>
      <xdr:row>1362</xdr:row>
      <xdr:rowOff>99218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1B2176DF-364C-4559-B574-17A4BA423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450469" y="237529688"/>
          <a:ext cx="14816056" cy="5814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1366</xdr:row>
      <xdr:rowOff>0</xdr:rowOff>
    </xdr:from>
    <xdr:to>
      <xdr:col>22</xdr:col>
      <xdr:colOff>78972</xdr:colOff>
      <xdr:row>1398</xdr:row>
      <xdr:rowOff>99218</xdr:rowOff>
    </xdr:to>
    <xdr:pic>
      <xdr:nvPicPr>
        <xdr:cNvPr id="197" name="図 196">
          <a:extLst>
            <a:ext uri="{FF2B5EF4-FFF2-40B4-BE49-F238E27FC236}">
              <a16:creationId xmlns:a16="http://schemas.microsoft.com/office/drawing/2014/main" id="{7D381042-B1CE-4FE6-9F9B-C79C6DB3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243959063"/>
          <a:ext cx="15140378" cy="5814218"/>
        </a:xfrm>
        <a:prstGeom prst="rect">
          <a:avLst/>
        </a:prstGeom>
      </xdr:spPr>
    </xdr:pic>
    <xdr:clientData/>
  </xdr:twoCellAnchor>
  <xdr:oneCellAnchor>
    <xdr:from>
      <xdr:col>2</xdr:col>
      <xdr:colOff>410602</xdr:colOff>
      <xdr:row>1334</xdr:row>
      <xdr:rowOff>141695</xdr:rowOff>
    </xdr:from>
    <xdr:ext cx="959622" cy="425822"/>
    <xdr:sp macro="" textlink="">
      <xdr:nvSpPr>
        <xdr:cNvPr id="198" name="テキスト ボックス 197">
          <a:extLst>
            <a:ext uri="{FF2B5EF4-FFF2-40B4-BE49-F238E27FC236}">
              <a16:creationId xmlns:a16="http://schemas.microsoft.com/office/drawing/2014/main" id="{DEC0018B-38A5-42D0-B88F-06EDC0681989}"/>
            </a:ext>
          </a:extLst>
        </xdr:cNvPr>
        <xdr:cNvSpPr txBox="1"/>
      </xdr:nvSpPr>
      <xdr:spPr>
        <a:xfrm>
          <a:off x="1581383" y="238385758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39</a:t>
          </a:r>
        </a:p>
      </xdr:txBody>
    </xdr:sp>
    <xdr:clientData/>
  </xdr:oneCellAnchor>
  <xdr:oneCellAnchor>
    <xdr:from>
      <xdr:col>2</xdr:col>
      <xdr:colOff>589196</xdr:colOff>
      <xdr:row>1369</xdr:row>
      <xdr:rowOff>2789</xdr:rowOff>
    </xdr:from>
    <xdr:ext cx="959622" cy="425822"/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D1FF63F2-82D6-4B0F-BB1A-F5E0E1596FFE}"/>
            </a:ext>
          </a:extLst>
        </xdr:cNvPr>
        <xdr:cNvSpPr txBox="1"/>
      </xdr:nvSpPr>
      <xdr:spPr>
        <a:xfrm>
          <a:off x="1759977" y="244497633"/>
          <a:ext cx="959622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画像</a:t>
          </a:r>
          <a:r>
            <a:rPr kumimoji="1" lang="en-US" altLang="ja-JP" sz="2000" b="1"/>
            <a:t>40</a:t>
          </a:r>
        </a:p>
      </xdr:txBody>
    </xdr:sp>
    <xdr:clientData/>
  </xdr:oneCellAnchor>
  <xdr:twoCellAnchor editAs="oneCell">
    <xdr:from>
      <xdr:col>24</xdr:col>
      <xdr:colOff>0</xdr:colOff>
      <xdr:row>1366</xdr:row>
      <xdr:rowOff>0</xdr:rowOff>
    </xdr:from>
    <xdr:to>
      <xdr:col>39</xdr:col>
      <xdr:colOff>639174</xdr:colOff>
      <xdr:row>1390</xdr:row>
      <xdr:rowOff>37559</xdr:rowOff>
    </xdr:to>
    <xdr:pic>
      <xdr:nvPicPr>
        <xdr:cNvPr id="200" name="図 199">
          <a:extLst>
            <a:ext uri="{FF2B5EF4-FFF2-40B4-BE49-F238E27FC236}">
              <a16:creationId xmlns:a16="http://schemas.microsoft.com/office/drawing/2014/main" id="{BC807EA0-54D9-430A-917D-FCB04DD40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6450469" y="243959063"/>
          <a:ext cx="11057143" cy="43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40</xdr:row>
      <xdr:rowOff>15875</xdr:rowOff>
    </xdr:from>
    <xdr:to>
      <xdr:col>16</xdr:col>
      <xdr:colOff>65301</xdr:colOff>
      <xdr:row>40</xdr:row>
      <xdr:rowOff>4311113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67C84D7-F6A2-408C-9756-48800B3DD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826250"/>
          <a:ext cx="10939676" cy="4295238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40</xdr:row>
      <xdr:rowOff>31750</xdr:rowOff>
    </xdr:from>
    <xdr:to>
      <xdr:col>33</xdr:col>
      <xdr:colOff>182768</xdr:colOff>
      <xdr:row>40</xdr:row>
      <xdr:rowOff>4336512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EB2655B-D1AD-47EA-8A70-FFDD5E0A7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52250" y="6842125"/>
          <a:ext cx="11057143" cy="4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16</xdr:col>
      <xdr:colOff>144667</xdr:colOff>
      <xdr:row>41</xdr:row>
      <xdr:rowOff>4352381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228E587-7A41-4955-8430-7FD3B6E19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191875"/>
          <a:ext cx="11066667" cy="4352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33</xdr:col>
      <xdr:colOff>154190</xdr:colOff>
      <xdr:row>41</xdr:row>
      <xdr:rowOff>4247619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5D7335C-B7BB-4313-B3F0-0C12EDDD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04625" y="11191875"/>
          <a:ext cx="11076190" cy="42476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33</xdr:col>
      <xdr:colOff>125619</xdr:colOff>
      <xdr:row>42</xdr:row>
      <xdr:rowOff>4228571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2AE1B58-D2C1-4E58-84B0-F76453F00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04625" y="16129000"/>
          <a:ext cx="11047619" cy="4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16</xdr:col>
      <xdr:colOff>125619</xdr:colOff>
      <xdr:row>42</xdr:row>
      <xdr:rowOff>4314286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728102D-7F78-43FF-A150-0FA97510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6129000"/>
          <a:ext cx="11047619" cy="4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43</xdr:row>
      <xdr:rowOff>177067</xdr:rowOff>
    </xdr:from>
    <xdr:to>
      <xdr:col>16</xdr:col>
      <xdr:colOff>211345</xdr:colOff>
      <xdr:row>43</xdr:row>
      <xdr:rowOff>4492813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5BB12FF-AF79-492B-9E78-ED24E5F7D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49" y="21351875"/>
          <a:ext cx="11057634" cy="4315746"/>
        </a:xfrm>
        <a:prstGeom prst="rect">
          <a:avLst/>
        </a:prstGeom>
      </xdr:spPr>
    </xdr:pic>
    <xdr:clientData/>
  </xdr:twoCellAnchor>
  <xdr:twoCellAnchor editAs="oneCell">
    <xdr:from>
      <xdr:col>16</xdr:col>
      <xdr:colOff>366346</xdr:colOff>
      <xdr:row>43</xdr:row>
      <xdr:rowOff>195385</xdr:rowOff>
    </xdr:from>
    <xdr:to>
      <xdr:col>32</xdr:col>
      <xdr:colOff>481950</xdr:colOff>
      <xdr:row>43</xdr:row>
      <xdr:rowOff>4490623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8A5BE07-7799-4715-ACA1-9FDA3A2DD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07884" y="21370193"/>
          <a:ext cx="11057143" cy="4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46089</xdr:colOff>
      <xdr:row>44</xdr:row>
      <xdr:rowOff>15363</xdr:rowOff>
    </xdr:from>
    <xdr:to>
      <xdr:col>16</xdr:col>
      <xdr:colOff>60989</xdr:colOff>
      <xdr:row>44</xdr:row>
      <xdr:rowOff>4451428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55DE44A-2847-4B3B-A1E6-CA89B7985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089" y="25947944"/>
          <a:ext cx="11076190" cy="4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16</xdr:col>
      <xdr:colOff>125619</xdr:colOff>
      <xdr:row>45</xdr:row>
      <xdr:rowOff>4400000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04D7B25-5FAB-4619-AB40-CB2A9C4C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1369000"/>
          <a:ext cx="11047619" cy="440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33</xdr:col>
      <xdr:colOff>135143</xdr:colOff>
      <xdr:row>45</xdr:row>
      <xdr:rowOff>4257143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19D74BB-FD63-41B4-B0C2-7A3977443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604625" y="31369000"/>
          <a:ext cx="11057143" cy="4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16</xdr:col>
      <xdr:colOff>106571</xdr:colOff>
      <xdr:row>46</xdr:row>
      <xdr:rowOff>4266667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14B37C3-45A1-418F-964A-F6F7847BC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6576000"/>
          <a:ext cx="11028571" cy="4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33</xdr:col>
      <xdr:colOff>135143</xdr:colOff>
      <xdr:row>46</xdr:row>
      <xdr:rowOff>4285714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DE32923-4C92-4531-93A2-0ED37880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604625" y="36576000"/>
          <a:ext cx="11057143" cy="4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16</xdr:col>
      <xdr:colOff>154190</xdr:colOff>
      <xdr:row>47</xdr:row>
      <xdr:rowOff>4257143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2C9BB13-6E8E-4222-AFBC-AB4631CA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1783000"/>
          <a:ext cx="11076190" cy="42571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33</xdr:col>
      <xdr:colOff>154190</xdr:colOff>
      <xdr:row>47</xdr:row>
      <xdr:rowOff>4352381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CB86B57-9C2B-4D97-AE8A-A55449A5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604625" y="41783000"/>
          <a:ext cx="11076190" cy="4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16</xdr:col>
      <xdr:colOff>125619</xdr:colOff>
      <xdr:row>48</xdr:row>
      <xdr:rowOff>4333333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A78E7C6-6A25-4237-A422-1366C8CC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6990000"/>
          <a:ext cx="11047619" cy="433333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33</xdr:col>
      <xdr:colOff>154190</xdr:colOff>
      <xdr:row>48</xdr:row>
      <xdr:rowOff>4314286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E6E41760-D4B0-45C7-8E74-F0D7B15B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604625" y="46990000"/>
          <a:ext cx="11076190" cy="4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16</xdr:col>
      <xdr:colOff>125619</xdr:colOff>
      <xdr:row>49</xdr:row>
      <xdr:rowOff>4352381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5DF1631-FD9B-4A50-8A0D-951105AB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2197000"/>
          <a:ext cx="11047619" cy="4352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33</xdr:col>
      <xdr:colOff>125619</xdr:colOff>
      <xdr:row>49</xdr:row>
      <xdr:rowOff>4371429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0E68DAF-8557-4466-82EA-1B2AE11E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604625" y="52197000"/>
          <a:ext cx="11047619" cy="4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16</xdr:col>
      <xdr:colOff>128280</xdr:colOff>
      <xdr:row>50</xdr:row>
      <xdr:rowOff>4295238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54CDDA5-E686-422D-9FB9-BEB04056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57119274"/>
          <a:ext cx="11066667" cy="429523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33</xdr:col>
      <xdr:colOff>11533</xdr:colOff>
      <xdr:row>50</xdr:row>
      <xdr:rowOff>4380952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5CA99833-102F-4934-BB3A-AAF84FDE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756199" y="57189144"/>
          <a:ext cx="11076190" cy="4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16</xdr:col>
      <xdr:colOff>11532</xdr:colOff>
      <xdr:row>51</xdr:row>
      <xdr:rowOff>4295238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B76CBDA-B528-48B7-BE7F-3FAA31D23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62395274"/>
          <a:ext cx="11076190" cy="429523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33</xdr:col>
      <xdr:colOff>30581</xdr:colOff>
      <xdr:row>51</xdr:row>
      <xdr:rowOff>4371429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DFB7EE7-CDD0-4BD2-9F79-36293BEFB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756199" y="62395274"/>
          <a:ext cx="11095238" cy="4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15</xdr:col>
      <xdr:colOff>684027</xdr:colOff>
      <xdr:row>52</xdr:row>
      <xdr:rowOff>4304762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4877CF0D-4CE0-4F09-99E4-2107D4B7D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67601404"/>
          <a:ext cx="11057143" cy="43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33</xdr:col>
      <xdr:colOff>2010</xdr:colOff>
      <xdr:row>52</xdr:row>
      <xdr:rowOff>4361905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657BD8D9-FA4B-43FF-AD85-F6B3625FF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756199" y="67601404"/>
          <a:ext cx="11066667" cy="4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15</xdr:col>
      <xdr:colOff>674503</xdr:colOff>
      <xdr:row>53</xdr:row>
      <xdr:rowOff>4342857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52433E1-0017-4AF7-A876-43A68158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72794486"/>
          <a:ext cx="11047619" cy="43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32</xdr:col>
      <xdr:colOff>664979</xdr:colOff>
      <xdr:row>53</xdr:row>
      <xdr:rowOff>4333333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99E03025-9A97-4DC9-9A7A-2EE0A155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756199" y="72794486"/>
          <a:ext cx="11038095" cy="4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15</xdr:col>
      <xdr:colOff>684027</xdr:colOff>
      <xdr:row>54</xdr:row>
      <xdr:rowOff>4266667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92032FF-FC55-4E6F-A234-4C73BA69C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77987568"/>
          <a:ext cx="11057143" cy="4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33</xdr:col>
      <xdr:colOff>68676</xdr:colOff>
      <xdr:row>54</xdr:row>
      <xdr:rowOff>4352381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A066E79-A87D-45AA-9D83-A9AEA7570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756199" y="77987568"/>
          <a:ext cx="11133333" cy="4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15</xdr:col>
      <xdr:colOff>674503</xdr:colOff>
      <xdr:row>55</xdr:row>
      <xdr:rowOff>4314286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04EB31A-D151-4360-A65B-39C9B6F8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83180651"/>
          <a:ext cx="11047619" cy="43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32</xdr:col>
      <xdr:colOff>664979</xdr:colOff>
      <xdr:row>55</xdr:row>
      <xdr:rowOff>4276190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825BE5E-8273-4875-B1D1-0DAD1FB8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56199" y="83180651"/>
          <a:ext cx="11038095" cy="4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15</xdr:col>
      <xdr:colOff>645931</xdr:colOff>
      <xdr:row>56</xdr:row>
      <xdr:rowOff>4276190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DCFFE1A-FC6A-4007-BD68-E5A31C09F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88373733"/>
          <a:ext cx="11019047" cy="42761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32</xdr:col>
      <xdr:colOff>655455</xdr:colOff>
      <xdr:row>56</xdr:row>
      <xdr:rowOff>4304762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F7776E8-3E8A-45AE-8FF9-6780415F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756199" y="88373733"/>
          <a:ext cx="11028571" cy="4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15</xdr:col>
      <xdr:colOff>656710</xdr:colOff>
      <xdr:row>57</xdr:row>
      <xdr:rowOff>4304762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208A9D6-7AED-408B-890A-91E05673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93633636"/>
          <a:ext cx="11047619" cy="43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32</xdr:col>
      <xdr:colOff>647186</xdr:colOff>
      <xdr:row>57</xdr:row>
      <xdr:rowOff>4304762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2895DD01-3F63-4A24-BD31-88F886369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776364" y="93633636"/>
          <a:ext cx="11038095" cy="4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15</xdr:col>
      <xdr:colOff>656710</xdr:colOff>
      <xdr:row>58</xdr:row>
      <xdr:rowOff>4304762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C3DFAAAA-58AF-4301-BD92-14ED617E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98829091"/>
          <a:ext cx="11047619" cy="43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32</xdr:col>
      <xdr:colOff>647186</xdr:colOff>
      <xdr:row>58</xdr:row>
      <xdr:rowOff>4314286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FB348E15-3964-4D0B-8C5F-43E275F7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776364" y="98829091"/>
          <a:ext cx="11038095" cy="4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15</xdr:col>
      <xdr:colOff>656710</xdr:colOff>
      <xdr:row>59</xdr:row>
      <xdr:rowOff>4342857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DC0DB56-CA39-4D2B-9432-97B995AE2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104024545"/>
          <a:ext cx="11047619" cy="43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32</xdr:col>
      <xdr:colOff>675758</xdr:colOff>
      <xdr:row>59</xdr:row>
      <xdr:rowOff>4285714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3B0F1B6-9EF9-4928-AB55-BF700FCF0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776364" y="104024545"/>
          <a:ext cx="11066667" cy="4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15</xdr:col>
      <xdr:colOff>656710</xdr:colOff>
      <xdr:row>60</xdr:row>
      <xdr:rowOff>4371429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E19D475-8387-491B-A387-66271A8B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109220000"/>
          <a:ext cx="11047619" cy="437142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32</xdr:col>
      <xdr:colOff>656710</xdr:colOff>
      <xdr:row>60</xdr:row>
      <xdr:rowOff>4333333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B0FD548-E031-4AD4-BE9C-D164A9F9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776364" y="109220000"/>
          <a:ext cx="11047619" cy="4333333"/>
        </a:xfrm>
        <a:prstGeom prst="rect">
          <a:avLst/>
        </a:prstGeom>
      </xdr:spPr>
    </xdr:pic>
    <xdr:clientData/>
  </xdr:twoCellAnchor>
  <xdr:oneCellAnchor>
    <xdr:from>
      <xdr:col>4</xdr:col>
      <xdr:colOff>439675</xdr:colOff>
      <xdr:row>24</xdr:row>
      <xdr:rowOff>1608</xdr:rowOff>
    </xdr:from>
    <xdr:ext cx="2613151" cy="992579"/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81428E29-B42F-4AF8-8E6A-B9DDEB5D540E}"/>
            </a:ext>
          </a:extLst>
        </xdr:cNvPr>
        <xdr:cNvSpPr/>
      </xdr:nvSpPr>
      <xdr:spPr>
        <a:xfrm>
          <a:off x="3210584" y="3984790"/>
          <a:ext cx="2613151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</a:t>
          </a:r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時間足</a:t>
          </a:r>
        </a:p>
      </xdr:txBody>
    </xdr:sp>
    <xdr:clientData/>
  </xdr:oneCellAnchor>
  <xdr:oneCellAnchor>
    <xdr:from>
      <xdr:col>21</xdr:col>
      <xdr:colOff>153238</xdr:colOff>
      <xdr:row>23</xdr:row>
      <xdr:rowOff>30472</xdr:rowOff>
    </xdr:from>
    <xdr:ext cx="1569661" cy="992579"/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3FE8640F-8546-4294-8AD8-E712172BA9ED}"/>
            </a:ext>
          </a:extLst>
        </xdr:cNvPr>
        <xdr:cNvSpPr/>
      </xdr:nvSpPr>
      <xdr:spPr>
        <a:xfrm>
          <a:off x="14700511" y="3840472"/>
          <a:ext cx="1569661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日足</a:t>
          </a:r>
        </a:p>
      </xdr:txBody>
    </xdr:sp>
    <xdr:clientData/>
  </xdr:oneCellAnchor>
  <xdr:twoCellAnchor editAs="oneCell">
    <xdr:from>
      <xdr:col>0</xdr:col>
      <xdr:colOff>0</xdr:colOff>
      <xdr:row>61</xdr:row>
      <xdr:rowOff>0</xdr:rowOff>
    </xdr:from>
    <xdr:to>
      <xdr:col>15</xdr:col>
      <xdr:colOff>647186</xdr:colOff>
      <xdr:row>61</xdr:row>
      <xdr:rowOff>4352381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8B76EC84-7268-46BA-A914-D7FD667B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114415455"/>
          <a:ext cx="11038095" cy="4352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33</xdr:col>
      <xdr:colOff>11602</xdr:colOff>
      <xdr:row>61</xdr:row>
      <xdr:rowOff>4352381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F67296E1-FA13-4FF7-BD19-23B0AFB9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776364" y="114415455"/>
          <a:ext cx="11095238" cy="4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15</xdr:col>
      <xdr:colOff>685281</xdr:colOff>
      <xdr:row>62</xdr:row>
      <xdr:rowOff>4314286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1F7DD62E-3261-470D-B9EB-5AC8420BB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119610909"/>
          <a:ext cx="11076190" cy="43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32</xdr:col>
      <xdr:colOff>675758</xdr:colOff>
      <xdr:row>62</xdr:row>
      <xdr:rowOff>4314286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F250378-4BD5-410E-95CE-08CBD91A5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776364" y="119610909"/>
          <a:ext cx="11066667" cy="4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15</xdr:col>
      <xdr:colOff>647186</xdr:colOff>
      <xdr:row>63</xdr:row>
      <xdr:rowOff>4266667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7B5C74F-08F4-4904-ABE9-AE5B8A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124806364"/>
          <a:ext cx="11038095" cy="4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32</xdr:col>
      <xdr:colOff>656710</xdr:colOff>
      <xdr:row>63</xdr:row>
      <xdr:rowOff>4342857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99D437A2-34B8-430E-8C64-20FFB8651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776364" y="124806364"/>
          <a:ext cx="11047619" cy="4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15</xdr:col>
      <xdr:colOff>656710</xdr:colOff>
      <xdr:row>64</xdr:row>
      <xdr:rowOff>4276190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CA220425-AC19-4F64-AFB4-96D388E9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130001818"/>
          <a:ext cx="11047619" cy="42761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32</xdr:col>
      <xdr:colOff>666234</xdr:colOff>
      <xdr:row>64</xdr:row>
      <xdr:rowOff>4333333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8B2F7B79-F589-4158-A2AA-C6AA7C730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776364" y="130001818"/>
          <a:ext cx="11057143" cy="4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15</xdr:col>
      <xdr:colOff>675758</xdr:colOff>
      <xdr:row>65</xdr:row>
      <xdr:rowOff>4285714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10070150-9DDD-412C-A47E-8F681058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135197273"/>
          <a:ext cx="11066667" cy="428571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32</xdr:col>
      <xdr:colOff>618615</xdr:colOff>
      <xdr:row>65</xdr:row>
      <xdr:rowOff>4276190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6CDFBBA6-8DCB-40F8-A0B0-F3605ADE2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776364" y="135197273"/>
          <a:ext cx="11009524" cy="4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15</xdr:col>
      <xdr:colOff>656710</xdr:colOff>
      <xdr:row>66</xdr:row>
      <xdr:rowOff>4295238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D77A68B8-D698-4D70-A730-F5A7847A0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140392727"/>
          <a:ext cx="11047619" cy="429523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32</xdr:col>
      <xdr:colOff>675758</xdr:colOff>
      <xdr:row>66</xdr:row>
      <xdr:rowOff>4304762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3E9FFA25-3AD0-4A8A-A052-9B38B34C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776364" y="140392727"/>
          <a:ext cx="11066667" cy="4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15</xdr:col>
      <xdr:colOff>666234</xdr:colOff>
      <xdr:row>67</xdr:row>
      <xdr:rowOff>4323809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CACEDACA-C8FB-4D28-B7DD-C2E96E754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145588182"/>
          <a:ext cx="11057143" cy="4323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32</xdr:col>
      <xdr:colOff>647186</xdr:colOff>
      <xdr:row>67</xdr:row>
      <xdr:rowOff>4333333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CED6A140-E1EE-43D6-B43F-D46DB34F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776364" y="145588182"/>
          <a:ext cx="11038095" cy="4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16</xdr:col>
      <xdr:colOff>2078</xdr:colOff>
      <xdr:row>68</xdr:row>
      <xdr:rowOff>4342857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6535C6E8-FB6B-4282-B4BD-92F3A479E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150783636"/>
          <a:ext cx="11085714" cy="43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32</xdr:col>
      <xdr:colOff>637662</xdr:colOff>
      <xdr:row>68</xdr:row>
      <xdr:rowOff>4266667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B7209980-E193-4473-B7A0-2391DC61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776364" y="150783636"/>
          <a:ext cx="11028571" cy="4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16</xdr:col>
      <xdr:colOff>30650</xdr:colOff>
      <xdr:row>69</xdr:row>
      <xdr:rowOff>4352381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9C18A780-0BC4-4322-BDE5-7078C8920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155979091"/>
          <a:ext cx="11114286" cy="4352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32</xdr:col>
      <xdr:colOff>685281</xdr:colOff>
      <xdr:row>69</xdr:row>
      <xdr:rowOff>4333333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27656903-5A7E-410D-94D9-A60CB5CAB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776364" y="155979091"/>
          <a:ext cx="11076190" cy="4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15</xdr:col>
      <xdr:colOff>647186</xdr:colOff>
      <xdr:row>70</xdr:row>
      <xdr:rowOff>4266667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A47809F8-954E-4310-973B-5148A1F0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161174545"/>
          <a:ext cx="11038095" cy="4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32</xdr:col>
      <xdr:colOff>637662</xdr:colOff>
      <xdr:row>70</xdr:row>
      <xdr:rowOff>4323809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CA3A7A7F-CD81-42CA-B740-D99C10CC5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776364" y="161174545"/>
          <a:ext cx="11028571" cy="43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15</xdr:col>
      <xdr:colOff>685281</xdr:colOff>
      <xdr:row>71</xdr:row>
      <xdr:rowOff>4247619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3B572D50-7F7A-41A0-8915-2BCB1FCC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166370000"/>
          <a:ext cx="11076190" cy="42476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33</xdr:col>
      <xdr:colOff>30650</xdr:colOff>
      <xdr:row>71</xdr:row>
      <xdr:rowOff>4342857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B4EF507-FE2B-4E92-8025-8D974019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776364" y="166370000"/>
          <a:ext cx="11114286" cy="4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16</xdr:col>
      <xdr:colOff>40173</xdr:colOff>
      <xdr:row>72</xdr:row>
      <xdr:rowOff>4342857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A5F5660D-A261-48CC-87C0-ECD233300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171450000"/>
          <a:ext cx="11123809" cy="43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33</xdr:col>
      <xdr:colOff>59221</xdr:colOff>
      <xdr:row>72</xdr:row>
      <xdr:rowOff>4361905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D70BE3B5-6825-416F-8B13-CBDA2D4F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776364" y="171450000"/>
          <a:ext cx="11142857" cy="43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49</v>
      </c>
    </row>
    <row r="3" spans="1:2" x14ac:dyDescent="0.15">
      <c r="A3">
        <v>100000</v>
      </c>
    </row>
    <row r="5" spans="1:2" x14ac:dyDescent="0.15">
      <c r="A5" t="s">
        <v>50</v>
      </c>
    </row>
    <row r="6" spans="1:2" x14ac:dyDescent="0.15">
      <c r="A6" t="s">
        <v>57</v>
      </c>
      <c r="B6">
        <v>90</v>
      </c>
    </row>
    <row r="7" spans="1:2" x14ac:dyDescent="0.15">
      <c r="A7" t="s">
        <v>56</v>
      </c>
      <c r="B7">
        <v>90</v>
      </c>
    </row>
    <row r="8" spans="1:2" x14ac:dyDescent="0.15">
      <c r="A8" t="s">
        <v>54</v>
      </c>
      <c r="B8">
        <v>110</v>
      </c>
    </row>
    <row r="9" spans="1:2" x14ac:dyDescent="0.15">
      <c r="A9" t="s">
        <v>52</v>
      </c>
      <c r="B9">
        <v>120</v>
      </c>
    </row>
    <row r="10" spans="1:2" x14ac:dyDescent="0.15">
      <c r="A10" t="s">
        <v>53</v>
      </c>
      <c r="B10">
        <v>150</v>
      </c>
    </row>
    <row r="11" spans="1:2" x14ac:dyDescent="0.15">
      <c r="A11" t="s">
        <v>58</v>
      </c>
      <c r="B11">
        <v>100</v>
      </c>
    </row>
    <row r="12" spans="1:2" x14ac:dyDescent="0.15">
      <c r="A12" t="s">
        <v>55</v>
      </c>
      <c r="B12">
        <v>80</v>
      </c>
    </row>
    <row r="13" spans="1:2" x14ac:dyDescent="0.15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zoomScaleNormal="100" workbookViewId="0">
      <pane ySplit="8" topLeftCell="A76" activePane="bottomLeft" state="frozen"/>
      <selection activeCell="U2" sqref="U2"/>
      <selection pane="bottomLeft" activeCell="R81" sqref="R81:S81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62" t="s">
        <v>5</v>
      </c>
      <c r="C2" s="62"/>
      <c r="D2" s="64" t="s">
        <v>48</v>
      </c>
      <c r="E2" s="64"/>
      <c r="F2" s="62" t="s">
        <v>6</v>
      </c>
      <c r="G2" s="62"/>
      <c r="H2" s="66" t="s">
        <v>69</v>
      </c>
      <c r="I2" s="66"/>
      <c r="J2" s="62" t="s">
        <v>7</v>
      </c>
      <c r="K2" s="62"/>
      <c r="L2" s="63">
        <v>100000</v>
      </c>
      <c r="M2" s="64"/>
      <c r="N2" s="62" t="s">
        <v>8</v>
      </c>
      <c r="O2" s="62"/>
      <c r="P2" s="65">
        <f>SUM(L2,D4)</f>
        <v>95691.376896979928</v>
      </c>
      <c r="Q2" s="66"/>
      <c r="R2" s="1"/>
      <c r="S2" s="1"/>
      <c r="T2" s="1"/>
    </row>
    <row r="3" spans="2:27" ht="57" customHeight="1" x14ac:dyDescent="0.15">
      <c r="B3" s="62" t="s">
        <v>9</v>
      </c>
      <c r="C3" s="62"/>
      <c r="D3" s="67" t="s">
        <v>38</v>
      </c>
      <c r="E3" s="67"/>
      <c r="F3" s="67"/>
      <c r="G3" s="67"/>
      <c r="H3" s="67"/>
      <c r="I3" s="67"/>
      <c r="J3" s="62" t="s">
        <v>10</v>
      </c>
      <c r="K3" s="62"/>
      <c r="L3" s="67" t="s">
        <v>62</v>
      </c>
      <c r="M3" s="68"/>
      <c r="N3" s="68"/>
      <c r="O3" s="68"/>
      <c r="P3" s="68"/>
      <c r="Q3" s="68"/>
      <c r="R3" s="1"/>
      <c r="S3" s="1"/>
    </row>
    <row r="4" spans="2:27" x14ac:dyDescent="0.15">
      <c r="B4" s="62" t="s">
        <v>11</v>
      </c>
      <c r="C4" s="62"/>
      <c r="D4" s="69">
        <f>SUM($R$9:$S$993)</f>
        <v>-4308.6231030200652</v>
      </c>
      <c r="E4" s="69"/>
      <c r="F4" s="62" t="s">
        <v>12</v>
      </c>
      <c r="G4" s="62"/>
      <c r="H4" s="70">
        <f>SUM($T$9:$U$108)</f>
        <v>-99.999999999993278</v>
      </c>
      <c r="I4" s="66"/>
      <c r="J4" s="71" t="s">
        <v>67</v>
      </c>
      <c r="K4" s="71"/>
      <c r="L4" s="65">
        <f>Z8/AA8</f>
        <v>-0.96332360540174289</v>
      </c>
      <c r="M4" s="65"/>
      <c r="N4" s="71" t="s">
        <v>60</v>
      </c>
      <c r="O4" s="71"/>
      <c r="P4" s="72">
        <f>MAX(Y:Y)</f>
        <v>0.20231733205587821</v>
      </c>
      <c r="Q4" s="72"/>
      <c r="R4" s="1"/>
      <c r="S4" s="1"/>
      <c r="T4" s="1"/>
    </row>
    <row r="5" spans="2:27" x14ac:dyDescent="0.15">
      <c r="B5" s="39" t="s">
        <v>15</v>
      </c>
      <c r="C5" s="2">
        <f>COUNTIF($R$9:$R$990,"&gt;0")</f>
        <v>33</v>
      </c>
      <c r="D5" s="38" t="s">
        <v>16</v>
      </c>
      <c r="E5" s="15">
        <f>COUNTIF($R$9:$R$990,"&lt;0")</f>
        <v>40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0.45205479452054792</v>
      </c>
      <c r="J5" s="73" t="s">
        <v>19</v>
      </c>
      <c r="K5" s="62"/>
      <c r="L5" s="74">
        <f>MAX(V9:V993)</f>
        <v>1</v>
      </c>
      <c r="M5" s="75"/>
      <c r="N5" s="17" t="s">
        <v>20</v>
      </c>
      <c r="O5" s="9"/>
      <c r="P5" s="74">
        <f>MAX(W9:W993)</f>
        <v>5</v>
      </c>
      <c r="Q5" s="75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7" x14ac:dyDescent="0.15">
      <c r="B7" s="76" t="s">
        <v>21</v>
      </c>
      <c r="C7" s="78" t="s">
        <v>22</v>
      </c>
      <c r="D7" s="79"/>
      <c r="E7" s="82" t="s">
        <v>23</v>
      </c>
      <c r="F7" s="83"/>
      <c r="G7" s="83"/>
      <c r="H7" s="83"/>
      <c r="I7" s="84"/>
      <c r="J7" s="85" t="s">
        <v>24</v>
      </c>
      <c r="K7" s="86"/>
      <c r="L7" s="87"/>
      <c r="M7" s="88" t="s">
        <v>25</v>
      </c>
      <c r="N7" s="89" t="s">
        <v>26</v>
      </c>
      <c r="O7" s="90"/>
      <c r="P7" s="90"/>
      <c r="Q7" s="91"/>
      <c r="R7" s="92" t="s">
        <v>27</v>
      </c>
      <c r="S7" s="92"/>
      <c r="T7" s="92"/>
      <c r="U7" s="92"/>
    </row>
    <row r="8" spans="2:27" x14ac:dyDescent="0.15">
      <c r="B8" s="77"/>
      <c r="C8" s="80"/>
      <c r="D8" s="81"/>
      <c r="E8" s="18" t="s">
        <v>28</v>
      </c>
      <c r="F8" s="18" t="s">
        <v>29</v>
      </c>
      <c r="G8" s="18" t="s">
        <v>30</v>
      </c>
      <c r="H8" s="93" t="s">
        <v>31</v>
      </c>
      <c r="I8" s="84"/>
      <c r="J8" s="4" t="s">
        <v>32</v>
      </c>
      <c r="K8" s="94" t="s">
        <v>33</v>
      </c>
      <c r="L8" s="87"/>
      <c r="M8" s="88"/>
      <c r="N8" s="5" t="s">
        <v>28</v>
      </c>
      <c r="O8" s="5" t="s">
        <v>29</v>
      </c>
      <c r="P8" s="95" t="s">
        <v>31</v>
      </c>
      <c r="Q8" s="91"/>
      <c r="R8" s="92" t="s">
        <v>34</v>
      </c>
      <c r="S8" s="92"/>
      <c r="T8" s="92" t="s">
        <v>32</v>
      </c>
      <c r="U8" s="92"/>
      <c r="Y8" t="s">
        <v>59</v>
      </c>
      <c r="Z8">
        <f>SUM(Z9:Z108)</f>
        <v>113168.11227992893</v>
      </c>
      <c r="AA8">
        <f>SUM(AA9:AA108)</f>
        <v>-117476.735382949</v>
      </c>
    </row>
    <row r="9" spans="2:27" x14ac:dyDescent="0.15">
      <c r="B9" s="40">
        <v>1</v>
      </c>
      <c r="C9" s="96">
        <f>L2</f>
        <v>100000</v>
      </c>
      <c r="D9" s="96"/>
      <c r="E9" s="40">
        <v>2016</v>
      </c>
      <c r="F9" s="8">
        <v>44195</v>
      </c>
      <c r="G9" s="40" t="s">
        <v>4</v>
      </c>
      <c r="H9" s="97">
        <v>1.0552999999999999</v>
      </c>
      <c r="I9" s="97"/>
      <c r="J9" s="40">
        <v>28</v>
      </c>
      <c r="K9" s="96">
        <f>IF(J9="","",C9*0.03)</f>
        <v>3000</v>
      </c>
      <c r="L9" s="96"/>
      <c r="M9" s="6">
        <f>IF(J9="","",(K9/J9)/LOOKUP(RIGHT($D$2,3),定数!$A$6:$A$13,定数!$B$6:$B$13))</f>
        <v>0.89285714285714279</v>
      </c>
      <c r="N9" s="40">
        <v>2016</v>
      </c>
      <c r="O9" s="8">
        <v>44195</v>
      </c>
      <c r="P9" s="97">
        <v>1.0524</v>
      </c>
      <c r="Q9" s="97"/>
      <c r="R9" s="98">
        <f>IF(P9="","",T9*M9*LOOKUP(RIGHT($D$2,3),定数!$A$6:$A$13,定数!$B$6:$B$13))</f>
        <v>-3107.1428571427527</v>
      </c>
      <c r="S9" s="98"/>
      <c r="T9" s="99">
        <f>IF(P9="","",IF(G9="買",(P9-H9),(H9-P9))*IF(RIGHT($D$2,3)="JPY",100,10000))</f>
        <v>-28.999999999999027</v>
      </c>
      <c r="U9" s="99"/>
      <c r="V9" s="1">
        <f>IF(T9&lt;&gt;"",IF(T9&gt;0,1+V8,0),"")</f>
        <v>0</v>
      </c>
      <c r="W9">
        <f>IF(T9&lt;&gt;"",IF(T9&lt;0,1+W8,0),"")</f>
        <v>1</v>
      </c>
      <c r="Z9" t="str">
        <f>IF(R9&gt;0,R9,"")</f>
        <v/>
      </c>
      <c r="AA9">
        <f>IF(R9&lt;0,R9,"")</f>
        <v>-3107.1428571427527</v>
      </c>
    </row>
    <row r="10" spans="2:27" x14ac:dyDescent="0.15">
      <c r="B10" s="40">
        <v>2</v>
      </c>
      <c r="C10" s="96">
        <f t="shared" ref="C10:C73" si="0">IF(R9="","",C9+R9)</f>
        <v>96892.857142857247</v>
      </c>
      <c r="D10" s="96"/>
      <c r="E10" s="40">
        <v>2017</v>
      </c>
      <c r="F10" s="8">
        <v>43842</v>
      </c>
      <c r="G10" s="40" t="s">
        <v>4</v>
      </c>
      <c r="H10" s="97">
        <v>1.0659000000000001</v>
      </c>
      <c r="I10" s="97"/>
      <c r="J10" s="40">
        <v>27</v>
      </c>
      <c r="K10" s="100">
        <f>IF(J10="","",C10*0.03)</f>
        <v>2906.7857142857174</v>
      </c>
      <c r="L10" s="101"/>
      <c r="M10" s="6">
        <f>IF(J10="","",(K10/J10)/LOOKUP(RIGHT($D$2,3),定数!$A$6:$A$13,定数!$B$6:$B$13))</f>
        <v>0.89715608465608565</v>
      </c>
      <c r="N10" s="40">
        <f>E10</f>
        <v>2017</v>
      </c>
      <c r="O10" s="8">
        <v>43842</v>
      </c>
      <c r="P10" s="97">
        <v>1.0630999999999999</v>
      </c>
      <c r="Q10" s="97"/>
      <c r="R10" s="98">
        <f>IF(P10="","",T10*M10*LOOKUP(RIGHT($D$2,3),定数!$A$6:$A$13,定数!$B$6:$B$13))</f>
        <v>-3014.444444444594</v>
      </c>
      <c r="S10" s="98"/>
      <c r="T10" s="99">
        <f>IF(P10="","",IF(G10="買",(P10-H10),(H10-P10))*IF(RIGHT($D$2,3)="JPY",100,10000))</f>
        <v>-28.000000000001357</v>
      </c>
      <c r="U10" s="99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41">
        <f>IF(C10&lt;&gt;"",MAX(C10,C9),"")</f>
        <v>100000</v>
      </c>
      <c r="Z10" t="str">
        <f t="shared" ref="Z10:Z73" si="3">IF(R10&gt;0,R10,"")</f>
        <v/>
      </c>
      <c r="AA10">
        <f t="shared" ref="AA10:AA73" si="4">IF(R10&lt;0,R10,"")</f>
        <v>-3014.444444444594</v>
      </c>
    </row>
    <row r="11" spans="2:27" x14ac:dyDescent="0.15">
      <c r="B11" s="40">
        <v>3</v>
      </c>
      <c r="C11" s="96">
        <f t="shared" si="0"/>
        <v>93878.412698412649</v>
      </c>
      <c r="D11" s="96"/>
      <c r="E11" s="40">
        <v>2017</v>
      </c>
      <c r="F11" s="8">
        <v>43863</v>
      </c>
      <c r="G11" s="40" t="s">
        <v>4</v>
      </c>
      <c r="H11" s="97">
        <v>1.0819000000000001</v>
      </c>
      <c r="I11" s="97"/>
      <c r="J11" s="40">
        <v>26</v>
      </c>
      <c r="K11" s="100">
        <f t="shared" ref="K11:K74" si="5">IF(J11="","",C11*0.03)</f>
        <v>2816.3523809523795</v>
      </c>
      <c r="L11" s="101"/>
      <c r="M11" s="6">
        <f>IF(J11="","",(K11/J11)/LOOKUP(RIGHT($D$2,3),定数!$A$6:$A$13,定数!$B$6:$B$13))</f>
        <v>0.90267704517704472</v>
      </c>
      <c r="N11" s="40">
        <v>2017</v>
      </c>
      <c r="O11" s="8">
        <v>43863</v>
      </c>
      <c r="P11" s="97">
        <v>1.0791999999999999</v>
      </c>
      <c r="Q11" s="97"/>
      <c r="R11" s="98">
        <f>IF(P11="","",T11*M11*LOOKUP(RIGHT($D$2,3),定数!$A$6:$A$13,定数!$B$6:$B$13))</f>
        <v>-2924.6736263737839</v>
      </c>
      <c r="S11" s="98"/>
      <c r="T11" s="99">
        <f>IF(P11="","",IF(G11="買",(P11-H11),(H11-P11))*IF(RIGHT($D$2,3)="JPY",100,10000))</f>
        <v>-27.000000000001467</v>
      </c>
      <c r="U11" s="99"/>
      <c r="V11" s="22">
        <f t="shared" si="1"/>
        <v>0</v>
      </c>
      <c r="W11">
        <f t="shared" si="2"/>
        <v>3</v>
      </c>
      <c r="X11" s="41">
        <f>IF(C11&lt;&gt;"",MAX(X10,C11),"")</f>
        <v>100000</v>
      </c>
      <c r="Y11" s="42">
        <f>IF(X11&lt;&gt;"",1-(C11/X11),"")</f>
        <v>6.1215873015873501E-2</v>
      </c>
      <c r="Z11" t="str">
        <f t="shared" si="3"/>
        <v/>
      </c>
      <c r="AA11">
        <f t="shared" si="4"/>
        <v>-2924.6736263737839</v>
      </c>
    </row>
    <row r="12" spans="2:27" x14ac:dyDescent="0.15">
      <c r="B12" s="40">
        <v>4</v>
      </c>
      <c r="C12" s="96">
        <f t="shared" si="0"/>
        <v>90953.739072038865</v>
      </c>
      <c r="D12" s="96"/>
      <c r="E12" s="40">
        <v>2017</v>
      </c>
      <c r="F12" s="8">
        <v>43864</v>
      </c>
      <c r="G12" s="40" t="s">
        <v>3</v>
      </c>
      <c r="H12" s="97">
        <v>1.0750999999999999</v>
      </c>
      <c r="I12" s="97"/>
      <c r="J12" s="40">
        <v>14</v>
      </c>
      <c r="K12" s="100">
        <f t="shared" si="5"/>
        <v>2728.6121721611657</v>
      </c>
      <c r="L12" s="101"/>
      <c r="M12" s="6">
        <f>IF(J12="","",(K12/J12)/LOOKUP(RIGHT($D$2,3),定数!$A$6:$A$13,定数!$B$6:$B$13))</f>
        <v>1.6241739120006937</v>
      </c>
      <c r="N12" s="44">
        <v>2017</v>
      </c>
      <c r="O12" s="8">
        <v>43864</v>
      </c>
      <c r="P12" s="97">
        <v>1.0737000000000001</v>
      </c>
      <c r="Q12" s="97"/>
      <c r="R12" s="98">
        <f>IF(P12="","",T12*M12*LOOKUP(RIGHT($D$2,3),定数!$A$6:$A$13,定数!$B$6:$B$13))</f>
        <v>2728.6121721608647</v>
      </c>
      <c r="S12" s="98"/>
      <c r="T12" s="99">
        <f t="shared" ref="T12:T75" si="6">IF(P12="","",IF(G12="買",(P12-H12),(H12-P12))*IF(RIGHT($D$2,3)="JPY",100,10000))</f>
        <v>13.999999999998458</v>
      </c>
      <c r="U12" s="99"/>
      <c r="V12" s="22">
        <f t="shared" si="1"/>
        <v>1</v>
      </c>
      <c r="W12">
        <f t="shared" si="2"/>
        <v>0</v>
      </c>
      <c r="X12" s="41">
        <f t="shared" ref="X12:X75" si="7">IF(C12&lt;&gt;"",MAX(X11,C12),"")</f>
        <v>100000</v>
      </c>
      <c r="Y12" s="42">
        <f t="shared" ref="Y12:Y75" si="8">IF(X12&lt;&gt;"",1-(C12/X12),"")</f>
        <v>9.0462609279611361E-2</v>
      </c>
      <c r="Z12">
        <f t="shared" si="3"/>
        <v>2728.6121721608647</v>
      </c>
      <c r="AA12" t="str">
        <f t="shared" si="4"/>
        <v/>
      </c>
    </row>
    <row r="13" spans="2:27" x14ac:dyDescent="0.15">
      <c r="B13" s="40">
        <v>5</v>
      </c>
      <c r="C13" s="96">
        <f t="shared" si="0"/>
        <v>93682.35124419973</v>
      </c>
      <c r="D13" s="96"/>
      <c r="E13" s="40">
        <v>2017</v>
      </c>
      <c r="F13" s="8">
        <v>43867</v>
      </c>
      <c r="G13" s="40" t="s">
        <v>4</v>
      </c>
      <c r="H13" s="97">
        <v>1.0785</v>
      </c>
      <c r="I13" s="97"/>
      <c r="J13" s="40">
        <v>11</v>
      </c>
      <c r="K13" s="100">
        <f t="shared" si="5"/>
        <v>2810.4705373259917</v>
      </c>
      <c r="L13" s="101"/>
      <c r="M13" s="6">
        <f>IF(J13="","",(K13/J13)/LOOKUP(RIGHT($D$2,3),定数!$A$6:$A$13,定数!$B$6:$B$13))</f>
        <v>2.1291443464590847</v>
      </c>
      <c r="N13" s="44">
        <v>2017</v>
      </c>
      <c r="O13" s="8">
        <v>43867</v>
      </c>
      <c r="P13" s="97">
        <v>1.0772999999999999</v>
      </c>
      <c r="Q13" s="97"/>
      <c r="R13" s="98">
        <f>IF(P13="","",T13*M13*LOOKUP(RIGHT($D$2,3),定数!$A$6:$A$13,定数!$B$6:$B$13))</f>
        <v>-3065.967858901312</v>
      </c>
      <c r="S13" s="98"/>
      <c r="T13" s="99">
        <f t="shared" si="6"/>
        <v>-12.000000000000899</v>
      </c>
      <c r="U13" s="99"/>
      <c r="V13" s="22">
        <f t="shared" si="1"/>
        <v>0</v>
      </c>
      <c r="W13">
        <f t="shared" si="2"/>
        <v>1</v>
      </c>
      <c r="X13" s="41">
        <f t="shared" si="7"/>
        <v>100000</v>
      </c>
      <c r="Y13" s="42">
        <f t="shared" si="8"/>
        <v>6.3176487558002647E-2</v>
      </c>
      <c r="Z13" t="str">
        <f t="shared" si="3"/>
        <v/>
      </c>
      <c r="AA13">
        <f t="shared" si="4"/>
        <v>-3065.967858901312</v>
      </c>
    </row>
    <row r="14" spans="2:27" x14ac:dyDescent="0.15">
      <c r="B14" s="40">
        <v>6</v>
      </c>
      <c r="C14" s="96">
        <f t="shared" si="0"/>
        <v>90616.383385298424</v>
      </c>
      <c r="D14" s="96"/>
      <c r="E14" s="40">
        <v>2018</v>
      </c>
      <c r="F14" s="8">
        <v>43955</v>
      </c>
      <c r="G14" s="40" t="s">
        <v>3</v>
      </c>
      <c r="H14" s="97">
        <v>1.1951000000000001</v>
      </c>
      <c r="I14" s="97"/>
      <c r="J14" s="40">
        <v>16</v>
      </c>
      <c r="K14" s="100">
        <f t="shared" si="5"/>
        <v>2718.4915015589527</v>
      </c>
      <c r="L14" s="101"/>
      <c r="M14" s="6">
        <f>IF(J14="","",(K14/J14)/LOOKUP(RIGHT($D$2,3),定数!$A$6:$A$13,定数!$B$6:$B$13))</f>
        <v>1.4158809903952878</v>
      </c>
      <c r="N14" s="44">
        <v>2018</v>
      </c>
      <c r="O14" s="8">
        <v>43955</v>
      </c>
      <c r="P14" s="97">
        <v>1.1899</v>
      </c>
      <c r="Q14" s="97"/>
      <c r="R14" s="98">
        <f>IF(P14="","",T14*M14*LOOKUP(RIGHT($D$2,3),定数!$A$6:$A$13,定数!$B$6:$B$13))</f>
        <v>8835.0973800667562</v>
      </c>
      <c r="S14" s="98"/>
      <c r="T14" s="99">
        <f t="shared" si="6"/>
        <v>52.000000000000938</v>
      </c>
      <c r="U14" s="99"/>
      <c r="V14" s="22">
        <f t="shared" si="1"/>
        <v>1</v>
      </c>
      <c r="W14">
        <f t="shared" si="2"/>
        <v>0</v>
      </c>
      <c r="X14" s="41">
        <f t="shared" si="7"/>
        <v>100000</v>
      </c>
      <c r="Y14" s="42">
        <f t="shared" si="8"/>
        <v>9.3836166147015732E-2</v>
      </c>
      <c r="Z14">
        <f t="shared" si="3"/>
        <v>8835.0973800667562</v>
      </c>
      <c r="AA14" t="str">
        <f t="shared" si="4"/>
        <v/>
      </c>
    </row>
    <row r="15" spans="2:27" x14ac:dyDescent="0.15">
      <c r="B15" s="40">
        <v>7</v>
      </c>
      <c r="C15" s="96">
        <f t="shared" si="0"/>
        <v>99451.480765365181</v>
      </c>
      <c r="D15" s="96"/>
      <c r="E15" s="40">
        <v>2018</v>
      </c>
      <c r="F15" s="8">
        <v>43960</v>
      </c>
      <c r="G15" s="40" t="s">
        <v>3</v>
      </c>
      <c r="H15" s="97">
        <v>1.1854</v>
      </c>
      <c r="I15" s="97"/>
      <c r="J15" s="40">
        <v>29</v>
      </c>
      <c r="K15" s="100">
        <f t="shared" si="5"/>
        <v>2983.5444229609552</v>
      </c>
      <c r="L15" s="101"/>
      <c r="M15" s="6">
        <f>IF(J15="","",(K15/J15)/LOOKUP(RIGHT($D$2,3),定数!$A$6:$A$13,定数!$B$6:$B$13))</f>
        <v>0.85734035142556186</v>
      </c>
      <c r="N15" s="44">
        <v>2018</v>
      </c>
      <c r="O15" s="8">
        <v>43960</v>
      </c>
      <c r="P15" s="97">
        <v>1.1883999999999999</v>
      </c>
      <c r="Q15" s="97"/>
      <c r="R15" s="98">
        <f>IF(P15="","",T15*M15*LOOKUP(RIGHT($D$2,3),定数!$A$6:$A$13,定数!$B$6:$B$13))</f>
        <v>-3086.4252651319111</v>
      </c>
      <c r="S15" s="98"/>
      <c r="T15" s="99">
        <f t="shared" si="6"/>
        <v>-29.999999999998916</v>
      </c>
      <c r="U15" s="99"/>
      <c r="V15" s="22">
        <f t="shared" si="1"/>
        <v>0</v>
      </c>
      <c r="W15">
        <f t="shared" si="2"/>
        <v>1</v>
      </c>
      <c r="X15" s="41">
        <f t="shared" si="7"/>
        <v>100000</v>
      </c>
      <c r="Y15" s="42">
        <f t="shared" si="8"/>
        <v>5.4851923463481445E-3</v>
      </c>
      <c r="Z15" t="str">
        <f t="shared" si="3"/>
        <v/>
      </c>
      <c r="AA15">
        <f t="shared" si="4"/>
        <v>-3086.4252651319111</v>
      </c>
    </row>
    <row r="16" spans="2:27" x14ac:dyDescent="0.15">
      <c r="B16" s="40">
        <v>8</v>
      </c>
      <c r="C16" s="96">
        <f t="shared" si="0"/>
        <v>96365.055500233269</v>
      </c>
      <c r="D16" s="96"/>
      <c r="E16" s="40">
        <v>2018</v>
      </c>
      <c r="F16" s="8">
        <v>43968</v>
      </c>
      <c r="G16" s="40" t="s">
        <v>3</v>
      </c>
      <c r="H16" s="97">
        <v>1.1783999999999999</v>
      </c>
      <c r="I16" s="97"/>
      <c r="J16" s="40">
        <v>20</v>
      </c>
      <c r="K16" s="100">
        <f t="shared" si="5"/>
        <v>2890.9516650069982</v>
      </c>
      <c r="L16" s="101"/>
      <c r="M16" s="6">
        <f>IF(J16="","",(K16/J16)/LOOKUP(RIGHT($D$2,3),定数!$A$6:$A$13,定数!$B$6:$B$13))</f>
        <v>1.2045631937529158</v>
      </c>
      <c r="N16" s="40">
        <v>2018</v>
      </c>
      <c r="O16" s="8">
        <v>43968</v>
      </c>
      <c r="P16" s="97">
        <v>1.1803999999999999</v>
      </c>
      <c r="Q16" s="97"/>
      <c r="R16" s="98">
        <f>IF(P16="","",T16*M16*LOOKUP(RIGHT($D$2,3),定数!$A$6:$A$13,定数!$B$6:$B$13))</f>
        <v>-2890.9516650070004</v>
      </c>
      <c r="S16" s="98"/>
      <c r="T16" s="99">
        <f t="shared" si="6"/>
        <v>-20.000000000000018</v>
      </c>
      <c r="U16" s="99"/>
      <c r="V16" s="22">
        <f t="shared" si="1"/>
        <v>0</v>
      </c>
      <c r="W16">
        <f t="shared" si="2"/>
        <v>2</v>
      </c>
      <c r="X16" s="41">
        <f t="shared" si="7"/>
        <v>100000</v>
      </c>
      <c r="Y16" s="42">
        <f t="shared" si="8"/>
        <v>3.6349444997667346E-2</v>
      </c>
      <c r="Z16" t="str">
        <f t="shared" si="3"/>
        <v/>
      </c>
      <c r="AA16">
        <f t="shared" si="4"/>
        <v>-2890.9516650070004</v>
      </c>
    </row>
    <row r="17" spans="2:27" x14ac:dyDescent="0.15">
      <c r="B17" s="40">
        <v>9</v>
      </c>
      <c r="C17" s="96">
        <f t="shared" si="0"/>
        <v>93474.103835226269</v>
      </c>
      <c r="D17" s="96"/>
      <c r="E17" s="40">
        <v>2018</v>
      </c>
      <c r="F17" s="8">
        <v>43975</v>
      </c>
      <c r="G17" s="40" t="s">
        <v>4</v>
      </c>
      <c r="H17" s="97">
        <v>1.1735</v>
      </c>
      <c r="I17" s="97"/>
      <c r="J17" s="40">
        <v>18</v>
      </c>
      <c r="K17" s="100">
        <f t="shared" si="5"/>
        <v>2804.2231150567882</v>
      </c>
      <c r="L17" s="101"/>
      <c r="M17" s="6">
        <f>IF(J17="","",(K17/J17)/LOOKUP(RIGHT($D$2,3),定数!$A$6:$A$13,定数!$B$6:$B$13))</f>
        <v>1.2982514421559204</v>
      </c>
      <c r="N17" s="40">
        <f>E17</f>
        <v>2018</v>
      </c>
      <c r="O17" s="8">
        <v>43976</v>
      </c>
      <c r="P17" s="97">
        <v>1.1713</v>
      </c>
      <c r="Q17" s="97"/>
      <c r="R17" s="98">
        <f>IF(P17="","",T17*M17*LOOKUP(RIGHT($D$2,3),定数!$A$6:$A$13,定数!$B$6:$B$13))</f>
        <v>-3427.3838072915978</v>
      </c>
      <c r="S17" s="98"/>
      <c r="T17" s="99">
        <f t="shared" si="6"/>
        <v>-21.999999999999797</v>
      </c>
      <c r="U17" s="99"/>
      <c r="V17" s="22">
        <f t="shared" si="1"/>
        <v>0</v>
      </c>
      <c r="W17">
        <f t="shared" si="2"/>
        <v>3</v>
      </c>
      <c r="X17" s="41">
        <f t="shared" si="7"/>
        <v>100000</v>
      </c>
      <c r="Y17" s="42">
        <f t="shared" si="8"/>
        <v>6.5258961647737257E-2</v>
      </c>
      <c r="Z17" t="str">
        <f t="shared" si="3"/>
        <v/>
      </c>
      <c r="AA17">
        <f t="shared" si="4"/>
        <v>-3427.3838072915978</v>
      </c>
    </row>
    <row r="18" spans="2:27" x14ac:dyDescent="0.15">
      <c r="B18" s="40">
        <v>10</v>
      </c>
      <c r="C18" s="96">
        <f t="shared" si="0"/>
        <v>90046.720027934673</v>
      </c>
      <c r="D18" s="96"/>
      <c r="E18" s="40">
        <v>2018</v>
      </c>
      <c r="F18" s="8">
        <v>43994</v>
      </c>
      <c r="G18" s="40" t="s">
        <v>4</v>
      </c>
      <c r="H18" s="97">
        <v>1.1800999999999999</v>
      </c>
      <c r="I18" s="97"/>
      <c r="J18" s="40">
        <v>26</v>
      </c>
      <c r="K18" s="100">
        <f t="shared" si="5"/>
        <v>2701.4016008380399</v>
      </c>
      <c r="L18" s="101"/>
      <c r="M18" s="6">
        <f>IF(J18="","",(K18/J18)/LOOKUP(RIGHT($D$2,3),定数!$A$6:$A$13,定数!$B$6:$B$13))</f>
        <v>0.86583384642244876</v>
      </c>
      <c r="N18" s="46">
        <f t="shared" ref="N18:N27" si="9">E18</f>
        <v>2018</v>
      </c>
      <c r="O18" s="8">
        <v>43994</v>
      </c>
      <c r="P18" s="97">
        <v>1.1774</v>
      </c>
      <c r="Q18" s="97"/>
      <c r="R18" s="98">
        <f>IF(P18="","",T18*M18*LOOKUP(RIGHT($D$2,3),定数!$A$6:$A$13,定数!$B$6:$B$13))</f>
        <v>-2805.3016624086558</v>
      </c>
      <c r="S18" s="98"/>
      <c r="T18" s="99">
        <f t="shared" si="6"/>
        <v>-26.999999999999247</v>
      </c>
      <c r="U18" s="99"/>
      <c r="V18" s="22">
        <f t="shared" si="1"/>
        <v>0</v>
      </c>
      <c r="W18">
        <f t="shared" si="2"/>
        <v>4</v>
      </c>
      <c r="X18" s="41">
        <f t="shared" si="7"/>
        <v>100000</v>
      </c>
      <c r="Y18" s="42">
        <f t="shared" si="8"/>
        <v>9.953279972065332E-2</v>
      </c>
      <c r="Z18" t="str">
        <f t="shared" si="3"/>
        <v/>
      </c>
      <c r="AA18">
        <f t="shared" si="4"/>
        <v>-2805.3016624086558</v>
      </c>
    </row>
    <row r="19" spans="2:27" x14ac:dyDescent="0.15">
      <c r="B19" s="40">
        <v>11</v>
      </c>
      <c r="C19" s="96">
        <f t="shared" si="0"/>
        <v>87241.418365526013</v>
      </c>
      <c r="D19" s="96"/>
      <c r="E19" s="40">
        <v>2018</v>
      </c>
      <c r="F19" s="8">
        <v>44021</v>
      </c>
      <c r="G19" s="40" t="s">
        <v>4</v>
      </c>
      <c r="H19" s="97">
        <v>1.1753</v>
      </c>
      <c r="I19" s="97"/>
      <c r="J19" s="40">
        <v>10</v>
      </c>
      <c r="K19" s="100">
        <f t="shared" si="5"/>
        <v>2617.2425509657801</v>
      </c>
      <c r="L19" s="101"/>
      <c r="M19" s="6">
        <f>IF(J19="","",(K19/J19)/LOOKUP(RIGHT($D$2,3),定数!$A$6:$A$13,定数!$B$6:$B$13))</f>
        <v>2.1810354591381502</v>
      </c>
      <c r="N19" s="46">
        <f t="shared" si="9"/>
        <v>2018</v>
      </c>
      <c r="O19" s="8">
        <v>44021</v>
      </c>
      <c r="P19" s="97">
        <v>1.1762999999999999</v>
      </c>
      <c r="Q19" s="97"/>
      <c r="R19" s="98">
        <f>IF(P19="","",T19*M19*LOOKUP(RIGHT($D$2,3),定数!$A$6:$A$13,定数!$B$6:$B$13))</f>
        <v>2617.2425509654918</v>
      </c>
      <c r="S19" s="98"/>
      <c r="T19" s="99">
        <f t="shared" si="6"/>
        <v>9.9999999999988987</v>
      </c>
      <c r="U19" s="99"/>
      <c r="V19" s="22">
        <f t="shared" si="1"/>
        <v>1</v>
      </c>
      <c r="W19">
        <f t="shared" si="2"/>
        <v>0</v>
      </c>
      <c r="X19" s="41">
        <f t="shared" si="7"/>
        <v>100000</v>
      </c>
      <c r="Y19" s="42">
        <f t="shared" si="8"/>
        <v>0.12758581634473987</v>
      </c>
      <c r="Z19">
        <f t="shared" si="3"/>
        <v>2617.2425509654918</v>
      </c>
      <c r="AA19" t="str">
        <f t="shared" si="4"/>
        <v/>
      </c>
    </row>
    <row r="20" spans="2:27" x14ac:dyDescent="0.15">
      <c r="B20" s="40">
        <v>12</v>
      </c>
      <c r="C20" s="96">
        <f t="shared" si="0"/>
        <v>89858.660916491499</v>
      </c>
      <c r="D20" s="96"/>
      <c r="E20" s="46">
        <v>2018</v>
      </c>
      <c r="F20" s="8">
        <v>44021</v>
      </c>
      <c r="G20" s="40" t="s">
        <v>4</v>
      </c>
      <c r="H20" s="97">
        <v>1.1773</v>
      </c>
      <c r="I20" s="97"/>
      <c r="J20" s="40">
        <v>24</v>
      </c>
      <c r="K20" s="100">
        <f t="shared" si="5"/>
        <v>2695.759827494745</v>
      </c>
      <c r="L20" s="101"/>
      <c r="M20" s="6">
        <f>IF(J20="","",(K20/J20)/LOOKUP(RIGHT($D$2,3),定数!$A$6:$A$13,定数!$B$6:$B$13))</f>
        <v>0.93602771788011974</v>
      </c>
      <c r="N20" s="46">
        <f t="shared" si="9"/>
        <v>2018</v>
      </c>
      <c r="O20" s="8">
        <v>44021</v>
      </c>
      <c r="P20" s="97">
        <v>1.1748000000000001</v>
      </c>
      <c r="Q20" s="97"/>
      <c r="R20" s="98">
        <f>IF(P20="","",T20*M20*LOOKUP(RIGHT($D$2,3),定数!$A$6:$A$13,定数!$B$6:$B$13))</f>
        <v>-2808.0831536402993</v>
      </c>
      <c r="S20" s="98"/>
      <c r="T20" s="99">
        <f t="shared" si="6"/>
        <v>-24.999999999999467</v>
      </c>
      <c r="U20" s="99"/>
      <c r="V20" s="22">
        <f t="shared" si="1"/>
        <v>0</v>
      </c>
      <c r="W20">
        <f t="shared" si="2"/>
        <v>1</v>
      </c>
      <c r="X20" s="41">
        <f t="shared" si="7"/>
        <v>100000</v>
      </c>
      <c r="Y20" s="42">
        <f t="shared" si="8"/>
        <v>0.10141339083508505</v>
      </c>
      <c r="Z20" t="str">
        <f t="shared" si="3"/>
        <v/>
      </c>
      <c r="AA20">
        <f t="shared" si="4"/>
        <v>-2808.0831536402993</v>
      </c>
    </row>
    <row r="21" spans="2:27" x14ac:dyDescent="0.15">
      <c r="B21" s="40">
        <v>13</v>
      </c>
      <c r="C21" s="96">
        <f t="shared" si="0"/>
        <v>87050.577762851201</v>
      </c>
      <c r="D21" s="96"/>
      <c r="E21" s="46">
        <v>2018</v>
      </c>
      <c r="F21" s="8">
        <v>44030</v>
      </c>
      <c r="G21" s="40" t="s">
        <v>3</v>
      </c>
      <c r="H21" s="97">
        <v>1.1653</v>
      </c>
      <c r="I21" s="97"/>
      <c r="J21" s="40">
        <v>11</v>
      </c>
      <c r="K21" s="100">
        <f t="shared" si="5"/>
        <v>2611.5173328855358</v>
      </c>
      <c r="L21" s="101"/>
      <c r="M21" s="6">
        <f>IF(J21="","",(K21/J21)/LOOKUP(RIGHT($D$2,3),定数!$A$6:$A$13,定数!$B$6:$B$13))</f>
        <v>1.9784222218829817</v>
      </c>
      <c r="N21" s="46">
        <f t="shared" si="9"/>
        <v>2018</v>
      </c>
      <c r="O21" s="8">
        <v>44030</v>
      </c>
      <c r="P21" s="97">
        <v>1.1640999999999999</v>
      </c>
      <c r="Q21" s="97"/>
      <c r="R21" s="98">
        <f>IF(P21="","",T21*M21*LOOKUP(RIGHT($D$2,3),定数!$A$6:$A$13,定数!$B$6:$B$13))</f>
        <v>2848.9279995117067</v>
      </c>
      <c r="S21" s="98"/>
      <c r="T21" s="99">
        <f t="shared" si="6"/>
        <v>12.000000000000899</v>
      </c>
      <c r="U21" s="99"/>
      <c r="V21" s="22">
        <f t="shared" si="1"/>
        <v>1</v>
      </c>
      <c r="W21">
        <f t="shared" si="2"/>
        <v>0</v>
      </c>
      <c r="X21" s="41">
        <f t="shared" si="7"/>
        <v>100000</v>
      </c>
      <c r="Y21" s="42">
        <f t="shared" si="8"/>
        <v>0.129494222371488</v>
      </c>
      <c r="Z21">
        <f t="shared" si="3"/>
        <v>2848.9279995117067</v>
      </c>
      <c r="AA21" t="str">
        <f t="shared" si="4"/>
        <v/>
      </c>
    </row>
    <row r="22" spans="2:27" x14ac:dyDescent="0.15">
      <c r="B22" s="40">
        <v>14</v>
      </c>
      <c r="C22" s="96">
        <f t="shared" si="0"/>
        <v>89899.505762362911</v>
      </c>
      <c r="D22" s="96"/>
      <c r="E22" s="46">
        <v>2018</v>
      </c>
      <c r="F22" s="8">
        <v>44037</v>
      </c>
      <c r="G22" s="40" t="s">
        <v>4</v>
      </c>
      <c r="H22" s="97">
        <v>1.17</v>
      </c>
      <c r="I22" s="97"/>
      <c r="J22" s="40">
        <v>15</v>
      </c>
      <c r="K22" s="100">
        <f t="shared" si="5"/>
        <v>2696.9851728708873</v>
      </c>
      <c r="L22" s="101"/>
      <c r="M22" s="6">
        <f>IF(J22="","",(K22/J22)/LOOKUP(RIGHT($D$2,3),定数!$A$6:$A$13,定数!$B$6:$B$13))</f>
        <v>1.4983250960393817</v>
      </c>
      <c r="N22" s="46">
        <f t="shared" si="9"/>
        <v>2018</v>
      </c>
      <c r="O22" s="8" t="s">
        <v>74</v>
      </c>
      <c r="P22" s="97">
        <v>1.1684000000000001</v>
      </c>
      <c r="Q22" s="97"/>
      <c r="R22" s="98">
        <f>IF(P22="","",T22*M22*LOOKUP(RIGHT($D$2,3),定数!$A$6:$A$13,定数!$B$6:$B$13))</f>
        <v>-2876.7841843952961</v>
      </c>
      <c r="S22" s="98"/>
      <c r="T22" s="99">
        <f t="shared" si="6"/>
        <v>-15.999999999998238</v>
      </c>
      <c r="U22" s="99"/>
      <c r="V22" s="22">
        <f t="shared" si="1"/>
        <v>0</v>
      </c>
      <c r="W22">
        <f t="shared" si="2"/>
        <v>1</v>
      </c>
      <c r="X22" s="41">
        <f t="shared" si="7"/>
        <v>100000</v>
      </c>
      <c r="Y22" s="42">
        <f t="shared" si="8"/>
        <v>0.10100494237637092</v>
      </c>
      <c r="Z22" t="str">
        <f t="shared" si="3"/>
        <v/>
      </c>
      <c r="AA22">
        <f t="shared" si="4"/>
        <v>-2876.7841843952961</v>
      </c>
    </row>
    <row r="23" spans="2:27" x14ac:dyDescent="0.15">
      <c r="B23" s="40">
        <v>15</v>
      </c>
      <c r="C23" s="96">
        <f t="shared" si="0"/>
        <v>87022.721577967619</v>
      </c>
      <c r="D23" s="96"/>
      <c r="E23" s="46">
        <v>2018</v>
      </c>
      <c r="F23" s="8">
        <v>44044</v>
      </c>
      <c r="G23" s="40" t="s">
        <v>3</v>
      </c>
      <c r="H23" s="97">
        <v>1.1659999999999999</v>
      </c>
      <c r="I23" s="97"/>
      <c r="J23" s="40">
        <v>17</v>
      </c>
      <c r="K23" s="100">
        <f t="shared" si="5"/>
        <v>2610.6816473390286</v>
      </c>
      <c r="L23" s="101"/>
      <c r="M23" s="6">
        <f>IF(J23="","",(K23/J23)/LOOKUP(RIGHT($D$2,3),定数!$A$6:$A$13,定数!$B$6:$B$13))</f>
        <v>1.2797459055583473</v>
      </c>
      <c r="N23" s="46">
        <f t="shared" si="9"/>
        <v>2018</v>
      </c>
      <c r="O23" s="8">
        <v>44045</v>
      </c>
      <c r="P23" s="97">
        <v>1.1639999999999999</v>
      </c>
      <c r="Q23" s="97"/>
      <c r="R23" s="98">
        <f>IF(P23="","",T23*M23*LOOKUP(RIGHT($D$2,3),定数!$A$6:$A$13,定数!$B$6:$B$13))</f>
        <v>3071.3901733400362</v>
      </c>
      <c r="S23" s="98"/>
      <c r="T23" s="99">
        <f t="shared" si="6"/>
        <v>20.000000000000018</v>
      </c>
      <c r="U23" s="99"/>
      <c r="V23" t="str">
        <f t="shared" ref="V23:W74" si="10">IF(S23&lt;&gt;"",IF(S23&lt;0,1+V22,0),"")</f>
        <v/>
      </c>
      <c r="W23">
        <f t="shared" si="2"/>
        <v>0</v>
      </c>
      <c r="X23" s="41">
        <f t="shared" si="7"/>
        <v>100000</v>
      </c>
      <c r="Y23" s="42">
        <f t="shared" si="8"/>
        <v>0.12977278422032379</v>
      </c>
      <c r="Z23">
        <f t="shared" si="3"/>
        <v>3071.3901733400362</v>
      </c>
      <c r="AA23" t="str">
        <f t="shared" si="4"/>
        <v/>
      </c>
    </row>
    <row r="24" spans="2:27" x14ac:dyDescent="0.15">
      <c r="B24" s="40">
        <v>16</v>
      </c>
      <c r="C24" s="96">
        <f t="shared" si="0"/>
        <v>90094.111751307661</v>
      </c>
      <c r="D24" s="96"/>
      <c r="E24" s="46">
        <v>2018</v>
      </c>
      <c r="F24" s="8">
        <v>44052</v>
      </c>
      <c r="G24" s="40" t="s">
        <v>3</v>
      </c>
      <c r="H24" s="97">
        <v>1.159</v>
      </c>
      <c r="I24" s="97"/>
      <c r="J24" s="40">
        <v>16</v>
      </c>
      <c r="K24" s="100">
        <f t="shared" si="5"/>
        <v>2702.8233525392297</v>
      </c>
      <c r="L24" s="101"/>
      <c r="M24" s="6">
        <f>IF(J24="","",(K24/J24)/LOOKUP(RIGHT($D$2,3),定数!$A$6:$A$13,定数!$B$6:$B$13))</f>
        <v>1.4077204961141823</v>
      </c>
      <c r="N24" s="46">
        <f t="shared" si="9"/>
        <v>2018</v>
      </c>
      <c r="O24" s="8">
        <v>44052</v>
      </c>
      <c r="P24" s="97">
        <v>1.1572</v>
      </c>
      <c r="Q24" s="97"/>
      <c r="R24" s="98">
        <f>IF(P24="","",T24*M24*LOOKUP(RIGHT($D$2,3),定数!$A$6:$A$13,定数!$B$6:$B$13))</f>
        <v>3040.6762716066737</v>
      </c>
      <c r="S24" s="98"/>
      <c r="T24" s="99">
        <f t="shared" si="6"/>
        <v>18.000000000000238</v>
      </c>
      <c r="U24" s="99"/>
      <c r="V24" t="str">
        <f t="shared" si="10"/>
        <v/>
      </c>
      <c r="W24">
        <f t="shared" si="2"/>
        <v>0</v>
      </c>
      <c r="X24" s="41">
        <f t="shared" si="7"/>
        <v>100000</v>
      </c>
      <c r="Y24" s="42">
        <f t="shared" si="8"/>
        <v>9.9058882486923405E-2</v>
      </c>
      <c r="Z24">
        <f t="shared" si="3"/>
        <v>3040.6762716066737</v>
      </c>
      <c r="AA24" t="str">
        <f t="shared" si="4"/>
        <v/>
      </c>
    </row>
    <row r="25" spans="2:27" x14ac:dyDescent="0.15">
      <c r="B25" s="40">
        <v>17</v>
      </c>
      <c r="C25" s="96">
        <f t="shared" si="0"/>
        <v>93134.788022914334</v>
      </c>
      <c r="D25" s="96"/>
      <c r="E25" s="46">
        <v>2018</v>
      </c>
      <c r="F25" s="8">
        <v>44056</v>
      </c>
      <c r="G25" s="40" t="s">
        <v>3</v>
      </c>
      <c r="H25" s="97">
        <v>1.1389</v>
      </c>
      <c r="I25" s="97"/>
      <c r="J25" s="40">
        <v>22</v>
      </c>
      <c r="K25" s="100">
        <f t="shared" si="5"/>
        <v>2794.0436406874301</v>
      </c>
      <c r="L25" s="101"/>
      <c r="M25" s="6">
        <f>IF(J25="","",(K25/J25)/LOOKUP(RIGHT($D$2,3),定数!$A$6:$A$13,定数!$B$6:$B$13))</f>
        <v>1.0583498638967539</v>
      </c>
      <c r="N25" s="46">
        <f t="shared" si="9"/>
        <v>2018</v>
      </c>
      <c r="O25" s="8">
        <v>44056</v>
      </c>
      <c r="P25" s="97">
        <v>1.1412</v>
      </c>
      <c r="Q25" s="97"/>
      <c r="R25" s="98">
        <f>IF(P25="","",T25*M25*LOOKUP(RIGHT($D$2,3),定数!$A$6:$A$13,定数!$B$6:$B$13))</f>
        <v>-2921.0456243550011</v>
      </c>
      <c r="S25" s="98"/>
      <c r="T25" s="99">
        <f t="shared" si="6"/>
        <v>-22.999999999999687</v>
      </c>
      <c r="U25" s="99"/>
      <c r="V25" t="str">
        <f t="shared" si="10"/>
        <v/>
      </c>
      <c r="W25">
        <f t="shared" si="2"/>
        <v>1</v>
      </c>
      <c r="X25" s="41">
        <f t="shared" si="7"/>
        <v>100000</v>
      </c>
      <c r="Y25" s="42">
        <f t="shared" si="8"/>
        <v>6.8652119770856612E-2</v>
      </c>
      <c r="Z25" t="str">
        <f t="shared" si="3"/>
        <v/>
      </c>
      <c r="AA25">
        <f t="shared" si="4"/>
        <v>-2921.0456243550011</v>
      </c>
    </row>
    <row r="26" spans="2:27" x14ac:dyDescent="0.15">
      <c r="B26" s="40">
        <v>18</v>
      </c>
      <c r="C26" s="96">
        <f t="shared" si="0"/>
        <v>90213.742398559334</v>
      </c>
      <c r="D26" s="96"/>
      <c r="E26" s="40">
        <v>2018</v>
      </c>
      <c r="F26" s="8">
        <v>44058</v>
      </c>
      <c r="G26" s="40" t="s">
        <v>3</v>
      </c>
      <c r="H26" s="97">
        <v>1.1317999999999999</v>
      </c>
      <c r="I26" s="97"/>
      <c r="J26" s="40">
        <v>14</v>
      </c>
      <c r="K26" s="100">
        <f t="shared" si="5"/>
        <v>2706.4122719567799</v>
      </c>
      <c r="L26" s="101"/>
      <c r="M26" s="6">
        <f>IF(J26="","",(K26/J26)/LOOKUP(RIGHT($D$2,3),定数!$A$6:$A$13,定数!$B$6:$B$13))</f>
        <v>1.6109596856885595</v>
      </c>
      <c r="N26" s="40">
        <f t="shared" si="9"/>
        <v>2018</v>
      </c>
      <c r="O26" s="8">
        <v>44058</v>
      </c>
      <c r="P26" s="97">
        <v>1.1319999999999999</v>
      </c>
      <c r="Q26" s="97"/>
      <c r="R26" s="98">
        <f>IF(P26="","",T26*M26*LOOKUP(RIGHT($D$2,3),定数!$A$6:$A$13,定数!$B$6:$B$13))</f>
        <v>-386.63032456521171</v>
      </c>
      <c r="S26" s="98"/>
      <c r="T26" s="99">
        <f t="shared" si="6"/>
        <v>-1.9999999999997797</v>
      </c>
      <c r="U26" s="99"/>
      <c r="V26" t="str">
        <f t="shared" si="10"/>
        <v/>
      </c>
      <c r="W26">
        <f t="shared" si="2"/>
        <v>2</v>
      </c>
      <c r="X26" s="41">
        <f t="shared" si="7"/>
        <v>100000</v>
      </c>
      <c r="Y26" s="42">
        <f t="shared" si="8"/>
        <v>9.7862576014406621E-2</v>
      </c>
      <c r="Z26" t="str">
        <f t="shared" si="3"/>
        <v/>
      </c>
      <c r="AA26">
        <f t="shared" si="4"/>
        <v>-386.63032456521171</v>
      </c>
    </row>
    <row r="27" spans="2:27" x14ac:dyDescent="0.15">
      <c r="B27" s="40">
        <v>19</v>
      </c>
      <c r="C27" s="96">
        <f t="shared" si="0"/>
        <v>89827.112073994125</v>
      </c>
      <c r="D27" s="96"/>
      <c r="E27" s="40">
        <v>2018</v>
      </c>
      <c r="F27" s="8">
        <v>44072</v>
      </c>
      <c r="G27" s="40" t="s">
        <v>3</v>
      </c>
      <c r="H27" s="97">
        <v>1.1664000000000001</v>
      </c>
      <c r="I27" s="97"/>
      <c r="J27" s="40">
        <v>21</v>
      </c>
      <c r="K27" s="100">
        <f t="shared" si="5"/>
        <v>2694.8133622198238</v>
      </c>
      <c r="L27" s="101"/>
      <c r="M27" s="6">
        <f>IF(J27="","",(K27/J27)/LOOKUP(RIGHT($D$2,3),定数!$A$6:$A$13,定数!$B$6:$B$13))</f>
        <v>1.0693703818332634</v>
      </c>
      <c r="N27" s="40">
        <f t="shared" si="9"/>
        <v>2018</v>
      </c>
      <c r="O27" s="8">
        <v>44072</v>
      </c>
      <c r="P27" s="97">
        <v>1.1687000000000001</v>
      </c>
      <c r="Q27" s="97"/>
      <c r="R27" s="98">
        <f>IF(P27="","",T27*M27*LOOKUP(RIGHT($D$2,3),定数!$A$6:$A$13,定数!$B$6:$B$13))</f>
        <v>-2951.4622538597669</v>
      </c>
      <c r="S27" s="98"/>
      <c r="T27" s="99">
        <f t="shared" si="6"/>
        <v>-22.999999999999687</v>
      </c>
      <c r="U27" s="99"/>
      <c r="V27" t="str">
        <f t="shared" si="10"/>
        <v/>
      </c>
      <c r="W27">
        <f t="shared" si="2"/>
        <v>3</v>
      </c>
      <c r="X27" s="41">
        <f t="shared" si="7"/>
        <v>100000</v>
      </c>
      <c r="Y27" s="42">
        <f t="shared" si="8"/>
        <v>0.1017288792600588</v>
      </c>
      <c r="Z27" t="str">
        <f t="shared" si="3"/>
        <v/>
      </c>
      <c r="AA27">
        <f t="shared" si="4"/>
        <v>-2951.4622538597669</v>
      </c>
    </row>
    <row r="28" spans="2:27" x14ac:dyDescent="0.15">
      <c r="B28" s="40">
        <v>20</v>
      </c>
      <c r="C28" s="96">
        <f t="shared" si="0"/>
        <v>86875.649820134364</v>
      </c>
      <c r="D28" s="96"/>
      <c r="E28" s="47">
        <v>2018</v>
      </c>
      <c r="F28" s="8">
        <v>44092</v>
      </c>
      <c r="G28" s="40" t="s">
        <v>4</v>
      </c>
      <c r="H28" s="97">
        <v>1.171</v>
      </c>
      <c r="I28" s="97"/>
      <c r="J28" s="40">
        <v>25</v>
      </c>
      <c r="K28" s="100">
        <f t="shared" si="5"/>
        <v>2606.269494604031</v>
      </c>
      <c r="L28" s="101"/>
      <c r="M28" s="6">
        <f>IF(J28="","",(K28/J28)/LOOKUP(RIGHT($D$2,3),定数!$A$6:$A$13,定数!$B$6:$B$13))</f>
        <v>0.86875649820134371</v>
      </c>
      <c r="N28" s="40">
        <v>2018</v>
      </c>
      <c r="O28" s="8">
        <v>44092</v>
      </c>
      <c r="P28" s="97">
        <v>1.1684000000000001</v>
      </c>
      <c r="Q28" s="97"/>
      <c r="R28" s="98">
        <f>IF(P28="","",T28*M28*LOOKUP(RIGHT($D$2,3),定数!$A$6:$A$13,定数!$B$6:$B$13))</f>
        <v>-2710.5202743881255</v>
      </c>
      <c r="S28" s="98"/>
      <c r="T28" s="99">
        <f t="shared" si="6"/>
        <v>-25.999999999999357</v>
      </c>
      <c r="U28" s="99"/>
      <c r="V28" t="str">
        <f t="shared" si="10"/>
        <v/>
      </c>
      <c r="W28">
        <f t="shared" si="2"/>
        <v>4</v>
      </c>
      <c r="X28" s="41">
        <f t="shared" si="7"/>
        <v>100000</v>
      </c>
      <c r="Y28" s="42">
        <f t="shared" si="8"/>
        <v>0.1312435017986564</v>
      </c>
      <c r="Z28" t="str">
        <f t="shared" si="3"/>
        <v/>
      </c>
      <c r="AA28">
        <f t="shared" si="4"/>
        <v>-2710.5202743881255</v>
      </c>
    </row>
    <row r="29" spans="2:27" x14ac:dyDescent="0.15">
      <c r="B29" s="40">
        <v>21</v>
      </c>
      <c r="C29" s="96">
        <f t="shared" si="0"/>
        <v>84165.12954574624</v>
      </c>
      <c r="D29" s="96"/>
      <c r="E29" s="47">
        <v>2018</v>
      </c>
      <c r="F29" s="8">
        <v>44150</v>
      </c>
      <c r="G29" s="40" t="s">
        <v>3</v>
      </c>
      <c r="H29" s="97">
        <v>1.1376999999999999</v>
      </c>
      <c r="I29" s="97"/>
      <c r="J29" s="40">
        <v>27</v>
      </c>
      <c r="K29" s="100">
        <f t="shared" si="5"/>
        <v>2524.9538863723869</v>
      </c>
      <c r="L29" s="101"/>
      <c r="M29" s="6">
        <f>IF(J29="","",(K29/J29)/LOOKUP(RIGHT($D$2,3),定数!$A$6:$A$13,定数!$B$6:$B$13))</f>
        <v>0.77930675505320579</v>
      </c>
      <c r="N29" s="40">
        <v>2018</v>
      </c>
      <c r="O29" s="8">
        <v>44140</v>
      </c>
      <c r="P29" s="97">
        <v>1.1358999999999999</v>
      </c>
      <c r="Q29" s="97"/>
      <c r="R29" s="98">
        <f>IF(P29="","",T29*M29*LOOKUP(RIGHT($D$2,3),定数!$A$6:$A$13,定数!$B$6:$B$13))</f>
        <v>1683.3025909149467</v>
      </c>
      <c r="S29" s="98"/>
      <c r="T29" s="99">
        <f t="shared" si="6"/>
        <v>18.000000000000238</v>
      </c>
      <c r="U29" s="99"/>
      <c r="V29" t="str">
        <f t="shared" si="10"/>
        <v/>
      </c>
      <c r="W29">
        <f t="shared" si="2"/>
        <v>0</v>
      </c>
      <c r="X29" s="41">
        <f t="shared" si="7"/>
        <v>100000</v>
      </c>
      <c r="Y29" s="42">
        <f t="shared" si="8"/>
        <v>0.15834870454253758</v>
      </c>
      <c r="Z29">
        <f t="shared" si="3"/>
        <v>1683.3025909149467</v>
      </c>
      <c r="AA29" t="str">
        <f t="shared" si="4"/>
        <v/>
      </c>
    </row>
    <row r="30" spans="2:27" x14ac:dyDescent="0.15">
      <c r="B30" s="40">
        <v>22</v>
      </c>
      <c r="C30" s="96">
        <f t="shared" si="0"/>
        <v>85848.432136661184</v>
      </c>
      <c r="D30" s="96"/>
      <c r="E30" s="40">
        <v>2018</v>
      </c>
      <c r="F30" s="8">
        <v>44164</v>
      </c>
      <c r="G30" s="40" t="s">
        <v>4</v>
      </c>
      <c r="H30" s="97">
        <v>1.1387</v>
      </c>
      <c r="I30" s="97"/>
      <c r="J30" s="40">
        <v>23</v>
      </c>
      <c r="K30" s="100">
        <f t="shared" si="5"/>
        <v>2575.4529640998353</v>
      </c>
      <c r="L30" s="101"/>
      <c r="M30" s="6">
        <f>IF(J30="","",(K30/J30)/LOOKUP(RIGHT($D$2,3),定数!$A$6:$A$13,定数!$B$6:$B$13))</f>
        <v>0.93313513192023012</v>
      </c>
      <c r="N30" s="40">
        <v>2018</v>
      </c>
      <c r="O30" s="8">
        <v>44164</v>
      </c>
      <c r="P30" s="97">
        <v>1.1363000000000001</v>
      </c>
      <c r="Q30" s="97"/>
      <c r="R30" s="98">
        <f>IF(P30="","",T30*M30*LOOKUP(RIGHT($D$2,3),定数!$A$6:$A$13,定数!$B$6:$B$13))</f>
        <v>-2687.429179930215</v>
      </c>
      <c r="S30" s="98"/>
      <c r="T30" s="99">
        <f t="shared" si="6"/>
        <v>-23.999999999999577</v>
      </c>
      <c r="U30" s="99"/>
      <c r="V30" t="str">
        <f t="shared" si="10"/>
        <v/>
      </c>
      <c r="W30">
        <f t="shared" si="2"/>
        <v>1</v>
      </c>
      <c r="X30" s="41">
        <f t="shared" si="7"/>
        <v>100000</v>
      </c>
      <c r="Y30" s="42">
        <f t="shared" si="8"/>
        <v>0.14151567863338821</v>
      </c>
      <c r="Z30" t="str">
        <f t="shared" si="3"/>
        <v/>
      </c>
      <c r="AA30">
        <f t="shared" si="4"/>
        <v>-2687.429179930215</v>
      </c>
    </row>
    <row r="31" spans="2:27" x14ac:dyDescent="0.15">
      <c r="B31" s="40">
        <v>23</v>
      </c>
      <c r="C31" s="96">
        <f t="shared" si="0"/>
        <v>83161.002956730968</v>
      </c>
      <c r="D31" s="96"/>
      <c r="E31" s="40">
        <v>2018</v>
      </c>
      <c r="F31" s="8">
        <v>44165</v>
      </c>
      <c r="G31" s="40" t="s">
        <v>4</v>
      </c>
      <c r="H31" s="97">
        <v>1.1391</v>
      </c>
      <c r="I31" s="97"/>
      <c r="J31" s="40">
        <v>7</v>
      </c>
      <c r="K31" s="100">
        <f t="shared" si="5"/>
        <v>2494.8300887019291</v>
      </c>
      <c r="L31" s="101"/>
      <c r="M31" s="6">
        <f>IF(J31="","",(K31/J31)/LOOKUP(RIGHT($D$2,3),定数!$A$6:$A$13,定数!$B$6:$B$13))</f>
        <v>2.9700358198832491</v>
      </c>
      <c r="N31" s="40">
        <v>2018</v>
      </c>
      <c r="O31" s="8">
        <v>44165</v>
      </c>
      <c r="P31" s="97">
        <v>1.1397999999999999</v>
      </c>
      <c r="Q31" s="97"/>
      <c r="R31" s="98">
        <f>IF(P31="","",T31*M31*LOOKUP(RIGHT($D$2,3),定数!$A$6:$A$13,定数!$B$6:$B$13))</f>
        <v>2494.8300887016544</v>
      </c>
      <c r="S31" s="98"/>
      <c r="T31" s="99">
        <f t="shared" si="6"/>
        <v>6.9999999999992291</v>
      </c>
      <c r="U31" s="99"/>
      <c r="V31" t="str">
        <f t="shared" si="10"/>
        <v/>
      </c>
      <c r="W31">
        <f t="shared" si="2"/>
        <v>0</v>
      </c>
      <c r="X31" s="41">
        <f t="shared" si="7"/>
        <v>100000</v>
      </c>
      <c r="Y31" s="42">
        <f t="shared" si="8"/>
        <v>0.16838997043269033</v>
      </c>
      <c r="Z31">
        <f t="shared" si="3"/>
        <v>2494.8300887016544</v>
      </c>
      <c r="AA31" t="str">
        <f t="shared" si="4"/>
        <v/>
      </c>
    </row>
    <row r="32" spans="2:27" x14ac:dyDescent="0.15">
      <c r="B32" s="40">
        <v>24</v>
      </c>
      <c r="C32" s="96">
        <f t="shared" si="0"/>
        <v>85655.833045432621</v>
      </c>
      <c r="D32" s="96"/>
      <c r="E32" s="40">
        <v>2018</v>
      </c>
      <c r="F32" s="8">
        <v>44172</v>
      </c>
      <c r="G32" s="40" t="s">
        <v>4</v>
      </c>
      <c r="H32" s="97">
        <v>1.1392</v>
      </c>
      <c r="I32" s="97"/>
      <c r="J32" s="40">
        <v>16</v>
      </c>
      <c r="K32" s="100">
        <f t="shared" si="5"/>
        <v>2569.6749913629787</v>
      </c>
      <c r="L32" s="101"/>
      <c r="M32" s="6">
        <f>IF(J32="","",(K32/J32)/LOOKUP(RIGHT($D$2,3),定数!$A$6:$A$13,定数!$B$6:$B$13))</f>
        <v>1.3383723913348848</v>
      </c>
      <c r="N32" s="40">
        <v>2018</v>
      </c>
      <c r="O32" s="8">
        <v>44172</v>
      </c>
      <c r="P32" s="97">
        <v>1.1411</v>
      </c>
      <c r="Q32" s="97"/>
      <c r="R32" s="98">
        <f>IF(P32="","",T32*M32*LOOKUP(RIGHT($D$2,3),定数!$A$6:$A$13,定数!$B$6:$B$13))</f>
        <v>3051.489052243558</v>
      </c>
      <c r="S32" s="98"/>
      <c r="T32" s="99">
        <f t="shared" si="6"/>
        <v>19.000000000000128</v>
      </c>
      <c r="U32" s="99"/>
      <c r="V32" t="str">
        <f t="shared" si="10"/>
        <v/>
      </c>
      <c r="W32">
        <f t="shared" si="2"/>
        <v>0</v>
      </c>
      <c r="X32" s="41">
        <f t="shared" si="7"/>
        <v>100000</v>
      </c>
      <c r="Y32" s="42">
        <f t="shared" si="8"/>
        <v>0.14344166954567383</v>
      </c>
      <c r="Z32">
        <f t="shared" si="3"/>
        <v>3051.489052243558</v>
      </c>
      <c r="AA32" t="str">
        <f t="shared" si="4"/>
        <v/>
      </c>
    </row>
    <row r="33" spans="2:27" x14ac:dyDescent="0.15">
      <c r="B33" s="40">
        <v>25</v>
      </c>
      <c r="C33" s="96">
        <f t="shared" si="0"/>
        <v>88707.32209767618</v>
      </c>
      <c r="D33" s="96"/>
      <c r="E33" s="40">
        <v>2018</v>
      </c>
      <c r="F33" s="8">
        <v>44193</v>
      </c>
      <c r="G33" s="40" t="s">
        <v>3</v>
      </c>
      <c r="H33" s="97">
        <v>1.1437999999999999</v>
      </c>
      <c r="I33" s="97"/>
      <c r="J33" s="40">
        <v>12</v>
      </c>
      <c r="K33" s="100">
        <f t="shared" si="5"/>
        <v>2661.2196629302853</v>
      </c>
      <c r="L33" s="101"/>
      <c r="M33" s="6">
        <f>IF(J33="","",(K33/J33)/LOOKUP(RIGHT($D$2,3),定数!$A$6:$A$13,定数!$B$6:$B$13))</f>
        <v>1.8480692103682537</v>
      </c>
      <c r="N33" s="40">
        <v>2018</v>
      </c>
      <c r="O33" s="8">
        <v>44196</v>
      </c>
      <c r="P33" s="97">
        <v>1.1426000000000001</v>
      </c>
      <c r="Q33" s="97"/>
      <c r="R33" s="98">
        <f>IF(P33="","",T33*M33*LOOKUP(RIGHT($D$2,3),定数!$A$6:$A$13,定数!$B$6:$B$13))</f>
        <v>2661.2196629299924</v>
      </c>
      <c r="S33" s="98"/>
      <c r="T33" s="99">
        <f t="shared" si="6"/>
        <v>11.999999999998678</v>
      </c>
      <c r="U33" s="99"/>
      <c r="V33" t="str">
        <f t="shared" si="10"/>
        <v/>
      </c>
      <c r="W33">
        <f t="shared" si="2"/>
        <v>0</v>
      </c>
      <c r="X33" s="41">
        <f t="shared" si="7"/>
        <v>100000</v>
      </c>
      <c r="Y33" s="42">
        <f t="shared" si="8"/>
        <v>0.11292677902323822</v>
      </c>
      <c r="Z33">
        <f t="shared" si="3"/>
        <v>2661.2196629299924</v>
      </c>
      <c r="AA33" t="str">
        <f t="shared" si="4"/>
        <v/>
      </c>
    </row>
    <row r="34" spans="2:27" x14ac:dyDescent="0.15">
      <c r="B34" s="40">
        <v>26</v>
      </c>
      <c r="C34" s="96">
        <f t="shared" si="0"/>
        <v>91368.541760606167</v>
      </c>
      <c r="D34" s="96"/>
      <c r="E34" s="40">
        <v>2019</v>
      </c>
      <c r="F34" s="8">
        <v>43834</v>
      </c>
      <c r="G34" s="40" t="s">
        <v>4</v>
      </c>
      <c r="H34" s="97">
        <v>1.1409</v>
      </c>
      <c r="I34" s="97"/>
      <c r="J34" s="40">
        <v>15</v>
      </c>
      <c r="K34" s="100">
        <f t="shared" si="5"/>
        <v>2741.0562528181849</v>
      </c>
      <c r="L34" s="101"/>
      <c r="M34" s="6">
        <f>IF(J34="","",(K34/J34)/LOOKUP(RIGHT($D$2,3),定数!$A$6:$A$13,定数!$B$6:$B$13))</f>
        <v>1.522809029343436</v>
      </c>
      <c r="N34" s="40">
        <v>2019</v>
      </c>
      <c r="O34" s="8">
        <v>43834</v>
      </c>
      <c r="P34" s="97">
        <v>1.1393</v>
      </c>
      <c r="Q34" s="97"/>
      <c r="R34" s="98">
        <f>IF(P34="","",T34*M34*LOOKUP(RIGHT($D$2,3),定数!$A$6:$A$13,定数!$B$6:$B$13))</f>
        <v>-2923.7933363394804</v>
      </c>
      <c r="S34" s="98"/>
      <c r="T34" s="99">
        <f t="shared" si="6"/>
        <v>-16.000000000000458</v>
      </c>
      <c r="U34" s="99"/>
      <c r="V34" t="str">
        <f t="shared" si="10"/>
        <v/>
      </c>
      <c r="W34">
        <f t="shared" si="2"/>
        <v>1</v>
      </c>
      <c r="X34" s="41">
        <f t="shared" si="7"/>
        <v>100000</v>
      </c>
      <c r="Y34" s="42">
        <f t="shared" si="8"/>
        <v>8.6314582393938299E-2</v>
      </c>
      <c r="Z34" t="str">
        <f t="shared" si="3"/>
        <v/>
      </c>
      <c r="AA34">
        <f t="shared" si="4"/>
        <v>-2923.7933363394804</v>
      </c>
    </row>
    <row r="35" spans="2:27" x14ac:dyDescent="0.15">
      <c r="B35" s="40">
        <v>27</v>
      </c>
      <c r="C35" s="96">
        <f t="shared" si="0"/>
        <v>88444.748424266683</v>
      </c>
      <c r="D35" s="96"/>
      <c r="E35" s="50">
        <v>2019</v>
      </c>
      <c r="F35" s="8">
        <v>43838</v>
      </c>
      <c r="G35" s="40" t="s">
        <v>3</v>
      </c>
      <c r="H35" s="97">
        <v>1.1438999999999999</v>
      </c>
      <c r="I35" s="97"/>
      <c r="J35" s="40">
        <v>16</v>
      </c>
      <c r="K35" s="100">
        <f t="shared" si="5"/>
        <v>2653.3424527280004</v>
      </c>
      <c r="L35" s="101"/>
      <c r="M35" s="6">
        <f>IF(J35="","",(K35/J35)/LOOKUP(RIGHT($D$2,3),定数!$A$6:$A$13,定数!$B$6:$B$13))</f>
        <v>1.3819491941291668</v>
      </c>
      <c r="N35" s="40">
        <v>2019</v>
      </c>
      <c r="O35" s="8">
        <v>43838</v>
      </c>
      <c r="P35" s="97">
        <v>1.1456</v>
      </c>
      <c r="Q35" s="97"/>
      <c r="R35" s="98">
        <f>IF(P35="","",T35*M35*LOOKUP(RIGHT($D$2,3),定数!$A$6:$A$13,定数!$B$6:$B$13))</f>
        <v>-2819.1763560235577</v>
      </c>
      <c r="S35" s="98"/>
      <c r="T35" s="99">
        <f t="shared" si="6"/>
        <v>-17.000000000000348</v>
      </c>
      <c r="U35" s="99"/>
      <c r="V35" t="str">
        <f t="shared" si="10"/>
        <v/>
      </c>
      <c r="W35">
        <f t="shared" si="2"/>
        <v>2</v>
      </c>
      <c r="X35" s="41">
        <f t="shared" si="7"/>
        <v>100000</v>
      </c>
      <c r="Y35" s="42">
        <f t="shared" si="8"/>
        <v>0.11555251575733316</v>
      </c>
      <c r="Z35" t="str">
        <f t="shared" si="3"/>
        <v/>
      </c>
      <c r="AA35">
        <f t="shared" si="4"/>
        <v>-2819.1763560235577</v>
      </c>
    </row>
    <row r="36" spans="2:27" x14ac:dyDescent="0.15">
      <c r="B36" s="40">
        <v>28</v>
      </c>
      <c r="C36" s="96">
        <f t="shared" si="0"/>
        <v>85625.572068243127</v>
      </c>
      <c r="D36" s="96"/>
      <c r="E36" s="51">
        <v>2019</v>
      </c>
      <c r="F36" s="8">
        <v>43841</v>
      </c>
      <c r="G36" s="40" t="s">
        <v>4</v>
      </c>
      <c r="H36" s="97">
        <v>1.153</v>
      </c>
      <c r="I36" s="97"/>
      <c r="J36" s="40">
        <v>13</v>
      </c>
      <c r="K36" s="100">
        <f t="shared" si="5"/>
        <v>2568.7671620472938</v>
      </c>
      <c r="L36" s="101"/>
      <c r="M36" s="6">
        <f>IF(J36="","",(K36/J36)/LOOKUP(RIGHT($D$2,3),定数!$A$6:$A$13,定数!$B$6:$B$13))</f>
        <v>1.6466456166969832</v>
      </c>
      <c r="N36" s="40">
        <f>E36</f>
        <v>2019</v>
      </c>
      <c r="O36" s="8">
        <v>43841</v>
      </c>
      <c r="P36" s="97">
        <v>1.1516</v>
      </c>
      <c r="Q36" s="97"/>
      <c r="R36" s="98">
        <f>IF(P36="","",T36*M36*LOOKUP(RIGHT($D$2,3),定数!$A$6:$A$13,定数!$B$6:$B$13))</f>
        <v>-2766.3646360510656</v>
      </c>
      <c r="S36" s="98"/>
      <c r="T36" s="99">
        <f t="shared" si="6"/>
        <v>-14.000000000000679</v>
      </c>
      <c r="U36" s="99"/>
      <c r="V36" t="str">
        <f t="shared" si="10"/>
        <v/>
      </c>
      <c r="W36">
        <f t="shared" si="2"/>
        <v>3</v>
      </c>
      <c r="X36" s="41">
        <f t="shared" si="7"/>
        <v>100000</v>
      </c>
      <c r="Y36" s="42">
        <f t="shared" si="8"/>
        <v>0.14374427931756872</v>
      </c>
      <c r="Z36" t="str">
        <f t="shared" si="3"/>
        <v/>
      </c>
      <c r="AA36">
        <f t="shared" si="4"/>
        <v>-2766.3646360510656</v>
      </c>
    </row>
    <row r="37" spans="2:27" x14ac:dyDescent="0.15">
      <c r="B37" s="40">
        <v>29</v>
      </c>
      <c r="C37" s="96">
        <f t="shared" si="0"/>
        <v>82859.207432192066</v>
      </c>
      <c r="D37" s="96"/>
      <c r="E37" s="51">
        <v>2019</v>
      </c>
      <c r="F37" s="8">
        <v>43841</v>
      </c>
      <c r="G37" s="40" t="s">
        <v>3</v>
      </c>
      <c r="H37" s="97">
        <v>1.1516999999999999</v>
      </c>
      <c r="I37" s="97"/>
      <c r="J37" s="40">
        <v>17</v>
      </c>
      <c r="K37" s="100">
        <f t="shared" si="5"/>
        <v>2485.7762229657619</v>
      </c>
      <c r="L37" s="101"/>
      <c r="M37" s="6">
        <f>IF(J37="","",(K37/J37)/LOOKUP(RIGHT($D$2,3),定数!$A$6:$A$13,定数!$B$6:$B$13))</f>
        <v>1.2185177563557656</v>
      </c>
      <c r="N37" s="52">
        <f t="shared" ref="N37:N44" si="11">E37</f>
        <v>2019</v>
      </c>
      <c r="O37" s="8">
        <v>43841</v>
      </c>
      <c r="P37" s="97">
        <v>1.1497999999999999</v>
      </c>
      <c r="Q37" s="97"/>
      <c r="R37" s="98">
        <f>IF(P37="","",T37*M37*LOOKUP(RIGHT($D$2,3),定数!$A$6:$A$13,定数!$B$6:$B$13))</f>
        <v>2778.2204844911644</v>
      </c>
      <c r="S37" s="98"/>
      <c r="T37" s="99">
        <f t="shared" si="6"/>
        <v>19.000000000000128</v>
      </c>
      <c r="U37" s="99"/>
      <c r="V37" t="str">
        <f t="shared" si="10"/>
        <v/>
      </c>
      <c r="W37">
        <f t="shared" si="2"/>
        <v>0</v>
      </c>
      <c r="X37" s="41">
        <f t="shared" si="7"/>
        <v>100000</v>
      </c>
      <c r="Y37" s="42">
        <f t="shared" si="8"/>
        <v>0.17140792567807939</v>
      </c>
      <c r="Z37">
        <f t="shared" si="3"/>
        <v>2778.2204844911644</v>
      </c>
      <c r="AA37" t="str">
        <f t="shared" si="4"/>
        <v/>
      </c>
    </row>
    <row r="38" spans="2:27" x14ac:dyDescent="0.15">
      <c r="B38" s="40">
        <v>30</v>
      </c>
      <c r="C38" s="96">
        <f t="shared" si="0"/>
        <v>85637.427916683228</v>
      </c>
      <c r="D38" s="96"/>
      <c r="E38" s="40">
        <v>2019</v>
      </c>
      <c r="F38" s="8">
        <v>43853</v>
      </c>
      <c r="G38" s="40" t="s">
        <v>4</v>
      </c>
      <c r="H38" s="97">
        <v>1.1368</v>
      </c>
      <c r="I38" s="97"/>
      <c r="J38" s="40">
        <v>8</v>
      </c>
      <c r="K38" s="100">
        <f t="shared" si="5"/>
        <v>2569.1228375004966</v>
      </c>
      <c r="L38" s="101"/>
      <c r="M38" s="6">
        <f>IF(J38="","",(K38/J38)/LOOKUP(RIGHT($D$2,3),定数!$A$6:$A$13,定数!$B$6:$B$13))</f>
        <v>2.6761696223963507</v>
      </c>
      <c r="N38" s="52">
        <f t="shared" si="11"/>
        <v>2019</v>
      </c>
      <c r="O38" s="8">
        <v>43853</v>
      </c>
      <c r="P38" s="97">
        <v>1.1358999999999999</v>
      </c>
      <c r="Q38" s="97"/>
      <c r="R38" s="98">
        <f>IF(P38="","",T38*M38*LOOKUP(RIGHT($D$2,3),定数!$A$6:$A$13,定数!$B$6:$B$13))</f>
        <v>-2890.2631921884536</v>
      </c>
      <c r="S38" s="98"/>
      <c r="T38" s="99">
        <f t="shared" si="6"/>
        <v>-9.0000000000012292</v>
      </c>
      <c r="U38" s="99"/>
      <c r="V38" t="str">
        <f t="shared" si="10"/>
        <v/>
      </c>
      <c r="W38">
        <f t="shared" si="2"/>
        <v>1</v>
      </c>
      <c r="X38" s="41">
        <f t="shared" si="7"/>
        <v>100000</v>
      </c>
      <c r="Y38" s="42">
        <f t="shared" si="8"/>
        <v>0.14362572083316771</v>
      </c>
      <c r="Z38" t="str">
        <f t="shared" si="3"/>
        <v/>
      </c>
      <c r="AA38">
        <f t="shared" si="4"/>
        <v>-2890.2631921884536</v>
      </c>
    </row>
    <row r="39" spans="2:27" x14ac:dyDescent="0.15">
      <c r="B39" s="40">
        <v>31</v>
      </c>
      <c r="C39" s="96">
        <f t="shared" si="0"/>
        <v>82747.164724494767</v>
      </c>
      <c r="D39" s="96"/>
      <c r="E39" s="52">
        <v>2019</v>
      </c>
      <c r="F39" s="8">
        <v>43854</v>
      </c>
      <c r="G39" s="40" t="s">
        <v>4</v>
      </c>
      <c r="H39" s="97">
        <v>1.1387</v>
      </c>
      <c r="I39" s="97"/>
      <c r="J39" s="40">
        <v>5</v>
      </c>
      <c r="K39" s="100">
        <f t="shared" si="5"/>
        <v>2482.4149417348431</v>
      </c>
      <c r="L39" s="101"/>
      <c r="M39" s="6">
        <f>IF(J39="","",(K39/J39)/LOOKUP(RIGHT($D$2,3),定数!$A$6:$A$13,定数!$B$6:$B$13))</f>
        <v>4.1373582362247383</v>
      </c>
      <c r="N39" s="52">
        <f t="shared" si="11"/>
        <v>2019</v>
      </c>
      <c r="O39" s="8">
        <v>43854</v>
      </c>
      <c r="P39" s="97">
        <v>1.1380999999999999</v>
      </c>
      <c r="Q39" s="97"/>
      <c r="R39" s="98">
        <f>IF(P39="","",T39*M39*LOOKUP(RIGHT($D$2,3),定数!$A$6:$A$13,定数!$B$6:$B$13))</f>
        <v>-2978.8979300825858</v>
      </c>
      <c r="S39" s="98"/>
      <c r="T39" s="99">
        <f t="shared" si="6"/>
        <v>-6.0000000000015596</v>
      </c>
      <c r="U39" s="99"/>
      <c r="V39" t="str">
        <f t="shared" si="10"/>
        <v/>
      </c>
      <c r="W39">
        <f t="shared" si="2"/>
        <v>2</v>
      </c>
      <c r="X39" s="41">
        <f t="shared" si="7"/>
        <v>100000</v>
      </c>
      <c r="Y39" s="42">
        <f t="shared" si="8"/>
        <v>0.17252835275505229</v>
      </c>
      <c r="Z39" t="str">
        <f t="shared" si="3"/>
        <v/>
      </c>
      <c r="AA39">
        <f t="shared" si="4"/>
        <v>-2978.8979300825858</v>
      </c>
    </row>
    <row r="40" spans="2:27" x14ac:dyDescent="0.15">
      <c r="B40" s="40">
        <v>32</v>
      </c>
      <c r="C40" s="96">
        <f t="shared" si="0"/>
        <v>79768.266794412179</v>
      </c>
      <c r="D40" s="96"/>
      <c r="E40" s="52">
        <v>2019</v>
      </c>
      <c r="F40" s="8">
        <v>43854</v>
      </c>
      <c r="G40" s="40" t="s">
        <v>4</v>
      </c>
      <c r="H40" s="97">
        <v>1.1315999999999999</v>
      </c>
      <c r="I40" s="97"/>
      <c r="J40" s="40">
        <v>14</v>
      </c>
      <c r="K40" s="100">
        <f t="shared" si="5"/>
        <v>2393.0480038323653</v>
      </c>
      <c r="L40" s="101"/>
      <c r="M40" s="6">
        <f>IF(J40="","",(K40/J40)/LOOKUP(RIGHT($D$2,3),定数!$A$6:$A$13,定数!$B$6:$B$13))</f>
        <v>1.4244333356145031</v>
      </c>
      <c r="N40" s="52">
        <f t="shared" si="11"/>
        <v>2019</v>
      </c>
      <c r="O40" s="8">
        <v>43854</v>
      </c>
      <c r="P40" s="97">
        <v>1.1345000000000001</v>
      </c>
      <c r="Q40" s="97"/>
      <c r="R40" s="98">
        <f>IF(P40="","",T40*M40*LOOKUP(RIGHT($D$2,3),定数!$A$6:$A$13,定数!$B$6:$B$13))</f>
        <v>4957.0280079386848</v>
      </c>
      <c r="S40" s="98"/>
      <c r="T40" s="99">
        <f t="shared" si="6"/>
        <v>29.000000000001247</v>
      </c>
      <c r="U40" s="99"/>
      <c r="V40" t="str">
        <f t="shared" si="10"/>
        <v/>
      </c>
      <c r="W40">
        <f t="shared" si="2"/>
        <v>0</v>
      </c>
      <c r="X40" s="41">
        <f t="shared" si="7"/>
        <v>100000</v>
      </c>
      <c r="Y40" s="42">
        <f t="shared" si="8"/>
        <v>0.20231733205587821</v>
      </c>
      <c r="Z40">
        <f t="shared" si="3"/>
        <v>4957.0280079386848</v>
      </c>
      <c r="AA40" t="str">
        <f t="shared" si="4"/>
        <v/>
      </c>
    </row>
    <row r="41" spans="2:27" x14ac:dyDescent="0.15">
      <c r="B41" s="40">
        <v>33</v>
      </c>
      <c r="C41" s="96">
        <f t="shared" si="0"/>
        <v>84725.294802350865</v>
      </c>
      <c r="D41" s="96"/>
      <c r="E41" s="52">
        <v>2019</v>
      </c>
      <c r="F41" s="8">
        <v>43860</v>
      </c>
      <c r="G41" s="40" t="s">
        <v>4</v>
      </c>
      <c r="H41" s="97">
        <v>1.1438999999999999</v>
      </c>
      <c r="I41" s="97"/>
      <c r="J41" s="40">
        <v>9</v>
      </c>
      <c r="K41" s="100">
        <f>IF(J41="","",C41*0.03)</f>
        <v>2541.7588440705258</v>
      </c>
      <c r="L41" s="101"/>
      <c r="M41" s="6">
        <f>IF(J41="","",(K41/J41)/LOOKUP(RIGHT($D$2,3),定数!$A$6:$A$13,定数!$B$6:$B$13))</f>
        <v>2.3534804111764127</v>
      </c>
      <c r="N41" s="52">
        <f t="shared" si="11"/>
        <v>2019</v>
      </c>
      <c r="O41" s="8">
        <v>43860</v>
      </c>
      <c r="P41" s="97">
        <v>1.1447000000000001</v>
      </c>
      <c r="Q41" s="97"/>
      <c r="R41" s="98">
        <f>IF(P41="","",T41*M41*LOOKUP(RIGHT($D$2,3),定数!$A$6:$A$13,定数!$B$6:$B$13))</f>
        <v>2259.3411947297345</v>
      </c>
      <c r="S41" s="98"/>
      <c r="T41" s="99">
        <f>IF(P41="","",IF(G41="買",(P41-H41),(H41-P41))*IF(RIGHT($D$2,3)="JPY",100,10000))</f>
        <v>8.0000000000013394</v>
      </c>
      <c r="U41" s="99"/>
      <c r="V41" t="str">
        <f t="shared" si="10"/>
        <v/>
      </c>
      <c r="W41">
        <f t="shared" si="2"/>
        <v>0</v>
      </c>
      <c r="X41" s="41">
        <f t="shared" si="7"/>
        <v>100000</v>
      </c>
      <c r="Y41" s="42">
        <f t="shared" si="8"/>
        <v>0.1527470519764913</v>
      </c>
      <c r="Z41">
        <f t="shared" si="3"/>
        <v>2259.3411947297345</v>
      </c>
      <c r="AA41" t="str">
        <f t="shared" si="4"/>
        <v/>
      </c>
    </row>
    <row r="42" spans="2:27" x14ac:dyDescent="0.15">
      <c r="B42" s="40">
        <v>34</v>
      </c>
      <c r="C42" s="96">
        <f t="shared" si="0"/>
        <v>86984.635997080593</v>
      </c>
      <c r="D42" s="96"/>
      <c r="E42" s="52">
        <v>2019</v>
      </c>
      <c r="F42" s="8">
        <v>43861</v>
      </c>
      <c r="G42" s="40" t="s">
        <v>3</v>
      </c>
      <c r="H42" s="102">
        <v>1.147</v>
      </c>
      <c r="I42" s="103"/>
      <c r="J42" s="52">
        <v>19</v>
      </c>
      <c r="K42" s="100">
        <f>IF(J42="","",C42*0.03)</f>
        <v>2609.5390799124175</v>
      </c>
      <c r="L42" s="101"/>
      <c r="M42" s="6">
        <f>IF(J42="","",(K42/J42)/LOOKUP(RIGHT($D$2,3),定数!$A$6:$A$13,定数!$B$6:$B$13))</f>
        <v>1.1445346841721131</v>
      </c>
      <c r="N42" s="52">
        <f t="shared" si="11"/>
        <v>2019</v>
      </c>
      <c r="O42" s="8">
        <v>43861</v>
      </c>
      <c r="P42" s="97">
        <v>1.145</v>
      </c>
      <c r="Q42" s="97"/>
      <c r="R42" s="98">
        <f>IF(P42="","",T42*M42*LOOKUP(RIGHT($D$2,3),定数!$A$6:$A$13,定数!$B$6:$B$13))</f>
        <v>2746.8832420130739</v>
      </c>
      <c r="S42" s="98"/>
      <c r="T42" s="99">
        <f>IF(P42="","",IF(G42="買",(P42-H42),(H42-P42))*IF(RIGHT($D$2,3)="JPY",100,10000))</f>
        <v>20.000000000000018</v>
      </c>
      <c r="U42" s="99"/>
      <c r="V42" t="str">
        <f t="shared" si="10"/>
        <v/>
      </c>
      <c r="W42">
        <f t="shared" si="2"/>
        <v>0</v>
      </c>
      <c r="X42" s="41">
        <f t="shared" si="7"/>
        <v>100000</v>
      </c>
      <c r="Y42" s="42">
        <f t="shared" si="8"/>
        <v>0.13015364002919405</v>
      </c>
      <c r="Z42">
        <f t="shared" si="3"/>
        <v>2746.8832420130739</v>
      </c>
      <c r="AA42" t="str">
        <f t="shared" si="4"/>
        <v/>
      </c>
    </row>
    <row r="43" spans="2:27" x14ac:dyDescent="0.15">
      <c r="B43" s="40">
        <v>35</v>
      </c>
      <c r="C43" s="96">
        <f t="shared" si="0"/>
        <v>89731.519239093672</v>
      </c>
      <c r="D43" s="96"/>
      <c r="E43" s="52">
        <v>2019</v>
      </c>
      <c r="F43" s="8">
        <v>43862</v>
      </c>
      <c r="G43" s="40" t="s">
        <v>4</v>
      </c>
      <c r="H43" s="97">
        <v>1.1449</v>
      </c>
      <c r="I43" s="97"/>
      <c r="J43" s="40">
        <v>10</v>
      </c>
      <c r="K43" s="100">
        <f t="shared" si="5"/>
        <v>2691.9455771728099</v>
      </c>
      <c r="L43" s="101"/>
      <c r="M43" s="6">
        <f>IF(J43="","",(K43/J43)/LOOKUP(RIGHT($D$2,3),定数!$A$6:$A$13,定数!$B$6:$B$13))</f>
        <v>2.2432879809773416</v>
      </c>
      <c r="N43" s="52">
        <f t="shared" si="11"/>
        <v>2019</v>
      </c>
      <c r="O43" s="8">
        <v>43862</v>
      </c>
      <c r="P43" s="97">
        <v>1.1455</v>
      </c>
      <c r="Q43" s="97"/>
      <c r="R43" s="98">
        <f>IF(P43="","",T43*M43*LOOKUP(RIGHT($D$2,3),定数!$A$6:$A$13,定数!$B$6:$B$13))</f>
        <v>1615.1673463035079</v>
      </c>
      <c r="S43" s="98"/>
      <c r="T43" s="99">
        <f t="shared" si="6"/>
        <v>5.9999999999993392</v>
      </c>
      <c r="U43" s="99"/>
      <c r="V43" t="str">
        <f t="shared" si="10"/>
        <v/>
      </c>
      <c r="W43">
        <f t="shared" si="2"/>
        <v>0</v>
      </c>
      <c r="X43" s="41">
        <f t="shared" si="7"/>
        <v>100000</v>
      </c>
      <c r="Y43" s="42">
        <f t="shared" si="8"/>
        <v>0.10268480760906329</v>
      </c>
      <c r="Z43">
        <f t="shared" si="3"/>
        <v>1615.1673463035079</v>
      </c>
      <c r="AA43" t="str">
        <f t="shared" si="4"/>
        <v/>
      </c>
    </row>
    <row r="44" spans="2:27" x14ac:dyDescent="0.15">
      <c r="B44" s="40">
        <v>36</v>
      </c>
      <c r="C44" s="96">
        <f t="shared" si="0"/>
        <v>91346.686585397183</v>
      </c>
      <c r="D44" s="96"/>
      <c r="E44" s="53">
        <v>2019</v>
      </c>
      <c r="F44" s="8">
        <v>43865</v>
      </c>
      <c r="G44" s="40" t="s">
        <v>3</v>
      </c>
      <c r="H44" s="97">
        <v>1.1446000000000001</v>
      </c>
      <c r="I44" s="97"/>
      <c r="J44" s="40">
        <v>30</v>
      </c>
      <c r="K44" s="100">
        <f t="shared" si="5"/>
        <v>2740.4005975619152</v>
      </c>
      <c r="L44" s="101"/>
      <c r="M44" s="6">
        <f>IF(J44="","",(K44/J44)/LOOKUP(RIGHT($D$2,3),定数!$A$6:$A$13,定数!$B$6:$B$13))</f>
        <v>0.76122238821164312</v>
      </c>
      <c r="N44" s="52">
        <f t="shared" si="11"/>
        <v>2019</v>
      </c>
      <c r="O44" s="8">
        <v>43866</v>
      </c>
      <c r="P44" s="97">
        <v>1.141</v>
      </c>
      <c r="Q44" s="97"/>
      <c r="R44" s="98">
        <f>IF(P44="","",T44*M44*LOOKUP(RIGHT($D$2,3),定数!$A$6:$A$13,定数!$B$6:$B$13))</f>
        <v>3288.480717074342</v>
      </c>
      <c r="S44" s="98"/>
      <c r="T44" s="99">
        <f t="shared" si="6"/>
        <v>36.000000000000476</v>
      </c>
      <c r="U44" s="99"/>
      <c r="V44" t="str">
        <f t="shared" si="10"/>
        <v/>
      </c>
      <c r="W44">
        <f t="shared" si="2"/>
        <v>0</v>
      </c>
      <c r="X44" s="41">
        <f t="shared" si="7"/>
        <v>100000</v>
      </c>
      <c r="Y44" s="42">
        <f t="shared" si="8"/>
        <v>8.6533134146028146E-2</v>
      </c>
      <c r="Z44">
        <f t="shared" si="3"/>
        <v>3288.480717074342</v>
      </c>
      <c r="AA44" t="str">
        <f t="shared" si="4"/>
        <v/>
      </c>
    </row>
    <row r="45" spans="2:27" x14ac:dyDescent="0.15">
      <c r="B45" s="40">
        <v>37</v>
      </c>
      <c r="C45" s="96">
        <f t="shared" si="0"/>
        <v>94635.167302471527</v>
      </c>
      <c r="D45" s="96"/>
      <c r="E45" s="53">
        <v>2019</v>
      </c>
      <c r="F45" s="8">
        <v>43866</v>
      </c>
      <c r="G45" s="40" t="s">
        <v>4</v>
      </c>
      <c r="H45" s="97">
        <v>1.1436999999999999</v>
      </c>
      <c r="I45" s="97"/>
      <c r="J45" s="40">
        <v>4</v>
      </c>
      <c r="K45" s="100">
        <f t="shared" si="5"/>
        <v>2839.0550190741455</v>
      </c>
      <c r="L45" s="101"/>
      <c r="M45" s="6">
        <f>IF(J45="","",(K45/J45)/LOOKUP(RIGHT($D$2,3),定数!$A$6:$A$13,定数!$B$6:$B$13))</f>
        <v>5.9146979564044697</v>
      </c>
      <c r="N45" s="40">
        <v>2019</v>
      </c>
      <c r="O45" s="8">
        <v>43866</v>
      </c>
      <c r="P45" s="97">
        <v>1.1432</v>
      </c>
      <c r="Q45" s="97"/>
      <c r="R45" s="98">
        <f>IF(P45="","",T45*M45*LOOKUP(RIGHT($D$2,3),定数!$A$6:$A$13,定数!$B$6:$B$13))</f>
        <v>-3548.8187738422912</v>
      </c>
      <c r="S45" s="98"/>
      <c r="T45" s="99">
        <f t="shared" si="6"/>
        <v>-4.9999999999994493</v>
      </c>
      <c r="U45" s="99"/>
      <c r="V45" t="str">
        <f t="shared" si="10"/>
        <v/>
      </c>
      <c r="W45">
        <f t="shared" si="2"/>
        <v>1</v>
      </c>
      <c r="X45" s="41">
        <f t="shared" si="7"/>
        <v>100000</v>
      </c>
      <c r="Y45" s="42">
        <f t="shared" si="8"/>
        <v>5.3648326975284766E-2</v>
      </c>
      <c r="Z45" t="str">
        <f t="shared" si="3"/>
        <v/>
      </c>
      <c r="AA45">
        <f t="shared" si="4"/>
        <v>-3548.8187738422912</v>
      </c>
    </row>
    <row r="46" spans="2:27" x14ac:dyDescent="0.15">
      <c r="B46" s="40">
        <v>38</v>
      </c>
      <c r="C46" s="96">
        <f t="shared" si="0"/>
        <v>91086.348528629242</v>
      </c>
      <c r="D46" s="96"/>
      <c r="E46" s="53">
        <v>2019</v>
      </c>
      <c r="F46" s="8">
        <v>43873</v>
      </c>
      <c r="G46" s="40" t="s">
        <v>4</v>
      </c>
      <c r="H46" s="97">
        <v>1.1287</v>
      </c>
      <c r="I46" s="97"/>
      <c r="J46" s="54">
        <v>4</v>
      </c>
      <c r="K46" s="100">
        <f t="shared" si="5"/>
        <v>2732.5904558588772</v>
      </c>
      <c r="L46" s="101"/>
      <c r="M46" s="6">
        <f>IF(J46="","",(K46/J46)/LOOKUP(RIGHT($D$2,3),定数!$A$6:$A$13,定数!$B$6:$B$13))</f>
        <v>5.6928967830393278</v>
      </c>
      <c r="N46" s="40">
        <v>2019</v>
      </c>
      <c r="O46" s="8">
        <v>43873</v>
      </c>
      <c r="P46" s="97">
        <v>1.1301000000000001</v>
      </c>
      <c r="Q46" s="97"/>
      <c r="R46" s="98">
        <f>IF(P46="","",T46*M46*LOOKUP(RIGHT($D$2,3),定数!$A$6:$A$13,定数!$B$6:$B$13))</f>
        <v>9564.0665955065342</v>
      </c>
      <c r="S46" s="98"/>
      <c r="T46" s="99">
        <f t="shared" si="6"/>
        <v>14.000000000000679</v>
      </c>
      <c r="U46" s="99"/>
      <c r="V46" t="str">
        <f t="shared" si="10"/>
        <v/>
      </c>
      <c r="W46">
        <f t="shared" si="2"/>
        <v>0</v>
      </c>
      <c r="X46" s="41">
        <f t="shared" si="7"/>
        <v>100000</v>
      </c>
      <c r="Y46" s="42">
        <f t="shared" si="8"/>
        <v>8.9136514713707538E-2</v>
      </c>
      <c r="Z46">
        <f t="shared" si="3"/>
        <v>9564.0665955065342</v>
      </c>
      <c r="AA46" t="str">
        <f t="shared" si="4"/>
        <v/>
      </c>
    </row>
    <row r="47" spans="2:27" x14ac:dyDescent="0.15">
      <c r="B47" s="40">
        <v>39</v>
      </c>
      <c r="C47" s="96">
        <f t="shared" si="0"/>
        <v>100650.41512413578</v>
      </c>
      <c r="D47" s="96"/>
      <c r="E47" s="54">
        <v>2019</v>
      </c>
      <c r="F47" s="8">
        <v>43886</v>
      </c>
      <c r="G47" s="40" t="s">
        <v>4</v>
      </c>
      <c r="H47" s="97">
        <v>1.1359999999999999</v>
      </c>
      <c r="I47" s="97"/>
      <c r="J47" s="54">
        <v>13</v>
      </c>
      <c r="K47" s="100">
        <f t="shared" si="5"/>
        <v>3019.5124537240731</v>
      </c>
      <c r="L47" s="101"/>
      <c r="M47" s="6">
        <f>IF(J47="","",(K47/J47)/LOOKUP(RIGHT($D$2,3),定数!$A$6:$A$13,定数!$B$6:$B$13))</f>
        <v>1.9355849062333803</v>
      </c>
      <c r="N47" s="40">
        <v>2019</v>
      </c>
      <c r="O47" s="8">
        <v>43886</v>
      </c>
      <c r="P47" s="97">
        <v>1.1346000000000001</v>
      </c>
      <c r="Q47" s="97"/>
      <c r="R47" s="98">
        <f>IF(P47="","",T47*M47*LOOKUP(RIGHT($D$2,3),定数!$A$6:$A$13,定数!$B$6:$B$13))</f>
        <v>-3251.7826424717209</v>
      </c>
      <c r="S47" s="98"/>
      <c r="T47" s="99">
        <f t="shared" si="6"/>
        <v>-13.999999999998458</v>
      </c>
      <c r="U47" s="99"/>
      <c r="V47" t="str">
        <f t="shared" si="10"/>
        <v/>
      </c>
      <c r="W47">
        <f t="shared" si="2"/>
        <v>1</v>
      </c>
      <c r="X47" s="41">
        <f t="shared" si="7"/>
        <v>100650.41512413578</v>
      </c>
      <c r="Y47" s="42">
        <f t="shared" si="8"/>
        <v>0</v>
      </c>
      <c r="Z47" t="str">
        <f t="shared" si="3"/>
        <v/>
      </c>
      <c r="AA47">
        <f t="shared" si="4"/>
        <v>-3251.7826424717209</v>
      </c>
    </row>
    <row r="48" spans="2:27" x14ac:dyDescent="0.15">
      <c r="B48" s="40">
        <v>40</v>
      </c>
      <c r="C48" s="96">
        <f t="shared" si="0"/>
        <v>97398.632481664055</v>
      </c>
      <c r="D48" s="96"/>
      <c r="E48" s="54">
        <v>2019</v>
      </c>
      <c r="F48" s="8">
        <v>43887</v>
      </c>
      <c r="G48" s="40" t="s">
        <v>4</v>
      </c>
      <c r="H48" s="97">
        <v>1.1365000000000001</v>
      </c>
      <c r="I48" s="97"/>
      <c r="J48" s="54">
        <v>11</v>
      </c>
      <c r="K48" s="100">
        <f t="shared" si="5"/>
        <v>2921.9589744499217</v>
      </c>
      <c r="L48" s="101"/>
      <c r="M48" s="6">
        <f>IF(J48="","",(K48/J48)/LOOKUP(RIGHT($D$2,3),定数!$A$6:$A$13,定数!$B$6:$B$13))</f>
        <v>2.2136052836741831</v>
      </c>
      <c r="N48" s="40">
        <v>2019</v>
      </c>
      <c r="O48" s="8">
        <v>43886</v>
      </c>
      <c r="P48" s="97">
        <v>1.1353</v>
      </c>
      <c r="Q48" s="97"/>
      <c r="R48" s="98">
        <f>IF(P48="","",T48*M48*LOOKUP(RIGHT($D$2,3),定数!$A$6:$A$13,定数!$B$6:$B$13))</f>
        <v>-3187.5916084910623</v>
      </c>
      <c r="S48" s="98"/>
      <c r="T48" s="99">
        <f t="shared" si="6"/>
        <v>-12.000000000000899</v>
      </c>
      <c r="U48" s="99"/>
      <c r="V48" t="str">
        <f t="shared" si="10"/>
        <v/>
      </c>
      <c r="W48">
        <f t="shared" si="2"/>
        <v>2</v>
      </c>
      <c r="X48" s="41">
        <f t="shared" si="7"/>
        <v>100650.41512413578</v>
      </c>
      <c r="Y48" s="42">
        <f t="shared" si="8"/>
        <v>3.2307692307688707E-2</v>
      </c>
      <c r="Z48" t="str">
        <f t="shared" si="3"/>
        <v/>
      </c>
      <c r="AA48">
        <f t="shared" si="4"/>
        <v>-3187.5916084910623</v>
      </c>
    </row>
    <row r="49" spans="2:27" x14ac:dyDescent="0.15">
      <c r="B49" s="40">
        <v>41</v>
      </c>
      <c r="C49" s="96">
        <f t="shared" si="0"/>
        <v>94211.040873172999</v>
      </c>
      <c r="D49" s="96"/>
      <c r="E49" s="54">
        <v>2019</v>
      </c>
      <c r="F49" s="8">
        <v>43888</v>
      </c>
      <c r="G49" s="40" t="s">
        <v>4</v>
      </c>
      <c r="H49" s="97">
        <v>1.1308</v>
      </c>
      <c r="I49" s="97"/>
      <c r="J49" s="54">
        <v>10</v>
      </c>
      <c r="K49" s="100">
        <f t="shared" si="5"/>
        <v>2826.3312261951896</v>
      </c>
      <c r="L49" s="101"/>
      <c r="M49" s="6">
        <f>IF(J49="","",(K49/J49)/LOOKUP(RIGHT($D$2,3),定数!$A$6:$A$13,定数!$B$6:$B$13))</f>
        <v>2.3552760218293249</v>
      </c>
      <c r="N49" s="40">
        <v>2019</v>
      </c>
      <c r="O49" s="8">
        <v>43905</v>
      </c>
      <c r="P49" s="97">
        <v>1.1326000000000001</v>
      </c>
      <c r="Q49" s="97"/>
      <c r="R49" s="98">
        <f>IF(P49="","",T49*M49*LOOKUP(RIGHT($D$2,3),定数!$A$6:$A$13,定数!$B$6:$B$13))</f>
        <v>5087.3962071514097</v>
      </c>
      <c r="S49" s="98"/>
      <c r="T49" s="99">
        <f t="shared" si="6"/>
        <v>18.000000000000238</v>
      </c>
      <c r="U49" s="99"/>
      <c r="V49" t="str">
        <f t="shared" si="10"/>
        <v/>
      </c>
      <c r="W49">
        <f t="shared" si="2"/>
        <v>0</v>
      </c>
      <c r="X49" s="41">
        <f t="shared" si="7"/>
        <v>100650.41512413578</v>
      </c>
      <c r="Y49" s="42">
        <f t="shared" si="8"/>
        <v>6.3977622377621279E-2</v>
      </c>
      <c r="Z49">
        <f t="shared" si="3"/>
        <v>5087.3962071514097</v>
      </c>
      <c r="AA49" t="str">
        <f t="shared" si="4"/>
        <v/>
      </c>
    </row>
    <row r="50" spans="2:27" x14ac:dyDescent="0.15">
      <c r="B50" s="40">
        <v>42</v>
      </c>
      <c r="C50" s="96">
        <f t="shared" si="0"/>
        <v>99298.437080324409</v>
      </c>
      <c r="D50" s="96"/>
      <c r="E50" s="54">
        <v>2019</v>
      </c>
      <c r="F50" s="8">
        <v>43905</v>
      </c>
      <c r="G50" s="40" t="s">
        <v>4</v>
      </c>
      <c r="H50" s="97">
        <v>1.1308</v>
      </c>
      <c r="I50" s="97"/>
      <c r="J50" s="54">
        <v>10</v>
      </c>
      <c r="K50" s="100">
        <f t="shared" si="5"/>
        <v>2978.9531124097321</v>
      </c>
      <c r="L50" s="101"/>
      <c r="M50" s="6">
        <f>IF(J50="","",(K50/J50)/LOOKUP(RIGHT($D$2,3),定数!$A$6:$A$13,定数!$B$6:$B$13))</f>
        <v>2.4824609270081104</v>
      </c>
      <c r="N50" s="55">
        <v>2019</v>
      </c>
      <c r="O50" s="8">
        <v>43905</v>
      </c>
      <c r="P50" s="97">
        <v>1.1318999999999999</v>
      </c>
      <c r="Q50" s="97"/>
      <c r="R50" s="98">
        <f>IF(P50="","",T50*M50*LOOKUP(RIGHT($D$2,3),定数!$A$6:$A$13,定数!$B$6:$B$13))</f>
        <v>3276.848423650345</v>
      </c>
      <c r="S50" s="98"/>
      <c r="T50" s="99">
        <f t="shared" si="6"/>
        <v>10.999999999998789</v>
      </c>
      <c r="U50" s="99"/>
      <c r="V50" t="str">
        <f t="shared" si="10"/>
        <v/>
      </c>
      <c r="W50">
        <f t="shared" si="2"/>
        <v>0</v>
      </c>
      <c r="X50" s="41">
        <f t="shared" si="7"/>
        <v>100650.41512413578</v>
      </c>
      <c r="Y50" s="42">
        <f t="shared" si="8"/>
        <v>1.3432413986012137E-2</v>
      </c>
      <c r="Z50">
        <f t="shared" si="3"/>
        <v>3276.848423650345</v>
      </c>
      <c r="AA50" t="str">
        <f t="shared" si="4"/>
        <v/>
      </c>
    </row>
    <row r="51" spans="2:27" x14ac:dyDescent="0.15">
      <c r="B51" s="40">
        <v>43</v>
      </c>
      <c r="C51" s="96">
        <f t="shared" si="0"/>
        <v>102575.28550397475</v>
      </c>
      <c r="D51" s="96"/>
      <c r="E51" s="55">
        <v>2019</v>
      </c>
      <c r="F51" s="8">
        <v>43905</v>
      </c>
      <c r="G51" s="40" t="s">
        <v>3</v>
      </c>
      <c r="H51" s="97">
        <v>1.131</v>
      </c>
      <c r="I51" s="97"/>
      <c r="J51" s="40">
        <v>14</v>
      </c>
      <c r="K51" s="100">
        <f t="shared" si="5"/>
        <v>3077.2585651192426</v>
      </c>
      <c r="L51" s="101"/>
      <c r="M51" s="6">
        <f>IF(J51="","",(K51/J51)/LOOKUP(RIGHT($D$2,3),定数!$A$6:$A$13,定数!$B$6:$B$13))</f>
        <v>1.8317015268566919</v>
      </c>
      <c r="N51" s="55">
        <v>2019</v>
      </c>
      <c r="O51" s="8">
        <v>43905</v>
      </c>
      <c r="P51" s="97">
        <v>1.1325000000000001</v>
      </c>
      <c r="Q51" s="97"/>
      <c r="R51" s="98">
        <f>IF(P51="","",T51*M51*LOOKUP(RIGHT($D$2,3),定数!$A$6:$A$13,定数!$B$6:$B$13))</f>
        <v>-3297.0627483421704</v>
      </c>
      <c r="S51" s="98"/>
      <c r="T51" s="99">
        <f t="shared" si="6"/>
        <v>-15.000000000000568</v>
      </c>
      <c r="U51" s="99"/>
      <c r="V51" t="str">
        <f t="shared" si="10"/>
        <v/>
      </c>
      <c r="W51">
        <f t="shared" si="2"/>
        <v>1</v>
      </c>
      <c r="X51" s="41">
        <f t="shared" si="7"/>
        <v>102575.28550397475</v>
      </c>
      <c r="Y51" s="42">
        <f t="shared" si="8"/>
        <v>0</v>
      </c>
      <c r="Z51" t="str">
        <f t="shared" si="3"/>
        <v/>
      </c>
      <c r="AA51">
        <f t="shared" si="4"/>
        <v>-3297.0627483421704</v>
      </c>
    </row>
    <row r="52" spans="2:27" x14ac:dyDescent="0.15">
      <c r="B52" s="40">
        <v>44</v>
      </c>
      <c r="C52" s="96">
        <f t="shared" si="0"/>
        <v>99278.222755632582</v>
      </c>
      <c r="D52" s="96"/>
      <c r="E52" s="55">
        <v>2019</v>
      </c>
      <c r="F52" s="8">
        <v>43915</v>
      </c>
      <c r="G52" s="40" t="s">
        <v>3</v>
      </c>
      <c r="H52" s="97">
        <v>1.1344000000000001</v>
      </c>
      <c r="I52" s="97"/>
      <c r="J52" s="40">
        <v>5</v>
      </c>
      <c r="K52" s="100">
        <f t="shared" si="5"/>
        <v>2978.3466826689773</v>
      </c>
      <c r="L52" s="101"/>
      <c r="M52" s="6">
        <f>IF(J52="","",(K52/J52)/LOOKUP(RIGHT($D$2,3),定数!$A$6:$A$13,定数!$B$6:$B$13))</f>
        <v>4.9639111377816283</v>
      </c>
      <c r="N52" s="55">
        <v>2019</v>
      </c>
      <c r="O52" s="8">
        <v>43915</v>
      </c>
      <c r="P52" s="97">
        <v>1.135</v>
      </c>
      <c r="Q52" s="97"/>
      <c r="R52" s="98">
        <f>IF(P52="","",T52*M52*LOOKUP(RIGHT($D$2,3),定数!$A$6:$A$13,定数!$B$6:$B$13))</f>
        <v>-3574.0160192023786</v>
      </c>
      <c r="S52" s="98"/>
      <c r="T52" s="99">
        <f t="shared" si="6"/>
        <v>-5.9999999999993392</v>
      </c>
      <c r="U52" s="99"/>
      <c r="V52" t="str">
        <f t="shared" si="10"/>
        <v/>
      </c>
      <c r="W52">
        <f t="shared" si="2"/>
        <v>2</v>
      </c>
      <c r="X52" s="41">
        <f t="shared" si="7"/>
        <v>102575.28550397475</v>
      </c>
      <c r="Y52" s="42">
        <f t="shared" si="8"/>
        <v>3.2142857142858361E-2</v>
      </c>
      <c r="Z52" t="str">
        <f t="shared" si="3"/>
        <v/>
      </c>
      <c r="AA52">
        <f t="shared" si="4"/>
        <v>-3574.0160192023786</v>
      </c>
    </row>
    <row r="53" spans="2:27" x14ac:dyDescent="0.15">
      <c r="B53" s="40">
        <v>45</v>
      </c>
      <c r="C53" s="96">
        <f t="shared" si="0"/>
        <v>95704.206736430206</v>
      </c>
      <c r="D53" s="96"/>
      <c r="E53" s="55">
        <v>2019</v>
      </c>
      <c r="F53" s="8">
        <v>43924</v>
      </c>
      <c r="G53" s="40" t="s">
        <v>3</v>
      </c>
      <c r="H53" s="97">
        <v>1.1192</v>
      </c>
      <c r="I53" s="97"/>
      <c r="J53" s="40">
        <v>13</v>
      </c>
      <c r="K53" s="100">
        <f t="shared" si="5"/>
        <v>2871.1262020929062</v>
      </c>
      <c r="L53" s="101"/>
      <c r="M53" s="6">
        <f>IF(J53="","",(K53/J53)/LOOKUP(RIGHT($D$2,3),定数!$A$6:$A$13,定数!$B$6:$B$13))</f>
        <v>1.8404655141621193</v>
      </c>
      <c r="N53" s="55">
        <v>2019</v>
      </c>
      <c r="O53" s="8">
        <v>43924</v>
      </c>
      <c r="P53" s="97">
        <v>1.1215999999999999</v>
      </c>
      <c r="Q53" s="97"/>
      <c r="R53" s="98">
        <f>IF(P53="","",T53*M53*LOOKUP(RIGHT($D$2,3),定数!$A$6:$A$13,定数!$B$6:$B$13))</f>
        <v>-5300.5406807868103</v>
      </c>
      <c r="S53" s="98"/>
      <c r="T53" s="99">
        <f t="shared" si="6"/>
        <v>-23.999999999999577</v>
      </c>
      <c r="U53" s="99"/>
      <c r="V53" t="str">
        <f t="shared" si="10"/>
        <v/>
      </c>
      <c r="W53">
        <f t="shared" si="2"/>
        <v>3</v>
      </c>
      <c r="X53" s="41">
        <f t="shared" si="7"/>
        <v>102575.28550397475</v>
      </c>
      <c r="Y53" s="42">
        <f t="shared" si="8"/>
        <v>6.698571428571154E-2</v>
      </c>
      <c r="Z53" t="str">
        <f t="shared" si="3"/>
        <v/>
      </c>
      <c r="AA53">
        <f t="shared" si="4"/>
        <v>-5300.5406807868103</v>
      </c>
    </row>
    <row r="54" spans="2:27" x14ac:dyDescent="0.15">
      <c r="B54" s="40">
        <v>46</v>
      </c>
      <c r="C54" s="96">
        <f t="shared" si="0"/>
        <v>90403.666055643393</v>
      </c>
      <c r="D54" s="96"/>
      <c r="E54" s="55">
        <v>2019</v>
      </c>
      <c r="F54" s="8">
        <v>43925</v>
      </c>
      <c r="G54" s="40" t="s">
        <v>3</v>
      </c>
      <c r="H54" s="97">
        <v>1.1213</v>
      </c>
      <c r="I54" s="97"/>
      <c r="J54" s="40">
        <v>11</v>
      </c>
      <c r="K54" s="100">
        <f t="shared" si="5"/>
        <v>2712.1099816693018</v>
      </c>
      <c r="L54" s="101"/>
      <c r="M54" s="6">
        <f>IF(J54="","",(K54/J54)/LOOKUP(RIGHT($D$2,3),定数!$A$6:$A$13,定数!$B$6:$B$13))</f>
        <v>2.0546287739918951</v>
      </c>
      <c r="N54" s="55">
        <v>2019</v>
      </c>
      <c r="O54" s="8">
        <v>43925</v>
      </c>
      <c r="P54" s="97">
        <v>1.1225000000000001</v>
      </c>
      <c r="Q54" s="97"/>
      <c r="R54" s="98">
        <f>IF(P54="","",T54*M54*LOOKUP(RIGHT($D$2,3),定数!$A$6:$A$13,定数!$B$6:$B$13))</f>
        <v>-2958.6654345485504</v>
      </c>
      <c r="S54" s="98"/>
      <c r="T54" s="99">
        <f t="shared" si="6"/>
        <v>-12.000000000000899</v>
      </c>
      <c r="U54" s="99"/>
      <c r="V54" t="str">
        <f t="shared" si="10"/>
        <v/>
      </c>
      <c r="W54">
        <f t="shared" si="2"/>
        <v>4</v>
      </c>
      <c r="X54" s="41">
        <f t="shared" si="7"/>
        <v>102575.28550397475</v>
      </c>
      <c r="Y54" s="42">
        <f t="shared" si="8"/>
        <v>0.11866035164834821</v>
      </c>
      <c r="Z54" t="str">
        <f t="shared" si="3"/>
        <v/>
      </c>
      <c r="AA54">
        <f t="shared" si="4"/>
        <v>-2958.6654345485504</v>
      </c>
    </row>
    <row r="55" spans="2:27" x14ac:dyDescent="0.15">
      <c r="B55" s="40">
        <v>47</v>
      </c>
      <c r="C55" s="96">
        <f t="shared" si="0"/>
        <v>87445.000621094849</v>
      </c>
      <c r="D55" s="96"/>
      <c r="E55" s="57">
        <v>2019</v>
      </c>
      <c r="F55" s="8">
        <v>43926</v>
      </c>
      <c r="G55" s="40" t="s">
        <v>4</v>
      </c>
      <c r="H55" s="97">
        <v>1.1231</v>
      </c>
      <c r="I55" s="97"/>
      <c r="J55" s="40">
        <v>7</v>
      </c>
      <c r="K55" s="100">
        <f t="shared" si="5"/>
        <v>2623.3500186328451</v>
      </c>
      <c r="L55" s="101"/>
      <c r="M55" s="6">
        <f>IF(J55="","",(K55/J55)/LOOKUP(RIGHT($D$2,3),定数!$A$6:$A$13,定数!$B$6:$B$13))</f>
        <v>3.1230357364676729</v>
      </c>
      <c r="N55" s="55">
        <v>2019</v>
      </c>
      <c r="O55" s="8">
        <v>43926</v>
      </c>
      <c r="P55" s="97">
        <v>1.1223000000000001</v>
      </c>
      <c r="Q55" s="97"/>
      <c r="R55" s="98">
        <f>IF(P55="","",T55*M55*LOOKUP(RIGHT($D$2,3),定数!$A$6:$A$13,定数!$B$6:$B$13))</f>
        <v>-2998.1143070086355</v>
      </c>
      <c r="S55" s="98"/>
      <c r="T55" s="99">
        <f t="shared" si="6"/>
        <v>-7.9999999999991189</v>
      </c>
      <c r="U55" s="99"/>
      <c r="V55" t="str">
        <f t="shared" si="10"/>
        <v/>
      </c>
      <c r="W55">
        <f t="shared" si="2"/>
        <v>5</v>
      </c>
      <c r="X55" s="41">
        <f t="shared" si="7"/>
        <v>102575.28550397475</v>
      </c>
      <c r="Y55" s="42">
        <f t="shared" si="8"/>
        <v>0.14750419468531351</v>
      </c>
      <c r="Z55" t="str">
        <f t="shared" si="3"/>
        <v/>
      </c>
      <c r="AA55">
        <f t="shared" si="4"/>
        <v>-2998.1143070086355</v>
      </c>
    </row>
    <row r="56" spans="2:27" x14ac:dyDescent="0.15">
      <c r="B56" s="40">
        <v>48</v>
      </c>
      <c r="C56" s="96">
        <f t="shared" si="0"/>
        <v>84446.886314086209</v>
      </c>
      <c r="D56" s="96"/>
      <c r="E56" s="57">
        <v>2019</v>
      </c>
      <c r="F56" s="8">
        <v>43929</v>
      </c>
      <c r="G56" s="40" t="s">
        <v>4</v>
      </c>
      <c r="H56" s="97">
        <v>1.123</v>
      </c>
      <c r="I56" s="97"/>
      <c r="J56" s="40">
        <v>9</v>
      </c>
      <c r="K56" s="100">
        <f t="shared" si="5"/>
        <v>2533.406589422586</v>
      </c>
      <c r="L56" s="101"/>
      <c r="M56" s="6">
        <f>IF(J56="","",(K56/J56)/LOOKUP(RIGHT($D$2,3),定数!$A$6:$A$13,定数!$B$6:$B$13))</f>
        <v>2.3457468420579497</v>
      </c>
      <c r="N56" s="57">
        <v>2019</v>
      </c>
      <c r="O56" s="8">
        <v>43929</v>
      </c>
      <c r="P56" s="97">
        <v>1.1238999999999999</v>
      </c>
      <c r="Q56" s="97"/>
      <c r="R56" s="98">
        <f>IF(P56="","",T56*M56*LOOKUP(RIGHT($D$2,3),定数!$A$6:$A$13,定数!$B$6:$B$13))</f>
        <v>2533.4065894223068</v>
      </c>
      <c r="S56" s="98"/>
      <c r="T56" s="99">
        <f t="shared" si="6"/>
        <v>8.9999999999990088</v>
      </c>
      <c r="U56" s="99"/>
      <c r="V56" t="str">
        <f t="shared" si="10"/>
        <v/>
      </c>
      <c r="W56">
        <f t="shared" si="2"/>
        <v>0</v>
      </c>
      <c r="X56" s="41">
        <f t="shared" si="7"/>
        <v>102575.28550397475</v>
      </c>
      <c r="Y56" s="42">
        <f t="shared" si="8"/>
        <v>0.17673262229609954</v>
      </c>
      <c r="Z56">
        <f t="shared" si="3"/>
        <v>2533.4065894223068</v>
      </c>
      <c r="AA56" t="str">
        <f t="shared" si="4"/>
        <v/>
      </c>
    </row>
    <row r="57" spans="2:27" x14ac:dyDescent="0.15">
      <c r="B57" s="40">
        <v>49</v>
      </c>
      <c r="C57" s="96">
        <f t="shared" si="0"/>
        <v>86980.292903508511</v>
      </c>
      <c r="D57" s="96"/>
      <c r="E57" s="57">
        <v>2019</v>
      </c>
      <c r="F57" s="8">
        <v>43931</v>
      </c>
      <c r="G57" s="40" t="s">
        <v>4</v>
      </c>
      <c r="H57" s="97">
        <v>1.1257999999999999</v>
      </c>
      <c r="I57" s="97"/>
      <c r="J57" s="40">
        <v>5</v>
      </c>
      <c r="K57" s="100">
        <f t="shared" si="5"/>
        <v>2609.4087871052552</v>
      </c>
      <c r="L57" s="101"/>
      <c r="M57" s="6">
        <f>IF(J57="","",(K57/J57)/LOOKUP(RIGHT($D$2,3),定数!$A$6:$A$13,定数!$B$6:$B$13))</f>
        <v>4.3490146451754255</v>
      </c>
      <c r="N57" s="57">
        <v>2019</v>
      </c>
      <c r="O57" s="8">
        <v>43931</v>
      </c>
      <c r="P57" s="97">
        <v>1.1269</v>
      </c>
      <c r="Q57" s="97"/>
      <c r="R57" s="98">
        <f>IF(P57="","",T57*M57*LOOKUP(RIGHT($D$2,3),定数!$A$6:$A$13,定数!$B$6:$B$13))</f>
        <v>5740.6993316320886</v>
      </c>
      <c r="S57" s="98"/>
      <c r="T57" s="99">
        <f t="shared" si="6"/>
        <v>11.000000000001009</v>
      </c>
      <c r="U57" s="99"/>
      <c r="V57" t="str">
        <f t="shared" si="10"/>
        <v/>
      </c>
      <c r="W57">
        <f t="shared" si="2"/>
        <v>0</v>
      </c>
      <c r="X57" s="41">
        <f t="shared" si="7"/>
        <v>102575.28550397475</v>
      </c>
      <c r="Y57" s="42">
        <f t="shared" si="8"/>
        <v>0.15203460096498533</v>
      </c>
      <c r="Z57">
        <f t="shared" si="3"/>
        <v>5740.6993316320886</v>
      </c>
      <c r="AA57" t="str">
        <f t="shared" si="4"/>
        <v/>
      </c>
    </row>
    <row r="58" spans="2:27" x14ac:dyDescent="0.15">
      <c r="B58" s="40">
        <v>50</v>
      </c>
      <c r="C58" s="96">
        <f t="shared" si="0"/>
        <v>92720.992235140598</v>
      </c>
      <c r="D58" s="96"/>
      <c r="E58" s="57">
        <v>2019</v>
      </c>
      <c r="F58" s="8">
        <v>43940</v>
      </c>
      <c r="G58" s="40" t="s">
        <v>3</v>
      </c>
      <c r="H58" s="97">
        <v>1.1242000000000001</v>
      </c>
      <c r="I58" s="97"/>
      <c r="J58" s="40">
        <v>5</v>
      </c>
      <c r="K58" s="100">
        <f t="shared" si="5"/>
        <v>2781.6297670542181</v>
      </c>
      <c r="L58" s="101"/>
      <c r="M58" s="6">
        <f>IF(J58="","",(K58/J58)/LOOKUP(RIGHT($D$2,3),定数!$A$6:$A$13,定数!$B$6:$B$13))</f>
        <v>4.6360496117570298</v>
      </c>
      <c r="N58" s="57">
        <v>2019</v>
      </c>
      <c r="O58" s="8">
        <v>43940</v>
      </c>
      <c r="P58" s="97">
        <v>1.1238999999999999</v>
      </c>
      <c r="Q58" s="97"/>
      <c r="R58" s="98">
        <f>IF(P58="","",T58*M58*LOOKUP(RIGHT($D$2,3),定数!$A$6:$A$13,定数!$B$6:$B$13))</f>
        <v>1668.9778602335821</v>
      </c>
      <c r="S58" s="98"/>
      <c r="T58" s="99">
        <f t="shared" si="6"/>
        <v>3.00000000000189</v>
      </c>
      <c r="U58" s="99"/>
      <c r="V58" t="str">
        <f t="shared" si="10"/>
        <v/>
      </c>
      <c r="W58">
        <f t="shared" si="2"/>
        <v>0</v>
      </c>
      <c r="X58" s="41">
        <f t="shared" si="7"/>
        <v>102575.28550397475</v>
      </c>
      <c r="Y58" s="42">
        <f t="shared" si="8"/>
        <v>9.6068884628669138E-2</v>
      </c>
      <c r="Z58">
        <f t="shared" si="3"/>
        <v>1668.9778602335821</v>
      </c>
      <c r="AA58" t="str">
        <f t="shared" si="4"/>
        <v/>
      </c>
    </row>
    <row r="59" spans="2:27" x14ac:dyDescent="0.15">
      <c r="B59" s="40">
        <v>51</v>
      </c>
      <c r="C59" s="96">
        <f t="shared" si="0"/>
        <v>94389.970095374185</v>
      </c>
      <c r="D59" s="96"/>
      <c r="E59" s="57">
        <v>2019</v>
      </c>
      <c r="F59" s="8">
        <v>43947</v>
      </c>
      <c r="G59" s="40" t="s">
        <v>4</v>
      </c>
      <c r="H59" s="97">
        <v>1.1141000000000001</v>
      </c>
      <c r="I59" s="97"/>
      <c r="J59" s="40">
        <v>16</v>
      </c>
      <c r="K59" s="100">
        <f t="shared" si="5"/>
        <v>2831.6991028612256</v>
      </c>
      <c r="L59" s="101"/>
      <c r="M59" s="6">
        <f>IF(J59="","",(K59/J59)/LOOKUP(RIGHT($D$2,3),定数!$A$6:$A$13,定数!$B$6:$B$13))</f>
        <v>1.4748432827402216</v>
      </c>
      <c r="N59" s="57">
        <v>2019</v>
      </c>
      <c r="O59" s="8">
        <v>43947</v>
      </c>
      <c r="P59" s="97">
        <v>1.1128</v>
      </c>
      <c r="Q59" s="97"/>
      <c r="R59" s="98">
        <f>IF(P59="","",T59*M59*LOOKUP(RIGHT($D$2,3),定数!$A$6:$A$13,定数!$B$6:$B$13))</f>
        <v>-2300.7555210748851</v>
      </c>
      <c r="S59" s="98"/>
      <c r="T59" s="99">
        <f t="shared" si="6"/>
        <v>-13.000000000000789</v>
      </c>
      <c r="U59" s="99"/>
      <c r="V59" t="str">
        <f t="shared" si="10"/>
        <v/>
      </c>
      <c r="W59">
        <f t="shared" si="2"/>
        <v>1</v>
      </c>
      <c r="X59" s="41">
        <f t="shared" si="7"/>
        <v>102575.28550397475</v>
      </c>
      <c r="Y59" s="42">
        <f t="shared" si="8"/>
        <v>7.9798124551974992E-2</v>
      </c>
      <c r="Z59" t="str">
        <f t="shared" si="3"/>
        <v/>
      </c>
      <c r="AA59">
        <f t="shared" si="4"/>
        <v>-2300.7555210748851</v>
      </c>
    </row>
    <row r="60" spans="2:27" x14ac:dyDescent="0.15">
      <c r="B60" s="40">
        <v>52</v>
      </c>
      <c r="C60" s="96">
        <f t="shared" si="0"/>
        <v>92089.214574299302</v>
      </c>
      <c r="D60" s="96"/>
      <c r="E60" s="58">
        <v>2019</v>
      </c>
      <c r="F60" s="8">
        <v>43957</v>
      </c>
      <c r="G60" s="40" t="s">
        <v>4</v>
      </c>
      <c r="H60" s="97">
        <v>1.1193</v>
      </c>
      <c r="I60" s="97"/>
      <c r="J60" s="40">
        <v>8</v>
      </c>
      <c r="K60" s="100">
        <f t="shared" si="5"/>
        <v>2762.676437228979</v>
      </c>
      <c r="L60" s="101"/>
      <c r="M60" s="6">
        <f>IF(J60="","",(K60/J60)/LOOKUP(RIGHT($D$2,3),定数!$A$6:$A$13,定数!$B$6:$B$13))</f>
        <v>2.8777879554468533</v>
      </c>
      <c r="N60" s="58">
        <v>2019</v>
      </c>
      <c r="O60" s="8">
        <v>43957</v>
      </c>
      <c r="P60" s="97">
        <v>1.1184000000000001</v>
      </c>
      <c r="Q60" s="97"/>
      <c r="R60" s="98">
        <f>IF(P60="","",T60*M60*LOOKUP(RIGHT($D$2,3),定数!$A$6:$A$13,定数!$B$6:$B$13))</f>
        <v>-3108.0109918822591</v>
      </c>
      <c r="S60" s="98"/>
      <c r="T60" s="99">
        <f t="shared" si="6"/>
        <v>-8.9999999999990088</v>
      </c>
      <c r="U60" s="99"/>
      <c r="V60" t="str">
        <f t="shared" si="10"/>
        <v/>
      </c>
      <c r="W60">
        <f t="shared" si="2"/>
        <v>2</v>
      </c>
      <c r="X60" s="41">
        <f t="shared" si="7"/>
        <v>102575.28550397475</v>
      </c>
      <c r="Y60" s="42">
        <f t="shared" si="8"/>
        <v>0.10222804526602192</v>
      </c>
      <c r="Z60" t="str">
        <f t="shared" si="3"/>
        <v/>
      </c>
      <c r="AA60">
        <f t="shared" si="4"/>
        <v>-3108.0109918822591</v>
      </c>
    </row>
    <row r="61" spans="2:27" x14ac:dyDescent="0.15">
      <c r="B61" s="40">
        <v>53</v>
      </c>
      <c r="C61" s="96">
        <f t="shared" si="0"/>
        <v>88981.203582417045</v>
      </c>
      <c r="D61" s="96"/>
      <c r="E61" s="58">
        <v>2019</v>
      </c>
      <c r="F61" s="8">
        <v>43958</v>
      </c>
      <c r="G61" s="40" t="s">
        <v>4</v>
      </c>
      <c r="H61" s="97">
        <v>1.1197999999999999</v>
      </c>
      <c r="I61" s="97"/>
      <c r="J61" s="58">
        <v>9</v>
      </c>
      <c r="K61" s="100">
        <f t="shared" si="5"/>
        <v>2669.4361074725111</v>
      </c>
      <c r="L61" s="101"/>
      <c r="M61" s="6">
        <f>IF(J61="","",(K61/J61)/LOOKUP(RIGHT($D$2,3),定数!$A$6:$A$13,定数!$B$6:$B$13))</f>
        <v>2.4717000995115845</v>
      </c>
      <c r="N61" s="58">
        <v>2019</v>
      </c>
      <c r="O61" s="8">
        <v>43957</v>
      </c>
      <c r="P61" s="97">
        <v>1.1209</v>
      </c>
      <c r="Q61" s="97"/>
      <c r="R61" s="98">
        <f>IF(P61="","",T61*M61*LOOKUP(RIGHT($D$2,3),定数!$A$6:$A$13,定数!$B$6:$B$13))</f>
        <v>3262.6441313555906</v>
      </c>
      <c r="S61" s="98"/>
      <c r="T61" s="99">
        <f t="shared" si="6"/>
        <v>11.000000000001009</v>
      </c>
      <c r="U61" s="99"/>
      <c r="V61" t="str">
        <f t="shared" si="10"/>
        <v/>
      </c>
      <c r="W61">
        <f t="shared" si="2"/>
        <v>0</v>
      </c>
      <c r="X61" s="41">
        <f t="shared" si="7"/>
        <v>102575.28550397475</v>
      </c>
      <c r="Y61" s="42">
        <f t="shared" si="8"/>
        <v>0.13252784873829027</v>
      </c>
      <c r="Z61">
        <f t="shared" si="3"/>
        <v>3262.6441313555906</v>
      </c>
      <c r="AA61" t="str">
        <f t="shared" si="4"/>
        <v/>
      </c>
    </row>
    <row r="62" spans="2:27" x14ac:dyDescent="0.15">
      <c r="B62" s="40">
        <v>54</v>
      </c>
      <c r="C62" s="96">
        <f t="shared" si="0"/>
        <v>92243.84771377263</v>
      </c>
      <c r="D62" s="96"/>
      <c r="E62" s="58">
        <v>2019</v>
      </c>
      <c r="F62" s="8">
        <v>43959</v>
      </c>
      <c r="G62" s="40" t="s">
        <v>4</v>
      </c>
      <c r="H62" s="97">
        <v>1.1193</v>
      </c>
      <c r="I62" s="97"/>
      <c r="J62" s="58">
        <v>22</v>
      </c>
      <c r="K62" s="100">
        <f t="shared" si="5"/>
        <v>2767.3154314131789</v>
      </c>
      <c r="L62" s="101"/>
      <c r="M62" s="6">
        <f>IF(J62="","",(K62/J62)/LOOKUP(RIGHT($D$2,3),定数!$A$6:$A$13,定数!$B$6:$B$13))</f>
        <v>1.0482255422019617</v>
      </c>
      <c r="N62" s="58">
        <v>2019</v>
      </c>
      <c r="O62" s="8">
        <v>43960</v>
      </c>
      <c r="P62" s="97">
        <v>1.1217999999999999</v>
      </c>
      <c r="Q62" s="97"/>
      <c r="R62" s="98">
        <f>IF(P62="","",T62*M62*LOOKUP(RIGHT($D$2,3),定数!$A$6:$A$13,定数!$B$6:$B$13))</f>
        <v>3144.676626605818</v>
      </c>
      <c r="S62" s="98"/>
      <c r="T62" s="99">
        <f t="shared" si="6"/>
        <v>24.999999999999467</v>
      </c>
      <c r="U62" s="99"/>
      <c r="V62" t="str">
        <f t="shared" si="10"/>
        <v/>
      </c>
      <c r="W62">
        <f t="shared" si="2"/>
        <v>0</v>
      </c>
      <c r="X62" s="41">
        <f t="shared" si="7"/>
        <v>102575.28550397475</v>
      </c>
      <c r="Y62" s="42">
        <f t="shared" si="8"/>
        <v>0.10072053652535806</v>
      </c>
      <c r="Z62">
        <f t="shared" si="3"/>
        <v>3144.676626605818</v>
      </c>
      <c r="AA62" t="str">
        <f t="shared" si="4"/>
        <v/>
      </c>
    </row>
    <row r="63" spans="2:27" x14ac:dyDescent="0.15">
      <c r="B63" s="40">
        <v>55</v>
      </c>
      <c r="C63" s="96">
        <f t="shared" si="0"/>
        <v>95388.524340378441</v>
      </c>
      <c r="D63" s="96"/>
      <c r="E63" s="59">
        <v>2019</v>
      </c>
      <c r="F63" s="8">
        <v>43959</v>
      </c>
      <c r="G63" s="40" t="s">
        <v>4</v>
      </c>
      <c r="H63" s="97">
        <v>1.121</v>
      </c>
      <c r="I63" s="97"/>
      <c r="J63" s="58">
        <v>14</v>
      </c>
      <c r="K63" s="100">
        <f t="shared" si="5"/>
        <v>2861.6557302113533</v>
      </c>
      <c r="L63" s="101"/>
      <c r="M63" s="6">
        <f>IF(J63="","",(K63/J63)/LOOKUP(RIGHT($D$2,3),定数!$A$6:$A$13,定数!$B$6:$B$13))</f>
        <v>1.7033665060781864</v>
      </c>
      <c r="N63" s="59">
        <v>2019</v>
      </c>
      <c r="O63" s="8">
        <v>43959</v>
      </c>
      <c r="P63" s="97">
        <v>1.1194999999999999</v>
      </c>
      <c r="Q63" s="97"/>
      <c r="R63" s="98">
        <f>IF(P63="","",T63*M63*LOOKUP(RIGHT($D$2,3),定数!$A$6:$A$13,定数!$B$6:$B$13))</f>
        <v>-3066.0597109408518</v>
      </c>
      <c r="S63" s="98"/>
      <c r="T63" s="99">
        <f t="shared" si="6"/>
        <v>-15.000000000000568</v>
      </c>
      <c r="U63" s="99"/>
      <c r="V63" t="str">
        <f t="shared" si="10"/>
        <v/>
      </c>
      <c r="W63">
        <f t="shared" si="2"/>
        <v>1</v>
      </c>
      <c r="X63" s="41">
        <f t="shared" si="7"/>
        <v>102575.28550397475</v>
      </c>
      <c r="Y63" s="42">
        <f t="shared" si="8"/>
        <v>7.0063282088723255E-2</v>
      </c>
      <c r="Z63" t="str">
        <f t="shared" si="3"/>
        <v/>
      </c>
      <c r="AA63">
        <f t="shared" si="4"/>
        <v>-3066.0597109408518</v>
      </c>
    </row>
    <row r="64" spans="2:27" x14ac:dyDescent="0.15">
      <c r="B64" s="40">
        <v>56</v>
      </c>
      <c r="C64" s="96">
        <f t="shared" si="0"/>
        <v>92322.464629437585</v>
      </c>
      <c r="D64" s="96"/>
      <c r="E64" s="59">
        <v>2019</v>
      </c>
      <c r="F64" s="8">
        <v>43959</v>
      </c>
      <c r="G64" s="40" t="s">
        <v>4</v>
      </c>
      <c r="H64" s="97">
        <v>1.1205000000000001</v>
      </c>
      <c r="I64" s="97"/>
      <c r="J64" s="58">
        <v>14</v>
      </c>
      <c r="K64" s="100">
        <f t="shared" si="5"/>
        <v>2769.6739388831274</v>
      </c>
      <c r="L64" s="101"/>
      <c r="M64" s="6">
        <f>IF(J64="","",(K64/J64)/LOOKUP(RIGHT($D$2,3),定数!$A$6:$A$13,定数!$B$6:$B$13))</f>
        <v>1.6486154398113855</v>
      </c>
      <c r="N64" s="59">
        <v>2019</v>
      </c>
      <c r="O64" s="8">
        <v>43959</v>
      </c>
      <c r="P64" s="97">
        <v>1.119</v>
      </c>
      <c r="Q64" s="97"/>
      <c r="R64" s="98">
        <f>IF(P64="","",T64*M64*LOOKUP(RIGHT($D$2,3),定数!$A$6:$A$13,定数!$B$6:$B$13))</f>
        <v>-2967.507791660606</v>
      </c>
      <c r="S64" s="98"/>
      <c r="T64" s="99">
        <f t="shared" si="6"/>
        <v>-15.000000000000568</v>
      </c>
      <c r="U64" s="99"/>
      <c r="V64" t="str">
        <f t="shared" si="10"/>
        <v/>
      </c>
      <c r="W64">
        <f t="shared" si="2"/>
        <v>2</v>
      </c>
      <c r="X64" s="41">
        <f t="shared" si="7"/>
        <v>102575.28550397475</v>
      </c>
      <c r="Y64" s="42">
        <f t="shared" si="8"/>
        <v>9.9954105164444029E-2</v>
      </c>
      <c r="Z64" t="str">
        <f t="shared" si="3"/>
        <v/>
      </c>
      <c r="AA64">
        <f t="shared" si="4"/>
        <v>-2967.507791660606</v>
      </c>
    </row>
    <row r="65" spans="2:27" x14ac:dyDescent="0.15">
      <c r="B65" s="40">
        <v>57</v>
      </c>
      <c r="C65" s="96">
        <f t="shared" si="0"/>
        <v>89354.956837776976</v>
      </c>
      <c r="D65" s="96"/>
      <c r="E65" s="59">
        <v>2019</v>
      </c>
      <c r="F65" s="8">
        <v>43960</v>
      </c>
      <c r="G65" s="40" t="s">
        <v>3</v>
      </c>
      <c r="H65" s="97">
        <v>1.1189</v>
      </c>
      <c r="I65" s="97"/>
      <c r="J65" s="40">
        <v>8</v>
      </c>
      <c r="K65" s="100">
        <f t="shared" si="5"/>
        <v>2680.6487051333092</v>
      </c>
      <c r="L65" s="101"/>
      <c r="M65" s="6">
        <f>IF(J65="","",(K65/J65)/LOOKUP(RIGHT($D$2,3),定数!$A$6:$A$13,定数!$B$6:$B$13))</f>
        <v>2.7923424011805307</v>
      </c>
      <c r="N65" s="59">
        <v>2019</v>
      </c>
      <c r="O65" s="8">
        <v>43960</v>
      </c>
      <c r="P65" s="97">
        <v>1.1195999999999999</v>
      </c>
      <c r="Q65" s="97"/>
      <c r="R65" s="98">
        <f>IF(P65="","",T65*M65*LOOKUP(RIGHT($D$2,3),定数!$A$6:$A$13,定数!$B$6:$B$13))</f>
        <v>-2345.5676169913877</v>
      </c>
      <c r="S65" s="98"/>
      <c r="T65" s="99">
        <f t="shared" si="6"/>
        <v>-6.9999999999992291</v>
      </c>
      <c r="U65" s="99"/>
      <c r="V65" t="str">
        <f t="shared" si="10"/>
        <v/>
      </c>
      <c r="W65">
        <f t="shared" si="2"/>
        <v>3</v>
      </c>
      <c r="X65" s="41">
        <f t="shared" si="7"/>
        <v>102575.28550397475</v>
      </c>
      <c r="Y65" s="42">
        <f t="shared" si="8"/>
        <v>0.12888415178415946</v>
      </c>
      <c r="Z65" t="str">
        <f t="shared" si="3"/>
        <v/>
      </c>
      <c r="AA65">
        <f t="shared" si="4"/>
        <v>-2345.5676169913877</v>
      </c>
    </row>
    <row r="66" spans="2:27" x14ac:dyDescent="0.15">
      <c r="B66" s="40">
        <v>58</v>
      </c>
      <c r="C66" s="96">
        <f t="shared" si="0"/>
        <v>87009.389220785582</v>
      </c>
      <c r="D66" s="96"/>
      <c r="E66" s="59">
        <v>2019</v>
      </c>
      <c r="F66" s="8">
        <v>43961</v>
      </c>
      <c r="G66" s="40" t="s">
        <v>4</v>
      </c>
      <c r="H66" s="97">
        <v>1.1193</v>
      </c>
      <c r="I66" s="97"/>
      <c r="J66" s="40">
        <v>9</v>
      </c>
      <c r="K66" s="100">
        <f t="shared" si="5"/>
        <v>2610.2816766235674</v>
      </c>
      <c r="L66" s="101"/>
      <c r="M66" s="6">
        <f>IF(J66="","",(K66/J66)/LOOKUP(RIGHT($D$2,3),定数!$A$6:$A$13,定数!$B$6:$B$13))</f>
        <v>2.4169274783551549</v>
      </c>
      <c r="N66" s="59">
        <v>2019</v>
      </c>
      <c r="O66" s="8">
        <v>43960</v>
      </c>
      <c r="P66" s="97">
        <v>1.1208</v>
      </c>
      <c r="Q66" s="97"/>
      <c r="R66" s="98">
        <f>IF(P66="","",T66*M66*LOOKUP(RIGHT($D$2,3),定数!$A$6:$A$13,定数!$B$6:$B$13))</f>
        <v>4350.4694610394436</v>
      </c>
      <c r="S66" s="98"/>
      <c r="T66" s="99">
        <f t="shared" si="6"/>
        <v>15.000000000000568</v>
      </c>
      <c r="U66" s="99"/>
      <c r="V66" t="str">
        <f t="shared" si="10"/>
        <v/>
      </c>
      <c r="W66">
        <f t="shared" si="2"/>
        <v>0</v>
      </c>
      <c r="X66" s="41">
        <f t="shared" si="7"/>
        <v>102575.28550397475</v>
      </c>
      <c r="Y66" s="42">
        <f t="shared" si="8"/>
        <v>0.15175094279982282</v>
      </c>
      <c r="Z66">
        <f t="shared" si="3"/>
        <v>4350.4694610394436</v>
      </c>
      <c r="AA66" t="str">
        <f t="shared" si="4"/>
        <v/>
      </c>
    </row>
    <row r="67" spans="2:27" x14ac:dyDescent="0.15">
      <c r="B67" s="40">
        <v>59</v>
      </c>
      <c r="C67" s="96">
        <f t="shared" si="0"/>
        <v>91359.858681825019</v>
      </c>
      <c r="D67" s="96"/>
      <c r="E67" s="59">
        <v>2019</v>
      </c>
      <c r="F67" s="8">
        <v>43961</v>
      </c>
      <c r="G67" s="40" t="s">
        <v>4</v>
      </c>
      <c r="H67" s="97">
        <v>1.123</v>
      </c>
      <c r="I67" s="97"/>
      <c r="J67" s="40">
        <v>13</v>
      </c>
      <c r="K67" s="100">
        <f t="shared" si="5"/>
        <v>2740.7957604547505</v>
      </c>
      <c r="L67" s="101"/>
      <c r="M67" s="6">
        <f>IF(J67="","",(K67/J67)/LOOKUP(RIGHT($D$2,3),定数!$A$6:$A$13,定数!$B$6:$B$13))</f>
        <v>1.7569203592658658</v>
      </c>
      <c r="N67" s="59">
        <v>2019</v>
      </c>
      <c r="O67" s="8">
        <v>43961</v>
      </c>
      <c r="P67" s="97">
        <v>1.1243000000000001</v>
      </c>
      <c r="Q67" s="97"/>
      <c r="R67" s="98">
        <f>IF(P67="","",T67*M67*LOOKUP(RIGHT($D$2,3),定数!$A$6:$A$13,定数!$B$6:$B$13))</f>
        <v>2740.7957604549169</v>
      </c>
      <c r="S67" s="98"/>
      <c r="T67" s="99">
        <f t="shared" si="6"/>
        <v>13.000000000000789</v>
      </c>
      <c r="U67" s="99"/>
      <c r="V67" t="str">
        <f t="shared" si="10"/>
        <v/>
      </c>
      <c r="W67">
        <f t="shared" si="2"/>
        <v>0</v>
      </c>
      <c r="X67" s="41">
        <f t="shared" si="7"/>
        <v>102575.28550397475</v>
      </c>
      <c r="Y67" s="42">
        <f t="shared" si="8"/>
        <v>0.10933848993981243</v>
      </c>
      <c r="Z67">
        <f t="shared" si="3"/>
        <v>2740.7957604549169</v>
      </c>
      <c r="AA67" t="str">
        <f t="shared" si="4"/>
        <v/>
      </c>
    </row>
    <row r="68" spans="2:27" x14ac:dyDescent="0.15">
      <c r="B68" s="40">
        <v>60</v>
      </c>
      <c r="C68" s="96">
        <f t="shared" si="0"/>
        <v>94100.654442279934</v>
      </c>
      <c r="D68" s="96"/>
      <c r="E68" s="60">
        <v>2019</v>
      </c>
      <c r="F68" s="8">
        <v>43961</v>
      </c>
      <c r="G68" s="40" t="s">
        <v>4</v>
      </c>
      <c r="H68" s="97">
        <v>1.1234</v>
      </c>
      <c r="I68" s="97"/>
      <c r="J68" s="40">
        <v>10</v>
      </c>
      <c r="K68" s="100">
        <f t="shared" si="5"/>
        <v>2823.0196332683981</v>
      </c>
      <c r="L68" s="101"/>
      <c r="M68" s="6">
        <f>IF(J68="","",(K68/J68)/LOOKUP(RIGHT($D$2,3),定数!$A$6:$A$13,定数!$B$6:$B$13))</f>
        <v>2.3525163610569986</v>
      </c>
      <c r="N68" s="59">
        <v>2019</v>
      </c>
      <c r="O68" s="8">
        <v>43961</v>
      </c>
      <c r="P68" s="97">
        <v>1.1247</v>
      </c>
      <c r="Q68" s="97"/>
      <c r="R68" s="98">
        <f>IF(P68="","",T68*M68*LOOKUP(RIGHT($D$2,3),定数!$A$6:$A$13,定数!$B$6:$B$13))</f>
        <v>3669.9255232491405</v>
      </c>
      <c r="S68" s="98"/>
      <c r="T68" s="99">
        <f t="shared" si="6"/>
        <v>13.000000000000789</v>
      </c>
      <c r="U68" s="99"/>
      <c r="V68" t="str">
        <f t="shared" si="10"/>
        <v/>
      </c>
      <c r="W68">
        <f t="shared" si="2"/>
        <v>0</v>
      </c>
      <c r="X68" s="41">
        <f t="shared" si="7"/>
        <v>102575.28550397475</v>
      </c>
      <c r="Y68" s="42">
        <f t="shared" si="8"/>
        <v>8.2618644638005168E-2</v>
      </c>
      <c r="Z68">
        <f t="shared" si="3"/>
        <v>3669.9255232491405</v>
      </c>
      <c r="AA68" t="str">
        <f t="shared" si="4"/>
        <v/>
      </c>
    </row>
    <row r="69" spans="2:27" x14ac:dyDescent="0.15">
      <c r="B69" s="40">
        <v>61</v>
      </c>
      <c r="C69" s="96">
        <f t="shared" si="0"/>
        <v>97770.579965529076</v>
      </c>
      <c r="D69" s="96"/>
      <c r="E69" s="60">
        <v>2019</v>
      </c>
      <c r="F69" s="8">
        <v>43964</v>
      </c>
      <c r="G69" s="40" t="s">
        <v>3</v>
      </c>
      <c r="H69" s="97">
        <v>1.1228</v>
      </c>
      <c r="I69" s="97"/>
      <c r="J69" s="40">
        <v>8</v>
      </c>
      <c r="K69" s="100">
        <f t="shared" si="5"/>
        <v>2933.1173989658723</v>
      </c>
      <c r="L69" s="101"/>
      <c r="M69" s="6">
        <f>IF(J69="","",(K69/J69)/LOOKUP(RIGHT($D$2,3),定数!$A$6:$A$13,定数!$B$6:$B$13))</f>
        <v>3.0553306239227838</v>
      </c>
      <c r="N69" s="60">
        <v>2019</v>
      </c>
      <c r="O69" s="8">
        <v>43964</v>
      </c>
      <c r="P69" s="97">
        <v>1.1236999999999999</v>
      </c>
      <c r="Q69" s="97"/>
      <c r="R69" s="98">
        <f>IF(P69="","",T69*M69*LOOKUP(RIGHT($D$2,3),定数!$A$6:$A$13,定数!$B$6:$B$13))</f>
        <v>-3299.7570738362429</v>
      </c>
      <c r="S69" s="98"/>
      <c r="T69" s="99">
        <f t="shared" si="6"/>
        <v>-8.9999999999990088</v>
      </c>
      <c r="U69" s="99"/>
      <c r="V69" t="str">
        <f t="shared" si="10"/>
        <v/>
      </c>
      <c r="W69">
        <f t="shared" si="2"/>
        <v>1</v>
      </c>
      <c r="X69" s="41">
        <f t="shared" si="7"/>
        <v>102575.28550397475</v>
      </c>
      <c r="Y69" s="42">
        <f t="shared" si="8"/>
        <v>4.6840771778885237E-2</v>
      </c>
      <c r="Z69" t="str">
        <f t="shared" si="3"/>
        <v/>
      </c>
      <c r="AA69">
        <f t="shared" si="4"/>
        <v>-3299.7570738362429</v>
      </c>
    </row>
    <row r="70" spans="2:27" x14ac:dyDescent="0.15">
      <c r="B70" s="40">
        <v>62</v>
      </c>
      <c r="C70" s="96">
        <f t="shared" si="0"/>
        <v>94470.822891692835</v>
      </c>
      <c r="D70" s="96"/>
      <c r="E70" s="60">
        <v>2019</v>
      </c>
      <c r="F70" s="8">
        <v>43967</v>
      </c>
      <c r="G70" s="40" t="s">
        <v>4</v>
      </c>
      <c r="H70" s="97">
        <v>1.121</v>
      </c>
      <c r="I70" s="97"/>
      <c r="J70" s="40">
        <v>9</v>
      </c>
      <c r="K70" s="100">
        <f t="shared" si="5"/>
        <v>2834.1246867507848</v>
      </c>
      <c r="L70" s="101"/>
      <c r="M70" s="6">
        <f>IF(J70="","",(K70/J70)/LOOKUP(RIGHT($D$2,3),定数!$A$6:$A$13,定数!$B$6:$B$13))</f>
        <v>2.6241895247692448</v>
      </c>
      <c r="N70" s="60">
        <v>2019</v>
      </c>
      <c r="O70" s="8">
        <v>43967</v>
      </c>
      <c r="P70" s="97">
        <v>1.1218999999999999</v>
      </c>
      <c r="Q70" s="97"/>
      <c r="R70" s="98">
        <f>IF(P70="","",T70*M70*LOOKUP(RIGHT($D$2,3),定数!$A$6:$A$13,定数!$B$6:$B$13))</f>
        <v>2834.1246867504719</v>
      </c>
      <c r="S70" s="98"/>
      <c r="T70" s="99">
        <f t="shared" si="6"/>
        <v>8.9999999999990088</v>
      </c>
      <c r="U70" s="99"/>
      <c r="V70" t="str">
        <f t="shared" si="10"/>
        <v/>
      </c>
      <c r="W70">
        <f t="shared" si="2"/>
        <v>0</v>
      </c>
      <c r="X70" s="41">
        <f t="shared" si="7"/>
        <v>102575.28550397475</v>
      </c>
      <c r="Y70" s="42">
        <f t="shared" si="8"/>
        <v>7.9009895731344315E-2</v>
      </c>
      <c r="Z70">
        <f t="shared" si="3"/>
        <v>2834.1246867504719</v>
      </c>
      <c r="AA70" t="str">
        <f t="shared" si="4"/>
        <v/>
      </c>
    </row>
    <row r="71" spans="2:27" x14ac:dyDescent="0.15">
      <c r="B71" s="40">
        <v>63</v>
      </c>
      <c r="C71" s="96">
        <f t="shared" si="0"/>
        <v>97304.947578443302</v>
      </c>
      <c r="D71" s="96"/>
      <c r="E71" s="60">
        <v>2019</v>
      </c>
      <c r="F71" s="8">
        <v>43968</v>
      </c>
      <c r="G71" s="40" t="s">
        <v>3</v>
      </c>
      <c r="H71" s="97">
        <v>1.1162000000000001</v>
      </c>
      <c r="I71" s="97"/>
      <c r="J71" s="40">
        <v>7</v>
      </c>
      <c r="K71" s="100">
        <f t="shared" si="5"/>
        <v>2919.1484273532988</v>
      </c>
      <c r="L71" s="101"/>
      <c r="M71" s="6">
        <f>IF(J71="","",(K71/J71)/LOOKUP(RIGHT($D$2,3),定数!$A$6:$A$13,定数!$B$6:$B$13))</f>
        <v>3.4751766992301176</v>
      </c>
      <c r="N71" s="60">
        <v>2019</v>
      </c>
      <c r="O71" s="8">
        <v>43968</v>
      </c>
      <c r="P71" s="97">
        <v>1.1155999999999999</v>
      </c>
      <c r="Q71" s="97"/>
      <c r="R71" s="98">
        <f>IF(P71="","",T71*M71*LOOKUP(RIGHT($D$2,3),定数!$A$6:$A$13,定数!$B$6:$B$13))</f>
        <v>2502.1272234463349</v>
      </c>
      <c r="S71" s="98"/>
      <c r="T71" s="99">
        <f t="shared" si="6"/>
        <v>6.0000000000015596</v>
      </c>
      <c r="U71" s="99"/>
      <c r="V71" t="str">
        <f t="shared" si="10"/>
        <v/>
      </c>
      <c r="W71">
        <f t="shared" si="2"/>
        <v>0</v>
      </c>
      <c r="X71" s="41">
        <f t="shared" si="7"/>
        <v>102575.28550397475</v>
      </c>
      <c r="Y71" s="42">
        <f t="shared" si="8"/>
        <v>5.1380192603287744E-2</v>
      </c>
      <c r="Z71">
        <f t="shared" si="3"/>
        <v>2502.1272234463349</v>
      </c>
      <c r="AA71" t="str">
        <f t="shared" si="4"/>
        <v/>
      </c>
    </row>
    <row r="72" spans="2:27" x14ac:dyDescent="0.15">
      <c r="B72" s="40">
        <v>64</v>
      </c>
      <c r="C72" s="96">
        <f t="shared" si="0"/>
        <v>99807.074801889641</v>
      </c>
      <c r="D72" s="96"/>
      <c r="E72" s="60">
        <v>2019</v>
      </c>
      <c r="F72" s="8">
        <v>43971</v>
      </c>
      <c r="G72" s="40" t="s">
        <v>3</v>
      </c>
      <c r="H72" s="97">
        <v>1.1157999999999999</v>
      </c>
      <c r="I72" s="97"/>
      <c r="J72" s="40">
        <v>8</v>
      </c>
      <c r="K72" s="100">
        <f t="shared" si="5"/>
        <v>2994.2122440566891</v>
      </c>
      <c r="L72" s="101"/>
      <c r="M72" s="6">
        <f>IF(J72="","",(K72/J72)/LOOKUP(RIGHT($D$2,3),定数!$A$6:$A$13,定数!$B$6:$B$13))</f>
        <v>3.1189710875590513</v>
      </c>
      <c r="N72" s="60">
        <v>2019</v>
      </c>
      <c r="O72" s="8">
        <v>43971</v>
      </c>
      <c r="P72" s="97">
        <v>1.1167</v>
      </c>
      <c r="Q72" s="97"/>
      <c r="R72" s="98">
        <f>IF(P72="","",T72*M72*LOOKUP(RIGHT($D$2,3),定数!$A$6:$A$13,定数!$B$6:$B$13))</f>
        <v>-3368.4887745642354</v>
      </c>
      <c r="S72" s="98"/>
      <c r="T72" s="99">
        <f t="shared" si="6"/>
        <v>-9.0000000000012292</v>
      </c>
      <c r="U72" s="99"/>
      <c r="V72" t="str">
        <f t="shared" si="10"/>
        <v/>
      </c>
      <c r="W72">
        <f t="shared" si="2"/>
        <v>1</v>
      </c>
      <c r="X72" s="41">
        <f t="shared" si="7"/>
        <v>102575.28550397475</v>
      </c>
      <c r="Y72" s="42">
        <f t="shared" si="8"/>
        <v>2.698711184165159E-2</v>
      </c>
      <c r="Z72" t="str">
        <f t="shared" si="3"/>
        <v/>
      </c>
      <c r="AA72">
        <f t="shared" si="4"/>
        <v>-3368.4887745642354</v>
      </c>
    </row>
    <row r="73" spans="2:27" x14ac:dyDescent="0.15">
      <c r="B73" s="40">
        <v>65</v>
      </c>
      <c r="C73" s="96">
        <f t="shared" si="0"/>
        <v>96438.586027325407</v>
      </c>
      <c r="D73" s="96"/>
      <c r="E73" s="60">
        <v>2019</v>
      </c>
      <c r="F73" s="8">
        <v>43972</v>
      </c>
      <c r="G73" s="40" t="s">
        <v>3</v>
      </c>
      <c r="H73" s="97">
        <v>1.1156999999999999</v>
      </c>
      <c r="I73" s="97"/>
      <c r="J73" s="40">
        <v>13</v>
      </c>
      <c r="K73" s="100">
        <f t="shared" si="5"/>
        <v>2893.1575808197622</v>
      </c>
      <c r="L73" s="101"/>
      <c r="M73" s="6">
        <f>IF(J73="","",(K73/J73)/LOOKUP(RIGHT($D$2,3),定数!$A$6:$A$13,定数!$B$6:$B$13))</f>
        <v>1.8545881928331809</v>
      </c>
      <c r="N73" s="60">
        <v>2019</v>
      </c>
      <c r="O73" s="8">
        <v>43972</v>
      </c>
      <c r="P73" s="97">
        <v>1.1158999999999999</v>
      </c>
      <c r="Q73" s="97"/>
      <c r="R73" s="98">
        <f>IF(P73="","",T73*M73*LOOKUP(RIGHT($D$2,3),定数!$A$6:$A$13,定数!$B$6:$B$13))</f>
        <v>-445.10116627991437</v>
      </c>
      <c r="S73" s="98"/>
      <c r="T73" s="99">
        <f t="shared" si="6"/>
        <v>-1.9999999999997797</v>
      </c>
      <c r="U73" s="99"/>
      <c r="V73" t="str">
        <f t="shared" si="10"/>
        <v/>
      </c>
      <c r="W73">
        <f t="shared" si="2"/>
        <v>2</v>
      </c>
      <c r="X73" s="41">
        <f t="shared" si="7"/>
        <v>102575.28550397475</v>
      </c>
      <c r="Y73" s="42">
        <f t="shared" si="8"/>
        <v>5.9826296817000357E-2</v>
      </c>
      <c r="Z73" t="str">
        <f t="shared" si="3"/>
        <v/>
      </c>
      <c r="AA73">
        <f t="shared" si="4"/>
        <v>-445.10116627991437</v>
      </c>
    </row>
    <row r="74" spans="2:27" x14ac:dyDescent="0.15">
      <c r="B74" s="40">
        <v>66</v>
      </c>
      <c r="C74" s="96">
        <f t="shared" ref="C74:C108" si="12">IF(R73="","",C73+R73)</f>
        <v>95993.484861045494</v>
      </c>
      <c r="D74" s="96"/>
      <c r="E74" s="60">
        <v>2019</v>
      </c>
      <c r="F74" s="8">
        <v>43975</v>
      </c>
      <c r="G74" s="40" t="s">
        <v>4</v>
      </c>
      <c r="H74" s="97">
        <v>1.1198999999999999</v>
      </c>
      <c r="I74" s="97"/>
      <c r="J74" s="40">
        <v>12</v>
      </c>
      <c r="K74" s="100">
        <f t="shared" si="5"/>
        <v>2879.8045458313645</v>
      </c>
      <c r="L74" s="101"/>
      <c r="M74" s="6">
        <f>IF(J74="","",(K74/J74)/LOOKUP(RIGHT($D$2,3),定数!$A$6:$A$13,定数!$B$6:$B$13))</f>
        <v>1.9998642679384477</v>
      </c>
      <c r="N74" s="60">
        <v>2019</v>
      </c>
      <c r="O74" s="8">
        <v>43978</v>
      </c>
      <c r="P74" s="97">
        <v>1.1213</v>
      </c>
      <c r="Q74" s="97"/>
      <c r="R74" s="98">
        <f>IF(P74="","",T74*M74*LOOKUP(RIGHT($D$2,3),定数!$A$6:$A$13,定数!$B$6:$B$13))</f>
        <v>3359.771970136755</v>
      </c>
      <c r="S74" s="98"/>
      <c r="T74" s="99">
        <f t="shared" si="6"/>
        <v>14.000000000000679</v>
      </c>
      <c r="U74" s="99"/>
      <c r="V74" t="str">
        <f t="shared" si="10"/>
        <v/>
      </c>
      <c r="W74">
        <f t="shared" si="10"/>
        <v>0</v>
      </c>
      <c r="X74" s="41">
        <f t="shared" si="7"/>
        <v>102575.28550397475</v>
      </c>
      <c r="Y74" s="42">
        <f t="shared" si="8"/>
        <v>6.4165560062459881E-2</v>
      </c>
      <c r="Z74">
        <f t="shared" ref="Z74:Z108" si="13">IF(R74&gt;0,R74,"")</f>
        <v>3359.771970136755</v>
      </c>
      <c r="AA74" t="str">
        <f t="shared" ref="AA74:AA108" si="14">IF(R74&lt;0,R74,"")</f>
        <v/>
      </c>
    </row>
    <row r="75" spans="2:27" x14ac:dyDescent="0.15">
      <c r="B75" s="40">
        <v>67</v>
      </c>
      <c r="C75" s="96">
        <f t="shared" si="12"/>
        <v>99353.256831182254</v>
      </c>
      <c r="D75" s="96"/>
      <c r="E75" s="60">
        <v>2019</v>
      </c>
      <c r="F75" s="8">
        <v>43978</v>
      </c>
      <c r="G75" s="40" t="s">
        <v>3</v>
      </c>
      <c r="H75" s="97">
        <v>1.1189</v>
      </c>
      <c r="I75" s="97"/>
      <c r="J75" s="40">
        <v>6</v>
      </c>
      <c r="K75" s="100">
        <f t="shared" ref="K75:K108" si="15">IF(J75="","",C75*0.03)</f>
        <v>2980.5977049354674</v>
      </c>
      <c r="L75" s="101"/>
      <c r="M75" s="6">
        <f>IF(J75="","",(K75/J75)/LOOKUP(RIGHT($D$2,3),定数!$A$6:$A$13,定数!$B$6:$B$13))</f>
        <v>4.1397190346325941</v>
      </c>
      <c r="N75" s="60">
        <v>2019</v>
      </c>
      <c r="O75" s="8">
        <v>43978</v>
      </c>
      <c r="P75" s="97">
        <v>1.1195999999999999</v>
      </c>
      <c r="Q75" s="97"/>
      <c r="R75" s="98">
        <f>IF(P75="","",T75*M75*LOOKUP(RIGHT($D$2,3),定数!$A$6:$A$13,定数!$B$6:$B$13))</f>
        <v>-3477.3639890909963</v>
      </c>
      <c r="S75" s="98"/>
      <c r="T75" s="99">
        <f t="shared" si="6"/>
        <v>-6.9999999999992291</v>
      </c>
      <c r="U75" s="99"/>
      <c r="V75" t="str">
        <f t="shared" ref="V75:W90" si="16">IF(S75&lt;&gt;"",IF(S75&lt;0,1+V74,0),"")</f>
        <v/>
      </c>
      <c r="W75">
        <f t="shared" si="16"/>
        <v>1</v>
      </c>
      <c r="X75" s="41">
        <f t="shared" si="7"/>
        <v>102575.28550397475</v>
      </c>
      <c r="Y75" s="42">
        <f t="shared" si="8"/>
        <v>3.1411354664644286E-2</v>
      </c>
      <c r="Z75" t="str">
        <f t="shared" si="13"/>
        <v/>
      </c>
      <c r="AA75">
        <f t="shared" si="14"/>
        <v>-3477.3639890909963</v>
      </c>
    </row>
    <row r="76" spans="2:27" x14ac:dyDescent="0.15">
      <c r="B76" s="40">
        <v>68</v>
      </c>
      <c r="C76" s="96">
        <f t="shared" si="12"/>
        <v>95875.892842091256</v>
      </c>
      <c r="D76" s="96"/>
      <c r="E76" s="61">
        <v>2019</v>
      </c>
      <c r="F76" s="8">
        <v>43995</v>
      </c>
      <c r="G76" s="40" t="s">
        <v>3</v>
      </c>
      <c r="H76" s="97">
        <v>1.1269</v>
      </c>
      <c r="I76" s="97"/>
      <c r="J76" s="40">
        <v>15</v>
      </c>
      <c r="K76" s="100">
        <f t="shared" si="15"/>
        <v>2876.2767852627376</v>
      </c>
      <c r="L76" s="101"/>
      <c r="M76" s="6">
        <f>IF(J76="","",(K76/J76)/LOOKUP(RIGHT($D$2,3),定数!$A$6:$A$13,定数!$B$6:$B$13))</f>
        <v>1.5979315473681874</v>
      </c>
      <c r="N76" s="60">
        <v>2019</v>
      </c>
      <c r="O76" s="8">
        <v>43995</v>
      </c>
      <c r="P76" s="97">
        <v>1.1285000000000001</v>
      </c>
      <c r="Q76" s="97"/>
      <c r="R76" s="98">
        <f>IF(P76="","",T76*M76*LOOKUP(RIGHT($D$2,3),定数!$A$6:$A$13,定数!$B$6:$B$13))</f>
        <v>-3068.0285709470077</v>
      </c>
      <c r="S76" s="98"/>
      <c r="T76" s="99">
        <f t="shared" ref="T76:T108" si="17">IF(P76="","",IF(G76="買",(P76-H76),(H76-P76))*IF(RIGHT($D$2,3)="JPY",100,10000))</f>
        <v>-16.000000000000458</v>
      </c>
      <c r="U76" s="99"/>
      <c r="V76" t="str">
        <f t="shared" si="16"/>
        <v/>
      </c>
      <c r="W76">
        <f t="shared" si="16"/>
        <v>2</v>
      </c>
      <c r="X76" s="41">
        <f t="shared" ref="X76:X108" si="18">IF(C76&lt;&gt;"",MAX(X75,C76),"")</f>
        <v>102575.28550397475</v>
      </c>
      <c r="Y76" s="42">
        <f t="shared" ref="Y76:Y108" si="19">IF(X76&lt;&gt;"",1-(C76/X76),"")</f>
        <v>6.5311957251378061E-2</v>
      </c>
      <c r="Z76" t="str">
        <f t="shared" si="13"/>
        <v/>
      </c>
      <c r="AA76">
        <f t="shared" si="14"/>
        <v>-3068.0285709470077</v>
      </c>
    </row>
    <row r="77" spans="2:27" x14ac:dyDescent="0.15">
      <c r="B77" s="40">
        <v>69</v>
      </c>
      <c r="C77" s="96">
        <f t="shared" si="12"/>
        <v>92807.864271144252</v>
      </c>
      <c r="D77" s="96"/>
      <c r="E77" s="61">
        <v>2019</v>
      </c>
      <c r="F77" s="8">
        <v>43996</v>
      </c>
      <c r="G77" s="40" t="s">
        <v>3</v>
      </c>
      <c r="H77" s="97">
        <v>1.1273</v>
      </c>
      <c r="I77" s="97"/>
      <c r="J77" s="40">
        <v>7</v>
      </c>
      <c r="K77" s="100">
        <f t="shared" si="15"/>
        <v>2784.2359281343274</v>
      </c>
      <c r="L77" s="101"/>
      <c r="M77" s="6">
        <f>IF(J77="","",(K77/J77)/LOOKUP(RIGHT($D$2,3),定数!$A$6:$A$13,定数!$B$6:$B$13))</f>
        <v>3.3145665811122944</v>
      </c>
      <c r="N77" s="61">
        <v>2019</v>
      </c>
      <c r="O77" s="8">
        <v>43996</v>
      </c>
      <c r="P77" s="97">
        <v>1.1281000000000001</v>
      </c>
      <c r="Q77" s="97"/>
      <c r="R77" s="98">
        <f>IF(P77="","",T77*M77*LOOKUP(RIGHT($D$2,3),定数!$A$6:$A$13,定数!$B$6:$B$13))</f>
        <v>-3181.9839178683355</v>
      </c>
      <c r="S77" s="98"/>
      <c r="T77" s="99">
        <f t="shared" si="17"/>
        <v>-8.0000000000013394</v>
      </c>
      <c r="U77" s="99"/>
      <c r="V77" t="str">
        <f t="shared" si="16"/>
        <v/>
      </c>
      <c r="W77">
        <f t="shared" si="16"/>
        <v>3</v>
      </c>
      <c r="X77" s="41">
        <f t="shared" si="18"/>
        <v>102575.28550397475</v>
      </c>
      <c r="Y77" s="42">
        <f t="shared" si="19"/>
        <v>9.5221974619334793E-2</v>
      </c>
      <c r="Z77" t="str">
        <f t="shared" si="13"/>
        <v/>
      </c>
      <c r="AA77">
        <f t="shared" si="14"/>
        <v>-3181.9839178683355</v>
      </c>
    </row>
    <row r="78" spans="2:27" x14ac:dyDescent="0.15">
      <c r="B78" s="40">
        <v>70</v>
      </c>
      <c r="C78" s="96">
        <f t="shared" si="12"/>
        <v>89625.880353275919</v>
      </c>
      <c r="D78" s="96"/>
      <c r="E78" s="61">
        <v>2019</v>
      </c>
      <c r="F78" s="8">
        <v>44001</v>
      </c>
      <c r="G78" s="40" t="s">
        <v>3</v>
      </c>
      <c r="H78" s="97">
        <v>1.1192</v>
      </c>
      <c r="I78" s="97"/>
      <c r="J78" s="40">
        <v>7</v>
      </c>
      <c r="K78" s="100">
        <f t="shared" si="15"/>
        <v>2688.7764105982774</v>
      </c>
      <c r="L78" s="101"/>
      <c r="M78" s="6">
        <f>IF(J78="","",(K78/J78)/LOOKUP(RIGHT($D$2,3),定数!$A$6:$A$13,定数!$B$6:$B$13))</f>
        <v>3.2009242983312824</v>
      </c>
      <c r="N78" s="61">
        <v>2019</v>
      </c>
      <c r="O78" s="8">
        <v>44001</v>
      </c>
      <c r="P78" s="97">
        <v>1.1198999999999999</v>
      </c>
      <c r="Q78" s="97"/>
      <c r="R78" s="98">
        <f>IF(P78="","",T78*M78*LOOKUP(RIGHT($D$2,3),定数!$A$6:$A$13,定数!$B$6:$B$13))</f>
        <v>-2688.7764105979813</v>
      </c>
      <c r="S78" s="98"/>
      <c r="T78" s="99">
        <f t="shared" si="17"/>
        <v>-6.9999999999992291</v>
      </c>
      <c r="U78" s="99"/>
      <c r="V78" t="str">
        <f t="shared" si="16"/>
        <v/>
      </c>
      <c r="W78">
        <f t="shared" si="16"/>
        <v>4</v>
      </c>
      <c r="X78" s="41">
        <f t="shared" si="18"/>
        <v>102575.28550397475</v>
      </c>
      <c r="Y78" s="42">
        <f t="shared" si="19"/>
        <v>0.12624293548953414</v>
      </c>
      <c r="Z78" t="str">
        <f t="shared" si="13"/>
        <v/>
      </c>
      <c r="AA78">
        <f t="shared" si="14"/>
        <v>-2688.7764105979813</v>
      </c>
    </row>
    <row r="79" spans="2:27" x14ac:dyDescent="0.15">
      <c r="B79" s="40">
        <v>71</v>
      </c>
      <c r="C79" s="96">
        <f t="shared" si="12"/>
        <v>86937.103942677932</v>
      </c>
      <c r="D79" s="96"/>
      <c r="E79" s="61">
        <v>2019</v>
      </c>
      <c r="F79" s="8">
        <v>44001</v>
      </c>
      <c r="G79" s="40" t="s">
        <v>4</v>
      </c>
      <c r="H79" s="97">
        <v>1.1201000000000001</v>
      </c>
      <c r="I79" s="97"/>
      <c r="J79" s="40">
        <v>12</v>
      </c>
      <c r="K79" s="100">
        <f t="shared" si="15"/>
        <v>2608.1131182803379</v>
      </c>
      <c r="L79" s="101"/>
      <c r="M79" s="6">
        <f>IF(J79="","",(K79/J79)/LOOKUP(RIGHT($D$2,3),定数!$A$6:$A$13,定数!$B$6:$B$13))</f>
        <v>1.8111896654724569</v>
      </c>
      <c r="N79" s="61">
        <v>2019</v>
      </c>
      <c r="O79" s="8">
        <v>44001</v>
      </c>
      <c r="P79" s="97">
        <v>1.1214999999999999</v>
      </c>
      <c r="Q79" s="97"/>
      <c r="R79" s="98">
        <f>IF(P79="","",T79*M79*LOOKUP(RIGHT($D$2,3),定数!$A$6:$A$13,定数!$B$6:$B$13))</f>
        <v>3042.7986379933927</v>
      </c>
      <c r="S79" s="98"/>
      <c r="T79" s="99">
        <f t="shared" si="17"/>
        <v>13.999999999998458</v>
      </c>
      <c r="U79" s="99"/>
      <c r="V79" t="str">
        <f t="shared" si="16"/>
        <v/>
      </c>
      <c r="W79">
        <f t="shared" si="16"/>
        <v>0</v>
      </c>
      <c r="X79" s="41">
        <f t="shared" si="18"/>
        <v>102575.28550397475</v>
      </c>
      <c r="Y79" s="42">
        <f t="shared" si="19"/>
        <v>0.1524556474248453</v>
      </c>
      <c r="Z79">
        <f t="shared" si="13"/>
        <v>3042.7986379933927</v>
      </c>
      <c r="AA79" t="str">
        <f t="shared" si="14"/>
        <v/>
      </c>
    </row>
    <row r="80" spans="2:27" x14ac:dyDescent="0.15">
      <c r="B80" s="40">
        <v>72</v>
      </c>
      <c r="C80" s="96">
        <f t="shared" si="12"/>
        <v>89979.902580671318</v>
      </c>
      <c r="D80" s="96"/>
      <c r="E80" s="61">
        <v>2019</v>
      </c>
      <c r="F80" s="8">
        <v>44001</v>
      </c>
      <c r="G80" s="40" t="s">
        <v>4</v>
      </c>
      <c r="H80" s="97">
        <v>1.1215999999999999</v>
      </c>
      <c r="I80" s="97"/>
      <c r="J80" s="40">
        <v>12</v>
      </c>
      <c r="K80" s="100">
        <f t="shared" si="15"/>
        <v>2699.3970774201393</v>
      </c>
      <c r="L80" s="101"/>
      <c r="M80" s="6">
        <f>IF(J80="","",(K80/J80)/LOOKUP(RIGHT($D$2,3),定数!$A$6:$A$13,定数!$B$6:$B$13))</f>
        <v>1.8745813037639856</v>
      </c>
      <c r="N80" s="61">
        <v>2019</v>
      </c>
      <c r="O80" s="8">
        <v>44001</v>
      </c>
      <c r="P80" s="97">
        <v>1.1229</v>
      </c>
      <c r="Q80" s="97"/>
      <c r="R80" s="98">
        <f>IF(P80="","",T80*M80*LOOKUP(RIGHT($D$2,3),定数!$A$6:$A$13,定数!$B$6:$B$13))</f>
        <v>2924.3468338719949</v>
      </c>
      <c r="S80" s="98"/>
      <c r="T80" s="99">
        <f t="shared" si="17"/>
        <v>13.000000000000789</v>
      </c>
      <c r="U80" s="99"/>
      <c r="V80" t="str">
        <f t="shared" si="16"/>
        <v/>
      </c>
      <c r="W80">
        <f t="shared" si="16"/>
        <v>0</v>
      </c>
      <c r="X80" s="41">
        <f t="shared" si="18"/>
        <v>102575.28550397475</v>
      </c>
      <c r="Y80" s="42">
        <f t="shared" si="19"/>
        <v>0.12279159508471826</v>
      </c>
      <c r="Z80">
        <f t="shared" si="13"/>
        <v>2924.3468338719949</v>
      </c>
      <c r="AA80" t="str">
        <f t="shared" si="14"/>
        <v/>
      </c>
    </row>
    <row r="81" spans="2:27" x14ac:dyDescent="0.15">
      <c r="B81" s="40">
        <v>73</v>
      </c>
      <c r="C81" s="96">
        <f t="shared" si="12"/>
        <v>92904.249414543316</v>
      </c>
      <c r="D81" s="96"/>
      <c r="E81" s="61">
        <v>2019</v>
      </c>
      <c r="F81" s="8">
        <v>44019</v>
      </c>
      <c r="G81" s="40" t="s">
        <v>3</v>
      </c>
      <c r="H81" s="97">
        <v>1.1203000000000001</v>
      </c>
      <c r="I81" s="97"/>
      <c r="J81" s="40">
        <v>10</v>
      </c>
      <c r="K81" s="100">
        <f t="shared" si="15"/>
        <v>2787.1274824362995</v>
      </c>
      <c r="L81" s="101"/>
      <c r="M81" s="6">
        <f>IF(J81="","",(K81/J81)/LOOKUP(RIGHT($D$2,3),定数!$A$6:$A$13,定数!$B$6:$B$13))</f>
        <v>2.3226062353635828</v>
      </c>
      <c r="N81" s="61">
        <v>2019</v>
      </c>
      <c r="O81" s="8">
        <v>44019</v>
      </c>
      <c r="P81" s="97">
        <v>1.1193</v>
      </c>
      <c r="Q81" s="97"/>
      <c r="R81" s="98">
        <f>IF(P81="","",T81*M81*LOOKUP(RIGHT($D$2,3),定数!$A$6:$A$13,定数!$B$6:$B$13))</f>
        <v>2787.127482436611</v>
      </c>
      <c r="S81" s="98"/>
      <c r="T81" s="99">
        <f t="shared" si="17"/>
        <v>10.000000000001119</v>
      </c>
      <c r="U81" s="99"/>
      <c r="V81" t="str">
        <f t="shared" si="16"/>
        <v/>
      </c>
      <c r="W81">
        <f t="shared" si="16"/>
        <v>0</v>
      </c>
      <c r="X81" s="41">
        <f t="shared" si="18"/>
        <v>102575.28550397475</v>
      </c>
      <c r="Y81" s="42">
        <f t="shared" si="19"/>
        <v>9.428232192496977E-2</v>
      </c>
      <c r="Z81">
        <f t="shared" si="13"/>
        <v>2787.127482436611</v>
      </c>
      <c r="AA81" t="str">
        <f t="shared" si="14"/>
        <v/>
      </c>
    </row>
    <row r="82" spans="2:27" x14ac:dyDescent="0.15">
      <c r="B82" s="40">
        <v>74</v>
      </c>
      <c r="C82" s="96">
        <f t="shared" si="12"/>
        <v>95691.376896979928</v>
      </c>
      <c r="D82" s="96"/>
      <c r="E82" s="61">
        <v>2019</v>
      </c>
      <c r="F82" s="8"/>
      <c r="G82" s="40"/>
      <c r="H82" s="97"/>
      <c r="I82" s="97"/>
      <c r="J82" s="40"/>
      <c r="K82" s="100" t="str">
        <f t="shared" si="15"/>
        <v/>
      </c>
      <c r="L82" s="101"/>
      <c r="M82" s="6" t="str">
        <f>IF(J82="","",(K82/J82)/LOOKUP(RIGHT($D$2,3),定数!$A$6:$A$13,定数!$B$6:$B$13))</f>
        <v/>
      </c>
      <c r="N82" s="61">
        <v>2019</v>
      </c>
      <c r="O82" s="8"/>
      <c r="P82" s="97"/>
      <c r="Q82" s="97"/>
      <c r="R82" s="98" t="str">
        <f>IF(P82="","",T82*M82*LOOKUP(RIGHT($D$2,3),定数!$A$6:$A$13,定数!$B$6:$B$13))</f>
        <v/>
      </c>
      <c r="S82" s="98"/>
      <c r="T82" s="99" t="str">
        <f t="shared" si="17"/>
        <v/>
      </c>
      <c r="U82" s="99"/>
      <c r="V82" t="str">
        <f t="shared" si="16"/>
        <v/>
      </c>
      <c r="W82" t="str">
        <f t="shared" si="16"/>
        <v/>
      </c>
      <c r="X82" s="41">
        <f t="shared" si="18"/>
        <v>102575.28550397475</v>
      </c>
      <c r="Y82" s="42">
        <f t="shared" si="19"/>
        <v>6.7110791582715823E-2</v>
      </c>
      <c r="Z82" t="str">
        <f t="shared" si="13"/>
        <v/>
      </c>
      <c r="AA82" t="str">
        <f t="shared" si="14"/>
        <v/>
      </c>
    </row>
    <row r="83" spans="2:27" x14ac:dyDescent="0.15">
      <c r="B83" s="40">
        <v>75</v>
      </c>
      <c r="C83" s="96" t="str">
        <f t="shared" si="12"/>
        <v/>
      </c>
      <c r="D83" s="96"/>
      <c r="E83" s="40"/>
      <c r="F83" s="8"/>
      <c r="G83" s="40"/>
      <c r="H83" s="97"/>
      <c r="I83" s="97"/>
      <c r="J83" s="40"/>
      <c r="K83" s="100" t="str">
        <f t="shared" si="15"/>
        <v/>
      </c>
      <c r="L83" s="101"/>
      <c r="M83" s="6" t="str">
        <f>IF(J83="","",(K83/J83)/LOOKUP(RIGHT($D$2,3),定数!$A$6:$A$13,定数!$B$6:$B$13))</f>
        <v/>
      </c>
      <c r="N83" s="61">
        <v>2019</v>
      </c>
      <c r="O83" s="8"/>
      <c r="P83" s="97"/>
      <c r="Q83" s="97"/>
      <c r="R83" s="98" t="str">
        <f>IF(P83="","",T83*M83*LOOKUP(RIGHT($D$2,3),定数!$A$6:$A$13,定数!$B$6:$B$13))</f>
        <v/>
      </c>
      <c r="S83" s="98"/>
      <c r="T83" s="99" t="str">
        <f t="shared" si="17"/>
        <v/>
      </c>
      <c r="U83" s="99"/>
      <c r="V83" t="str">
        <f t="shared" si="16"/>
        <v/>
      </c>
      <c r="W83" t="str">
        <f t="shared" si="16"/>
        <v/>
      </c>
      <c r="X83" s="41" t="str">
        <f t="shared" si="18"/>
        <v/>
      </c>
      <c r="Y83" s="42" t="str">
        <f t="shared" si="19"/>
        <v/>
      </c>
      <c r="Z83" t="str">
        <f t="shared" si="13"/>
        <v/>
      </c>
      <c r="AA83" t="str">
        <f t="shared" si="14"/>
        <v/>
      </c>
    </row>
    <row r="84" spans="2:27" x14ac:dyDescent="0.15">
      <c r="B84" s="40">
        <v>76</v>
      </c>
      <c r="C84" s="96" t="str">
        <f t="shared" si="12"/>
        <v/>
      </c>
      <c r="D84" s="96"/>
      <c r="E84" s="40"/>
      <c r="F84" s="8"/>
      <c r="G84" s="40"/>
      <c r="H84" s="97"/>
      <c r="I84" s="97"/>
      <c r="J84" s="40"/>
      <c r="K84" s="100" t="str">
        <f t="shared" si="15"/>
        <v/>
      </c>
      <c r="L84" s="101"/>
      <c r="M84" s="6" t="str">
        <f>IF(J84="","",(K84/J84)/LOOKUP(RIGHT($D$2,3),定数!$A$6:$A$13,定数!$B$6:$B$13))</f>
        <v/>
      </c>
      <c r="N84" s="40"/>
      <c r="O84" s="8"/>
      <c r="P84" s="97"/>
      <c r="Q84" s="97"/>
      <c r="R84" s="98" t="str">
        <f>IF(P84="","",T84*M84*LOOKUP(RIGHT($D$2,3),定数!$A$6:$A$13,定数!$B$6:$B$13))</f>
        <v/>
      </c>
      <c r="S84" s="98"/>
      <c r="T84" s="99" t="str">
        <f t="shared" si="17"/>
        <v/>
      </c>
      <c r="U84" s="99"/>
      <c r="V84" t="str">
        <f t="shared" si="16"/>
        <v/>
      </c>
      <c r="W84" t="str">
        <f t="shared" si="16"/>
        <v/>
      </c>
      <c r="X84" s="41" t="str">
        <f t="shared" si="18"/>
        <v/>
      </c>
      <c r="Y84" s="42" t="str">
        <f t="shared" si="19"/>
        <v/>
      </c>
      <c r="Z84" t="str">
        <f t="shared" si="13"/>
        <v/>
      </c>
      <c r="AA84" t="str">
        <f t="shared" si="14"/>
        <v/>
      </c>
    </row>
    <row r="85" spans="2:27" x14ac:dyDescent="0.15">
      <c r="B85" s="40">
        <v>77</v>
      </c>
      <c r="C85" s="96" t="str">
        <f t="shared" si="12"/>
        <v/>
      </c>
      <c r="D85" s="96"/>
      <c r="E85" s="40"/>
      <c r="F85" s="8"/>
      <c r="G85" s="40"/>
      <c r="H85" s="97"/>
      <c r="I85" s="97"/>
      <c r="J85" s="40"/>
      <c r="K85" s="100" t="str">
        <f t="shared" si="15"/>
        <v/>
      </c>
      <c r="L85" s="101"/>
      <c r="M85" s="6" t="str">
        <f>IF(J85="","",(K85/J85)/LOOKUP(RIGHT($D$2,3),定数!$A$6:$A$13,定数!$B$6:$B$13))</f>
        <v/>
      </c>
      <c r="N85" s="40"/>
      <c r="O85" s="8"/>
      <c r="P85" s="97"/>
      <c r="Q85" s="97"/>
      <c r="R85" s="98" t="str">
        <f>IF(P85="","",T85*M85*LOOKUP(RIGHT($D$2,3),定数!$A$6:$A$13,定数!$B$6:$B$13))</f>
        <v/>
      </c>
      <c r="S85" s="98"/>
      <c r="T85" s="99" t="str">
        <f t="shared" si="17"/>
        <v/>
      </c>
      <c r="U85" s="99"/>
      <c r="V85" t="str">
        <f t="shared" si="16"/>
        <v/>
      </c>
      <c r="W85" t="str">
        <f t="shared" si="16"/>
        <v/>
      </c>
      <c r="X85" s="41" t="str">
        <f t="shared" si="18"/>
        <v/>
      </c>
      <c r="Y85" s="42" t="str">
        <f t="shared" si="19"/>
        <v/>
      </c>
      <c r="Z85" t="str">
        <f t="shared" si="13"/>
        <v/>
      </c>
      <c r="AA85" t="str">
        <f t="shared" si="14"/>
        <v/>
      </c>
    </row>
    <row r="86" spans="2:27" x14ac:dyDescent="0.15">
      <c r="B86" s="40">
        <v>78</v>
      </c>
      <c r="C86" s="96" t="str">
        <f t="shared" si="12"/>
        <v/>
      </c>
      <c r="D86" s="96"/>
      <c r="E86" s="40"/>
      <c r="F86" s="8"/>
      <c r="G86" s="40"/>
      <c r="H86" s="97"/>
      <c r="I86" s="97"/>
      <c r="J86" s="40"/>
      <c r="K86" s="100" t="str">
        <f t="shared" si="15"/>
        <v/>
      </c>
      <c r="L86" s="101"/>
      <c r="M86" s="6" t="str">
        <f>IF(J86="","",(K86/J86)/LOOKUP(RIGHT($D$2,3),定数!$A$6:$A$13,定数!$B$6:$B$13))</f>
        <v/>
      </c>
      <c r="N86" s="40"/>
      <c r="O86" s="8"/>
      <c r="P86" s="97"/>
      <c r="Q86" s="97"/>
      <c r="R86" s="98" t="str">
        <f>IF(P86="","",T86*M86*LOOKUP(RIGHT($D$2,3),定数!$A$6:$A$13,定数!$B$6:$B$13))</f>
        <v/>
      </c>
      <c r="S86" s="98"/>
      <c r="T86" s="99" t="str">
        <f t="shared" si="17"/>
        <v/>
      </c>
      <c r="U86" s="99"/>
      <c r="V86" t="str">
        <f t="shared" si="16"/>
        <v/>
      </c>
      <c r="W86" t="str">
        <f t="shared" si="16"/>
        <v/>
      </c>
      <c r="X86" s="41" t="str">
        <f t="shared" si="18"/>
        <v/>
      </c>
      <c r="Y86" s="42" t="str">
        <f t="shared" si="19"/>
        <v/>
      </c>
      <c r="Z86" t="str">
        <f t="shared" si="13"/>
        <v/>
      </c>
      <c r="AA86" t="str">
        <f t="shared" si="14"/>
        <v/>
      </c>
    </row>
    <row r="87" spans="2:27" x14ac:dyDescent="0.15">
      <c r="B87" s="40">
        <v>79</v>
      </c>
      <c r="C87" s="96" t="str">
        <f t="shared" si="12"/>
        <v/>
      </c>
      <c r="D87" s="96"/>
      <c r="E87" s="40"/>
      <c r="F87" s="8"/>
      <c r="G87" s="40"/>
      <c r="H87" s="97"/>
      <c r="I87" s="97"/>
      <c r="J87" s="40"/>
      <c r="K87" s="100" t="str">
        <f t="shared" si="15"/>
        <v/>
      </c>
      <c r="L87" s="101"/>
      <c r="M87" s="6" t="str">
        <f>IF(J87="","",(K87/J87)/LOOKUP(RIGHT($D$2,3),定数!$A$6:$A$13,定数!$B$6:$B$13))</f>
        <v/>
      </c>
      <c r="N87" s="40"/>
      <c r="O87" s="8"/>
      <c r="P87" s="97"/>
      <c r="Q87" s="97"/>
      <c r="R87" s="98" t="str">
        <f>IF(P87="","",T87*M87*LOOKUP(RIGHT($D$2,3),定数!$A$6:$A$13,定数!$B$6:$B$13))</f>
        <v/>
      </c>
      <c r="S87" s="98"/>
      <c r="T87" s="99" t="str">
        <f t="shared" si="17"/>
        <v/>
      </c>
      <c r="U87" s="99"/>
      <c r="V87" t="str">
        <f t="shared" si="16"/>
        <v/>
      </c>
      <c r="W87" t="str">
        <f t="shared" si="16"/>
        <v/>
      </c>
      <c r="X87" s="41" t="str">
        <f t="shared" si="18"/>
        <v/>
      </c>
      <c r="Y87" s="42" t="str">
        <f t="shared" si="19"/>
        <v/>
      </c>
      <c r="Z87" t="str">
        <f t="shared" si="13"/>
        <v/>
      </c>
      <c r="AA87" t="str">
        <f t="shared" si="14"/>
        <v/>
      </c>
    </row>
    <row r="88" spans="2:27" x14ac:dyDescent="0.15">
      <c r="B88" s="40">
        <v>80</v>
      </c>
      <c r="C88" s="96" t="str">
        <f t="shared" si="12"/>
        <v/>
      </c>
      <c r="D88" s="96"/>
      <c r="E88" s="40"/>
      <c r="F88" s="8"/>
      <c r="G88" s="40"/>
      <c r="H88" s="97"/>
      <c r="I88" s="97"/>
      <c r="J88" s="40"/>
      <c r="K88" s="100" t="str">
        <f t="shared" si="15"/>
        <v/>
      </c>
      <c r="L88" s="101"/>
      <c r="M88" s="6" t="str">
        <f>IF(J88="","",(K88/J88)/LOOKUP(RIGHT($D$2,3),定数!$A$6:$A$13,定数!$B$6:$B$13))</f>
        <v/>
      </c>
      <c r="N88" s="40"/>
      <c r="O88" s="8"/>
      <c r="P88" s="97"/>
      <c r="Q88" s="97"/>
      <c r="R88" s="98" t="str">
        <f>IF(P88="","",T88*M88*LOOKUP(RIGHT($D$2,3),定数!$A$6:$A$13,定数!$B$6:$B$13))</f>
        <v/>
      </c>
      <c r="S88" s="98"/>
      <c r="T88" s="99" t="str">
        <f t="shared" si="17"/>
        <v/>
      </c>
      <c r="U88" s="99"/>
      <c r="V88" t="str">
        <f t="shared" si="16"/>
        <v/>
      </c>
      <c r="W88" t="str">
        <f t="shared" si="16"/>
        <v/>
      </c>
      <c r="X88" s="41" t="str">
        <f t="shared" si="18"/>
        <v/>
      </c>
      <c r="Y88" s="42" t="str">
        <f t="shared" si="19"/>
        <v/>
      </c>
      <c r="Z88" t="str">
        <f t="shared" si="13"/>
        <v/>
      </c>
      <c r="AA88" t="str">
        <f t="shared" si="14"/>
        <v/>
      </c>
    </row>
    <row r="89" spans="2:27" x14ac:dyDescent="0.15">
      <c r="B89" s="40">
        <v>81</v>
      </c>
      <c r="C89" s="96" t="str">
        <f t="shared" si="12"/>
        <v/>
      </c>
      <c r="D89" s="96"/>
      <c r="E89" s="40"/>
      <c r="F89" s="8"/>
      <c r="G89" s="40"/>
      <c r="H89" s="97"/>
      <c r="I89" s="97"/>
      <c r="J89" s="40"/>
      <c r="K89" s="100" t="str">
        <f t="shared" si="15"/>
        <v/>
      </c>
      <c r="L89" s="101"/>
      <c r="M89" s="6" t="str">
        <f>IF(J89="","",(K89/J89)/LOOKUP(RIGHT($D$2,3),定数!$A$6:$A$13,定数!$B$6:$B$13))</f>
        <v/>
      </c>
      <c r="N89" s="40"/>
      <c r="O89" s="8"/>
      <c r="P89" s="97"/>
      <c r="Q89" s="97"/>
      <c r="R89" s="98" t="str">
        <f>IF(P89="","",T89*M89*LOOKUP(RIGHT($D$2,3),定数!$A$6:$A$13,定数!$B$6:$B$13))</f>
        <v/>
      </c>
      <c r="S89" s="98"/>
      <c r="T89" s="99" t="str">
        <f t="shared" si="17"/>
        <v/>
      </c>
      <c r="U89" s="99"/>
      <c r="V89" t="str">
        <f t="shared" si="16"/>
        <v/>
      </c>
      <c r="W89" t="str">
        <f t="shared" si="16"/>
        <v/>
      </c>
      <c r="X89" s="41" t="str">
        <f t="shared" si="18"/>
        <v/>
      </c>
      <c r="Y89" s="42" t="str">
        <f t="shared" si="19"/>
        <v/>
      </c>
      <c r="Z89" t="str">
        <f t="shared" si="13"/>
        <v/>
      </c>
      <c r="AA89" t="str">
        <f t="shared" si="14"/>
        <v/>
      </c>
    </row>
    <row r="90" spans="2:27" x14ac:dyDescent="0.15">
      <c r="B90" s="40">
        <v>82</v>
      </c>
      <c r="C90" s="96" t="str">
        <f t="shared" si="12"/>
        <v/>
      </c>
      <c r="D90" s="96"/>
      <c r="E90" s="40"/>
      <c r="F90" s="8"/>
      <c r="G90" s="40"/>
      <c r="H90" s="97"/>
      <c r="I90" s="97"/>
      <c r="J90" s="40"/>
      <c r="K90" s="100" t="str">
        <f t="shared" si="15"/>
        <v/>
      </c>
      <c r="L90" s="101"/>
      <c r="M90" s="6" t="str">
        <f>IF(J90="","",(K90/J90)/LOOKUP(RIGHT($D$2,3),定数!$A$6:$A$13,定数!$B$6:$B$13))</f>
        <v/>
      </c>
      <c r="N90" s="40"/>
      <c r="O90" s="8"/>
      <c r="P90" s="97"/>
      <c r="Q90" s="97"/>
      <c r="R90" s="98" t="str">
        <f>IF(P90="","",T90*M90*LOOKUP(RIGHT($D$2,3),定数!$A$6:$A$13,定数!$B$6:$B$13))</f>
        <v/>
      </c>
      <c r="S90" s="98"/>
      <c r="T90" s="99" t="str">
        <f t="shared" si="17"/>
        <v/>
      </c>
      <c r="U90" s="99"/>
      <c r="V90" t="str">
        <f t="shared" si="16"/>
        <v/>
      </c>
      <c r="W90" t="str">
        <f t="shared" si="16"/>
        <v/>
      </c>
      <c r="X90" s="41" t="str">
        <f t="shared" si="18"/>
        <v/>
      </c>
      <c r="Y90" s="42" t="str">
        <f t="shared" si="19"/>
        <v/>
      </c>
      <c r="Z90" t="str">
        <f t="shared" si="13"/>
        <v/>
      </c>
      <c r="AA90" t="str">
        <f t="shared" si="14"/>
        <v/>
      </c>
    </row>
    <row r="91" spans="2:27" x14ac:dyDescent="0.15">
      <c r="B91" s="40">
        <v>83</v>
      </c>
      <c r="C91" s="96" t="str">
        <f t="shared" si="12"/>
        <v/>
      </c>
      <c r="D91" s="96"/>
      <c r="E91" s="40"/>
      <c r="F91" s="8"/>
      <c r="G91" s="40"/>
      <c r="H91" s="97"/>
      <c r="I91" s="97"/>
      <c r="J91" s="40"/>
      <c r="K91" s="100" t="str">
        <f t="shared" si="15"/>
        <v/>
      </c>
      <c r="L91" s="101"/>
      <c r="M91" s="6" t="str">
        <f>IF(J91="","",(K91/J91)/LOOKUP(RIGHT($D$2,3),定数!$A$6:$A$13,定数!$B$6:$B$13))</f>
        <v/>
      </c>
      <c r="N91" s="40"/>
      <c r="O91" s="8"/>
      <c r="P91" s="97"/>
      <c r="Q91" s="97"/>
      <c r="R91" s="98" t="str">
        <f>IF(P91="","",T91*M91*LOOKUP(RIGHT($D$2,3),定数!$A$6:$A$13,定数!$B$6:$B$13))</f>
        <v/>
      </c>
      <c r="S91" s="98"/>
      <c r="T91" s="99" t="str">
        <f t="shared" si="17"/>
        <v/>
      </c>
      <c r="U91" s="99"/>
      <c r="V91" t="str">
        <f t="shared" ref="V91:W106" si="20">IF(S91&lt;&gt;"",IF(S91&lt;0,1+V90,0),"")</f>
        <v/>
      </c>
      <c r="W91" t="str">
        <f t="shared" si="20"/>
        <v/>
      </c>
      <c r="X91" s="41" t="str">
        <f t="shared" si="18"/>
        <v/>
      </c>
      <c r="Y91" s="42" t="str">
        <f t="shared" si="19"/>
        <v/>
      </c>
      <c r="Z91" t="str">
        <f t="shared" si="13"/>
        <v/>
      </c>
      <c r="AA91" t="str">
        <f t="shared" si="14"/>
        <v/>
      </c>
    </row>
    <row r="92" spans="2:27" x14ac:dyDescent="0.15">
      <c r="B92" s="40">
        <v>84</v>
      </c>
      <c r="C92" s="96" t="str">
        <f t="shared" si="12"/>
        <v/>
      </c>
      <c r="D92" s="96"/>
      <c r="E92" s="40"/>
      <c r="F92" s="8"/>
      <c r="G92" s="40"/>
      <c r="H92" s="97"/>
      <c r="I92" s="97"/>
      <c r="J92" s="40"/>
      <c r="K92" s="100" t="str">
        <f t="shared" si="15"/>
        <v/>
      </c>
      <c r="L92" s="101"/>
      <c r="M92" s="6" t="str">
        <f>IF(J92="","",(K92/J92)/LOOKUP(RIGHT($D$2,3),定数!$A$6:$A$13,定数!$B$6:$B$13))</f>
        <v/>
      </c>
      <c r="N92" s="40"/>
      <c r="O92" s="8"/>
      <c r="P92" s="97"/>
      <c r="Q92" s="97"/>
      <c r="R92" s="98" t="str">
        <f>IF(P92="","",T92*M92*LOOKUP(RIGHT($D$2,3),定数!$A$6:$A$13,定数!$B$6:$B$13))</f>
        <v/>
      </c>
      <c r="S92" s="98"/>
      <c r="T92" s="99" t="str">
        <f t="shared" si="17"/>
        <v/>
      </c>
      <c r="U92" s="99"/>
      <c r="V92" t="str">
        <f t="shared" si="20"/>
        <v/>
      </c>
      <c r="W92" t="str">
        <f t="shared" si="20"/>
        <v/>
      </c>
      <c r="X92" s="41" t="str">
        <f t="shared" si="18"/>
        <v/>
      </c>
      <c r="Y92" s="42" t="str">
        <f t="shared" si="19"/>
        <v/>
      </c>
      <c r="Z92" t="str">
        <f t="shared" si="13"/>
        <v/>
      </c>
      <c r="AA92" t="str">
        <f t="shared" si="14"/>
        <v/>
      </c>
    </row>
    <row r="93" spans="2:27" x14ac:dyDescent="0.15">
      <c r="B93" s="40">
        <v>85</v>
      </c>
      <c r="C93" s="96" t="str">
        <f t="shared" si="12"/>
        <v/>
      </c>
      <c r="D93" s="96"/>
      <c r="E93" s="40"/>
      <c r="F93" s="8"/>
      <c r="G93" s="40"/>
      <c r="H93" s="97"/>
      <c r="I93" s="97"/>
      <c r="J93" s="40"/>
      <c r="K93" s="100" t="str">
        <f t="shared" si="15"/>
        <v/>
      </c>
      <c r="L93" s="101"/>
      <c r="M93" s="6" t="str">
        <f>IF(J93="","",(K93/J93)/LOOKUP(RIGHT($D$2,3),定数!$A$6:$A$13,定数!$B$6:$B$13))</f>
        <v/>
      </c>
      <c r="N93" s="40"/>
      <c r="O93" s="8"/>
      <c r="P93" s="97"/>
      <c r="Q93" s="97"/>
      <c r="R93" s="98" t="str">
        <f>IF(P93="","",T93*M93*LOOKUP(RIGHT($D$2,3),定数!$A$6:$A$13,定数!$B$6:$B$13))</f>
        <v/>
      </c>
      <c r="S93" s="98"/>
      <c r="T93" s="99" t="str">
        <f t="shared" si="17"/>
        <v/>
      </c>
      <c r="U93" s="99"/>
      <c r="V93" t="str">
        <f t="shared" si="20"/>
        <v/>
      </c>
      <c r="W93" t="str">
        <f t="shared" si="20"/>
        <v/>
      </c>
      <c r="X93" s="41" t="str">
        <f t="shared" si="18"/>
        <v/>
      </c>
      <c r="Y93" s="42" t="str">
        <f t="shared" si="19"/>
        <v/>
      </c>
      <c r="Z93" t="str">
        <f t="shared" si="13"/>
        <v/>
      </c>
      <c r="AA93" t="str">
        <f t="shared" si="14"/>
        <v/>
      </c>
    </row>
    <row r="94" spans="2:27" x14ac:dyDescent="0.15">
      <c r="B94" s="40">
        <v>86</v>
      </c>
      <c r="C94" s="96" t="str">
        <f t="shared" si="12"/>
        <v/>
      </c>
      <c r="D94" s="96"/>
      <c r="E94" s="40"/>
      <c r="F94" s="8"/>
      <c r="G94" s="40"/>
      <c r="H94" s="97"/>
      <c r="I94" s="97"/>
      <c r="J94" s="40"/>
      <c r="K94" s="100" t="str">
        <f t="shared" si="15"/>
        <v/>
      </c>
      <c r="L94" s="101"/>
      <c r="M94" s="6" t="str">
        <f>IF(J94="","",(K94/J94)/LOOKUP(RIGHT($D$2,3),定数!$A$6:$A$13,定数!$B$6:$B$13))</f>
        <v/>
      </c>
      <c r="N94" s="40"/>
      <c r="O94" s="8"/>
      <c r="P94" s="97"/>
      <c r="Q94" s="97"/>
      <c r="R94" s="98" t="str">
        <f>IF(P94="","",T94*M94*LOOKUP(RIGHT($D$2,3),定数!$A$6:$A$13,定数!$B$6:$B$13))</f>
        <v/>
      </c>
      <c r="S94" s="98"/>
      <c r="T94" s="99" t="str">
        <f t="shared" si="17"/>
        <v/>
      </c>
      <c r="U94" s="99"/>
      <c r="V94" t="str">
        <f t="shared" si="20"/>
        <v/>
      </c>
      <c r="W94" t="str">
        <f t="shared" si="20"/>
        <v/>
      </c>
      <c r="X94" s="41" t="str">
        <f t="shared" si="18"/>
        <v/>
      </c>
      <c r="Y94" s="42" t="str">
        <f t="shared" si="19"/>
        <v/>
      </c>
      <c r="Z94" t="str">
        <f t="shared" si="13"/>
        <v/>
      </c>
      <c r="AA94" t="str">
        <f t="shared" si="14"/>
        <v/>
      </c>
    </row>
    <row r="95" spans="2:27" x14ac:dyDescent="0.15">
      <c r="B95" s="40">
        <v>87</v>
      </c>
      <c r="C95" s="96" t="str">
        <f t="shared" si="12"/>
        <v/>
      </c>
      <c r="D95" s="96"/>
      <c r="E95" s="40"/>
      <c r="F95" s="8"/>
      <c r="G95" s="40"/>
      <c r="H95" s="97"/>
      <c r="I95" s="97"/>
      <c r="J95" s="40"/>
      <c r="K95" s="100" t="str">
        <f t="shared" si="15"/>
        <v/>
      </c>
      <c r="L95" s="101"/>
      <c r="M95" s="6" t="str">
        <f>IF(J95="","",(K95/J95)/LOOKUP(RIGHT($D$2,3),定数!$A$6:$A$13,定数!$B$6:$B$13))</f>
        <v/>
      </c>
      <c r="N95" s="40"/>
      <c r="O95" s="8"/>
      <c r="P95" s="97"/>
      <c r="Q95" s="97"/>
      <c r="R95" s="98" t="str">
        <f>IF(P95="","",T95*M95*LOOKUP(RIGHT($D$2,3),定数!$A$6:$A$13,定数!$B$6:$B$13))</f>
        <v/>
      </c>
      <c r="S95" s="98"/>
      <c r="T95" s="99" t="str">
        <f t="shared" si="17"/>
        <v/>
      </c>
      <c r="U95" s="99"/>
      <c r="V95" t="str">
        <f t="shared" si="20"/>
        <v/>
      </c>
      <c r="W95" t="str">
        <f t="shared" si="20"/>
        <v/>
      </c>
      <c r="X95" s="41" t="str">
        <f t="shared" si="18"/>
        <v/>
      </c>
      <c r="Y95" s="42" t="str">
        <f t="shared" si="19"/>
        <v/>
      </c>
      <c r="Z95" t="str">
        <f t="shared" si="13"/>
        <v/>
      </c>
      <c r="AA95" t="str">
        <f t="shared" si="14"/>
        <v/>
      </c>
    </row>
    <row r="96" spans="2:27" x14ac:dyDescent="0.15">
      <c r="B96" s="40">
        <v>88</v>
      </c>
      <c r="C96" s="96" t="str">
        <f t="shared" si="12"/>
        <v/>
      </c>
      <c r="D96" s="96"/>
      <c r="E96" s="40"/>
      <c r="F96" s="8"/>
      <c r="G96" s="40"/>
      <c r="H96" s="97"/>
      <c r="I96" s="97"/>
      <c r="J96" s="40"/>
      <c r="K96" s="100" t="str">
        <f t="shared" si="15"/>
        <v/>
      </c>
      <c r="L96" s="101"/>
      <c r="M96" s="6" t="str">
        <f>IF(J96="","",(K96/J96)/LOOKUP(RIGHT($D$2,3),定数!$A$6:$A$13,定数!$B$6:$B$13))</f>
        <v/>
      </c>
      <c r="N96" s="40"/>
      <c r="O96" s="8"/>
      <c r="P96" s="97"/>
      <c r="Q96" s="97"/>
      <c r="R96" s="98" t="str">
        <f>IF(P96="","",T96*M96*LOOKUP(RIGHT($D$2,3),定数!$A$6:$A$13,定数!$B$6:$B$13))</f>
        <v/>
      </c>
      <c r="S96" s="98"/>
      <c r="T96" s="99" t="str">
        <f t="shared" si="17"/>
        <v/>
      </c>
      <c r="U96" s="99"/>
      <c r="V96" t="str">
        <f t="shared" si="20"/>
        <v/>
      </c>
      <c r="W96" t="str">
        <f t="shared" si="20"/>
        <v/>
      </c>
      <c r="X96" s="41" t="str">
        <f t="shared" si="18"/>
        <v/>
      </c>
      <c r="Y96" s="42" t="str">
        <f t="shared" si="19"/>
        <v/>
      </c>
      <c r="Z96" t="str">
        <f t="shared" si="13"/>
        <v/>
      </c>
      <c r="AA96" t="str">
        <f t="shared" si="14"/>
        <v/>
      </c>
    </row>
    <row r="97" spans="2:27" x14ac:dyDescent="0.15">
      <c r="B97" s="40">
        <v>89</v>
      </c>
      <c r="C97" s="96" t="str">
        <f t="shared" si="12"/>
        <v/>
      </c>
      <c r="D97" s="96"/>
      <c r="E97" s="40"/>
      <c r="F97" s="8"/>
      <c r="G97" s="40"/>
      <c r="H97" s="97"/>
      <c r="I97" s="97"/>
      <c r="J97" s="40"/>
      <c r="K97" s="100" t="str">
        <f t="shared" si="15"/>
        <v/>
      </c>
      <c r="L97" s="101"/>
      <c r="M97" s="6" t="str">
        <f>IF(J97="","",(K97/J97)/LOOKUP(RIGHT($D$2,3),定数!$A$6:$A$13,定数!$B$6:$B$13))</f>
        <v/>
      </c>
      <c r="N97" s="40"/>
      <c r="O97" s="8"/>
      <c r="P97" s="97"/>
      <c r="Q97" s="97"/>
      <c r="R97" s="98" t="str">
        <f>IF(P97="","",T97*M97*LOOKUP(RIGHT($D$2,3),定数!$A$6:$A$13,定数!$B$6:$B$13))</f>
        <v/>
      </c>
      <c r="S97" s="98"/>
      <c r="T97" s="99" t="str">
        <f t="shared" si="17"/>
        <v/>
      </c>
      <c r="U97" s="99"/>
      <c r="V97" t="str">
        <f t="shared" si="20"/>
        <v/>
      </c>
      <c r="W97" t="str">
        <f t="shared" si="20"/>
        <v/>
      </c>
      <c r="X97" s="41" t="str">
        <f t="shared" si="18"/>
        <v/>
      </c>
      <c r="Y97" s="42" t="str">
        <f t="shared" si="19"/>
        <v/>
      </c>
      <c r="Z97" t="str">
        <f t="shared" si="13"/>
        <v/>
      </c>
      <c r="AA97" t="str">
        <f t="shared" si="14"/>
        <v/>
      </c>
    </row>
    <row r="98" spans="2:27" x14ac:dyDescent="0.15">
      <c r="B98" s="40">
        <v>90</v>
      </c>
      <c r="C98" s="96" t="str">
        <f t="shared" si="12"/>
        <v/>
      </c>
      <c r="D98" s="96"/>
      <c r="E98" s="40"/>
      <c r="F98" s="8"/>
      <c r="G98" s="40"/>
      <c r="H98" s="97"/>
      <c r="I98" s="97"/>
      <c r="J98" s="40"/>
      <c r="K98" s="100" t="str">
        <f t="shared" si="15"/>
        <v/>
      </c>
      <c r="L98" s="101"/>
      <c r="M98" s="6" t="str">
        <f>IF(J98="","",(K98/J98)/LOOKUP(RIGHT($D$2,3),定数!$A$6:$A$13,定数!$B$6:$B$13))</f>
        <v/>
      </c>
      <c r="N98" s="40"/>
      <c r="O98" s="8"/>
      <c r="P98" s="97"/>
      <c r="Q98" s="97"/>
      <c r="R98" s="98" t="str">
        <f>IF(P98="","",T98*M98*LOOKUP(RIGHT($D$2,3),定数!$A$6:$A$13,定数!$B$6:$B$13))</f>
        <v/>
      </c>
      <c r="S98" s="98"/>
      <c r="T98" s="99" t="str">
        <f t="shared" si="17"/>
        <v/>
      </c>
      <c r="U98" s="99"/>
      <c r="V98" t="str">
        <f t="shared" si="20"/>
        <v/>
      </c>
      <c r="W98" t="str">
        <f t="shared" si="20"/>
        <v/>
      </c>
      <c r="X98" s="41" t="str">
        <f t="shared" si="18"/>
        <v/>
      </c>
      <c r="Y98" s="42" t="str">
        <f t="shared" si="19"/>
        <v/>
      </c>
      <c r="Z98" t="str">
        <f t="shared" si="13"/>
        <v/>
      </c>
      <c r="AA98" t="str">
        <f t="shared" si="14"/>
        <v/>
      </c>
    </row>
    <row r="99" spans="2:27" x14ac:dyDescent="0.15">
      <c r="B99" s="40">
        <v>91</v>
      </c>
      <c r="C99" s="96" t="str">
        <f t="shared" si="12"/>
        <v/>
      </c>
      <c r="D99" s="96"/>
      <c r="E99" s="40"/>
      <c r="F99" s="8"/>
      <c r="G99" s="40"/>
      <c r="H99" s="97"/>
      <c r="I99" s="97"/>
      <c r="J99" s="40"/>
      <c r="K99" s="100" t="str">
        <f t="shared" si="15"/>
        <v/>
      </c>
      <c r="L99" s="101"/>
      <c r="M99" s="6" t="str">
        <f>IF(J99="","",(K99/J99)/LOOKUP(RIGHT($D$2,3),定数!$A$6:$A$13,定数!$B$6:$B$13))</f>
        <v/>
      </c>
      <c r="N99" s="40"/>
      <c r="O99" s="8"/>
      <c r="P99" s="97"/>
      <c r="Q99" s="97"/>
      <c r="R99" s="98" t="str">
        <f>IF(P99="","",T99*M99*LOOKUP(RIGHT($D$2,3),定数!$A$6:$A$13,定数!$B$6:$B$13))</f>
        <v/>
      </c>
      <c r="S99" s="98"/>
      <c r="T99" s="99" t="str">
        <f t="shared" si="17"/>
        <v/>
      </c>
      <c r="U99" s="99"/>
      <c r="V99" t="str">
        <f t="shared" si="20"/>
        <v/>
      </c>
      <c r="W99" t="str">
        <f t="shared" si="20"/>
        <v/>
      </c>
      <c r="X99" s="41" t="str">
        <f t="shared" si="18"/>
        <v/>
      </c>
      <c r="Y99" s="42" t="str">
        <f t="shared" si="19"/>
        <v/>
      </c>
      <c r="Z99" t="str">
        <f t="shared" si="13"/>
        <v/>
      </c>
      <c r="AA99" t="str">
        <f t="shared" si="14"/>
        <v/>
      </c>
    </row>
    <row r="100" spans="2:27" x14ac:dyDescent="0.15">
      <c r="B100" s="40">
        <v>92</v>
      </c>
      <c r="C100" s="96" t="str">
        <f t="shared" si="12"/>
        <v/>
      </c>
      <c r="D100" s="96"/>
      <c r="E100" s="40"/>
      <c r="F100" s="8"/>
      <c r="G100" s="40"/>
      <c r="H100" s="97"/>
      <c r="I100" s="97"/>
      <c r="J100" s="40"/>
      <c r="K100" s="100" t="str">
        <f t="shared" si="15"/>
        <v/>
      </c>
      <c r="L100" s="101"/>
      <c r="M100" s="6" t="str">
        <f>IF(J100="","",(K100/J100)/LOOKUP(RIGHT($D$2,3),定数!$A$6:$A$13,定数!$B$6:$B$13))</f>
        <v/>
      </c>
      <c r="N100" s="40"/>
      <c r="O100" s="8"/>
      <c r="P100" s="97"/>
      <c r="Q100" s="97"/>
      <c r="R100" s="98" t="str">
        <f>IF(P100="","",T100*M100*LOOKUP(RIGHT($D$2,3),定数!$A$6:$A$13,定数!$B$6:$B$13))</f>
        <v/>
      </c>
      <c r="S100" s="98"/>
      <c r="T100" s="99" t="str">
        <f t="shared" si="17"/>
        <v/>
      </c>
      <c r="U100" s="99"/>
      <c r="V100" t="str">
        <f t="shared" si="20"/>
        <v/>
      </c>
      <c r="W100" t="str">
        <f t="shared" si="20"/>
        <v/>
      </c>
      <c r="X100" s="41" t="str">
        <f t="shared" si="18"/>
        <v/>
      </c>
      <c r="Y100" s="42" t="str">
        <f t="shared" si="19"/>
        <v/>
      </c>
      <c r="Z100" t="str">
        <f t="shared" si="13"/>
        <v/>
      </c>
      <c r="AA100" t="str">
        <f t="shared" si="14"/>
        <v/>
      </c>
    </row>
    <row r="101" spans="2:27" x14ac:dyDescent="0.15">
      <c r="B101" s="40">
        <v>93</v>
      </c>
      <c r="C101" s="96" t="str">
        <f t="shared" si="12"/>
        <v/>
      </c>
      <c r="D101" s="96"/>
      <c r="E101" s="40"/>
      <c r="F101" s="8"/>
      <c r="G101" s="40"/>
      <c r="H101" s="97"/>
      <c r="I101" s="97"/>
      <c r="J101" s="40"/>
      <c r="K101" s="100" t="str">
        <f t="shared" si="15"/>
        <v/>
      </c>
      <c r="L101" s="101"/>
      <c r="M101" s="6" t="str">
        <f>IF(J101="","",(K101/J101)/LOOKUP(RIGHT($D$2,3),定数!$A$6:$A$13,定数!$B$6:$B$13))</f>
        <v/>
      </c>
      <c r="N101" s="40"/>
      <c r="O101" s="8"/>
      <c r="P101" s="97"/>
      <c r="Q101" s="97"/>
      <c r="R101" s="98" t="str">
        <f>IF(P101="","",T101*M101*LOOKUP(RIGHT($D$2,3),定数!$A$6:$A$13,定数!$B$6:$B$13))</f>
        <v/>
      </c>
      <c r="S101" s="98"/>
      <c r="T101" s="99" t="str">
        <f t="shared" si="17"/>
        <v/>
      </c>
      <c r="U101" s="99"/>
      <c r="V101" t="str">
        <f t="shared" si="20"/>
        <v/>
      </c>
      <c r="W101" t="str">
        <f t="shared" si="20"/>
        <v/>
      </c>
      <c r="X101" s="41" t="str">
        <f t="shared" si="18"/>
        <v/>
      </c>
      <c r="Y101" s="42" t="str">
        <f t="shared" si="19"/>
        <v/>
      </c>
      <c r="Z101" t="str">
        <f t="shared" si="13"/>
        <v/>
      </c>
      <c r="AA101" t="str">
        <f t="shared" si="14"/>
        <v/>
      </c>
    </row>
    <row r="102" spans="2:27" x14ac:dyDescent="0.15">
      <c r="B102" s="40">
        <v>94</v>
      </c>
      <c r="C102" s="96" t="str">
        <f t="shared" si="12"/>
        <v/>
      </c>
      <c r="D102" s="96"/>
      <c r="E102" s="40"/>
      <c r="F102" s="8"/>
      <c r="G102" s="40"/>
      <c r="H102" s="97"/>
      <c r="I102" s="97"/>
      <c r="J102" s="40"/>
      <c r="K102" s="100" t="str">
        <f t="shared" si="15"/>
        <v/>
      </c>
      <c r="L102" s="101"/>
      <c r="M102" s="6" t="str">
        <f>IF(J102="","",(K102/J102)/LOOKUP(RIGHT($D$2,3),定数!$A$6:$A$13,定数!$B$6:$B$13))</f>
        <v/>
      </c>
      <c r="N102" s="40"/>
      <c r="O102" s="8"/>
      <c r="P102" s="97"/>
      <c r="Q102" s="97"/>
      <c r="R102" s="98" t="str">
        <f>IF(P102="","",T102*M102*LOOKUP(RIGHT($D$2,3),定数!$A$6:$A$13,定数!$B$6:$B$13))</f>
        <v/>
      </c>
      <c r="S102" s="98"/>
      <c r="T102" s="99" t="str">
        <f t="shared" si="17"/>
        <v/>
      </c>
      <c r="U102" s="99"/>
      <c r="V102" t="str">
        <f t="shared" si="20"/>
        <v/>
      </c>
      <c r="W102" t="str">
        <f t="shared" si="20"/>
        <v/>
      </c>
      <c r="X102" s="41" t="str">
        <f t="shared" si="18"/>
        <v/>
      </c>
      <c r="Y102" s="42" t="str">
        <f t="shared" si="19"/>
        <v/>
      </c>
      <c r="Z102" t="str">
        <f t="shared" si="13"/>
        <v/>
      </c>
      <c r="AA102" t="str">
        <f t="shared" si="14"/>
        <v/>
      </c>
    </row>
    <row r="103" spans="2:27" x14ac:dyDescent="0.15">
      <c r="B103" s="40">
        <v>95</v>
      </c>
      <c r="C103" s="96" t="str">
        <f t="shared" si="12"/>
        <v/>
      </c>
      <c r="D103" s="96"/>
      <c r="E103" s="40"/>
      <c r="F103" s="8"/>
      <c r="G103" s="40"/>
      <c r="H103" s="97"/>
      <c r="I103" s="97"/>
      <c r="J103" s="40"/>
      <c r="K103" s="100" t="str">
        <f t="shared" si="15"/>
        <v/>
      </c>
      <c r="L103" s="101"/>
      <c r="M103" s="6" t="str">
        <f>IF(J103="","",(K103/J103)/LOOKUP(RIGHT($D$2,3),定数!$A$6:$A$13,定数!$B$6:$B$13))</f>
        <v/>
      </c>
      <c r="N103" s="40"/>
      <c r="O103" s="8"/>
      <c r="P103" s="97"/>
      <c r="Q103" s="97"/>
      <c r="R103" s="98" t="str">
        <f>IF(P103="","",T103*M103*LOOKUP(RIGHT($D$2,3),定数!$A$6:$A$13,定数!$B$6:$B$13))</f>
        <v/>
      </c>
      <c r="S103" s="98"/>
      <c r="T103" s="99" t="str">
        <f t="shared" si="17"/>
        <v/>
      </c>
      <c r="U103" s="99"/>
      <c r="V103" t="str">
        <f t="shared" si="20"/>
        <v/>
      </c>
      <c r="W103" t="str">
        <f t="shared" si="20"/>
        <v/>
      </c>
      <c r="X103" s="41" t="str">
        <f t="shared" si="18"/>
        <v/>
      </c>
      <c r="Y103" s="42" t="str">
        <f t="shared" si="19"/>
        <v/>
      </c>
      <c r="Z103" t="str">
        <f t="shared" si="13"/>
        <v/>
      </c>
      <c r="AA103" t="str">
        <f t="shared" si="14"/>
        <v/>
      </c>
    </row>
    <row r="104" spans="2:27" x14ac:dyDescent="0.15">
      <c r="B104" s="40">
        <v>96</v>
      </c>
      <c r="C104" s="96" t="str">
        <f t="shared" si="12"/>
        <v/>
      </c>
      <c r="D104" s="96"/>
      <c r="E104" s="40"/>
      <c r="F104" s="8"/>
      <c r="G104" s="40"/>
      <c r="H104" s="97"/>
      <c r="I104" s="97"/>
      <c r="J104" s="40"/>
      <c r="K104" s="100" t="str">
        <f t="shared" si="15"/>
        <v/>
      </c>
      <c r="L104" s="101"/>
      <c r="M104" s="6" t="str">
        <f>IF(J104="","",(K104/J104)/LOOKUP(RIGHT($D$2,3),定数!$A$6:$A$13,定数!$B$6:$B$13))</f>
        <v/>
      </c>
      <c r="N104" s="40"/>
      <c r="O104" s="8"/>
      <c r="P104" s="97"/>
      <c r="Q104" s="97"/>
      <c r="R104" s="98" t="str">
        <f>IF(P104="","",T104*M104*LOOKUP(RIGHT($D$2,3),定数!$A$6:$A$13,定数!$B$6:$B$13))</f>
        <v/>
      </c>
      <c r="S104" s="98"/>
      <c r="T104" s="99" t="str">
        <f t="shared" si="17"/>
        <v/>
      </c>
      <c r="U104" s="99"/>
      <c r="V104" t="str">
        <f t="shared" si="20"/>
        <v/>
      </c>
      <c r="W104" t="str">
        <f t="shared" si="20"/>
        <v/>
      </c>
      <c r="X104" s="41" t="str">
        <f t="shared" si="18"/>
        <v/>
      </c>
      <c r="Y104" s="42" t="str">
        <f t="shared" si="19"/>
        <v/>
      </c>
      <c r="Z104" t="str">
        <f t="shared" si="13"/>
        <v/>
      </c>
      <c r="AA104" t="str">
        <f t="shared" si="14"/>
        <v/>
      </c>
    </row>
    <row r="105" spans="2:27" x14ac:dyDescent="0.15">
      <c r="B105" s="40">
        <v>97</v>
      </c>
      <c r="C105" s="96" t="str">
        <f t="shared" si="12"/>
        <v/>
      </c>
      <c r="D105" s="96"/>
      <c r="E105" s="40"/>
      <c r="F105" s="8"/>
      <c r="G105" s="40"/>
      <c r="H105" s="97"/>
      <c r="I105" s="97"/>
      <c r="J105" s="40"/>
      <c r="K105" s="100" t="str">
        <f t="shared" si="15"/>
        <v/>
      </c>
      <c r="L105" s="101"/>
      <c r="M105" s="6" t="str">
        <f>IF(J105="","",(K105/J105)/LOOKUP(RIGHT($D$2,3),定数!$A$6:$A$13,定数!$B$6:$B$13))</f>
        <v/>
      </c>
      <c r="N105" s="40"/>
      <c r="O105" s="8"/>
      <c r="P105" s="97"/>
      <c r="Q105" s="97"/>
      <c r="R105" s="98" t="str">
        <f>IF(P105="","",T105*M105*LOOKUP(RIGHT($D$2,3),定数!$A$6:$A$13,定数!$B$6:$B$13))</f>
        <v/>
      </c>
      <c r="S105" s="98"/>
      <c r="T105" s="99" t="str">
        <f t="shared" si="17"/>
        <v/>
      </c>
      <c r="U105" s="99"/>
      <c r="V105" t="str">
        <f t="shared" si="20"/>
        <v/>
      </c>
      <c r="W105" t="str">
        <f t="shared" si="20"/>
        <v/>
      </c>
      <c r="X105" s="41" t="str">
        <f t="shared" si="18"/>
        <v/>
      </c>
      <c r="Y105" s="42" t="str">
        <f t="shared" si="19"/>
        <v/>
      </c>
      <c r="Z105" t="str">
        <f t="shared" si="13"/>
        <v/>
      </c>
      <c r="AA105" t="str">
        <f t="shared" si="14"/>
        <v/>
      </c>
    </row>
    <row r="106" spans="2:27" x14ac:dyDescent="0.15">
      <c r="B106" s="40">
        <v>98</v>
      </c>
      <c r="C106" s="96" t="str">
        <f t="shared" si="12"/>
        <v/>
      </c>
      <c r="D106" s="96"/>
      <c r="E106" s="40"/>
      <c r="F106" s="8"/>
      <c r="G106" s="40"/>
      <c r="H106" s="97"/>
      <c r="I106" s="97"/>
      <c r="J106" s="40"/>
      <c r="K106" s="100" t="str">
        <f t="shared" si="15"/>
        <v/>
      </c>
      <c r="L106" s="101"/>
      <c r="M106" s="6" t="str">
        <f>IF(J106="","",(K106/J106)/LOOKUP(RIGHT($D$2,3),定数!$A$6:$A$13,定数!$B$6:$B$13))</f>
        <v/>
      </c>
      <c r="N106" s="40"/>
      <c r="O106" s="8"/>
      <c r="P106" s="97"/>
      <c r="Q106" s="97"/>
      <c r="R106" s="98" t="str">
        <f>IF(P106="","",T106*M106*LOOKUP(RIGHT($D$2,3),定数!$A$6:$A$13,定数!$B$6:$B$13))</f>
        <v/>
      </c>
      <c r="S106" s="98"/>
      <c r="T106" s="99" t="str">
        <f t="shared" si="17"/>
        <v/>
      </c>
      <c r="U106" s="99"/>
      <c r="V106" t="str">
        <f t="shared" si="20"/>
        <v/>
      </c>
      <c r="W106" t="str">
        <f t="shared" si="20"/>
        <v/>
      </c>
      <c r="X106" s="41" t="str">
        <f t="shared" si="18"/>
        <v/>
      </c>
      <c r="Y106" s="42" t="str">
        <f t="shared" si="19"/>
        <v/>
      </c>
      <c r="Z106" t="str">
        <f t="shared" si="13"/>
        <v/>
      </c>
      <c r="AA106" t="str">
        <f t="shared" si="14"/>
        <v/>
      </c>
    </row>
    <row r="107" spans="2:27" x14ac:dyDescent="0.15">
      <c r="B107" s="40">
        <v>99</v>
      </c>
      <c r="C107" s="96" t="str">
        <f t="shared" si="12"/>
        <v/>
      </c>
      <c r="D107" s="96"/>
      <c r="E107" s="40"/>
      <c r="F107" s="8"/>
      <c r="G107" s="40"/>
      <c r="H107" s="97"/>
      <c r="I107" s="97"/>
      <c r="J107" s="40"/>
      <c r="K107" s="100" t="str">
        <f t="shared" si="15"/>
        <v/>
      </c>
      <c r="L107" s="101"/>
      <c r="M107" s="6" t="str">
        <f>IF(J107="","",(K107/J107)/LOOKUP(RIGHT($D$2,3),定数!$A$6:$A$13,定数!$B$6:$B$13))</f>
        <v/>
      </c>
      <c r="N107" s="40"/>
      <c r="O107" s="8"/>
      <c r="P107" s="97"/>
      <c r="Q107" s="97"/>
      <c r="R107" s="98" t="str">
        <f>IF(P107="","",T107*M107*LOOKUP(RIGHT($D$2,3),定数!$A$6:$A$13,定数!$B$6:$B$13))</f>
        <v/>
      </c>
      <c r="S107" s="98"/>
      <c r="T107" s="99" t="str">
        <f t="shared" si="17"/>
        <v/>
      </c>
      <c r="U107" s="99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8"/>
        <v/>
      </c>
      <c r="Y107" s="42" t="str">
        <f t="shared" si="19"/>
        <v/>
      </c>
      <c r="Z107" t="str">
        <f t="shared" si="13"/>
        <v/>
      </c>
      <c r="AA107" t="str">
        <f t="shared" si="14"/>
        <v/>
      </c>
    </row>
    <row r="108" spans="2:27" x14ac:dyDescent="0.15">
      <c r="B108" s="40">
        <v>100</v>
      </c>
      <c r="C108" s="96" t="str">
        <f t="shared" si="12"/>
        <v/>
      </c>
      <c r="D108" s="96"/>
      <c r="E108" s="40"/>
      <c r="F108" s="8"/>
      <c r="G108" s="40"/>
      <c r="H108" s="97"/>
      <c r="I108" s="97"/>
      <c r="J108" s="40"/>
      <c r="K108" s="100" t="str">
        <f t="shared" si="15"/>
        <v/>
      </c>
      <c r="L108" s="101"/>
      <c r="M108" s="6" t="str">
        <f>IF(J108="","",(K108/J108)/LOOKUP(RIGHT($D$2,3),定数!$A$6:$A$13,定数!$B$6:$B$13))</f>
        <v/>
      </c>
      <c r="N108" s="40"/>
      <c r="O108" s="8"/>
      <c r="P108" s="97"/>
      <c r="Q108" s="97"/>
      <c r="R108" s="98" t="str">
        <f>IF(P108="","",T108*M108*LOOKUP(RIGHT($D$2,3),定数!$A$6:$A$13,定数!$B$6:$B$13))</f>
        <v/>
      </c>
      <c r="S108" s="98"/>
      <c r="T108" s="99" t="str">
        <f t="shared" si="17"/>
        <v/>
      </c>
      <c r="U108" s="99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8"/>
        <v/>
      </c>
      <c r="Y108" s="42" t="str">
        <f t="shared" si="19"/>
        <v/>
      </c>
      <c r="Z108" t="str">
        <f t="shared" si="13"/>
        <v/>
      </c>
      <c r="AA108" t="str">
        <f t="shared" si="14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109"/>
  <sheetViews>
    <sheetView zoomScaleNormal="100" workbookViewId="0">
      <pane ySplit="8" topLeftCell="A73" activePane="bottomLeft" state="frozen"/>
      <selection activeCell="U2" sqref="U2"/>
      <selection pane="bottomLeft" activeCell="R81" sqref="R81:S81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62" t="s">
        <v>5</v>
      </c>
      <c r="C2" s="62"/>
      <c r="D2" s="64" t="s">
        <v>48</v>
      </c>
      <c r="E2" s="64"/>
      <c r="F2" s="62" t="s">
        <v>6</v>
      </c>
      <c r="G2" s="62"/>
      <c r="H2" s="66" t="s">
        <v>69</v>
      </c>
      <c r="I2" s="66"/>
      <c r="J2" s="62" t="s">
        <v>7</v>
      </c>
      <c r="K2" s="62"/>
      <c r="L2" s="63">
        <v>100000</v>
      </c>
      <c r="M2" s="64"/>
      <c r="N2" s="62" t="s">
        <v>8</v>
      </c>
      <c r="O2" s="62"/>
      <c r="P2" s="65">
        <f>SUM(L2,D4)</f>
        <v>105926.62151307476</v>
      </c>
      <c r="Q2" s="66"/>
      <c r="R2" s="1"/>
      <c r="S2" s="1"/>
      <c r="T2" s="1"/>
    </row>
    <row r="3" spans="2:27" ht="57" customHeight="1" x14ac:dyDescent="0.15">
      <c r="B3" s="62" t="s">
        <v>9</v>
      </c>
      <c r="C3" s="62"/>
      <c r="D3" s="67" t="s">
        <v>38</v>
      </c>
      <c r="E3" s="67"/>
      <c r="F3" s="67"/>
      <c r="G3" s="67"/>
      <c r="H3" s="67"/>
      <c r="I3" s="67"/>
      <c r="J3" s="62" t="s">
        <v>10</v>
      </c>
      <c r="K3" s="62"/>
      <c r="L3" s="67" t="s">
        <v>61</v>
      </c>
      <c r="M3" s="68"/>
      <c r="N3" s="68"/>
      <c r="O3" s="68"/>
      <c r="P3" s="68"/>
      <c r="Q3" s="68"/>
      <c r="R3" s="1"/>
      <c r="S3" s="1"/>
    </row>
    <row r="4" spans="2:27" x14ac:dyDescent="0.15">
      <c r="B4" s="62" t="s">
        <v>11</v>
      </c>
      <c r="C4" s="62"/>
      <c r="D4" s="69">
        <f>SUM($R$9:$S$993)</f>
        <v>5926.6215130747642</v>
      </c>
      <c r="E4" s="69"/>
      <c r="F4" s="62" t="s">
        <v>12</v>
      </c>
      <c r="G4" s="62"/>
      <c r="H4" s="70">
        <f>SUM($T$9:$U$108)</f>
        <v>-55.99999999998937</v>
      </c>
      <c r="I4" s="66"/>
      <c r="J4" s="71" t="s">
        <v>68</v>
      </c>
      <c r="K4" s="71"/>
      <c r="L4" s="65" t="e">
        <f>Z8/AA8</f>
        <v>#DIV/0!</v>
      </c>
      <c r="M4" s="65"/>
      <c r="N4" s="71" t="s">
        <v>60</v>
      </c>
      <c r="O4" s="71"/>
      <c r="P4" s="72">
        <f>MAX(Y:Y)</f>
        <v>0.17673262229609943</v>
      </c>
      <c r="Q4" s="72"/>
      <c r="R4" s="1"/>
      <c r="S4" s="1"/>
      <c r="T4" s="1"/>
    </row>
    <row r="5" spans="2:27" x14ac:dyDescent="0.15">
      <c r="B5" s="39" t="s">
        <v>15</v>
      </c>
      <c r="C5" s="2">
        <f>COUNTIF($R$9:$R$990,"&gt;0")</f>
        <v>31</v>
      </c>
      <c r="D5" s="38" t="s">
        <v>16</v>
      </c>
      <c r="E5" s="15">
        <f>COUNTIF($R$9:$R$990,"&lt;0")</f>
        <v>42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0.42465753424657532</v>
      </c>
      <c r="J5" s="73" t="s">
        <v>19</v>
      </c>
      <c r="K5" s="62"/>
      <c r="L5" s="74">
        <f>MAX(V9:V993)</f>
        <v>1</v>
      </c>
      <c r="M5" s="75"/>
      <c r="N5" s="17" t="s">
        <v>20</v>
      </c>
      <c r="O5" s="9"/>
      <c r="P5" s="74">
        <f>MAX(W9:W993)</f>
        <v>6</v>
      </c>
      <c r="Q5" s="75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7" x14ac:dyDescent="0.15">
      <c r="B7" s="76" t="s">
        <v>21</v>
      </c>
      <c r="C7" s="78" t="s">
        <v>22</v>
      </c>
      <c r="D7" s="79"/>
      <c r="E7" s="82" t="s">
        <v>23</v>
      </c>
      <c r="F7" s="83"/>
      <c r="G7" s="83"/>
      <c r="H7" s="83"/>
      <c r="I7" s="84"/>
      <c r="J7" s="85"/>
      <c r="K7" s="86"/>
      <c r="L7" s="87"/>
      <c r="M7" s="88" t="s">
        <v>25</v>
      </c>
      <c r="N7" s="89" t="s">
        <v>26</v>
      </c>
      <c r="O7" s="90"/>
      <c r="P7" s="90"/>
      <c r="Q7" s="91"/>
      <c r="R7" s="92" t="s">
        <v>27</v>
      </c>
      <c r="S7" s="92"/>
      <c r="T7" s="92"/>
      <c r="U7" s="92"/>
    </row>
    <row r="8" spans="2:27" x14ac:dyDescent="0.15">
      <c r="B8" s="77"/>
      <c r="C8" s="80"/>
      <c r="D8" s="81"/>
      <c r="E8" s="18" t="s">
        <v>28</v>
      </c>
      <c r="F8" s="18" t="s">
        <v>29</v>
      </c>
      <c r="G8" s="18" t="s">
        <v>30</v>
      </c>
      <c r="H8" s="93" t="s">
        <v>31</v>
      </c>
      <c r="I8" s="84"/>
      <c r="J8" s="4" t="s">
        <v>32</v>
      </c>
      <c r="K8" s="94" t="s">
        <v>33</v>
      </c>
      <c r="L8" s="87"/>
      <c r="M8" s="88"/>
      <c r="N8" s="5" t="s">
        <v>28</v>
      </c>
      <c r="O8" s="5" t="s">
        <v>29</v>
      </c>
      <c r="P8" s="95" t="s">
        <v>31</v>
      </c>
      <c r="Q8" s="91"/>
      <c r="R8" s="92" t="s">
        <v>34</v>
      </c>
      <c r="S8" s="92"/>
      <c r="T8" s="92" t="s">
        <v>32</v>
      </c>
      <c r="U8" s="92"/>
      <c r="Y8" t="s">
        <v>59</v>
      </c>
    </row>
    <row r="9" spans="2:27" x14ac:dyDescent="0.15">
      <c r="B9" s="40">
        <v>1</v>
      </c>
      <c r="C9" s="96">
        <f>L2</f>
        <v>100000</v>
      </c>
      <c r="D9" s="96"/>
      <c r="E9" s="40">
        <f>'検証シート　FIB1.27'!E9</f>
        <v>2016</v>
      </c>
      <c r="F9" s="8">
        <f>'検証シート　FIB1.27'!F9</f>
        <v>44195</v>
      </c>
      <c r="G9" s="40" t="s">
        <v>4</v>
      </c>
      <c r="H9" s="97">
        <f>'検証シート　FIB1.27'!H9:I9</f>
        <v>1.0552999999999999</v>
      </c>
      <c r="I9" s="97"/>
      <c r="J9" s="40">
        <f>'検証シート　FIB1.27'!J9</f>
        <v>28</v>
      </c>
      <c r="K9" s="96">
        <f>IF(J9="","",C9*0.03)</f>
        <v>3000</v>
      </c>
      <c r="L9" s="96"/>
      <c r="M9" s="6">
        <f>IF(J9="","",(K9/J9)/LOOKUP(RIGHT($D$2,3),定数!$A$6:$A$13,定数!$B$6:$B$13))</f>
        <v>0.89285714285714279</v>
      </c>
      <c r="N9" s="40">
        <f>E9</f>
        <v>2016</v>
      </c>
      <c r="O9" s="8">
        <v>44195</v>
      </c>
      <c r="P9" s="97">
        <v>1.0524</v>
      </c>
      <c r="Q9" s="97"/>
      <c r="R9" s="98">
        <f>IF(P9="","",T9*M9*LOOKUP(RIGHT($D$2,3),定数!$A$6:$A$13,定数!$B$6:$B$13))</f>
        <v>-3107.1428571427527</v>
      </c>
      <c r="S9" s="98"/>
      <c r="T9" s="99">
        <f>IF(P9="","",IF(G9="買",(P9-H9),(H9-P9))*IF(RIGHT($D$2,3)="JPY",100,10000))</f>
        <v>-28.999999999999027</v>
      </c>
      <c r="U9" s="99"/>
      <c r="V9" s="1">
        <f>IF(T9&lt;&gt;"",IF(T9&gt;0,1+V8,0),"")</f>
        <v>0</v>
      </c>
      <c r="W9">
        <f>IF(T9&lt;&gt;"",IF(T9&lt;0,1+W8,0),"")</f>
        <v>1</v>
      </c>
      <c r="Z9" t="str">
        <f>IF(R9&gt;0,R9,"")</f>
        <v/>
      </c>
      <c r="AA9">
        <f>IF(R9&lt;0,R9,"")</f>
        <v>-3107.1428571427527</v>
      </c>
    </row>
    <row r="10" spans="2:27" x14ac:dyDescent="0.15">
      <c r="B10" s="40">
        <v>2</v>
      </c>
      <c r="C10" s="96">
        <f t="shared" ref="C10:C73" si="0">IF(R9="","",C9+R9)</f>
        <v>96892.857142857247</v>
      </c>
      <c r="D10" s="96"/>
      <c r="E10" s="44">
        <f>'検証シート　FIB1.27'!E10</f>
        <v>2017</v>
      </c>
      <c r="F10" s="8">
        <f>'検証シート　FIB1.27'!F10</f>
        <v>43842</v>
      </c>
      <c r="G10" s="40" t="s">
        <v>4</v>
      </c>
      <c r="H10" s="97">
        <f>'検証シート　FIB1.27'!H10:I10</f>
        <v>1.0659000000000001</v>
      </c>
      <c r="I10" s="97"/>
      <c r="J10" s="44">
        <f>'検証シート　FIB1.27'!J10</f>
        <v>27</v>
      </c>
      <c r="K10" s="100">
        <f>IF(J10="","",C10*0.03)</f>
        <v>2906.7857142857174</v>
      </c>
      <c r="L10" s="101"/>
      <c r="M10" s="6">
        <f>IF(J10="","",(K10/J10)/LOOKUP(RIGHT($D$2,3),定数!$A$6:$A$13,定数!$B$6:$B$13))</f>
        <v>0.89715608465608565</v>
      </c>
      <c r="N10" s="44">
        <f t="shared" ref="N10:N16" si="1">E10</f>
        <v>2017</v>
      </c>
      <c r="O10" s="8">
        <v>43842</v>
      </c>
      <c r="P10" s="97">
        <v>1.0630999999999999</v>
      </c>
      <c r="Q10" s="97"/>
      <c r="R10" s="98">
        <f>IF(P10="","",T10*M10*LOOKUP(RIGHT($D$2,3),定数!$A$6:$A$13,定数!$B$6:$B$13))</f>
        <v>-3014.444444444594</v>
      </c>
      <c r="S10" s="98"/>
      <c r="T10" s="99">
        <f>IF(P10="","",IF(G10="買",(P10-H10),(H10-P10))*IF(RIGHT($D$2,3)="JPY",100,10000))</f>
        <v>-28.000000000001357</v>
      </c>
      <c r="U10" s="99"/>
      <c r="V10" s="22">
        <f t="shared" ref="V10:V22" si="2">IF(T10&lt;&gt;"",IF(T10&gt;0,1+V9,0),"")</f>
        <v>0</v>
      </c>
      <c r="W10">
        <f t="shared" ref="W10:W73" si="3">IF(T10&lt;&gt;"",IF(T10&lt;0,1+W9,0),"")</f>
        <v>2</v>
      </c>
      <c r="X10" s="41">
        <f>IF(C10&lt;&gt;"",MAX(C10,C9),"")</f>
        <v>100000</v>
      </c>
      <c r="Z10" t="str">
        <f t="shared" ref="Z10:Z73" si="4">IF(R10&gt;0,R10,"")</f>
        <v/>
      </c>
      <c r="AA10">
        <f t="shared" ref="AA10:AA73" si="5">IF(R10&lt;0,R10,"")</f>
        <v>-3014.444444444594</v>
      </c>
    </row>
    <row r="11" spans="2:27" x14ac:dyDescent="0.15">
      <c r="B11" s="40">
        <v>3</v>
      </c>
      <c r="C11" s="96">
        <f t="shared" si="0"/>
        <v>93878.412698412649</v>
      </c>
      <c r="D11" s="96"/>
      <c r="E11" s="44">
        <f>'検証シート　FIB1.27'!E11</f>
        <v>2017</v>
      </c>
      <c r="F11" s="8">
        <f>'検証シート　FIB1.27'!F11</f>
        <v>43863</v>
      </c>
      <c r="G11" s="40" t="s">
        <v>4</v>
      </c>
      <c r="H11" s="97">
        <f>'検証シート　FIB1.27'!H11:I11</f>
        <v>1.0819000000000001</v>
      </c>
      <c r="I11" s="97"/>
      <c r="J11" s="44">
        <f>'検証シート　FIB1.27'!J11</f>
        <v>26</v>
      </c>
      <c r="K11" s="100">
        <f t="shared" ref="K11:K74" si="6">IF(J11="","",C11*0.03)</f>
        <v>2816.3523809523795</v>
      </c>
      <c r="L11" s="101"/>
      <c r="M11" s="6">
        <f>IF(J11="","",(K11/J11)/LOOKUP(RIGHT($D$2,3),定数!$A$6:$A$13,定数!$B$6:$B$13))</f>
        <v>0.90267704517704472</v>
      </c>
      <c r="N11" s="44">
        <f t="shared" si="1"/>
        <v>2017</v>
      </c>
      <c r="O11" s="8">
        <v>43863</v>
      </c>
      <c r="P11" s="97">
        <v>1.0791999999999999</v>
      </c>
      <c r="Q11" s="97"/>
      <c r="R11" s="98">
        <f>IF(P11="","",T11*M11*LOOKUP(RIGHT($D$2,3),定数!$A$6:$A$13,定数!$B$6:$B$13))</f>
        <v>-2924.6736263737839</v>
      </c>
      <c r="S11" s="98"/>
      <c r="T11" s="99">
        <f>IF(P11="","",IF(G11="買",(P11-H11),(H11-P11))*IF(RIGHT($D$2,3)="JPY",100,10000))</f>
        <v>-27.000000000001467</v>
      </c>
      <c r="U11" s="99"/>
      <c r="V11" s="22">
        <f t="shared" si="2"/>
        <v>0</v>
      </c>
      <c r="W11">
        <f t="shared" si="3"/>
        <v>3</v>
      </c>
      <c r="X11" s="41">
        <f>IF(C11&lt;&gt;"",MAX(X10,C11),"")</f>
        <v>100000</v>
      </c>
      <c r="Y11" s="42">
        <f>IF(X11&lt;&gt;"",1-(C11/X11),"")</f>
        <v>6.1215873015873501E-2</v>
      </c>
      <c r="Z11" t="str">
        <f t="shared" si="4"/>
        <v/>
      </c>
      <c r="AA11">
        <f t="shared" si="5"/>
        <v>-2924.6736263737839</v>
      </c>
    </row>
    <row r="12" spans="2:27" x14ac:dyDescent="0.15">
      <c r="B12" s="40">
        <v>4</v>
      </c>
      <c r="C12" s="96">
        <f t="shared" si="0"/>
        <v>90953.739072038865</v>
      </c>
      <c r="D12" s="96"/>
      <c r="E12" s="44">
        <f>'検証シート　FIB1.27'!E12</f>
        <v>2017</v>
      </c>
      <c r="F12" s="8">
        <f>'検証シート　FIB1.27'!F12</f>
        <v>43864</v>
      </c>
      <c r="G12" s="40" t="s">
        <v>3</v>
      </c>
      <c r="H12" s="97">
        <f>'検証シート　FIB1.27'!H12:I12</f>
        <v>1.0750999999999999</v>
      </c>
      <c r="I12" s="97"/>
      <c r="J12" s="44">
        <f>'検証シート　FIB1.27'!J12</f>
        <v>14</v>
      </c>
      <c r="K12" s="100">
        <f t="shared" si="6"/>
        <v>2728.6121721611657</v>
      </c>
      <c r="L12" s="101"/>
      <c r="M12" s="6">
        <f>IF(J12="","",(K12/J12)/LOOKUP(RIGHT($D$2,3),定数!$A$6:$A$13,定数!$B$6:$B$13))</f>
        <v>1.6241739120006937</v>
      </c>
      <c r="N12" s="44">
        <f t="shared" si="1"/>
        <v>2017</v>
      </c>
      <c r="O12" s="8">
        <v>43864</v>
      </c>
      <c r="P12" s="97">
        <v>1.0733999999999999</v>
      </c>
      <c r="Q12" s="97"/>
      <c r="R12" s="98">
        <f>IF(P12="","",T12*M12*LOOKUP(RIGHT($D$2,3),定数!$A$6:$A$13,定数!$B$6:$B$13))</f>
        <v>3313.314780481483</v>
      </c>
      <c r="S12" s="98"/>
      <c r="T12" s="99">
        <f t="shared" ref="T12:T75" si="7">IF(P12="","",IF(G12="買",(P12-H12),(H12-P12))*IF(RIGHT($D$2,3)="JPY",100,10000))</f>
        <v>17.000000000000348</v>
      </c>
      <c r="U12" s="99"/>
      <c r="V12" s="22">
        <f t="shared" si="2"/>
        <v>1</v>
      </c>
      <c r="W12">
        <f t="shared" si="3"/>
        <v>0</v>
      </c>
      <c r="X12" s="41">
        <f t="shared" ref="X12:X75" si="8">IF(C12&lt;&gt;"",MAX(X11,C12),"")</f>
        <v>100000</v>
      </c>
      <c r="Y12" s="42">
        <f t="shared" ref="Y12:Y75" si="9">IF(X12&lt;&gt;"",1-(C12/X12),"")</f>
        <v>9.0462609279611361E-2</v>
      </c>
      <c r="Z12">
        <f t="shared" si="4"/>
        <v>3313.314780481483</v>
      </c>
      <c r="AA12" t="str">
        <f t="shared" si="5"/>
        <v/>
      </c>
    </row>
    <row r="13" spans="2:27" x14ac:dyDescent="0.15">
      <c r="B13" s="40">
        <v>5</v>
      </c>
      <c r="C13" s="96">
        <f t="shared" si="0"/>
        <v>94267.053852520345</v>
      </c>
      <c r="D13" s="96"/>
      <c r="E13" s="44">
        <f>'検証シート　FIB1.27'!E13</f>
        <v>2017</v>
      </c>
      <c r="F13" s="8">
        <f>'検証シート　FIB1.27'!F13</f>
        <v>43867</v>
      </c>
      <c r="G13" s="40" t="s">
        <v>4</v>
      </c>
      <c r="H13" s="97">
        <f>'検証シート　FIB1.27'!H13:I13</f>
        <v>1.0785</v>
      </c>
      <c r="I13" s="97"/>
      <c r="J13" s="44">
        <f>'検証シート　FIB1.27'!J13</f>
        <v>11</v>
      </c>
      <c r="K13" s="100">
        <f t="shared" si="6"/>
        <v>2828.0116155756104</v>
      </c>
      <c r="L13" s="101"/>
      <c r="M13" s="6">
        <f>IF(J13="","",(K13/J13)/LOOKUP(RIGHT($D$2,3),定数!$A$6:$A$13,定数!$B$6:$B$13))</f>
        <v>2.1424330421027356</v>
      </c>
      <c r="N13" s="44">
        <f t="shared" si="1"/>
        <v>2017</v>
      </c>
      <c r="O13" s="8">
        <v>43867</v>
      </c>
      <c r="P13" s="97">
        <v>1.0772999999999999</v>
      </c>
      <c r="Q13" s="97"/>
      <c r="R13" s="98">
        <f>IF(P13="","",T13*M13*LOOKUP(RIGHT($D$2,3),定数!$A$6:$A$13,定数!$B$6:$B$13))</f>
        <v>-3085.1035806281707</v>
      </c>
      <c r="S13" s="98"/>
      <c r="T13" s="99">
        <f t="shared" si="7"/>
        <v>-12.000000000000899</v>
      </c>
      <c r="U13" s="99"/>
      <c r="V13" s="22">
        <f t="shared" si="2"/>
        <v>0</v>
      </c>
      <c r="W13">
        <f t="shared" si="3"/>
        <v>1</v>
      </c>
      <c r="X13" s="41">
        <f t="shared" si="8"/>
        <v>100000</v>
      </c>
      <c r="Y13" s="42">
        <f t="shared" si="9"/>
        <v>5.7329461474796561E-2</v>
      </c>
      <c r="Z13" t="str">
        <f t="shared" si="4"/>
        <v/>
      </c>
      <c r="AA13">
        <f t="shared" si="5"/>
        <v>-3085.1035806281707</v>
      </c>
    </row>
    <row r="14" spans="2:27" x14ac:dyDescent="0.15">
      <c r="B14" s="40">
        <v>6</v>
      </c>
      <c r="C14" s="96">
        <f t="shared" si="0"/>
        <v>91181.950271892172</v>
      </c>
      <c r="D14" s="96"/>
      <c r="E14" s="44">
        <f>'検証シート　FIB1.27'!E14</f>
        <v>2018</v>
      </c>
      <c r="F14" s="8">
        <f>'検証シート　FIB1.27'!F14</f>
        <v>43955</v>
      </c>
      <c r="G14" s="40" t="s">
        <v>3</v>
      </c>
      <c r="H14" s="97">
        <f>'検証シート　FIB1.27'!H14:I14</f>
        <v>1.1951000000000001</v>
      </c>
      <c r="I14" s="97"/>
      <c r="J14" s="44">
        <f>'検証シート　FIB1.27'!J14</f>
        <v>16</v>
      </c>
      <c r="K14" s="100">
        <f t="shared" si="6"/>
        <v>2735.4585081567652</v>
      </c>
      <c r="L14" s="101"/>
      <c r="M14" s="6">
        <f>IF(J14="","",(K14/J14)/LOOKUP(RIGHT($D$2,3),定数!$A$6:$A$13,定数!$B$6:$B$13))</f>
        <v>1.4247179729983153</v>
      </c>
      <c r="N14" s="44">
        <f t="shared" si="1"/>
        <v>2018</v>
      </c>
      <c r="O14" s="8">
        <v>43959</v>
      </c>
      <c r="P14" s="97">
        <v>1.1889000000000001</v>
      </c>
      <c r="Q14" s="97"/>
      <c r="R14" s="98">
        <f>IF(P14="","",T14*M14*LOOKUP(RIGHT($D$2,3),定数!$A$6:$A$13,定数!$B$6:$B$13))</f>
        <v>10599.901719107436</v>
      </c>
      <c r="S14" s="98"/>
      <c r="T14" s="99">
        <f t="shared" si="7"/>
        <v>61.999999999999829</v>
      </c>
      <c r="U14" s="99"/>
      <c r="V14" s="22">
        <f t="shared" si="2"/>
        <v>1</v>
      </c>
      <c r="W14">
        <f t="shared" si="3"/>
        <v>0</v>
      </c>
      <c r="X14" s="41">
        <f t="shared" si="8"/>
        <v>100000</v>
      </c>
      <c r="Y14" s="42">
        <f t="shared" si="9"/>
        <v>8.8180497281078241E-2</v>
      </c>
      <c r="Z14">
        <f t="shared" si="4"/>
        <v>10599.901719107436</v>
      </c>
      <c r="AA14" t="str">
        <f t="shared" si="5"/>
        <v/>
      </c>
    </row>
    <row r="15" spans="2:27" x14ac:dyDescent="0.15">
      <c r="B15" s="40">
        <v>7</v>
      </c>
      <c r="C15" s="96">
        <f t="shared" si="0"/>
        <v>101781.85199099961</v>
      </c>
      <c r="D15" s="96"/>
      <c r="E15" s="44">
        <f>'検証シート　FIB1.27'!E15</f>
        <v>2018</v>
      </c>
      <c r="F15" s="8">
        <f>'検証シート　FIB1.27'!F15</f>
        <v>43960</v>
      </c>
      <c r="G15" s="40" t="s">
        <v>3</v>
      </c>
      <c r="H15" s="97">
        <f>'検証シート　FIB1.27'!H15:I15</f>
        <v>1.1854</v>
      </c>
      <c r="I15" s="97"/>
      <c r="J15" s="44">
        <f>'検証シート　FIB1.27'!J15</f>
        <v>29</v>
      </c>
      <c r="K15" s="100">
        <f t="shared" si="6"/>
        <v>3053.4555597299882</v>
      </c>
      <c r="L15" s="101"/>
      <c r="M15" s="6">
        <f>IF(J15="","",(K15/J15)/LOOKUP(RIGHT($D$2,3),定数!$A$6:$A$13,定数!$B$6:$B$13))</f>
        <v>0.87742975854310001</v>
      </c>
      <c r="N15" s="44">
        <f t="shared" si="1"/>
        <v>2018</v>
      </c>
      <c r="O15" s="8">
        <v>43960</v>
      </c>
      <c r="P15" s="97">
        <v>1.1883999999999999</v>
      </c>
      <c r="Q15" s="97"/>
      <c r="R15" s="98">
        <f>IF(P15="","",T15*M15*LOOKUP(RIGHT($D$2,3),定数!$A$6:$A$13,定数!$B$6:$B$13))</f>
        <v>-3158.7471307550459</v>
      </c>
      <c r="S15" s="98"/>
      <c r="T15" s="99">
        <f t="shared" si="7"/>
        <v>-29.999999999998916</v>
      </c>
      <c r="U15" s="99"/>
      <c r="V15" s="22">
        <f t="shared" si="2"/>
        <v>0</v>
      </c>
      <c r="W15">
        <f t="shared" si="3"/>
        <v>1</v>
      </c>
      <c r="X15" s="41">
        <f t="shared" si="8"/>
        <v>101781.85199099961</v>
      </c>
      <c r="Y15" s="42">
        <f t="shared" si="9"/>
        <v>0</v>
      </c>
      <c r="Z15" t="str">
        <f t="shared" si="4"/>
        <v/>
      </c>
      <c r="AA15">
        <f t="shared" si="5"/>
        <v>-3158.7471307550459</v>
      </c>
    </row>
    <row r="16" spans="2:27" x14ac:dyDescent="0.15">
      <c r="B16" s="40">
        <v>8</v>
      </c>
      <c r="C16" s="96">
        <f t="shared" si="0"/>
        <v>98623.104860244566</v>
      </c>
      <c r="D16" s="96"/>
      <c r="E16" s="44">
        <f>'検証シート　FIB1.27'!E16</f>
        <v>2018</v>
      </c>
      <c r="F16" s="8">
        <f>'検証シート　FIB1.27'!F16</f>
        <v>43968</v>
      </c>
      <c r="G16" s="40" t="s">
        <v>3</v>
      </c>
      <c r="H16" s="97">
        <f>'検証シート　FIB1.27'!H16:I16</f>
        <v>1.1783999999999999</v>
      </c>
      <c r="I16" s="97"/>
      <c r="J16" s="44">
        <f>'検証シート　FIB1.27'!J16</f>
        <v>20</v>
      </c>
      <c r="K16" s="100">
        <f t="shared" si="6"/>
        <v>2958.6931458073368</v>
      </c>
      <c r="L16" s="101"/>
      <c r="M16" s="6">
        <f>IF(J16="","",(K16/J16)/LOOKUP(RIGHT($D$2,3),定数!$A$6:$A$13,定数!$B$6:$B$13))</f>
        <v>1.2327888107530569</v>
      </c>
      <c r="N16" s="44">
        <f t="shared" si="1"/>
        <v>2018</v>
      </c>
      <c r="O16" s="8">
        <v>43968</v>
      </c>
      <c r="P16" s="97">
        <v>1.1803999999999999</v>
      </c>
      <c r="Q16" s="97"/>
      <c r="R16" s="98">
        <f>IF(P16="","",T16*M16*LOOKUP(RIGHT($D$2,3),定数!$A$6:$A$13,定数!$B$6:$B$13))</f>
        <v>-2958.6931458073391</v>
      </c>
      <c r="S16" s="98"/>
      <c r="T16" s="99">
        <f t="shared" si="7"/>
        <v>-20.000000000000018</v>
      </c>
      <c r="U16" s="99"/>
      <c r="V16" s="22">
        <f t="shared" si="2"/>
        <v>0</v>
      </c>
      <c r="W16">
        <f t="shared" si="3"/>
        <v>2</v>
      </c>
      <c r="X16" s="41">
        <f t="shared" si="8"/>
        <v>101781.85199099961</v>
      </c>
      <c r="Y16" s="42">
        <f t="shared" si="9"/>
        <v>3.103448275861953E-2</v>
      </c>
      <c r="Z16" t="str">
        <f t="shared" si="4"/>
        <v/>
      </c>
      <c r="AA16">
        <f t="shared" si="5"/>
        <v>-2958.6931458073391</v>
      </c>
    </row>
    <row r="17" spans="2:27" x14ac:dyDescent="0.15">
      <c r="B17" s="40">
        <v>9</v>
      </c>
      <c r="C17" s="96">
        <f t="shared" si="0"/>
        <v>95664.411714437229</v>
      </c>
      <c r="D17" s="96"/>
      <c r="E17" s="45">
        <f>'検証シート　FIB1.27'!E17</f>
        <v>2018</v>
      </c>
      <c r="F17" s="8">
        <f>'検証シート　FIB1.27'!F17</f>
        <v>43975</v>
      </c>
      <c r="G17" s="40" t="s">
        <v>4</v>
      </c>
      <c r="H17" s="97">
        <f>'検証シート　FIB1.27'!H17:I17</f>
        <v>1.1735</v>
      </c>
      <c r="I17" s="97"/>
      <c r="J17" s="45">
        <f>'検証シート　FIB1.27'!J17</f>
        <v>18</v>
      </c>
      <c r="K17" s="100">
        <f t="shared" si="6"/>
        <v>2869.9323514331168</v>
      </c>
      <c r="L17" s="101"/>
      <c r="M17" s="6">
        <f>IF(J17="","",(K17/J17)/LOOKUP(RIGHT($D$2,3),定数!$A$6:$A$13,定数!$B$6:$B$13))</f>
        <v>1.3286723849227393</v>
      </c>
      <c r="N17" s="40">
        <f>E17</f>
        <v>2018</v>
      </c>
      <c r="O17" s="8">
        <v>43976</v>
      </c>
      <c r="P17" s="97">
        <v>1.1713</v>
      </c>
      <c r="Q17" s="97"/>
      <c r="R17" s="98">
        <f>IF(P17="","",T17*M17*LOOKUP(RIGHT($D$2,3),定数!$A$6:$A$13,定数!$B$6:$B$13))</f>
        <v>-3507.6950961959992</v>
      </c>
      <c r="S17" s="98"/>
      <c r="T17" s="99">
        <f t="shared" si="7"/>
        <v>-21.999999999999797</v>
      </c>
      <c r="U17" s="99"/>
      <c r="V17" s="22">
        <f t="shared" si="2"/>
        <v>0</v>
      </c>
      <c r="W17">
        <f t="shared" si="3"/>
        <v>3</v>
      </c>
      <c r="X17" s="41">
        <f t="shared" si="8"/>
        <v>101781.85199099961</v>
      </c>
      <c r="Y17" s="42">
        <f t="shared" si="9"/>
        <v>6.0103448275861004E-2</v>
      </c>
      <c r="Z17" t="str">
        <f t="shared" si="4"/>
        <v/>
      </c>
      <c r="AA17">
        <f t="shared" si="5"/>
        <v>-3507.6950961959992</v>
      </c>
    </row>
    <row r="18" spans="2:27" x14ac:dyDescent="0.15">
      <c r="B18" s="40">
        <v>10</v>
      </c>
      <c r="C18" s="96">
        <f t="shared" si="0"/>
        <v>92156.716618241233</v>
      </c>
      <c r="D18" s="96"/>
      <c r="E18" s="45">
        <f>'検証シート　FIB1.27'!E18</f>
        <v>2018</v>
      </c>
      <c r="F18" s="8">
        <f>'検証シート　FIB1.27'!F18</f>
        <v>43994</v>
      </c>
      <c r="G18" s="40" t="s">
        <v>4</v>
      </c>
      <c r="H18" s="97">
        <f>'検証シート　FIB1.27'!H18:I18</f>
        <v>1.1800999999999999</v>
      </c>
      <c r="I18" s="97"/>
      <c r="J18" s="45">
        <f>'検証シート　FIB1.27'!J18</f>
        <v>26</v>
      </c>
      <c r="K18" s="100">
        <f t="shared" si="6"/>
        <v>2764.701498547237</v>
      </c>
      <c r="L18" s="101"/>
      <c r="M18" s="6">
        <f>IF(J18="","",(K18/J18)/LOOKUP(RIGHT($D$2,3),定数!$A$6:$A$13,定数!$B$6:$B$13))</f>
        <v>0.88612227517539643</v>
      </c>
      <c r="N18" s="46">
        <f>E18</f>
        <v>2018</v>
      </c>
      <c r="O18" s="8">
        <v>43994</v>
      </c>
      <c r="P18" s="97">
        <v>1.1774</v>
      </c>
      <c r="Q18" s="97"/>
      <c r="R18" s="98">
        <f>IF(P18="","",T18*M18*LOOKUP(RIGHT($D$2,3),定数!$A$6:$A$13,定数!$B$6:$B$13))</f>
        <v>-2871.0361715682043</v>
      </c>
      <c r="S18" s="98"/>
      <c r="T18" s="99">
        <f t="shared" si="7"/>
        <v>-26.999999999999247</v>
      </c>
      <c r="U18" s="99"/>
      <c r="V18" s="22">
        <f t="shared" si="2"/>
        <v>0</v>
      </c>
      <c r="W18">
        <f t="shared" si="3"/>
        <v>4</v>
      </c>
      <c r="X18" s="41">
        <f t="shared" si="8"/>
        <v>101781.85199099961</v>
      </c>
      <c r="Y18" s="42">
        <f t="shared" si="9"/>
        <v>9.4566321839079093E-2</v>
      </c>
      <c r="Z18" t="str">
        <f t="shared" si="4"/>
        <v/>
      </c>
      <c r="AA18">
        <f t="shared" si="5"/>
        <v>-2871.0361715682043</v>
      </c>
    </row>
    <row r="19" spans="2:27" x14ac:dyDescent="0.15">
      <c r="B19" s="40">
        <v>11</v>
      </c>
      <c r="C19" s="96">
        <f t="shared" si="0"/>
        <v>89285.680446673025</v>
      </c>
      <c r="D19" s="96"/>
      <c r="E19" s="46">
        <f>'検証シート　FIB1.27'!E19</f>
        <v>2018</v>
      </c>
      <c r="F19" s="8">
        <f>'検証シート　FIB1.27'!F19</f>
        <v>44021</v>
      </c>
      <c r="G19" s="40" t="s">
        <v>4</v>
      </c>
      <c r="H19" s="97">
        <f>'検証シート　FIB1.27'!H19:I19</f>
        <v>1.1753</v>
      </c>
      <c r="I19" s="97"/>
      <c r="J19" s="45">
        <f>'検証シート　FIB1.27'!J19</f>
        <v>10</v>
      </c>
      <c r="K19" s="100">
        <f t="shared" si="6"/>
        <v>2678.5704134001908</v>
      </c>
      <c r="L19" s="101"/>
      <c r="M19" s="6">
        <f>IF(J19="","",(K19/J19)/LOOKUP(RIGHT($D$2,3),定数!$A$6:$A$13,定数!$B$6:$B$13))</f>
        <v>2.2321420111668258</v>
      </c>
      <c r="N19" s="46">
        <f>E19</f>
        <v>2018</v>
      </c>
      <c r="O19" s="8">
        <v>44021</v>
      </c>
      <c r="P19" s="97">
        <v>1.177</v>
      </c>
      <c r="Q19" s="97"/>
      <c r="R19" s="98">
        <f>IF(P19="","",T19*M19*LOOKUP(RIGHT($D$2,3),定数!$A$6:$A$13,定数!$B$6:$B$13))</f>
        <v>4553.5697027804181</v>
      </c>
      <c r="S19" s="98"/>
      <c r="T19" s="99">
        <f t="shared" si="7"/>
        <v>17.000000000000348</v>
      </c>
      <c r="U19" s="99"/>
      <c r="V19" s="22">
        <f t="shared" si="2"/>
        <v>1</v>
      </c>
      <c r="W19">
        <f t="shared" si="3"/>
        <v>0</v>
      </c>
      <c r="X19" s="41">
        <f t="shared" si="8"/>
        <v>101781.85199099961</v>
      </c>
      <c r="Y19" s="42">
        <f t="shared" si="9"/>
        <v>0.12277406335101471</v>
      </c>
      <c r="Z19">
        <f t="shared" si="4"/>
        <v>4553.5697027804181</v>
      </c>
      <c r="AA19" t="str">
        <f t="shared" si="5"/>
        <v/>
      </c>
    </row>
    <row r="20" spans="2:27" x14ac:dyDescent="0.15">
      <c r="B20" s="40">
        <v>12</v>
      </c>
      <c r="C20" s="96">
        <f t="shared" si="0"/>
        <v>93839.250149453437</v>
      </c>
      <c r="D20" s="96"/>
      <c r="E20" s="46">
        <f>'検証シート　FIB1.27'!E20</f>
        <v>2018</v>
      </c>
      <c r="F20" s="8">
        <f>'検証シート　FIB1.27'!F20</f>
        <v>44021</v>
      </c>
      <c r="G20" s="40" t="s">
        <v>4</v>
      </c>
      <c r="H20" s="97">
        <f>'検証シート　FIB1.27'!H20:I20</f>
        <v>1.1773</v>
      </c>
      <c r="I20" s="97"/>
      <c r="J20" s="45">
        <f>'検証シート　FIB1.27'!J20</f>
        <v>24</v>
      </c>
      <c r="K20" s="100">
        <f t="shared" si="6"/>
        <v>2815.1775044836031</v>
      </c>
      <c r="L20" s="101"/>
      <c r="M20" s="6">
        <f>IF(J20="","",(K20/J20)/LOOKUP(RIGHT($D$2,3),定数!$A$6:$A$13,定数!$B$6:$B$13))</f>
        <v>0.97749218905680668</v>
      </c>
      <c r="N20" s="46">
        <f t="shared" ref="N20:N27" si="10">E20</f>
        <v>2018</v>
      </c>
      <c r="O20" s="8">
        <v>44021</v>
      </c>
      <c r="P20" s="97">
        <v>1.1748000000000001</v>
      </c>
      <c r="Q20" s="97"/>
      <c r="R20" s="98">
        <f>IF(P20="","",T20*M20*LOOKUP(RIGHT($D$2,3),定数!$A$6:$A$13,定数!$B$6:$B$13))</f>
        <v>-2932.4765671703576</v>
      </c>
      <c r="S20" s="98"/>
      <c r="T20" s="99">
        <f t="shared" si="7"/>
        <v>-24.999999999999467</v>
      </c>
      <c r="U20" s="99"/>
      <c r="V20" s="22">
        <f t="shared" si="2"/>
        <v>0</v>
      </c>
      <c r="W20">
        <f t="shared" si="3"/>
        <v>1</v>
      </c>
      <c r="X20" s="41">
        <f t="shared" si="8"/>
        <v>101781.85199099961</v>
      </c>
      <c r="Y20" s="42">
        <f t="shared" si="9"/>
        <v>7.803554058191553E-2</v>
      </c>
      <c r="Z20" t="str">
        <f t="shared" si="4"/>
        <v/>
      </c>
      <c r="AA20">
        <f t="shared" si="5"/>
        <v>-2932.4765671703576</v>
      </c>
    </row>
    <row r="21" spans="2:27" x14ac:dyDescent="0.15">
      <c r="B21" s="40">
        <v>13</v>
      </c>
      <c r="C21" s="96">
        <f t="shared" si="0"/>
        <v>90906.773582283073</v>
      </c>
      <c r="D21" s="96"/>
      <c r="E21" s="46">
        <f>'検証シート　FIB1.27'!E21</f>
        <v>2018</v>
      </c>
      <c r="F21" s="8">
        <f>'検証シート　FIB1.27'!F21</f>
        <v>44030</v>
      </c>
      <c r="G21" s="40" t="s">
        <v>3</v>
      </c>
      <c r="H21" s="97">
        <f>'検証シート　FIB1.27'!H21:I21</f>
        <v>1.1653</v>
      </c>
      <c r="I21" s="97"/>
      <c r="J21" s="45">
        <f>'検証シート　FIB1.27'!J21</f>
        <v>11</v>
      </c>
      <c r="K21" s="100">
        <f t="shared" si="6"/>
        <v>2727.2032074684921</v>
      </c>
      <c r="L21" s="101"/>
      <c r="M21" s="6">
        <f>IF(J21="","",(K21/J21)/LOOKUP(RIGHT($D$2,3),定数!$A$6:$A$13,定数!$B$6:$B$13))</f>
        <v>2.0660630359609788</v>
      </c>
      <c r="N21" s="46">
        <f t="shared" si="10"/>
        <v>2018</v>
      </c>
      <c r="O21" s="8">
        <v>44030</v>
      </c>
      <c r="P21" s="97">
        <v>1.1634</v>
      </c>
      <c r="Q21" s="97"/>
      <c r="R21" s="98">
        <f>IF(P21="","",T21*M21*LOOKUP(RIGHT($D$2,3),定数!$A$6:$A$13,定数!$B$6:$B$13))</f>
        <v>4710.6237219910636</v>
      </c>
      <c r="S21" s="98"/>
      <c r="T21" s="99">
        <f t="shared" si="7"/>
        <v>19.000000000000128</v>
      </c>
      <c r="U21" s="99"/>
      <c r="V21" s="22">
        <f t="shared" si="2"/>
        <v>1</v>
      </c>
      <c r="W21">
        <f t="shared" si="3"/>
        <v>0</v>
      </c>
      <c r="X21" s="41">
        <f t="shared" si="8"/>
        <v>101781.85199099961</v>
      </c>
      <c r="Y21" s="42">
        <f t="shared" si="9"/>
        <v>0.10684692993873013</v>
      </c>
      <c r="Z21">
        <f t="shared" si="4"/>
        <v>4710.6237219910636</v>
      </c>
      <c r="AA21" t="str">
        <f t="shared" si="5"/>
        <v/>
      </c>
    </row>
    <row r="22" spans="2:27" x14ac:dyDescent="0.15">
      <c r="B22" s="40">
        <v>14</v>
      </c>
      <c r="C22" s="96">
        <f t="shared" si="0"/>
        <v>95617.397304274142</v>
      </c>
      <c r="D22" s="96"/>
      <c r="E22" s="46">
        <f>'検証シート　FIB1.27'!E22</f>
        <v>2018</v>
      </c>
      <c r="F22" s="8">
        <f>'検証シート　FIB1.27'!F22</f>
        <v>44037</v>
      </c>
      <c r="G22" s="40" t="s">
        <v>4</v>
      </c>
      <c r="H22" s="97">
        <f>'検証シート　FIB1.27'!H22:I22</f>
        <v>1.17</v>
      </c>
      <c r="I22" s="97"/>
      <c r="J22" s="46">
        <f>'検証シート　FIB1.27'!J22</f>
        <v>15</v>
      </c>
      <c r="K22" s="100">
        <f t="shared" si="6"/>
        <v>2868.521919128224</v>
      </c>
      <c r="L22" s="101"/>
      <c r="M22" s="6">
        <f>IF(J22="","",(K22/J22)/LOOKUP(RIGHT($D$2,3),定数!$A$6:$A$13,定数!$B$6:$B$13))</f>
        <v>1.5936232884045689</v>
      </c>
      <c r="N22" s="46">
        <f t="shared" si="10"/>
        <v>2018</v>
      </c>
      <c r="O22" s="8">
        <v>44037</v>
      </c>
      <c r="P22" s="97">
        <v>1.1684000000000001</v>
      </c>
      <c r="Q22" s="97"/>
      <c r="R22" s="98">
        <f>IF(P22="","",T22*M22*LOOKUP(RIGHT($D$2,3),定数!$A$6:$A$13,定数!$B$6:$B$13))</f>
        <v>-3059.7567137364354</v>
      </c>
      <c r="S22" s="98"/>
      <c r="T22" s="99">
        <f t="shared" si="7"/>
        <v>-15.999999999998238</v>
      </c>
      <c r="U22" s="99"/>
      <c r="V22" s="22">
        <f t="shared" si="2"/>
        <v>0</v>
      </c>
      <c r="W22">
        <f t="shared" si="3"/>
        <v>1</v>
      </c>
      <c r="X22" s="41">
        <f t="shared" si="8"/>
        <v>101781.85199099961</v>
      </c>
      <c r="Y22" s="42">
        <f t="shared" si="9"/>
        <v>6.0565361762827674E-2</v>
      </c>
      <c r="Z22" t="str">
        <f t="shared" si="4"/>
        <v/>
      </c>
      <c r="AA22">
        <f t="shared" si="5"/>
        <v>-3059.7567137364354</v>
      </c>
    </row>
    <row r="23" spans="2:27" x14ac:dyDescent="0.15">
      <c r="B23" s="40">
        <v>15</v>
      </c>
      <c r="C23" s="96">
        <f t="shared" si="0"/>
        <v>92557.640590537703</v>
      </c>
      <c r="D23" s="96"/>
      <c r="E23" s="46">
        <f>'検証シート　FIB1.27'!E23</f>
        <v>2018</v>
      </c>
      <c r="F23" s="8">
        <f>'検証シート　FIB1.27'!F23</f>
        <v>44044</v>
      </c>
      <c r="G23" s="40" t="s">
        <v>3</v>
      </c>
      <c r="H23" s="97">
        <f>'検証シート　FIB1.27'!H23:I23</f>
        <v>1.1659999999999999</v>
      </c>
      <c r="I23" s="97"/>
      <c r="J23" s="46">
        <f>'検証シート　FIB1.27'!J23</f>
        <v>17</v>
      </c>
      <c r="K23" s="100">
        <f t="shared" si="6"/>
        <v>2776.7292177161312</v>
      </c>
      <c r="L23" s="101"/>
      <c r="M23" s="6">
        <f>IF(J23="","",(K23/J23)/LOOKUP(RIGHT($D$2,3),定数!$A$6:$A$13,定数!$B$6:$B$13))</f>
        <v>1.3611417733902604</v>
      </c>
      <c r="N23" s="46">
        <f t="shared" si="10"/>
        <v>2018</v>
      </c>
      <c r="O23" s="8">
        <v>44045</v>
      </c>
      <c r="P23" s="97">
        <v>1.1628000000000001</v>
      </c>
      <c r="Q23" s="97"/>
      <c r="R23" s="98">
        <f>IF(P23="","",T23*M23*LOOKUP(RIGHT($D$2,3),定数!$A$6:$A$13,定数!$B$6:$B$13))</f>
        <v>5226.7844098183868</v>
      </c>
      <c r="S23" s="98"/>
      <c r="T23" s="99">
        <f t="shared" si="7"/>
        <v>31.999999999998696</v>
      </c>
      <c r="U23" s="99"/>
      <c r="V23" t="str">
        <f t="shared" ref="V23:W74" si="11">IF(S23&lt;&gt;"",IF(S23&lt;0,1+V22,0),"")</f>
        <v/>
      </c>
      <c r="W23">
        <f t="shared" si="3"/>
        <v>0</v>
      </c>
      <c r="X23" s="41">
        <f t="shared" si="8"/>
        <v>101781.85199099961</v>
      </c>
      <c r="Y23" s="42">
        <f t="shared" si="9"/>
        <v>9.0627270186413811E-2</v>
      </c>
      <c r="Z23">
        <f t="shared" si="4"/>
        <v>5226.7844098183868</v>
      </c>
      <c r="AA23" t="str">
        <f t="shared" si="5"/>
        <v/>
      </c>
    </row>
    <row r="24" spans="2:27" x14ac:dyDescent="0.15">
      <c r="B24" s="40">
        <v>16</v>
      </c>
      <c r="C24" s="96">
        <f t="shared" si="0"/>
        <v>97784.425000356088</v>
      </c>
      <c r="D24" s="96"/>
      <c r="E24" s="46">
        <f>'検証シート　FIB1.27'!E24</f>
        <v>2018</v>
      </c>
      <c r="F24" s="8">
        <f>'検証シート　FIB1.27'!F24</f>
        <v>44052</v>
      </c>
      <c r="G24" s="40" t="s">
        <v>3</v>
      </c>
      <c r="H24" s="97">
        <f>'検証シート　FIB1.27'!H24:I24</f>
        <v>1.159</v>
      </c>
      <c r="I24" s="97"/>
      <c r="J24" s="46">
        <f>'検証シート　FIB1.27'!J24</f>
        <v>16</v>
      </c>
      <c r="K24" s="100">
        <f t="shared" si="6"/>
        <v>2933.5327500106823</v>
      </c>
      <c r="L24" s="101"/>
      <c r="M24" s="6">
        <f>IF(J24="","",(K24/J24)/LOOKUP(RIGHT($D$2,3),定数!$A$6:$A$13,定数!$B$6:$B$13))</f>
        <v>1.5278816406305638</v>
      </c>
      <c r="N24" s="46">
        <f t="shared" si="10"/>
        <v>2018</v>
      </c>
      <c r="O24" s="8">
        <v>44052</v>
      </c>
      <c r="P24" s="97">
        <v>1.1560999999999999</v>
      </c>
      <c r="Q24" s="97"/>
      <c r="R24" s="98">
        <f>IF(P24="","",T24*M24*LOOKUP(RIGHT($D$2,3),定数!$A$6:$A$13,定数!$B$6:$B$13))</f>
        <v>5317.0281093945905</v>
      </c>
      <c r="S24" s="98"/>
      <c r="T24" s="99">
        <f t="shared" si="7"/>
        <v>29.000000000001247</v>
      </c>
      <c r="U24" s="99"/>
      <c r="V24" t="str">
        <f t="shared" si="11"/>
        <v/>
      </c>
      <c r="W24">
        <f t="shared" si="3"/>
        <v>0</v>
      </c>
      <c r="X24" s="41">
        <f t="shared" si="8"/>
        <v>101781.85199099961</v>
      </c>
      <c r="Y24" s="42">
        <f t="shared" si="9"/>
        <v>3.9274457208707592E-2</v>
      </c>
      <c r="Z24">
        <f t="shared" si="4"/>
        <v>5317.0281093945905</v>
      </c>
      <c r="AA24" t="str">
        <f t="shared" si="5"/>
        <v/>
      </c>
    </row>
    <row r="25" spans="2:27" x14ac:dyDescent="0.15">
      <c r="B25" s="40">
        <v>17</v>
      </c>
      <c r="C25" s="96">
        <f t="shared" si="0"/>
        <v>103101.45310975068</v>
      </c>
      <c r="D25" s="96"/>
      <c r="E25" s="46">
        <f>'検証シート　FIB1.27'!E25</f>
        <v>2018</v>
      </c>
      <c r="F25" s="8">
        <f>'検証シート　FIB1.27'!F25</f>
        <v>44056</v>
      </c>
      <c r="G25" s="40" t="s">
        <v>3</v>
      </c>
      <c r="H25" s="97">
        <f>'検証シート　FIB1.27'!H25:I25</f>
        <v>1.1389</v>
      </c>
      <c r="I25" s="97"/>
      <c r="J25" s="46">
        <f>'検証シート　FIB1.27'!J25</f>
        <v>22</v>
      </c>
      <c r="K25" s="100">
        <f t="shared" si="6"/>
        <v>3093.0435932925202</v>
      </c>
      <c r="L25" s="101"/>
      <c r="M25" s="6">
        <f>IF(J25="","",(K25/J25)/LOOKUP(RIGHT($D$2,3),定数!$A$6:$A$13,定数!$B$6:$B$13))</f>
        <v>1.1716074217017121</v>
      </c>
      <c r="N25" s="46">
        <f t="shared" si="10"/>
        <v>2018</v>
      </c>
      <c r="O25" s="8">
        <v>44056</v>
      </c>
      <c r="P25" s="97">
        <v>1.1412</v>
      </c>
      <c r="Q25" s="97"/>
      <c r="R25" s="98">
        <f>IF(P25="","",T25*M25*LOOKUP(RIGHT($D$2,3),定数!$A$6:$A$13,定数!$B$6:$B$13))</f>
        <v>-3233.6364838966815</v>
      </c>
      <c r="S25" s="98"/>
      <c r="T25" s="99">
        <f t="shared" si="7"/>
        <v>-22.999999999999687</v>
      </c>
      <c r="U25" s="99"/>
      <c r="V25" t="str">
        <f t="shared" si="11"/>
        <v/>
      </c>
      <c r="W25">
        <f t="shared" si="3"/>
        <v>1</v>
      </c>
      <c r="X25" s="41">
        <f t="shared" si="8"/>
        <v>103101.45310975068</v>
      </c>
      <c r="Y25" s="42">
        <f t="shared" si="9"/>
        <v>0</v>
      </c>
      <c r="Z25" t="str">
        <f t="shared" si="4"/>
        <v/>
      </c>
      <c r="AA25">
        <f t="shared" si="5"/>
        <v>-3233.6364838966815</v>
      </c>
    </row>
    <row r="26" spans="2:27" x14ac:dyDescent="0.15">
      <c r="B26" s="40">
        <v>18</v>
      </c>
      <c r="C26" s="96">
        <f t="shared" si="0"/>
        <v>99867.816625854</v>
      </c>
      <c r="D26" s="96"/>
      <c r="E26" s="46">
        <f>'検証シート　FIB1.27'!E26</f>
        <v>2018</v>
      </c>
      <c r="F26" s="8">
        <f>'検証シート　FIB1.27'!F26</f>
        <v>44058</v>
      </c>
      <c r="G26" s="40" t="s">
        <v>3</v>
      </c>
      <c r="H26" s="97">
        <f>'検証シート　FIB1.27'!H26:I26</f>
        <v>1.1317999999999999</v>
      </c>
      <c r="I26" s="97"/>
      <c r="J26" s="46">
        <f>'検証シート　FIB1.27'!J26</f>
        <v>14</v>
      </c>
      <c r="K26" s="100">
        <f t="shared" si="6"/>
        <v>2996.0344987756198</v>
      </c>
      <c r="L26" s="101"/>
      <c r="M26" s="6">
        <f>IF(J26="","",(K26/J26)/LOOKUP(RIGHT($D$2,3),定数!$A$6:$A$13,定数!$B$6:$B$13))</f>
        <v>1.7833538683188215</v>
      </c>
      <c r="N26" s="47">
        <f t="shared" si="10"/>
        <v>2018</v>
      </c>
      <c r="O26" s="8">
        <v>44058</v>
      </c>
      <c r="P26" s="97">
        <v>1.1319999999999999</v>
      </c>
      <c r="Q26" s="97"/>
      <c r="R26" s="98">
        <f>IF(P26="","",T26*M26*LOOKUP(RIGHT($D$2,3),定数!$A$6:$A$13,定数!$B$6:$B$13))</f>
        <v>-428.00492839647001</v>
      </c>
      <c r="S26" s="98"/>
      <c r="T26" s="99">
        <f t="shared" si="7"/>
        <v>-1.9999999999997797</v>
      </c>
      <c r="U26" s="99"/>
      <c r="V26" t="str">
        <f t="shared" si="11"/>
        <v/>
      </c>
      <c r="W26">
        <f t="shared" si="3"/>
        <v>2</v>
      </c>
      <c r="X26" s="41">
        <f t="shared" si="8"/>
        <v>103101.45310975068</v>
      </c>
      <c r="Y26" s="42">
        <f t="shared" si="9"/>
        <v>3.1363636363635927E-2</v>
      </c>
      <c r="Z26" t="str">
        <f t="shared" si="4"/>
        <v/>
      </c>
      <c r="AA26">
        <f t="shared" si="5"/>
        <v>-428.00492839647001</v>
      </c>
    </row>
    <row r="27" spans="2:27" x14ac:dyDescent="0.15">
      <c r="B27" s="40">
        <v>19</v>
      </c>
      <c r="C27" s="96">
        <f t="shared" si="0"/>
        <v>99439.811697457524</v>
      </c>
      <c r="D27" s="96"/>
      <c r="E27" s="47">
        <f>'検証シート　FIB1.27'!E27</f>
        <v>2018</v>
      </c>
      <c r="F27" s="8">
        <f>'検証シート　FIB1.27'!F27</f>
        <v>44072</v>
      </c>
      <c r="G27" s="40" t="s">
        <v>3</v>
      </c>
      <c r="H27" s="97">
        <f>'検証シート　FIB1.27'!H27:I27</f>
        <v>1.1664000000000001</v>
      </c>
      <c r="I27" s="97"/>
      <c r="J27" s="46">
        <f>'検証シート　FIB1.27'!J27</f>
        <v>21</v>
      </c>
      <c r="K27" s="100">
        <f t="shared" si="6"/>
        <v>2983.1943509237258</v>
      </c>
      <c r="L27" s="101"/>
      <c r="M27" s="6">
        <f>IF(J27="","",(K27/J27)/LOOKUP(RIGHT($D$2,3),定数!$A$6:$A$13,定数!$B$6:$B$13))</f>
        <v>1.1838072821125896</v>
      </c>
      <c r="N27" s="47">
        <f t="shared" si="10"/>
        <v>2018</v>
      </c>
      <c r="O27" s="8">
        <v>44072</v>
      </c>
      <c r="P27" s="97">
        <v>1.1687000000000001</v>
      </c>
      <c r="Q27" s="97"/>
      <c r="R27" s="98">
        <f>IF(P27="","",T27*M27*LOOKUP(RIGHT($D$2,3),定数!$A$6:$A$13,定数!$B$6:$B$13))</f>
        <v>-3267.3080986307027</v>
      </c>
      <c r="S27" s="98"/>
      <c r="T27" s="99">
        <f t="shared" si="7"/>
        <v>-22.999999999999687</v>
      </c>
      <c r="U27" s="99"/>
      <c r="V27" t="str">
        <f t="shared" si="11"/>
        <v/>
      </c>
      <c r="W27">
        <f t="shared" si="3"/>
        <v>3</v>
      </c>
      <c r="X27" s="41">
        <f t="shared" si="8"/>
        <v>103101.45310975068</v>
      </c>
      <c r="Y27" s="42">
        <f t="shared" si="9"/>
        <v>3.5514935064934305E-2</v>
      </c>
      <c r="Z27" t="str">
        <f t="shared" si="4"/>
        <v/>
      </c>
      <c r="AA27">
        <f t="shared" si="5"/>
        <v>-3267.3080986307027</v>
      </c>
    </row>
    <row r="28" spans="2:27" x14ac:dyDescent="0.15">
      <c r="B28" s="40">
        <v>20</v>
      </c>
      <c r="C28" s="96">
        <f t="shared" si="0"/>
        <v>96172.503598826821</v>
      </c>
      <c r="D28" s="96"/>
      <c r="E28" s="47">
        <f>'検証シート　FIB1.27'!E28</f>
        <v>2018</v>
      </c>
      <c r="F28" s="8">
        <f>'検証シート　FIB1.27'!F28</f>
        <v>44092</v>
      </c>
      <c r="G28" s="40" t="s">
        <v>4</v>
      </c>
      <c r="H28" s="97">
        <f>'検証シート　FIB1.27'!H28:I28</f>
        <v>1.171</v>
      </c>
      <c r="I28" s="97"/>
      <c r="J28" s="47">
        <f>'検証シート　FIB1.27'!J28</f>
        <v>25</v>
      </c>
      <c r="K28" s="100">
        <f t="shared" si="6"/>
        <v>2885.1751079648047</v>
      </c>
      <c r="L28" s="101"/>
      <c r="M28" s="6">
        <f>IF(J28="","",(K28/J28)/LOOKUP(RIGHT($D$2,3),定数!$A$6:$A$13,定数!$B$6:$B$13))</f>
        <v>0.9617250359882682</v>
      </c>
      <c r="N28" s="47">
        <v>2018</v>
      </c>
      <c r="O28" s="8">
        <v>44092</v>
      </c>
      <c r="P28" s="97">
        <v>1.1684000000000001</v>
      </c>
      <c r="Q28" s="97"/>
      <c r="R28" s="98">
        <f>IF(P28="","",T28*M28*LOOKUP(RIGHT($D$2,3),定数!$A$6:$A$13,定数!$B$6:$B$13))</f>
        <v>-3000.5821122833222</v>
      </c>
      <c r="S28" s="98"/>
      <c r="T28" s="99">
        <f t="shared" si="7"/>
        <v>-25.999999999999357</v>
      </c>
      <c r="U28" s="99"/>
      <c r="V28" t="str">
        <f t="shared" si="11"/>
        <v/>
      </c>
      <c r="W28">
        <f t="shared" si="3"/>
        <v>4</v>
      </c>
      <c r="X28" s="41">
        <f t="shared" si="8"/>
        <v>103101.45310975068</v>
      </c>
      <c r="Y28" s="42">
        <f t="shared" si="9"/>
        <v>6.7205158627085981E-2</v>
      </c>
      <c r="Z28" t="str">
        <f t="shared" si="4"/>
        <v/>
      </c>
      <c r="AA28">
        <f t="shared" si="5"/>
        <v>-3000.5821122833222</v>
      </c>
    </row>
    <row r="29" spans="2:27" x14ac:dyDescent="0.15">
      <c r="B29" s="40">
        <v>21</v>
      </c>
      <c r="C29" s="96">
        <f t="shared" si="0"/>
        <v>93171.921486543491</v>
      </c>
      <c r="D29" s="96"/>
      <c r="E29" s="47">
        <f>'検証シート　FIB1.27'!E29</f>
        <v>2018</v>
      </c>
      <c r="F29" s="8">
        <f>'検証シート　FIB1.27'!F29</f>
        <v>44150</v>
      </c>
      <c r="G29" s="40" t="s">
        <v>3</v>
      </c>
      <c r="H29" s="97">
        <f>'検証シート　FIB1.27'!H29:I29</f>
        <v>1.1376999999999999</v>
      </c>
      <c r="I29" s="97"/>
      <c r="J29" s="47">
        <f>'検証シート　FIB1.27'!J29</f>
        <v>27</v>
      </c>
      <c r="K29" s="100">
        <f t="shared" si="6"/>
        <v>2795.1576445963046</v>
      </c>
      <c r="L29" s="101"/>
      <c r="M29" s="6">
        <f>IF(J29="","",(K29/J29)/LOOKUP(RIGHT($D$2,3),定数!$A$6:$A$13,定数!$B$6:$B$13))</f>
        <v>0.86270297672725449</v>
      </c>
      <c r="N29" s="47">
        <v>2018</v>
      </c>
      <c r="O29" s="8">
        <v>44140</v>
      </c>
      <c r="P29" s="97">
        <v>1.1395</v>
      </c>
      <c r="Q29" s="97"/>
      <c r="R29" s="98">
        <f>IF(P29="","",T29*M29*LOOKUP(RIGHT($D$2,3),定数!$A$6:$A$13,定数!$B$6:$B$13))</f>
        <v>-1863.4384297308943</v>
      </c>
      <c r="S29" s="98"/>
      <c r="T29" s="99">
        <f t="shared" si="7"/>
        <v>-18.000000000000238</v>
      </c>
      <c r="U29" s="99"/>
      <c r="V29" t="str">
        <f t="shared" si="11"/>
        <v/>
      </c>
      <c r="W29">
        <f t="shared" si="3"/>
        <v>5</v>
      </c>
      <c r="X29" s="41">
        <f t="shared" si="8"/>
        <v>103101.45310975068</v>
      </c>
      <c r="Y29" s="42">
        <f t="shared" si="9"/>
        <v>9.6308357677920231E-2</v>
      </c>
      <c r="Z29" t="str">
        <f t="shared" si="4"/>
        <v/>
      </c>
      <c r="AA29">
        <f t="shared" si="5"/>
        <v>-1863.4384297308943</v>
      </c>
    </row>
    <row r="30" spans="2:27" x14ac:dyDescent="0.15">
      <c r="B30" s="40">
        <v>22</v>
      </c>
      <c r="C30" s="96">
        <f t="shared" si="0"/>
        <v>91308.483056812591</v>
      </c>
      <c r="D30" s="96"/>
      <c r="E30" s="47">
        <f>'検証シート　FIB1.27'!E30</f>
        <v>2018</v>
      </c>
      <c r="F30" s="8">
        <f>'検証シート　FIB1.27'!F30</f>
        <v>44164</v>
      </c>
      <c r="G30" s="40" t="s">
        <v>4</v>
      </c>
      <c r="H30" s="97">
        <f>'検証シート　FIB1.27'!H30:I30</f>
        <v>1.1387</v>
      </c>
      <c r="I30" s="97"/>
      <c r="J30" s="47">
        <f>'検証シート　FIB1.27'!J30</f>
        <v>23</v>
      </c>
      <c r="K30" s="100">
        <f t="shared" si="6"/>
        <v>2739.2544917043774</v>
      </c>
      <c r="L30" s="101"/>
      <c r="M30" s="6">
        <f>IF(J30="","",(K30/J30)/LOOKUP(RIGHT($D$2,3),定数!$A$6:$A$13,定数!$B$6:$B$13))</f>
        <v>0.99248351148709324</v>
      </c>
      <c r="N30" s="47">
        <v>2018</v>
      </c>
      <c r="O30" s="8">
        <v>44164</v>
      </c>
      <c r="P30" s="97">
        <v>1.1363000000000001</v>
      </c>
      <c r="Q30" s="97"/>
      <c r="R30" s="98">
        <f>IF(P30="","",T30*M30*LOOKUP(RIGHT($D$2,3),定数!$A$6:$A$13,定数!$B$6:$B$13))</f>
        <v>-2858.3525130827784</v>
      </c>
      <c r="S30" s="98"/>
      <c r="T30" s="99">
        <f t="shared" si="7"/>
        <v>-23.999999999999577</v>
      </c>
      <c r="U30" s="99"/>
      <c r="V30" t="str">
        <f t="shared" si="11"/>
        <v/>
      </c>
      <c r="W30">
        <f t="shared" si="3"/>
        <v>6</v>
      </c>
      <c r="X30" s="41">
        <f t="shared" si="8"/>
        <v>103101.45310975068</v>
      </c>
      <c r="Y30" s="42">
        <f t="shared" si="9"/>
        <v>0.11438219052436216</v>
      </c>
      <c r="Z30" t="str">
        <f t="shared" si="4"/>
        <v/>
      </c>
      <c r="AA30">
        <f t="shared" si="5"/>
        <v>-2858.3525130827784</v>
      </c>
    </row>
    <row r="31" spans="2:27" x14ac:dyDescent="0.15">
      <c r="B31" s="40">
        <v>23</v>
      </c>
      <c r="C31" s="96">
        <f t="shared" si="0"/>
        <v>88450.130543729814</v>
      </c>
      <c r="D31" s="96"/>
      <c r="E31" s="48">
        <f>'検証シート　FIB1.27'!E31</f>
        <v>2018</v>
      </c>
      <c r="F31" s="8">
        <f>'検証シート　FIB1.27'!F31</f>
        <v>44165</v>
      </c>
      <c r="G31" s="40" t="s">
        <v>4</v>
      </c>
      <c r="H31" s="97">
        <f>'検証シート　FIB1.27'!H31:I31</f>
        <v>1.1391</v>
      </c>
      <c r="I31" s="97"/>
      <c r="J31" s="48">
        <f>'検証シート　FIB1.27'!J31</f>
        <v>7</v>
      </c>
      <c r="K31" s="100">
        <f t="shared" si="6"/>
        <v>2653.5039163118945</v>
      </c>
      <c r="L31" s="101"/>
      <c r="M31" s="6">
        <f>IF(J31="","",(K31/J31)/LOOKUP(RIGHT($D$2,3),定数!$A$6:$A$13,定数!$B$6:$B$13))</f>
        <v>3.1589332337046363</v>
      </c>
      <c r="N31" s="47">
        <v>2018</v>
      </c>
      <c r="O31" s="8">
        <v>44165</v>
      </c>
      <c r="P31" s="97">
        <v>1.1398999999999999</v>
      </c>
      <c r="Q31" s="97"/>
      <c r="R31" s="98">
        <f>IF(P31="","",T31*M31*LOOKUP(RIGHT($D$2,3),定数!$A$6:$A$13,定数!$B$6:$B$13))</f>
        <v>3032.575904356117</v>
      </c>
      <c r="S31" s="98"/>
      <c r="T31" s="99">
        <f t="shared" si="7"/>
        <v>7.9999999999991189</v>
      </c>
      <c r="U31" s="99"/>
      <c r="V31" t="str">
        <f t="shared" si="11"/>
        <v/>
      </c>
      <c r="W31">
        <f t="shared" si="3"/>
        <v>0</v>
      </c>
      <c r="X31" s="41">
        <f t="shared" si="8"/>
        <v>103101.45310975068</v>
      </c>
      <c r="Y31" s="42">
        <f t="shared" si="9"/>
        <v>0.14210587847316425</v>
      </c>
      <c r="Z31">
        <f t="shared" si="4"/>
        <v>3032.575904356117</v>
      </c>
      <c r="AA31" t="str">
        <f t="shared" si="5"/>
        <v/>
      </c>
    </row>
    <row r="32" spans="2:27" x14ac:dyDescent="0.15">
      <c r="B32" s="40">
        <v>24</v>
      </c>
      <c r="C32" s="96">
        <f t="shared" si="0"/>
        <v>91482.706448085926</v>
      </c>
      <c r="D32" s="96"/>
      <c r="E32" s="49">
        <f>'検証シート　FIB1.27'!E32</f>
        <v>2018</v>
      </c>
      <c r="F32" s="8">
        <f>'検証シート　FIB1.27'!F32</f>
        <v>44172</v>
      </c>
      <c r="G32" s="40" t="s">
        <v>4</v>
      </c>
      <c r="H32" s="97">
        <f>'検証シート　FIB1.27'!H32:I32</f>
        <v>1.1392</v>
      </c>
      <c r="I32" s="97"/>
      <c r="J32" s="48">
        <f>'検証シート　FIB1.27'!J32</f>
        <v>16</v>
      </c>
      <c r="K32" s="100">
        <f t="shared" si="6"/>
        <v>2744.4811934425775</v>
      </c>
      <c r="L32" s="101"/>
      <c r="M32" s="6">
        <f>IF(J32="","",(K32/J32)/LOOKUP(RIGHT($D$2,3),定数!$A$6:$A$13,定数!$B$6:$B$13))</f>
        <v>1.4294172882513425</v>
      </c>
      <c r="N32" s="47">
        <v>2018</v>
      </c>
      <c r="O32" s="8">
        <v>44172</v>
      </c>
      <c r="P32" s="97">
        <v>1.1414</v>
      </c>
      <c r="Q32" s="97"/>
      <c r="R32" s="98">
        <f>IF(P32="","",T32*M32*LOOKUP(RIGHT($D$2,3),定数!$A$6:$A$13,定数!$B$6:$B$13))</f>
        <v>3773.6616409835096</v>
      </c>
      <c r="S32" s="98"/>
      <c r="T32" s="99">
        <f t="shared" si="7"/>
        <v>21.999999999999797</v>
      </c>
      <c r="U32" s="99"/>
      <c r="V32" t="str">
        <f t="shared" si="11"/>
        <v/>
      </c>
      <c r="W32">
        <f t="shared" si="3"/>
        <v>0</v>
      </c>
      <c r="X32" s="41">
        <f t="shared" si="8"/>
        <v>103101.45310975068</v>
      </c>
      <c r="Y32" s="42">
        <f t="shared" si="9"/>
        <v>0.11269236573510455</v>
      </c>
      <c r="Z32">
        <f t="shared" si="4"/>
        <v>3773.6616409835096</v>
      </c>
      <c r="AA32" t="str">
        <f t="shared" si="5"/>
        <v/>
      </c>
    </row>
    <row r="33" spans="2:27" x14ac:dyDescent="0.15">
      <c r="B33" s="40">
        <v>25</v>
      </c>
      <c r="C33" s="96">
        <f t="shared" si="0"/>
        <v>95256.368089069438</v>
      </c>
      <c r="D33" s="96"/>
      <c r="E33" s="49">
        <f>'検証シート　FIB1.27'!E33</f>
        <v>2018</v>
      </c>
      <c r="F33" s="8">
        <f>'検証シート　FIB1.27'!F33</f>
        <v>44193</v>
      </c>
      <c r="G33" s="40" t="s">
        <v>3</v>
      </c>
      <c r="H33" s="97">
        <f>'検証シート　FIB1.27'!H33:I33</f>
        <v>1.1437999999999999</v>
      </c>
      <c r="I33" s="97"/>
      <c r="J33" s="49">
        <f>'検証シート　FIB1.27'!J33</f>
        <v>12</v>
      </c>
      <c r="K33" s="100">
        <f t="shared" si="6"/>
        <v>2857.6910426720829</v>
      </c>
      <c r="L33" s="101"/>
      <c r="M33" s="6">
        <f>IF(J33="","",(K33/J33)/LOOKUP(RIGHT($D$2,3),定数!$A$6:$A$13,定数!$B$6:$B$13))</f>
        <v>1.9845076685222798</v>
      </c>
      <c r="N33" s="49">
        <v>2018</v>
      </c>
      <c r="O33" s="8">
        <v>44196</v>
      </c>
      <c r="P33" s="97">
        <v>1.1423000000000001</v>
      </c>
      <c r="Q33" s="97"/>
      <c r="R33" s="98">
        <f>IF(P33="","",T33*M33*LOOKUP(RIGHT($D$2,3),定数!$A$6:$A$13,定数!$B$6:$B$13))</f>
        <v>3572.1138033397101</v>
      </c>
      <c r="S33" s="98"/>
      <c r="T33" s="99">
        <f t="shared" si="7"/>
        <v>14.999999999998348</v>
      </c>
      <c r="U33" s="99"/>
      <c r="V33" t="str">
        <f t="shared" si="11"/>
        <v/>
      </c>
      <c r="W33">
        <f t="shared" si="3"/>
        <v>0</v>
      </c>
      <c r="X33" s="41">
        <f t="shared" si="8"/>
        <v>103101.45310975068</v>
      </c>
      <c r="Y33" s="42">
        <f t="shared" si="9"/>
        <v>7.6090925821677979E-2</v>
      </c>
      <c r="Z33">
        <f t="shared" si="4"/>
        <v>3572.1138033397101</v>
      </c>
      <c r="AA33" t="str">
        <f t="shared" si="5"/>
        <v/>
      </c>
    </row>
    <row r="34" spans="2:27" x14ac:dyDescent="0.15">
      <c r="B34" s="40">
        <v>26</v>
      </c>
      <c r="C34" s="96">
        <f t="shared" si="0"/>
        <v>98828.481892409152</v>
      </c>
      <c r="D34" s="96"/>
      <c r="E34" s="50">
        <f>'検証シート　FIB1.27'!E34</f>
        <v>2019</v>
      </c>
      <c r="F34" s="8">
        <f>'検証シート　FIB1.27'!F34</f>
        <v>43834</v>
      </c>
      <c r="G34" s="40" t="s">
        <v>4</v>
      </c>
      <c r="H34" s="97">
        <f>'検証シート　FIB1.27'!H34:I34</f>
        <v>1.1409</v>
      </c>
      <c r="I34" s="97"/>
      <c r="J34" s="49">
        <f>'検証シート　FIB1.27'!J34</f>
        <v>15</v>
      </c>
      <c r="K34" s="100">
        <f t="shared" si="6"/>
        <v>2964.8544567722743</v>
      </c>
      <c r="L34" s="101"/>
      <c r="M34" s="6">
        <f>IF(J34="","",(K34/J34)/LOOKUP(RIGHT($D$2,3),定数!$A$6:$A$13,定数!$B$6:$B$13))</f>
        <v>1.6471413648734858</v>
      </c>
      <c r="N34" s="49">
        <f>E34</f>
        <v>2019</v>
      </c>
      <c r="O34" s="8">
        <v>43834</v>
      </c>
      <c r="P34" s="97">
        <v>1.1393</v>
      </c>
      <c r="Q34" s="97"/>
      <c r="R34" s="98">
        <f>IF(P34="","",T34*M34*LOOKUP(RIGHT($D$2,3),定数!$A$6:$A$13,定数!$B$6:$B$13))</f>
        <v>-3162.5114205571831</v>
      </c>
      <c r="S34" s="98"/>
      <c r="T34" s="99">
        <f t="shared" si="7"/>
        <v>-16.000000000000458</v>
      </c>
      <c r="U34" s="99"/>
      <c r="V34" t="str">
        <f t="shared" si="11"/>
        <v/>
      </c>
      <c r="W34">
        <f t="shared" si="3"/>
        <v>1</v>
      </c>
      <c r="X34" s="41">
        <f t="shared" si="8"/>
        <v>103101.45310975068</v>
      </c>
      <c r="Y34" s="42">
        <f t="shared" si="9"/>
        <v>4.1444335539994603E-2</v>
      </c>
      <c r="Z34" t="str">
        <f t="shared" si="4"/>
        <v/>
      </c>
      <c r="AA34">
        <f t="shared" si="5"/>
        <v>-3162.5114205571831</v>
      </c>
    </row>
    <row r="35" spans="2:27" x14ac:dyDescent="0.15">
      <c r="B35" s="40">
        <v>27</v>
      </c>
      <c r="C35" s="96">
        <f t="shared" si="0"/>
        <v>95665.970471851964</v>
      </c>
      <c r="D35" s="96"/>
      <c r="E35" s="50">
        <f>'検証シート　FIB1.27'!E35</f>
        <v>2019</v>
      </c>
      <c r="F35" s="8">
        <f>'検証シート　FIB1.27'!F35</f>
        <v>43838</v>
      </c>
      <c r="G35" s="40" t="s">
        <v>3</v>
      </c>
      <c r="H35" s="97">
        <f>'検証シート　FIB1.27'!H35:I35</f>
        <v>1.1438999999999999</v>
      </c>
      <c r="I35" s="97"/>
      <c r="J35" s="50">
        <f>'検証シート　FIB1.27'!J35</f>
        <v>16</v>
      </c>
      <c r="K35" s="100">
        <f t="shared" si="6"/>
        <v>2869.9791141555588</v>
      </c>
      <c r="L35" s="101"/>
      <c r="M35" s="6">
        <f>IF(J35="","",(K35/J35)/LOOKUP(RIGHT($D$2,3),定数!$A$6:$A$13,定数!$B$6:$B$13))</f>
        <v>1.4947807886226869</v>
      </c>
      <c r="N35" s="50">
        <v>2019</v>
      </c>
      <c r="O35" s="8">
        <v>43838</v>
      </c>
      <c r="P35" s="97">
        <v>1.1456</v>
      </c>
      <c r="Q35" s="97"/>
      <c r="R35" s="98">
        <f>IF(P35="","",T35*M35*LOOKUP(RIGHT($D$2,3),定数!$A$6:$A$13,定数!$B$6:$B$13))</f>
        <v>-3049.3528087903437</v>
      </c>
      <c r="S35" s="98"/>
      <c r="T35" s="99">
        <f t="shared" si="7"/>
        <v>-17.000000000000348</v>
      </c>
      <c r="U35" s="99"/>
      <c r="V35" t="str">
        <f t="shared" si="11"/>
        <v/>
      </c>
      <c r="W35">
        <f t="shared" si="3"/>
        <v>2</v>
      </c>
      <c r="X35" s="41">
        <f t="shared" si="8"/>
        <v>103101.45310975068</v>
      </c>
      <c r="Y35" s="42">
        <f t="shared" si="9"/>
        <v>7.2118116802715737E-2</v>
      </c>
      <c r="Z35" t="str">
        <f t="shared" si="4"/>
        <v/>
      </c>
      <c r="AA35">
        <f t="shared" si="5"/>
        <v>-3049.3528087903437</v>
      </c>
    </row>
    <row r="36" spans="2:27" x14ac:dyDescent="0.15">
      <c r="B36" s="40">
        <v>28</v>
      </c>
      <c r="C36" s="96">
        <f t="shared" si="0"/>
        <v>92616.617663061625</v>
      </c>
      <c r="D36" s="96"/>
      <c r="E36" s="52">
        <f>'検証シート　FIB1.27'!E36</f>
        <v>2019</v>
      </c>
      <c r="F36" s="8">
        <f>'検証シート　FIB1.27'!F36</f>
        <v>43841</v>
      </c>
      <c r="G36" s="40" t="s">
        <v>4</v>
      </c>
      <c r="H36" s="97">
        <f>'検証シート　FIB1.27'!H36:I36</f>
        <v>1.153</v>
      </c>
      <c r="I36" s="97"/>
      <c r="J36" s="50">
        <f>'検証シート　FIB1.27'!J36</f>
        <v>13</v>
      </c>
      <c r="K36" s="100">
        <f t="shared" si="6"/>
        <v>2778.4985298918486</v>
      </c>
      <c r="L36" s="101"/>
      <c r="M36" s="6">
        <f>IF(J36="","",(K36/J36)/LOOKUP(RIGHT($D$2,3),定数!$A$6:$A$13,定数!$B$6:$B$13))</f>
        <v>1.7810888012127235</v>
      </c>
      <c r="N36" s="52">
        <f>E36</f>
        <v>2019</v>
      </c>
      <c r="O36" s="8">
        <v>43841</v>
      </c>
      <c r="P36" s="97">
        <v>1.1516</v>
      </c>
      <c r="Q36" s="97"/>
      <c r="R36" s="98">
        <f>IF(P36="","",T36*M36*LOOKUP(RIGHT($D$2,3),定数!$A$6:$A$13,定数!$B$6:$B$13))</f>
        <v>-2992.2291860375203</v>
      </c>
      <c r="S36" s="98"/>
      <c r="T36" s="99">
        <f t="shared" si="7"/>
        <v>-14.000000000000679</v>
      </c>
      <c r="U36" s="99"/>
      <c r="V36" t="str">
        <f t="shared" si="11"/>
        <v/>
      </c>
      <c r="W36">
        <f t="shared" si="3"/>
        <v>3</v>
      </c>
      <c r="X36" s="41">
        <f t="shared" si="8"/>
        <v>103101.45310975068</v>
      </c>
      <c r="Y36" s="42">
        <f t="shared" si="9"/>
        <v>0.10169435182962971</v>
      </c>
      <c r="Z36" t="str">
        <f t="shared" si="4"/>
        <v/>
      </c>
      <c r="AA36">
        <f t="shared" si="5"/>
        <v>-2992.2291860375203</v>
      </c>
    </row>
    <row r="37" spans="2:27" x14ac:dyDescent="0.15">
      <c r="B37" s="40">
        <v>29</v>
      </c>
      <c r="C37" s="96">
        <f t="shared" si="0"/>
        <v>89624.388477024098</v>
      </c>
      <c r="D37" s="96"/>
      <c r="E37" s="52">
        <f>'検証シート　FIB1.27'!E37</f>
        <v>2019</v>
      </c>
      <c r="F37" s="8">
        <f>'検証シート　FIB1.27'!F37</f>
        <v>43841</v>
      </c>
      <c r="G37" s="40" t="s">
        <v>3</v>
      </c>
      <c r="H37" s="97">
        <f>'検証シート　FIB1.27'!H37:I37</f>
        <v>1.1516999999999999</v>
      </c>
      <c r="I37" s="97"/>
      <c r="J37" s="52">
        <f>'検証シート　FIB1.27'!J37</f>
        <v>17</v>
      </c>
      <c r="K37" s="100">
        <f t="shared" si="6"/>
        <v>2688.7316543107227</v>
      </c>
      <c r="L37" s="101"/>
      <c r="M37" s="6">
        <f>IF(J37="","",(K37/J37)/LOOKUP(RIGHT($D$2,3),定数!$A$6:$A$13,定数!$B$6:$B$13))</f>
        <v>1.3180057128974132</v>
      </c>
      <c r="N37" s="52">
        <f t="shared" ref="N37:N100" si="12">E37</f>
        <v>2019</v>
      </c>
      <c r="O37" s="8">
        <v>43841</v>
      </c>
      <c r="P37" s="97">
        <v>1.1495</v>
      </c>
      <c r="Q37" s="97"/>
      <c r="R37" s="98">
        <f>IF(P37="","",T37*M37*LOOKUP(RIGHT($D$2,3),定数!$A$6:$A$13,定数!$B$6:$B$13))</f>
        <v>3479.5350820491385</v>
      </c>
      <c r="S37" s="98"/>
      <c r="T37" s="99">
        <f t="shared" si="7"/>
        <v>21.999999999999797</v>
      </c>
      <c r="U37" s="99"/>
      <c r="V37" t="str">
        <f t="shared" si="11"/>
        <v/>
      </c>
      <c r="W37">
        <f t="shared" si="3"/>
        <v>0</v>
      </c>
      <c r="X37" s="41">
        <f t="shared" si="8"/>
        <v>103101.45310975068</v>
      </c>
      <c r="Y37" s="42">
        <f t="shared" si="9"/>
        <v>0.13071653430898167</v>
      </c>
      <c r="Z37">
        <f t="shared" si="4"/>
        <v>3479.5350820491385</v>
      </c>
      <c r="AA37" t="str">
        <f t="shared" si="5"/>
        <v/>
      </c>
    </row>
    <row r="38" spans="2:27" x14ac:dyDescent="0.15">
      <c r="B38" s="40">
        <v>30</v>
      </c>
      <c r="C38" s="96">
        <f t="shared" si="0"/>
        <v>93103.923559073242</v>
      </c>
      <c r="D38" s="96"/>
      <c r="E38" s="52">
        <f>'検証シート　FIB1.27'!E38</f>
        <v>2019</v>
      </c>
      <c r="F38" s="8">
        <f>'検証シート　FIB1.27'!F38</f>
        <v>43853</v>
      </c>
      <c r="G38" s="40" t="s">
        <v>4</v>
      </c>
      <c r="H38" s="97">
        <f>'検証シート　FIB1.27'!H38:I38</f>
        <v>1.1368</v>
      </c>
      <c r="I38" s="97"/>
      <c r="J38" s="52">
        <f>'検証シート　FIB1.27'!J38</f>
        <v>8</v>
      </c>
      <c r="K38" s="100">
        <f t="shared" si="6"/>
        <v>2793.1177067721974</v>
      </c>
      <c r="L38" s="101"/>
      <c r="M38" s="6">
        <f>IF(J38="","",(K38/J38)/LOOKUP(RIGHT($D$2,3),定数!$A$6:$A$13,定数!$B$6:$B$13))</f>
        <v>2.9094976112210391</v>
      </c>
      <c r="N38" s="52">
        <f t="shared" si="12"/>
        <v>2019</v>
      </c>
      <c r="O38" s="8">
        <v>43853</v>
      </c>
      <c r="P38" s="97">
        <v>1.1358999999999999</v>
      </c>
      <c r="Q38" s="97"/>
      <c r="R38" s="98">
        <f>IF(P38="","",T38*M38*LOOKUP(RIGHT($D$2,3),定数!$A$6:$A$13,定数!$B$6:$B$13))</f>
        <v>-3142.2574201191514</v>
      </c>
      <c r="S38" s="98"/>
      <c r="T38" s="99">
        <f t="shared" si="7"/>
        <v>-9.0000000000012292</v>
      </c>
      <c r="U38" s="99"/>
      <c r="V38" t="str">
        <f t="shared" si="11"/>
        <v/>
      </c>
      <c r="W38">
        <f t="shared" si="3"/>
        <v>1</v>
      </c>
      <c r="X38" s="41">
        <f t="shared" si="8"/>
        <v>103101.45310975068</v>
      </c>
      <c r="Y38" s="42">
        <f t="shared" si="9"/>
        <v>9.6967882111565928E-2</v>
      </c>
      <c r="Z38" t="str">
        <f t="shared" si="4"/>
        <v/>
      </c>
      <c r="AA38">
        <f t="shared" si="5"/>
        <v>-3142.2574201191514</v>
      </c>
    </row>
    <row r="39" spans="2:27" x14ac:dyDescent="0.15">
      <c r="B39" s="40">
        <v>31</v>
      </c>
      <c r="C39" s="96">
        <f t="shared" si="0"/>
        <v>89961.666138954097</v>
      </c>
      <c r="D39" s="96"/>
      <c r="E39" s="52">
        <f>'検証シート　FIB1.27'!E39</f>
        <v>2019</v>
      </c>
      <c r="F39" s="8">
        <f>'検証シート　FIB1.27'!F39</f>
        <v>43854</v>
      </c>
      <c r="G39" s="40" t="s">
        <v>4</v>
      </c>
      <c r="H39" s="97">
        <f>'検証シート　FIB1.27'!H39:I39</f>
        <v>1.1387</v>
      </c>
      <c r="I39" s="97"/>
      <c r="J39" s="52">
        <f>'検証シート　FIB1.27'!J39</f>
        <v>5</v>
      </c>
      <c r="K39" s="100">
        <f t="shared" si="6"/>
        <v>2698.849984168623</v>
      </c>
      <c r="L39" s="101"/>
      <c r="M39" s="6">
        <f>IF(J39="","",(K39/J39)/LOOKUP(RIGHT($D$2,3),定数!$A$6:$A$13,定数!$B$6:$B$13))</f>
        <v>4.4980833069477049</v>
      </c>
      <c r="N39" s="52">
        <f t="shared" si="12"/>
        <v>2019</v>
      </c>
      <c r="O39" s="8">
        <v>43854</v>
      </c>
      <c r="P39" s="97">
        <v>1.1380999999999999</v>
      </c>
      <c r="Q39" s="97"/>
      <c r="R39" s="98">
        <f>IF(P39="","",T39*M39*LOOKUP(RIGHT($D$2,3),定数!$A$6:$A$13,定数!$B$6:$B$13))</f>
        <v>-3238.6199810031894</v>
      </c>
      <c r="S39" s="98"/>
      <c r="T39" s="99">
        <f t="shared" si="7"/>
        <v>-6.0000000000015596</v>
      </c>
      <c r="U39" s="99"/>
      <c r="V39" t="str">
        <f t="shared" si="11"/>
        <v/>
      </c>
      <c r="W39">
        <f t="shared" si="3"/>
        <v>2</v>
      </c>
      <c r="X39" s="41">
        <f t="shared" si="8"/>
        <v>103101.45310975068</v>
      </c>
      <c r="Y39" s="42">
        <f t="shared" si="9"/>
        <v>0.12744521609030468</v>
      </c>
      <c r="Z39" t="str">
        <f t="shared" si="4"/>
        <v/>
      </c>
      <c r="AA39">
        <f t="shared" si="5"/>
        <v>-3238.6199810031894</v>
      </c>
    </row>
    <row r="40" spans="2:27" x14ac:dyDescent="0.15">
      <c r="B40" s="40">
        <v>32</v>
      </c>
      <c r="C40" s="96">
        <f t="shared" si="0"/>
        <v>86723.046157950914</v>
      </c>
      <c r="D40" s="96"/>
      <c r="E40" s="52">
        <f>'検証シート　FIB1.27'!E40</f>
        <v>2019</v>
      </c>
      <c r="F40" s="8">
        <f>'検証シート　FIB1.27'!F40</f>
        <v>43854</v>
      </c>
      <c r="G40" s="40" t="s">
        <v>4</v>
      </c>
      <c r="H40" s="97">
        <f>'検証シート　FIB1.27'!H40:I40</f>
        <v>1.1315999999999999</v>
      </c>
      <c r="I40" s="97"/>
      <c r="J40" s="52">
        <f>'検証シート　FIB1.27'!J40</f>
        <v>14</v>
      </c>
      <c r="K40" s="100">
        <f t="shared" si="6"/>
        <v>2601.6913847385272</v>
      </c>
      <c r="L40" s="101"/>
      <c r="M40" s="6">
        <f>IF(J40="","",(K40/J40)/LOOKUP(RIGHT($D$2,3),定数!$A$6:$A$13,定数!$B$6:$B$13))</f>
        <v>1.5486258242491233</v>
      </c>
      <c r="N40" s="52">
        <f t="shared" si="12"/>
        <v>2019</v>
      </c>
      <c r="O40" s="8">
        <v>43854</v>
      </c>
      <c r="P40" s="97">
        <v>1.1343000000000001</v>
      </c>
      <c r="Q40" s="97"/>
      <c r="R40" s="98">
        <f>IF(P40="","",T40*M40*LOOKUP(RIGHT($D$2,3),定数!$A$6:$A$13,定数!$B$6:$B$13))</f>
        <v>5017.5476705674328</v>
      </c>
      <c r="S40" s="98"/>
      <c r="T40" s="99">
        <f t="shared" si="7"/>
        <v>27.000000000001467</v>
      </c>
      <c r="U40" s="99"/>
      <c r="V40" t="str">
        <f t="shared" si="11"/>
        <v/>
      </c>
      <c r="W40">
        <f t="shared" si="3"/>
        <v>0</v>
      </c>
      <c r="X40" s="41">
        <f t="shared" si="8"/>
        <v>103101.45310975068</v>
      </c>
      <c r="Y40" s="42">
        <f t="shared" si="9"/>
        <v>0.15885718831106177</v>
      </c>
      <c r="Z40">
        <f t="shared" si="4"/>
        <v>5017.5476705674328</v>
      </c>
      <c r="AA40" t="str">
        <f t="shared" si="5"/>
        <v/>
      </c>
    </row>
    <row r="41" spans="2:27" x14ac:dyDescent="0.15">
      <c r="B41" s="40">
        <v>33</v>
      </c>
      <c r="C41" s="96">
        <f t="shared" si="0"/>
        <v>91740.593828518351</v>
      </c>
      <c r="D41" s="96"/>
      <c r="E41" s="52">
        <f>'検証シート　FIB1.27'!E41</f>
        <v>2019</v>
      </c>
      <c r="F41" s="8">
        <f>'検証シート　FIB1.27'!F41</f>
        <v>43860</v>
      </c>
      <c r="G41" s="40" t="s">
        <v>4</v>
      </c>
      <c r="H41" s="97">
        <f>'検証シート　FIB1.27'!H41:I41</f>
        <v>1.1438999999999999</v>
      </c>
      <c r="I41" s="97"/>
      <c r="J41" s="52">
        <f>'検証シート　FIB1.27'!J41</f>
        <v>9</v>
      </c>
      <c r="K41" s="100">
        <f t="shared" si="6"/>
        <v>2752.2178148555504</v>
      </c>
      <c r="L41" s="101"/>
      <c r="M41" s="6">
        <f>IF(J41="","",(K41/J41)/LOOKUP(RIGHT($D$2,3),定数!$A$6:$A$13,定数!$B$6:$B$13))</f>
        <v>2.548349828569954</v>
      </c>
      <c r="N41" s="52">
        <f t="shared" si="12"/>
        <v>2019</v>
      </c>
      <c r="O41" s="8">
        <v>43860</v>
      </c>
      <c r="P41" s="97">
        <v>1.1449</v>
      </c>
      <c r="Q41" s="97"/>
      <c r="R41" s="98">
        <f>IF(P41="","",T41*M41*LOOKUP(RIGHT($D$2,3),定数!$A$6:$A$13,定数!$B$6:$B$13))</f>
        <v>3058.0197942842869</v>
      </c>
      <c r="S41" s="98"/>
      <c r="T41" s="99">
        <f t="shared" si="7"/>
        <v>10.000000000001119</v>
      </c>
      <c r="U41" s="99"/>
      <c r="V41" t="str">
        <f t="shared" si="11"/>
        <v/>
      </c>
      <c r="W41">
        <f t="shared" si="3"/>
        <v>0</v>
      </c>
      <c r="X41" s="41">
        <f t="shared" si="8"/>
        <v>103101.45310975068</v>
      </c>
      <c r="Y41" s="42">
        <f t="shared" si="9"/>
        <v>0.1101910684919134</v>
      </c>
      <c r="Z41">
        <f t="shared" si="4"/>
        <v>3058.0197942842869</v>
      </c>
      <c r="AA41" t="str">
        <f t="shared" si="5"/>
        <v/>
      </c>
    </row>
    <row r="42" spans="2:27" x14ac:dyDescent="0.15">
      <c r="B42" s="40">
        <v>34</v>
      </c>
      <c r="C42" s="96">
        <f t="shared" si="0"/>
        <v>94798.613622802644</v>
      </c>
      <c r="D42" s="96"/>
      <c r="E42" s="52">
        <f>'検証シート　FIB1.27'!E42</f>
        <v>2019</v>
      </c>
      <c r="F42" s="8">
        <f>'検証シート　FIB1.27'!F42</f>
        <v>43861</v>
      </c>
      <c r="G42" s="40" t="s">
        <v>3</v>
      </c>
      <c r="H42" s="97">
        <f>'検証シート　FIB1.27'!H42:I42</f>
        <v>1.147</v>
      </c>
      <c r="I42" s="97"/>
      <c r="J42" s="40">
        <v>19</v>
      </c>
      <c r="K42" s="100">
        <f t="shared" si="6"/>
        <v>2843.9584086840791</v>
      </c>
      <c r="L42" s="101"/>
      <c r="M42" s="6">
        <f>IF(J42="","",(K42/J42)/LOOKUP(RIGHT($D$2,3),定数!$A$6:$A$13,定数!$B$6:$B$13))</f>
        <v>1.2473501792474031</v>
      </c>
      <c r="N42" s="52">
        <f t="shared" si="12"/>
        <v>2019</v>
      </c>
      <c r="O42" s="8">
        <v>43861</v>
      </c>
      <c r="P42" s="97">
        <v>1.1445000000000001</v>
      </c>
      <c r="Q42" s="97"/>
      <c r="R42" s="98">
        <f>IF(P42="","",T42*M42*LOOKUP(RIGHT($D$2,3),定数!$A$6:$A$13,定数!$B$6:$B$13))</f>
        <v>3742.0505377421296</v>
      </c>
      <c r="S42" s="98"/>
      <c r="T42" s="99">
        <f t="shared" si="7"/>
        <v>24.999999999999467</v>
      </c>
      <c r="U42" s="99"/>
      <c r="V42" t="str">
        <f t="shared" si="11"/>
        <v/>
      </c>
      <c r="W42">
        <f t="shared" si="3"/>
        <v>0</v>
      </c>
      <c r="X42" s="41">
        <f t="shared" si="8"/>
        <v>103101.45310975068</v>
      </c>
      <c r="Y42" s="42">
        <f t="shared" si="9"/>
        <v>8.0530770774973726E-2</v>
      </c>
      <c r="Z42">
        <f t="shared" si="4"/>
        <v>3742.0505377421296</v>
      </c>
      <c r="AA42" t="str">
        <f t="shared" si="5"/>
        <v/>
      </c>
    </row>
    <row r="43" spans="2:27" x14ac:dyDescent="0.15">
      <c r="B43" s="40">
        <v>35</v>
      </c>
      <c r="C43" s="96">
        <f t="shared" si="0"/>
        <v>98540.66416054478</v>
      </c>
      <c r="D43" s="96"/>
      <c r="E43" s="53">
        <f>'検証シート　FIB1.27'!E43</f>
        <v>2019</v>
      </c>
      <c r="F43" s="8">
        <f>'検証シート　FIB1.27'!F43</f>
        <v>43862</v>
      </c>
      <c r="G43" s="40" t="s">
        <v>4</v>
      </c>
      <c r="H43" s="97">
        <f>'検証シート　FIB1.27'!H43:I43</f>
        <v>1.1449</v>
      </c>
      <c r="I43" s="97"/>
      <c r="J43" s="53">
        <v>19</v>
      </c>
      <c r="K43" s="100">
        <f t="shared" si="6"/>
        <v>2956.2199248163433</v>
      </c>
      <c r="L43" s="101"/>
      <c r="M43" s="6">
        <f>IF(J43="","",(K43/J43)/LOOKUP(RIGHT($D$2,3),定数!$A$6:$A$13,定数!$B$6:$B$13))</f>
        <v>1.2965876863229577</v>
      </c>
      <c r="N43" s="52">
        <f t="shared" si="12"/>
        <v>2019</v>
      </c>
      <c r="O43" s="8">
        <v>43862</v>
      </c>
      <c r="P43" s="97">
        <v>1.1456999999999999</v>
      </c>
      <c r="Q43" s="97"/>
      <c r="R43" s="98">
        <f>IF(P43="","",T43*M43*LOOKUP(RIGHT($D$2,3),定数!$A$6:$A$13,定数!$B$6:$B$13))</f>
        <v>1244.7241788699023</v>
      </c>
      <c r="S43" s="98"/>
      <c r="T43" s="99">
        <f t="shared" si="7"/>
        <v>7.9999999999991189</v>
      </c>
      <c r="U43" s="99"/>
      <c r="V43" t="str">
        <f t="shared" si="11"/>
        <v/>
      </c>
      <c r="W43">
        <f t="shared" si="3"/>
        <v>0</v>
      </c>
      <c r="X43" s="41">
        <f t="shared" si="8"/>
        <v>103101.45310975068</v>
      </c>
      <c r="Y43" s="42">
        <f t="shared" si="9"/>
        <v>4.4235932779249754E-2</v>
      </c>
      <c r="Z43">
        <f t="shared" si="4"/>
        <v>1244.7241788699023</v>
      </c>
      <c r="AA43" t="str">
        <f t="shared" si="5"/>
        <v/>
      </c>
    </row>
    <row r="44" spans="2:27" x14ac:dyDescent="0.15">
      <c r="B44" s="40">
        <v>36</v>
      </c>
      <c r="C44" s="96">
        <f t="shared" si="0"/>
        <v>99785.388339414683</v>
      </c>
      <c r="D44" s="96"/>
      <c r="E44" s="53">
        <f>'検証シート　FIB1.27'!E44</f>
        <v>2019</v>
      </c>
      <c r="F44" s="8">
        <f>'検証シート　FIB1.27'!F44</f>
        <v>43865</v>
      </c>
      <c r="G44" s="40" t="s">
        <v>3</v>
      </c>
      <c r="H44" s="97">
        <f>'検証シート　FIB1.27'!H44:I44</f>
        <v>1.1446000000000001</v>
      </c>
      <c r="I44" s="97"/>
      <c r="J44" s="53">
        <f>'検証シート　FIB1.27'!J44</f>
        <v>30</v>
      </c>
      <c r="K44" s="100">
        <f t="shared" si="6"/>
        <v>2993.5616501824402</v>
      </c>
      <c r="L44" s="101"/>
      <c r="M44" s="6">
        <f>IF(J44="","",(K44/J44)/LOOKUP(RIGHT($D$2,3),定数!$A$6:$A$13,定数!$B$6:$B$13))</f>
        <v>0.8315449028284555</v>
      </c>
      <c r="N44" s="52">
        <f t="shared" si="12"/>
        <v>2019</v>
      </c>
      <c r="O44" s="8">
        <v>43866</v>
      </c>
      <c r="P44" s="97">
        <v>1.1403000000000001</v>
      </c>
      <c r="Q44" s="97"/>
      <c r="R44" s="98">
        <f>IF(P44="","",T44*M44*LOOKUP(RIGHT($D$2,3),定数!$A$6:$A$13,定数!$B$6:$B$13))</f>
        <v>4290.7716985948009</v>
      </c>
      <c r="S44" s="98"/>
      <c r="T44" s="99">
        <f t="shared" si="7"/>
        <v>42.999999999999702</v>
      </c>
      <c r="U44" s="99"/>
      <c r="V44" t="str">
        <f t="shared" si="11"/>
        <v/>
      </c>
      <c r="W44">
        <f t="shared" si="3"/>
        <v>0</v>
      </c>
      <c r="X44" s="41">
        <f t="shared" si="8"/>
        <v>103101.45310975068</v>
      </c>
      <c r="Y44" s="42">
        <f t="shared" si="9"/>
        <v>3.2163123509094227E-2</v>
      </c>
      <c r="Z44">
        <f t="shared" si="4"/>
        <v>4290.7716985948009</v>
      </c>
      <c r="AA44" t="str">
        <f t="shared" si="5"/>
        <v/>
      </c>
    </row>
    <row r="45" spans="2:27" x14ac:dyDescent="0.15">
      <c r="B45" s="40">
        <v>37</v>
      </c>
      <c r="C45" s="96">
        <f t="shared" si="0"/>
        <v>104076.16003800949</v>
      </c>
      <c r="D45" s="96"/>
      <c r="E45" s="53">
        <f>'検証シート　FIB1.27'!E45</f>
        <v>2019</v>
      </c>
      <c r="F45" s="8">
        <f>'検証シート　FIB1.27'!F45</f>
        <v>43866</v>
      </c>
      <c r="G45" s="40" t="s">
        <v>4</v>
      </c>
      <c r="H45" s="97">
        <f>'検証シート　FIB1.27'!H45:I45</f>
        <v>1.1436999999999999</v>
      </c>
      <c r="I45" s="97"/>
      <c r="J45" s="54">
        <f>'検証シート　FIB1.27'!J45</f>
        <v>4</v>
      </c>
      <c r="K45" s="100">
        <f t="shared" si="6"/>
        <v>3122.2848011402848</v>
      </c>
      <c r="L45" s="101"/>
      <c r="M45" s="6">
        <f>IF(J45="","",(K45/J45)/LOOKUP(RIGHT($D$2,3),定数!$A$6:$A$13,定数!$B$6:$B$13))</f>
        <v>6.5047600023755932</v>
      </c>
      <c r="N45" s="53">
        <f t="shared" si="12"/>
        <v>2019</v>
      </c>
      <c r="O45" s="8">
        <v>43866</v>
      </c>
      <c r="P45" s="97">
        <v>1.1432</v>
      </c>
      <c r="Q45" s="97"/>
      <c r="R45" s="98">
        <f>IF(P45="","",T45*M45*LOOKUP(RIGHT($D$2,3),定数!$A$6:$A$13,定数!$B$6:$B$13))</f>
        <v>-3902.856001424926</v>
      </c>
      <c r="S45" s="98"/>
      <c r="T45" s="99">
        <f t="shared" si="7"/>
        <v>-4.9999999999994493</v>
      </c>
      <c r="U45" s="99"/>
      <c r="V45" t="str">
        <f t="shared" si="11"/>
        <v/>
      </c>
      <c r="W45">
        <f t="shared" si="3"/>
        <v>1</v>
      </c>
      <c r="X45" s="41">
        <f t="shared" si="8"/>
        <v>104076.16003800949</v>
      </c>
      <c r="Y45" s="42">
        <f t="shared" si="9"/>
        <v>0</v>
      </c>
      <c r="Z45" t="str">
        <f t="shared" si="4"/>
        <v/>
      </c>
      <c r="AA45">
        <f t="shared" si="5"/>
        <v>-3902.856001424926</v>
      </c>
    </row>
    <row r="46" spans="2:27" x14ac:dyDescent="0.15">
      <c r="B46" s="40">
        <v>38</v>
      </c>
      <c r="C46" s="96">
        <f t="shared" si="0"/>
        <v>100173.30403658457</v>
      </c>
      <c r="D46" s="96"/>
      <c r="E46" s="53">
        <f>'検証シート　FIB1.27'!E46</f>
        <v>2019</v>
      </c>
      <c r="F46" s="8">
        <f>'検証シート　FIB1.27'!F46</f>
        <v>43873</v>
      </c>
      <c r="G46" s="40" t="s">
        <v>4</v>
      </c>
      <c r="H46" s="97">
        <f>'検証シート　FIB1.27'!H46:I46</f>
        <v>1.1287</v>
      </c>
      <c r="I46" s="97"/>
      <c r="J46" s="54">
        <f>'検証シート　FIB1.27'!J46</f>
        <v>4</v>
      </c>
      <c r="K46" s="100">
        <f t="shared" si="6"/>
        <v>3005.199121097537</v>
      </c>
      <c r="L46" s="101"/>
      <c r="M46" s="6">
        <f>IF(J46="","",(K46/J46)/LOOKUP(RIGHT($D$2,3),定数!$A$6:$A$13,定数!$B$6:$B$13))</f>
        <v>6.2608315022865355</v>
      </c>
      <c r="N46" s="53">
        <f t="shared" si="12"/>
        <v>2019</v>
      </c>
      <c r="O46" s="8">
        <v>43873</v>
      </c>
      <c r="P46" s="97">
        <v>1.1301000000000001</v>
      </c>
      <c r="Q46" s="97"/>
      <c r="R46" s="98">
        <f>IF(P46="","",T46*M46*LOOKUP(RIGHT($D$2,3),定数!$A$6:$A$13,定数!$B$6:$B$13))</f>
        <v>10518.19692384189</v>
      </c>
      <c r="S46" s="98"/>
      <c r="T46" s="99">
        <f t="shared" si="7"/>
        <v>14.000000000000679</v>
      </c>
      <c r="U46" s="99"/>
      <c r="V46" t="str">
        <f t="shared" si="11"/>
        <v/>
      </c>
      <c r="W46">
        <f t="shared" si="3"/>
        <v>0</v>
      </c>
      <c r="X46" s="41">
        <f t="shared" si="8"/>
        <v>104076.16003800949</v>
      </c>
      <c r="Y46" s="42">
        <f t="shared" si="9"/>
        <v>3.749999999999587E-2</v>
      </c>
      <c r="Z46">
        <f t="shared" si="4"/>
        <v>10518.19692384189</v>
      </c>
      <c r="AA46" t="str">
        <f t="shared" si="5"/>
        <v/>
      </c>
    </row>
    <row r="47" spans="2:27" x14ac:dyDescent="0.15">
      <c r="B47" s="40">
        <v>39</v>
      </c>
      <c r="C47" s="96">
        <f t="shared" si="0"/>
        <v>110691.50096042646</v>
      </c>
      <c r="D47" s="96"/>
      <c r="E47" s="53">
        <f>'検証シート　FIB1.27'!E47</f>
        <v>2019</v>
      </c>
      <c r="F47" s="8">
        <f>'検証シート　FIB1.27'!F47</f>
        <v>43886</v>
      </c>
      <c r="G47" s="40" t="s">
        <v>4</v>
      </c>
      <c r="H47" s="97">
        <f>'検証シート　FIB1.27'!H47:I47</f>
        <v>1.1359999999999999</v>
      </c>
      <c r="I47" s="97"/>
      <c r="J47" s="54">
        <f>'検証シート　FIB1.27'!J47</f>
        <v>13</v>
      </c>
      <c r="K47" s="100">
        <f t="shared" si="6"/>
        <v>3320.7450288127939</v>
      </c>
      <c r="L47" s="101"/>
      <c r="M47" s="6">
        <f>IF(J47="","",(K47/J47)/LOOKUP(RIGHT($D$2,3),定数!$A$6:$A$13,定数!$B$6:$B$13))</f>
        <v>2.128682710777432</v>
      </c>
      <c r="N47" s="53">
        <f t="shared" si="12"/>
        <v>2019</v>
      </c>
      <c r="O47" s="8">
        <v>43886</v>
      </c>
      <c r="P47" s="97">
        <v>1.1346000000000001</v>
      </c>
      <c r="Q47" s="97"/>
      <c r="R47" s="98">
        <f>IF(P47="","",T47*M47*LOOKUP(RIGHT($D$2,3),定数!$A$6:$A$13,定数!$B$6:$B$13))</f>
        <v>-3576.1869541056922</v>
      </c>
      <c r="S47" s="98"/>
      <c r="T47" s="99">
        <f t="shared" si="7"/>
        <v>-13.999999999998458</v>
      </c>
      <c r="U47" s="99"/>
      <c r="V47" t="str">
        <f t="shared" si="11"/>
        <v/>
      </c>
      <c r="W47">
        <f t="shared" si="3"/>
        <v>1</v>
      </c>
      <c r="X47" s="41">
        <f t="shared" si="8"/>
        <v>110691.50096042646</v>
      </c>
      <c r="Y47" s="42">
        <f t="shared" si="9"/>
        <v>0</v>
      </c>
      <c r="Z47" t="str">
        <f t="shared" si="4"/>
        <v/>
      </c>
      <c r="AA47">
        <f t="shared" si="5"/>
        <v>-3576.1869541056922</v>
      </c>
    </row>
    <row r="48" spans="2:27" x14ac:dyDescent="0.15">
      <c r="B48" s="40">
        <v>40</v>
      </c>
      <c r="C48" s="96">
        <f t="shared" si="0"/>
        <v>107115.31400632077</v>
      </c>
      <c r="D48" s="96"/>
      <c r="E48" s="54">
        <f>'検証シート　FIB1.27'!E48</f>
        <v>2019</v>
      </c>
      <c r="F48" s="8">
        <f>'検証シート　FIB1.27'!F48</f>
        <v>43887</v>
      </c>
      <c r="G48" s="40" t="s">
        <v>4</v>
      </c>
      <c r="H48" s="97">
        <f>'検証シート　FIB1.27'!H48:I48</f>
        <v>1.1365000000000001</v>
      </c>
      <c r="I48" s="97"/>
      <c r="J48" s="54">
        <f>'検証シート　FIB1.27'!J48</f>
        <v>11</v>
      </c>
      <c r="K48" s="100">
        <f t="shared" si="6"/>
        <v>3213.459420189623</v>
      </c>
      <c r="L48" s="101"/>
      <c r="M48" s="6">
        <f>IF(J48="","",(K48/J48)/LOOKUP(RIGHT($D$2,3),定数!$A$6:$A$13,定数!$B$6:$B$13))</f>
        <v>2.4344389546891083</v>
      </c>
      <c r="N48" s="54">
        <f t="shared" si="12"/>
        <v>2019</v>
      </c>
      <c r="O48" s="8">
        <v>43887</v>
      </c>
      <c r="P48" s="97">
        <v>1.1353</v>
      </c>
      <c r="Q48" s="97"/>
      <c r="R48" s="98">
        <f>IF(P48="","",T48*M48*LOOKUP(RIGHT($D$2,3),定数!$A$6:$A$13,定数!$B$6:$B$13))</f>
        <v>-3505.5920947525788</v>
      </c>
      <c r="S48" s="98"/>
      <c r="T48" s="99">
        <f t="shared" si="7"/>
        <v>-12.000000000000899</v>
      </c>
      <c r="U48" s="99"/>
      <c r="V48" t="str">
        <f t="shared" si="11"/>
        <v/>
      </c>
      <c r="W48">
        <f t="shared" si="3"/>
        <v>2</v>
      </c>
      <c r="X48" s="41">
        <f t="shared" si="8"/>
        <v>110691.50096042646</v>
      </c>
      <c r="Y48" s="42">
        <f t="shared" si="9"/>
        <v>3.2307692307688818E-2</v>
      </c>
      <c r="Z48" t="str">
        <f t="shared" si="4"/>
        <v/>
      </c>
      <c r="AA48">
        <f t="shared" si="5"/>
        <v>-3505.5920947525788</v>
      </c>
    </row>
    <row r="49" spans="2:27" x14ac:dyDescent="0.15">
      <c r="B49" s="40">
        <v>41</v>
      </c>
      <c r="C49" s="96">
        <f t="shared" si="0"/>
        <v>103609.72191156819</v>
      </c>
      <c r="D49" s="96"/>
      <c r="E49" s="54">
        <f>'検証シート　FIB1.27'!E49</f>
        <v>2019</v>
      </c>
      <c r="F49" s="8">
        <f>'検証シート　FIB1.27'!F49</f>
        <v>43888</v>
      </c>
      <c r="G49" s="40" t="s">
        <v>4</v>
      </c>
      <c r="H49" s="97">
        <f>'検証シート　FIB1.27'!H49:I49</f>
        <v>1.1308</v>
      </c>
      <c r="I49" s="97"/>
      <c r="J49" s="54">
        <f>'検証シート　FIB1.27'!J49</f>
        <v>10</v>
      </c>
      <c r="K49" s="100">
        <f t="shared" si="6"/>
        <v>3108.2916573470457</v>
      </c>
      <c r="L49" s="101"/>
      <c r="M49" s="6">
        <f>IF(J49="","",(K49/J49)/LOOKUP(RIGHT($D$2,3),定数!$A$6:$A$13,定数!$B$6:$B$13))</f>
        <v>2.5902430477892051</v>
      </c>
      <c r="N49" s="54">
        <f t="shared" si="12"/>
        <v>2019</v>
      </c>
      <c r="O49" s="8">
        <v>43905</v>
      </c>
      <c r="P49" s="97">
        <v>1.1329</v>
      </c>
      <c r="Q49" s="97"/>
      <c r="R49" s="98">
        <f>IF(P49="","",T49*M49*LOOKUP(RIGHT($D$2,3),定数!$A$6:$A$13,定数!$B$6:$B$13))</f>
        <v>6527.4124804287676</v>
      </c>
      <c r="S49" s="98"/>
      <c r="T49" s="99">
        <f t="shared" si="7"/>
        <v>20.999999999999908</v>
      </c>
      <c r="U49" s="99"/>
      <c r="V49" t="str">
        <f t="shared" si="11"/>
        <v/>
      </c>
      <c r="W49">
        <f t="shared" si="3"/>
        <v>0</v>
      </c>
      <c r="X49" s="41">
        <f t="shared" si="8"/>
        <v>110691.50096042646</v>
      </c>
      <c r="Y49" s="42">
        <f t="shared" si="9"/>
        <v>6.3977622377621279E-2</v>
      </c>
      <c r="Z49">
        <f t="shared" si="4"/>
        <v>6527.4124804287676</v>
      </c>
      <c r="AA49" t="str">
        <f t="shared" si="5"/>
        <v/>
      </c>
    </row>
    <row r="50" spans="2:27" x14ac:dyDescent="0.15">
      <c r="B50" s="40">
        <v>42</v>
      </c>
      <c r="C50" s="96">
        <f t="shared" si="0"/>
        <v>110137.13439199697</v>
      </c>
      <c r="D50" s="96"/>
      <c r="E50" s="54">
        <f>'検証シート　FIB1.27'!E50</f>
        <v>2019</v>
      </c>
      <c r="F50" s="8">
        <f>'検証シート　FIB1.27'!F50</f>
        <v>43905</v>
      </c>
      <c r="G50" s="40" t="s">
        <v>4</v>
      </c>
      <c r="H50" s="97">
        <f>'検証シート　FIB1.27'!H50:I50</f>
        <v>1.1308</v>
      </c>
      <c r="I50" s="97"/>
      <c r="J50" s="54">
        <f>'検証シート　FIB1.27'!J50</f>
        <v>10</v>
      </c>
      <c r="K50" s="100">
        <f t="shared" si="6"/>
        <v>3304.1140317599088</v>
      </c>
      <c r="L50" s="101"/>
      <c r="M50" s="6">
        <f>IF(J50="","",(K50/J50)/LOOKUP(RIGHT($D$2,3),定数!$A$6:$A$13,定数!$B$6:$B$13))</f>
        <v>2.7534283597999241</v>
      </c>
      <c r="N50" s="54">
        <f t="shared" si="12"/>
        <v>2019</v>
      </c>
      <c r="O50" s="8">
        <v>43905</v>
      </c>
      <c r="P50" s="97">
        <v>1.1321000000000001</v>
      </c>
      <c r="Q50" s="97"/>
      <c r="R50" s="98">
        <f>IF(P50="","",T50*M50*LOOKUP(RIGHT($D$2,3),定数!$A$6:$A$13,定数!$B$6:$B$13))</f>
        <v>4295.3482412881422</v>
      </c>
      <c r="S50" s="98"/>
      <c r="T50" s="99">
        <f t="shared" si="7"/>
        <v>13.000000000000789</v>
      </c>
      <c r="U50" s="99"/>
      <c r="V50" t="str">
        <f t="shared" si="11"/>
        <v/>
      </c>
      <c r="W50">
        <f t="shared" si="3"/>
        <v>0</v>
      </c>
      <c r="X50" s="41">
        <f t="shared" si="8"/>
        <v>110691.50096042646</v>
      </c>
      <c r="Y50" s="42">
        <f t="shared" si="9"/>
        <v>5.0082125874116867E-3</v>
      </c>
      <c r="Z50">
        <f t="shared" si="4"/>
        <v>4295.3482412881422</v>
      </c>
      <c r="AA50" t="str">
        <f t="shared" si="5"/>
        <v/>
      </c>
    </row>
    <row r="51" spans="2:27" x14ac:dyDescent="0.15">
      <c r="B51" s="40">
        <v>43</v>
      </c>
      <c r="C51" s="96">
        <f t="shared" si="0"/>
        <v>114432.48263328511</v>
      </c>
      <c r="D51" s="96"/>
      <c r="E51" s="55">
        <f>'検証シート　FIB1.27'!E51</f>
        <v>2019</v>
      </c>
      <c r="F51" s="8">
        <f>'検証シート　FIB1.27'!F51</f>
        <v>43905</v>
      </c>
      <c r="G51" s="40" t="s">
        <v>3</v>
      </c>
      <c r="H51" s="97">
        <f>'検証シート　FIB1.27'!H51:I51</f>
        <v>1.131</v>
      </c>
      <c r="I51" s="97"/>
      <c r="J51" s="55">
        <f>'検証シート　FIB1.27'!J51</f>
        <v>14</v>
      </c>
      <c r="K51" s="100">
        <f t="shared" si="6"/>
        <v>3432.974478998553</v>
      </c>
      <c r="L51" s="101"/>
      <c r="M51" s="6">
        <f>IF(J51="","",(K51/J51)/LOOKUP(RIGHT($D$2,3),定数!$A$6:$A$13,定数!$B$6:$B$13))</f>
        <v>2.0434371898800912</v>
      </c>
      <c r="N51" s="55">
        <f t="shared" si="12"/>
        <v>2019</v>
      </c>
      <c r="O51" s="8">
        <v>43905</v>
      </c>
      <c r="P51" s="97">
        <v>1.1325000000000001</v>
      </c>
      <c r="Q51" s="97"/>
      <c r="R51" s="98">
        <f>IF(P51="","",T51*M51*LOOKUP(RIGHT($D$2,3),定数!$A$6:$A$13,定数!$B$6:$B$13))</f>
        <v>-3678.1869417843036</v>
      </c>
      <c r="S51" s="98"/>
      <c r="T51" s="99">
        <f t="shared" si="7"/>
        <v>-15.000000000000568</v>
      </c>
      <c r="U51" s="99"/>
      <c r="V51" t="str">
        <f t="shared" si="11"/>
        <v/>
      </c>
      <c r="W51">
        <f t="shared" si="3"/>
        <v>1</v>
      </c>
      <c r="X51" s="41">
        <f t="shared" si="8"/>
        <v>114432.48263328511</v>
      </c>
      <c r="Y51" s="42">
        <f t="shared" si="9"/>
        <v>0</v>
      </c>
      <c r="Z51" t="str">
        <f t="shared" si="4"/>
        <v/>
      </c>
      <c r="AA51">
        <f t="shared" si="5"/>
        <v>-3678.1869417843036</v>
      </c>
    </row>
    <row r="52" spans="2:27" x14ac:dyDescent="0.15">
      <c r="B52" s="40">
        <v>44</v>
      </c>
      <c r="C52" s="96">
        <f t="shared" si="0"/>
        <v>110754.29569150081</v>
      </c>
      <c r="D52" s="96"/>
      <c r="E52" s="55">
        <f>'検証シート　FIB1.27'!E52</f>
        <v>2019</v>
      </c>
      <c r="F52" s="8">
        <f>'検証シート　FIB1.27'!F52</f>
        <v>43915</v>
      </c>
      <c r="G52" s="40" t="s">
        <v>3</v>
      </c>
      <c r="H52" s="97">
        <f>'検証シート　FIB1.27'!H52:I52</f>
        <v>1.1344000000000001</v>
      </c>
      <c r="I52" s="97"/>
      <c r="J52" s="55">
        <f>'検証シート　FIB1.27'!J52</f>
        <v>5</v>
      </c>
      <c r="K52" s="100">
        <f t="shared" si="6"/>
        <v>3322.6288707450244</v>
      </c>
      <c r="L52" s="101"/>
      <c r="M52" s="6">
        <f>IF(J52="","",(K52/J52)/LOOKUP(RIGHT($D$2,3),定数!$A$6:$A$13,定数!$B$6:$B$13))</f>
        <v>5.5377147845750407</v>
      </c>
      <c r="N52" s="55">
        <f t="shared" si="12"/>
        <v>2019</v>
      </c>
      <c r="O52" s="8">
        <v>43910</v>
      </c>
      <c r="P52" s="97">
        <v>1.135</v>
      </c>
      <c r="Q52" s="97"/>
      <c r="R52" s="98">
        <f>IF(P52="","",T52*M52*LOOKUP(RIGHT($D$2,3),定数!$A$6:$A$13,定数!$B$6:$B$13))</f>
        <v>-3987.1546448935901</v>
      </c>
      <c r="S52" s="98"/>
      <c r="T52" s="99">
        <f t="shared" si="7"/>
        <v>-5.9999999999993392</v>
      </c>
      <c r="U52" s="99"/>
      <c r="V52" t="str">
        <f t="shared" si="11"/>
        <v/>
      </c>
      <c r="W52">
        <f t="shared" si="3"/>
        <v>2</v>
      </c>
      <c r="X52" s="41">
        <f t="shared" si="8"/>
        <v>114432.48263328511</v>
      </c>
      <c r="Y52" s="42">
        <f t="shared" si="9"/>
        <v>3.2142857142858361E-2</v>
      </c>
      <c r="Z52" t="str">
        <f t="shared" si="4"/>
        <v/>
      </c>
      <c r="AA52">
        <f t="shared" si="5"/>
        <v>-3987.1546448935901</v>
      </c>
    </row>
    <row r="53" spans="2:27" x14ac:dyDescent="0.15">
      <c r="B53" s="40">
        <v>45</v>
      </c>
      <c r="C53" s="96">
        <f t="shared" si="0"/>
        <v>106767.14104660723</v>
      </c>
      <c r="D53" s="96"/>
      <c r="E53" s="55">
        <f>'検証シート　FIB1.27'!E53</f>
        <v>2019</v>
      </c>
      <c r="F53" s="8">
        <f>'検証シート　FIB1.27'!F53</f>
        <v>43924</v>
      </c>
      <c r="G53" s="40" t="s">
        <v>3</v>
      </c>
      <c r="H53" s="97">
        <f>'検証シート　FIB1.27'!H53:I53</f>
        <v>1.1192</v>
      </c>
      <c r="I53" s="97"/>
      <c r="J53" s="55">
        <f>'検証シート　FIB1.27'!J53</f>
        <v>13</v>
      </c>
      <c r="K53" s="100">
        <f t="shared" si="6"/>
        <v>3203.0142313982165</v>
      </c>
      <c r="L53" s="101"/>
      <c r="M53" s="6">
        <f>IF(J53="","",(K53/J53)/LOOKUP(RIGHT($D$2,3),定数!$A$6:$A$13,定数!$B$6:$B$13))</f>
        <v>2.0532142508962923</v>
      </c>
      <c r="N53" s="55">
        <f t="shared" si="12"/>
        <v>2019</v>
      </c>
      <c r="O53" s="8">
        <v>43924</v>
      </c>
      <c r="P53" s="97">
        <v>1.1215999999999999</v>
      </c>
      <c r="Q53" s="97"/>
      <c r="R53" s="98">
        <f>IF(P53="","",T53*M53*LOOKUP(RIGHT($D$2,3),定数!$A$6:$A$13,定数!$B$6:$B$13))</f>
        <v>-5913.2570425812173</v>
      </c>
      <c r="S53" s="98"/>
      <c r="T53" s="99">
        <f t="shared" si="7"/>
        <v>-23.999999999999577</v>
      </c>
      <c r="U53" s="99"/>
      <c r="V53" t="str">
        <f t="shared" si="11"/>
        <v/>
      </c>
      <c r="W53">
        <f t="shared" si="3"/>
        <v>3</v>
      </c>
      <c r="X53" s="41">
        <f t="shared" si="8"/>
        <v>114432.48263328511</v>
      </c>
      <c r="Y53" s="42">
        <f t="shared" si="9"/>
        <v>6.698571428571154E-2</v>
      </c>
      <c r="Z53" t="str">
        <f t="shared" si="4"/>
        <v/>
      </c>
      <c r="AA53">
        <f t="shared" si="5"/>
        <v>-5913.2570425812173</v>
      </c>
    </row>
    <row r="54" spans="2:27" x14ac:dyDescent="0.15">
      <c r="B54" s="40">
        <v>46</v>
      </c>
      <c r="C54" s="96">
        <f t="shared" si="0"/>
        <v>100853.88400402601</v>
      </c>
      <c r="D54" s="96"/>
      <c r="E54" s="55">
        <f>'検証シート　FIB1.27'!E54</f>
        <v>2019</v>
      </c>
      <c r="F54" s="8">
        <f>'検証シート　FIB1.27'!F54</f>
        <v>43925</v>
      </c>
      <c r="G54" s="40" t="s">
        <v>3</v>
      </c>
      <c r="H54" s="97">
        <f>'検証シート　FIB1.27'!H54:I54</f>
        <v>1.1213</v>
      </c>
      <c r="I54" s="97"/>
      <c r="J54" s="56">
        <f>'検証シート　FIB1.27'!J54</f>
        <v>11</v>
      </c>
      <c r="K54" s="100">
        <f t="shared" si="6"/>
        <v>3025.61652012078</v>
      </c>
      <c r="L54" s="101"/>
      <c r="M54" s="6">
        <f>IF(J54="","",(K54/J54)/LOOKUP(RIGHT($D$2,3),定数!$A$6:$A$13,定数!$B$6:$B$13))</f>
        <v>2.2921337273642277</v>
      </c>
      <c r="N54" s="56">
        <f t="shared" si="12"/>
        <v>2019</v>
      </c>
      <c r="O54" s="8">
        <v>43925</v>
      </c>
      <c r="P54" s="97">
        <v>1.1225000000000001</v>
      </c>
      <c r="Q54" s="97"/>
      <c r="R54" s="98">
        <f>IF(P54="","",T54*M54*LOOKUP(RIGHT($D$2,3),定数!$A$6:$A$13,定数!$B$6:$B$13))</f>
        <v>-3300.6725674047348</v>
      </c>
      <c r="S54" s="98"/>
      <c r="T54" s="99">
        <f t="shared" si="7"/>
        <v>-12.000000000000899</v>
      </c>
      <c r="U54" s="99"/>
      <c r="V54" t="str">
        <f t="shared" si="11"/>
        <v/>
      </c>
      <c r="W54">
        <f t="shared" si="3"/>
        <v>4</v>
      </c>
      <c r="X54" s="41">
        <f t="shared" si="8"/>
        <v>114432.48263328511</v>
      </c>
      <c r="Y54" s="42">
        <f t="shared" si="9"/>
        <v>0.11866035164834809</v>
      </c>
      <c r="Z54" t="str">
        <f t="shared" si="4"/>
        <v/>
      </c>
      <c r="AA54">
        <f t="shared" si="5"/>
        <v>-3300.6725674047348</v>
      </c>
    </row>
    <row r="55" spans="2:27" x14ac:dyDescent="0.15">
      <c r="B55" s="40">
        <v>47</v>
      </c>
      <c r="C55" s="96">
        <f t="shared" si="0"/>
        <v>97553.211436621277</v>
      </c>
      <c r="D55" s="96"/>
      <c r="E55" s="57">
        <f>'検証シート　FIB1.27'!E55</f>
        <v>2019</v>
      </c>
      <c r="F55" s="8">
        <f>'検証シート　FIB1.27'!F55</f>
        <v>43926</v>
      </c>
      <c r="G55" s="40" t="s">
        <v>4</v>
      </c>
      <c r="H55" s="97">
        <f>'検証シート　FIB1.27'!H55:I55</f>
        <v>1.1231</v>
      </c>
      <c r="I55" s="97"/>
      <c r="J55" s="56">
        <f>'検証シート　FIB1.27'!J55</f>
        <v>7</v>
      </c>
      <c r="K55" s="100">
        <f t="shared" si="6"/>
        <v>2926.596343098638</v>
      </c>
      <c r="L55" s="101"/>
      <c r="M55" s="6">
        <f>IF(J55="","",(K55/J55)/LOOKUP(RIGHT($D$2,3),定数!$A$6:$A$13,定数!$B$6:$B$13))</f>
        <v>3.4840432655936171</v>
      </c>
      <c r="N55" s="56">
        <f t="shared" si="12"/>
        <v>2019</v>
      </c>
      <c r="O55" s="8">
        <v>43926</v>
      </c>
      <c r="P55" s="97">
        <v>1.1223000000000001</v>
      </c>
      <c r="Q55" s="97"/>
      <c r="R55" s="98">
        <f>IF(P55="","",T55*M55*LOOKUP(RIGHT($D$2,3),定数!$A$6:$A$13,定数!$B$6:$B$13))</f>
        <v>-3344.6815349695039</v>
      </c>
      <c r="S55" s="98"/>
      <c r="T55" s="99">
        <f t="shared" si="7"/>
        <v>-7.9999999999991189</v>
      </c>
      <c r="U55" s="99"/>
      <c r="V55" t="str">
        <f t="shared" si="11"/>
        <v/>
      </c>
      <c r="W55">
        <f t="shared" si="3"/>
        <v>5</v>
      </c>
      <c r="X55" s="41">
        <f t="shared" si="8"/>
        <v>114432.48263328511</v>
      </c>
      <c r="Y55" s="42">
        <f t="shared" si="9"/>
        <v>0.14750419468531339</v>
      </c>
      <c r="Z55" t="str">
        <f t="shared" si="4"/>
        <v/>
      </c>
      <c r="AA55">
        <f t="shared" si="5"/>
        <v>-3344.6815349695039</v>
      </c>
    </row>
    <row r="56" spans="2:27" x14ac:dyDescent="0.15">
      <c r="B56" s="40">
        <v>48</v>
      </c>
      <c r="C56" s="96">
        <f t="shared" si="0"/>
        <v>94208.529901651767</v>
      </c>
      <c r="D56" s="96"/>
      <c r="E56" s="57">
        <f>'検証シート　FIB1.27'!E56</f>
        <v>2019</v>
      </c>
      <c r="F56" s="8">
        <f>'検証シート　FIB1.27'!F56</f>
        <v>43929</v>
      </c>
      <c r="G56" s="40" t="s">
        <v>4</v>
      </c>
      <c r="H56" s="97">
        <f>'検証シート　FIB1.27'!H56:I56</f>
        <v>1.123</v>
      </c>
      <c r="I56" s="97"/>
      <c r="J56" s="56">
        <f>'検証シート　FIB1.27'!J56</f>
        <v>9</v>
      </c>
      <c r="K56" s="100">
        <f t="shared" si="6"/>
        <v>2826.2558970495529</v>
      </c>
      <c r="L56" s="101"/>
      <c r="M56" s="6">
        <f>IF(J56="","",(K56/J56)/LOOKUP(RIGHT($D$2,3),定数!$A$6:$A$13,定数!$B$6:$B$13))</f>
        <v>2.6169036083792157</v>
      </c>
      <c r="N56" s="57">
        <f t="shared" si="12"/>
        <v>2019</v>
      </c>
      <c r="O56" s="8">
        <v>43929</v>
      </c>
      <c r="P56" s="97">
        <v>1.1241000000000001</v>
      </c>
      <c r="Q56" s="97"/>
      <c r="R56" s="98">
        <f>IF(P56="","",T56*M56*LOOKUP(RIGHT($D$2,3),定数!$A$6:$A$13,定数!$B$6:$B$13))</f>
        <v>3454.3127630608815</v>
      </c>
      <c r="S56" s="98"/>
      <c r="T56" s="99">
        <f t="shared" si="7"/>
        <v>11.000000000001009</v>
      </c>
      <c r="U56" s="99"/>
      <c r="V56" t="str">
        <f t="shared" si="11"/>
        <v/>
      </c>
      <c r="W56">
        <f t="shared" si="3"/>
        <v>0</v>
      </c>
      <c r="X56" s="41">
        <f t="shared" si="8"/>
        <v>114432.48263328511</v>
      </c>
      <c r="Y56" s="42">
        <f t="shared" si="9"/>
        <v>0.17673262229609943</v>
      </c>
      <c r="Z56">
        <f t="shared" si="4"/>
        <v>3454.3127630608815</v>
      </c>
      <c r="AA56" t="str">
        <f t="shared" si="5"/>
        <v/>
      </c>
    </row>
    <row r="57" spans="2:27" x14ac:dyDescent="0.15">
      <c r="B57" s="40">
        <v>49</v>
      </c>
      <c r="C57" s="96">
        <f t="shared" si="0"/>
        <v>97662.842664712647</v>
      </c>
      <c r="D57" s="96"/>
      <c r="E57" s="57">
        <f>'検証シート　FIB1.27'!E57</f>
        <v>2019</v>
      </c>
      <c r="F57" s="8">
        <f>'検証シート　FIB1.27'!F57</f>
        <v>43931</v>
      </c>
      <c r="G57" s="40" t="s">
        <v>4</v>
      </c>
      <c r="H57" s="97">
        <f>'検証シート　FIB1.27'!H57:I57</f>
        <v>1.1257999999999999</v>
      </c>
      <c r="I57" s="97"/>
      <c r="J57" s="57">
        <f>'検証シート　FIB1.27'!J57</f>
        <v>5</v>
      </c>
      <c r="K57" s="100">
        <f t="shared" si="6"/>
        <v>2929.8852799413794</v>
      </c>
      <c r="L57" s="101"/>
      <c r="M57" s="6">
        <f>IF(J57="","",(K57/J57)/LOOKUP(RIGHT($D$2,3),定数!$A$6:$A$13,定数!$B$6:$B$13))</f>
        <v>4.8831421332356326</v>
      </c>
      <c r="N57" s="57">
        <f t="shared" si="12"/>
        <v>2019</v>
      </c>
      <c r="O57" s="8">
        <v>43931</v>
      </c>
      <c r="P57" s="97">
        <v>1.1269</v>
      </c>
      <c r="Q57" s="97"/>
      <c r="R57" s="98">
        <f>IF(P57="","",T57*M57*LOOKUP(RIGHT($D$2,3),定数!$A$6:$A$13,定数!$B$6:$B$13))</f>
        <v>6445.7476158716263</v>
      </c>
      <c r="S57" s="98"/>
      <c r="T57" s="99">
        <f t="shared" si="7"/>
        <v>11.000000000001009</v>
      </c>
      <c r="U57" s="99"/>
      <c r="V57" t="str">
        <f t="shared" si="11"/>
        <v/>
      </c>
      <c r="W57">
        <f t="shared" si="3"/>
        <v>0</v>
      </c>
      <c r="X57" s="41">
        <f t="shared" si="8"/>
        <v>114432.48263328511</v>
      </c>
      <c r="Y57" s="42">
        <f t="shared" si="9"/>
        <v>0.14654615178028707</v>
      </c>
      <c r="Z57">
        <f t="shared" si="4"/>
        <v>6445.7476158716263</v>
      </c>
      <c r="AA57" t="str">
        <f t="shared" si="5"/>
        <v/>
      </c>
    </row>
    <row r="58" spans="2:27" x14ac:dyDescent="0.15">
      <c r="B58" s="40">
        <v>50</v>
      </c>
      <c r="C58" s="96">
        <f t="shared" si="0"/>
        <v>104108.59028058428</v>
      </c>
      <c r="D58" s="96"/>
      <c r="E58" s="57">
        <f>'検証シート　FIB1.27'!E58</f>
        <v>2019</v>
      </c>
      <c r="F58" s="8">
        <f>'検証シート　FIB1.27'!F58</f>
        <v>43940</v>
      </c>
      <c r="G58" s="40" t="s">
        <v>3</v>
      </c>
      <c r="H58" s="97">
        <f>'検証シート　FIB1.27'!H58:I58</f>
        <v>1.1242000000000001</v>
      </c>
      <c r="I58" s="97"/>
      <c r="J58" s="57">
        <f>'検証シート　FIB1.27'!J58</f>
        <v>5</v>
      </c>
      <c r="K58" s="100">
        <f t="shared" si="6"/>
        <v>3123.2577084175282</v>
      </c>
      <c r="L58" s="101"/>
      <c r="M58" s="6">
        <f>IF(J58="","",(K58/J58)/LOOKUP(RIGHT($D$2,3),定数!$A$6:$A$13,定数!$B$6:$B$13))</f>
        <v>5.2054295140292144</v>
      </c>
      <c r="N58" s="57">
        <f t="shared" si="12"/>
        <v>2019</v>
      </c>
      <c r="O58" s="8">
        <v>43943</v>
      </c>
      <c r="P58" s="97">
        <v>1.1237999999999999</v>
      </c>
      <c r="Q58" s="97"/>
      <c r="R58" s="98">
        <f>IF(P58="","",T58*M58*LOOKUP(RIGHT($D$2,3),定数!$A$6:$A$13,定数!$B$6:$B$13))</f>
        <v>2498.6061667351346</v>
      </c>
      <c r="S58" s="98"/>
      <c r="T58" s="99">
        <f t="shared" si="7"/>
        <v>4.0000000000017799</v>
      </c>
      <c r="U58" s="99"/>
      <c r="V58" t="str">
        <f t="shared" si="11"/>
        <v/>
      </c>
      <c r="W58">
        <f t="shared" si="3"/>
        <v>0</v>
      </c>
      <c r="X58" s="41">
        <f t="shared" si="8"/>
        <v>114432.48263328511</v>
      </c>
      <c r="Y58" s="42">
        <f t="shared" si="9"/>
        <v>9.021819779778073E-2</v>
      </c>
      <c r="Z58">
        <f t="shared" si="4"/>
        <v>2498.6061667351346</v>
      </c>
      <c r="AA58" t="str">
        <f t="shared" si="5"/>
        <v/>
      </c>
    </row>
    <row r="59" spans="2:27" x14ac:dyDescent="0.15">
      <c r="B59" s="40">
        <v>51</v>
      </c>
      <c r="C59" s="96">
        <f t="shared" si="0"/>
        <v>106607.19644731941</v>
      </c>
      <c r="D59" s="96"/>
      <c r="E59" s="57">
        <f>'検証シート　FIB1.27'!E59</f>
        <v>2019</v>
      </c>
      <c r="F59" s="8">
        <f>'検証シート　FIB1.27'!F59</f>
        <v>43947</v>
      </c>
      <c r="G59" s="40" t="s">
        <v>4</v>
      </c>
      <c r="H59" s="97">
        <f>'検証シート　FIB1.27'!H59:I59</f>
        <v>1.1141000000000001</v>
      </c>
      <c r="I59" s="97"/>
      <c r="J59" s="58">
        <f>'検証シート　FIB1.27'!J59</f>
        <v>16</v>
      </c>
      <c r="K59" s="100">
        <f t="shared" si="6"/>
        <v>3198.2158934195822</v>
      </c>
      <c r="L59" s="101"/>
      <c r="M59" s="6">
        <f>IF(J59="","",(K59/J59)/LOOKUP(RIGHT($D$2,3),定数!$A$6:$A$13,定数!$B$6:$B$13))</f>
        <v>1.6657374444893658</v>
      </c>
      <c r="N59" s="57">
        <f t="shared" si="12"/>
        <v>2019</v>
      </c>
      <c r="O59" s="8">
        <v>43947</v>
      </c>
      <c r="P59" s="97">
        <v>1.1128</v>
      </c>
      <c r="Q59" s="97"/>
      <c r="R59" s="98">
        <f>IF(P59="","",T59*M59*LOOKUP(RIGHT($D$2,3),定数!$A$6:$A$13,定数!$B$6:$B$13))</f>
        <v>-2598.5504134035682</v>
      </c>
      <c r="S59" s="98"/>
      <c r="T59" s="99">
        <f t="shared" si="7"/>
        <v>-13.000000000000789</v>
      </c>
      <c r="U59" s="99"/>
      <c r="V59" t="str">
        <f t="shared" si="11"/>
        <v/>
      </c>
      <c r="W59">
        <f t="shared" si="3"/>
        <v>1</v>
      </c>
      <c r="X59" s="41">
        <f t="shared" si="8"/>
        <v>114432.48263328511</v>
      </c>
      <c r="Y59" s="42">
        <f t="shared" si="9"/>
        <v>6.8383434544917798E-2</v>
      </c>
      <c r="Z59" t="str">
        <f t="shared" si="4"/>
        <v/>
      </c>
      <c r="AA59">
        <f t="shared" si="5"/>
        <v>-2598.5504134035682</v>
      </c>
    </row>
    <row r="60" spans="2:27" x14ac:dyDescent="0.15">
      <c r="B60" s="40">
        <v>52</v>
      </c>
      <c r="C60" s="96">
        <f t="shared" si="0"/>
        <v>104008.64603391584</v>
      </c>
      <c r="D60" s="96"/>
      <c r="E60" s="57">
        <f>'検証シート　FIB1.27'!E60</f>
        <v>2019</v>
      </c>
      <c r="F60" s="8">
        <f>'検証シート　FIB1.27'!F60</f>
        <v>43957</v>
      </c>
      <c r="G60" s="40" t="s">
        <v>4</v>
      </c>
      <c r="H60" s="97">
        <f>'検証シート　FIB1.27'!H60:I60</f>
        <v>1.1193</v>
      </c>
      <c r="I60" s="97"/>
      <c r="J60" s="58">
        <f>'検証シート　FIB1.27'!J60</f>
        <v>8</v>
      </c>
      <c r="K60" s="100">
        <f t="shared" si="6"/>
        <v>3120.2593810174749</v>
      </c>
      <c r="L60" s="101"/>
      <c r="M60" s="6">
        <f>IF(J60="","",(K60/J60)/LOOKUP(RIGHT($D$2,3),定数!$A$6:$A$13,定数!$B$6:$B$13))</f>
        <v>3.2502701885598695</v>
      </c>
      <c r="N60" s="58">
        <f t="shared" si="12"/>
        <v>2019</v>
      </c>
      <c r="O60" s="8">
        <v>43957</v>
      </c>
      <c r="P60" s="97">
        <v>1.1184000000000001</v>
      </c>
      <c r="Q60" s="97"/>
      <c r="R60" s="98">
        <f>IF(P60="","",T60*M60*LOOKUP(RIGHT($D$2,3),定数!$A$6:$A$13,定数!$B$6:$B$13))</f>
        <v>-3510.2918036442725</v>
      </c>
      <c r="S60" s="98"/>
      <c r="T60" s="99">
        <f t="shared" si="7"/>
        <v>-8.9999999999990088</v>
      </c>
      <c r="U60" s="99"/>
      <c r="V60" t="str">
        <f t="shared" si="11"/>
        <v/>
      </c>
      <c r="W60">
        <f t="shared" si="3"/>
        <v>2</v>
      </c>
      <c r="X60" s="41">
        <f t="shared" si="8"/>
        <v>114432.48263328511</v>
      </c>
      <c r="Y60" s="42">
        <f t="shared" si="9"/>
        <v>9.1091588327886885E-2</v>
      </c>
      <c r="Z60" t="str">
        <f t="shared" si="4"/>
        <v/>
      </c>
      <c r="AA60">
        <f t="shared" si="5"/>
        <v>-3510.2918036442725</v>
      </c>
    </row>
    <row r="61" spans="2:27" x14ac:dyDescent="0.15">
      <c r="B61" s="40">
        <v>53</v>
      </c>
      <c r="C61" s="96">
        <f t="shared" si="0"/>
        <v>100498.35423027157</v>
      </c>
      <c r="D61" s="96"/>
      <c r="E61" s="58">
        <f>'検証シート　FIB1.27'!E61</f>
        <v>2019</v>
      </c>
      <c r="F61" s="8">
        <f>'検証シート　FIB1.27'!F61</f>
        <v>43958</v>
      </c>
      <c r="G61" s="40" t="s">
        <v>4</v>
      </c>
      <c r="H61" s="97">
        <f>'検証シート　FIB1.27'!H61:I61</f>
        <v>1.1197999999999999</v>
      </c>
      <c r="I61" s="97"/>
      <c r="J61" s="58">
        <f>'検証シート　FIB1.27'!J61</f>
        <v>9</v>
      </c>
      <c r="K61" s="100">
        <f t="shared" si="6"/>
        <v>3014.9506269081467</v>
      </c>
      <c r="L61" s="101"/>
      <c r="M61" s="6">
        <f>IF(J61="","",(K61/J61)/LOOKUP(RIGHT($D$2,3),定数!$A$6:$A$13,定数!$B$6:$B$13))</f>
        <v>2.7916209508408767</v>
      </c>
      <c r="N61" s="58">
        <f t="shared" si="12"/>
        <v>2019</v>
      </c>
      <c r="O61" s="8">
        <v>43958</v>
      </c>
      <c r="P61" s="97">
        <v>1.1211</v>
      </c>
      <c r="Q61" s="97"/>
      <c r="R61" s="98">
        <f>IF(P61="","",T61*M61*LOOKUP(RIGHT($D$2,3),定数!$A$6:$A$13,定数!$B$6:$B$13))</f>
        <v>4354.9286833120314</v>
      </c>
      <c r="S61" s="98"/>
      <c r="T61" s="99">
        <f t="shared" si="7"/>
        <v>13.000000000000789</v>
      </c>
      <c r="U61" s="99"/>
      <c r="V61" t="str">
        <f t="shared" si="11"/>
        <v/>
      </c>
      <c r="W61">
        <f t="shared" si="3"/>
        <v>0</v>
      </c>
      <c r="X61" s="41">
        <f t="shared" si="8"/>
        <v>114432.48263328511</v>
      </c>
      <c r="Y61" s="42">
        <f t="shared" si="9"/>
        <v>0.12176724722181731</v>
      </c>
      <c r="Z61">
        <f t="shared" si="4"/>
        <v>4354.9286833120314</v>
      </c>
      <c r="AA61" t="str">
        <f t="shared" si="5"/>
        <v/>
      </c>
    </row>
    <row r="62" spans="2:27" x14ac:dyDescent="0.15">
      <c r="B62" s="40">
        <v>54</v>
      </c>
      <c r="C62" s="96">
        <f t="shared" si="0"/>
        <v>104853.28291358359</v>
      </c>
      <c r="D62" s="96"/>
      <c r="E62" s="58">
        <f>'検証シート　FIB1.27'!E62</f>
        <v>2019</v>
      </c>
      <c r="F62" s="8">
        <f>'検証シート　FIB1.27'!F62</f>
        <v>43959</v>
      </c>
      <c r="G62" s="40" t="s">
        <v>4</v>
      </c>
      <c r="H62" s="97">
        <f>'検証シート　FIB1.27'!H62:I62</f>
        <v>1.1193</v>
      </c>
      <c r="I62" s="97"/>
      <c r="J62" s="58">
        <f>'検証シート　FIB1.27'!J62</f>
        <v>22</v>
      </c>
      <c r="K62" s="100">
        <f t="shared" si="6"/>
        <v>3145.5984874075075</v>
      </c>
      <c r="L62" s="101"/>
      <c r="M62" s="6">
        <f>IF(J62="","",(K62/J62)/LOOKUP(RIGHT($D$2,3),定数!$A$6:$A$13,定数!$B$6:$B$13))</f>
        <v>1.1915145785634498</v>
      </c>
      <c r="N62" s="58">
        <f t="shared" si="12"/>
        <v>2019</v>
      </c>
      <c r="O62" s="8">
        <v>43960</v>
      </c>
      <c r="P62" s="97">
        <v>1.1223000000000001</v>
      </c>
      <c r="Q62" s="97"/>
      <c r="R62" s="98">
        <f>IF(P62="","",T62*M62*LOOKUP(RIGHT($D$2,3),定数!$A$6:$A$13,定数!$B$6:$B$13))</f>
        <v>4289.4524828285821</v>
      </c>
      <c r="S62" s="98"/>
      <c r="T62" s="99">
        <f t="shared" si="7"/>
        <v>30.000000000001137</v>
      </c>
      <c r="U62" s="99"/>
      <c r="V62" t="str">
        <f t="shared" si="11"/>
        <v/>
      </c>
      <c r="W62">
        <f t="shared" si="3"/>
        <v>0</v>
      </c>
      <c r="X62" s="41">
        <f t="shared" si="8"/>
        <v>114432.48263328511</v>
      </c>
      <c r="Y62" s="42">
        <f t="shared" si="9"/>
        <v>8.3710494601427099E-2</v>
      </c>
      <c r="Z62">
        <f t="shared" si="4"/>
        <v>4289.4524828285821</v>
      </c>
      <c r="AA62" t="str">
        <f t="shared" si="5"/>
        <v/>
      </c>
    </row>
    <row r="63" spans="2:27" x14ac:dyDescent="0.15">
      <c r="B63" s="40">
        <v>55</v>
      </c>
      <c r="C63" s="96">
        <f t="shared" si="0"/>
        <v>109142.73539641217</v>
      </c>
      <c r="D63" s="96"/>
      <c r="E63" s="59">
        <f>'検証シート　FIB1.27'!E63</f>
        <v>2019</v>
      </c>
      <c r="F63" s="8">
        <f>'検証シート　FIB1.27'!F63</f>
        <v>43959</v>
      </c>
      <c r="G63" s="40" t="s">
        <v>4</v>
      </c>
      <c r="H63" s="97">
        <f>'検証シート　FIB1.27'!H63:I63</f>
        <v>1.121</v>
      </c>
      <c r="I63" s="97"/>
      <c r="J63" s="58">
        <f>'検証シート　FIB1.27'!J63</f>
        <v>14</v>
      </c>
      <c r="K63" s="100">
        <f t="shared" si="6"/>
        <v>3274.2820618923652</v>
      </c>
      <c r="L63" s="101"/>
      <c r="M63" s="6">
        <f>IF(J63="","",(K63/J63)/LOOKUP(RIGHT($D$2,3),定数!$A$6:$A$13,定数!$B$6:$B$13))</f>
        <v>1.9489774177930745</v>
      </c>
      <c r="N63" s="59">
        <f t="shared" si="12"/>
        <v>2019</v>
      </c>
      <c r="O63" s="8">
        <v>43959</v>
      </c>
      <c r="P63" s="97">
        <v>1.1194999999999999</v>
      </c>
      <c r="Q63" s="97"/>
      <c r="R63" s="98">
        <f>IF(P63="","",T63*M63*LOOKUP(RIGHT($D$2,3),定数!$A$6:$A$13,定数!$B$6:$B$13))</f>
        <v>-3508.1593520276674</v>
      </c>
      <c r="S63" s="98"/>
      <c r="T63" s="99">
        <f t="shared" si="7"/>
        <v>-15.000000000000568</v>
      </c>
      <c r="U63" s="99"/>
      <c r="V63" t="str">
        <f t="shared" si="11"/>
        <v/>
      </c>
      <c r="W63">
        <f t="shared" si="3"/>
        <v>1</v>
      </c>
      <c r="X63" s="41">
        <f t="shared" si="8"/>
        <v>114432.48263328511</v>
      </c>
      <c r="Y63" s="42">
        <f t="shared" si="9"/>
        <v>4.6225923926029533E-2</v>
      </c>
      <c r="Z63" t="str">
        <f t="shared" si="4"/>
        <v/>
      </c>
      <c r="AA63">
        <f t="shared" si="5"/>
        <v>-3508.1593520276674</v>
      </c>
    </row>
    <row r="64" spans="2:27" x14ac:dyDescent="0.15">
      <c r="B64" s="40">
        <v>56</v>
      </c>
      <c r="C64" s="96">
        <f t="shared" si="0"/>
        <v>105634.57604438451</v>
      </c>
      <c r="D64" s="96"/>
      <c r="E64" s="59">
        <f>'検証シート　FIB1.27'!E64</f>
        <v>2019</v>
      </c>
      <c r="F64" s="8">
        <f>'検証シート　FIB1.27'!F64</f>
        <v>43959</v>
      </c>
      <c r="G64" s="40" t="s">
        <v>4</v>
      </c>
      <c r="H64" s="97">
        <f>'検証シート　FIB1.27'!H64:I64</f>
        <v>1.1205000000000001</v>
      </c>
      <c r="I64" s="97"/>
      <c r="J64" s="58">
        <f>'検証シート　FIB1.27'!J64</f>
        <v>14</v>
      </c>
      <c r="K64" s="100">
        <f t="shared" si="6"/>
        <v>3169.0372813315353</v>
      </c>
      <c r="L64" s="101"/>
      <c r="M64" s="6">
        <f>IF(J64="","",(K64/J64)/LOOKUP(RIGHT($D$2,3),定数!$A$6:$A$13,定数!$B$6:$B$13))</f>
        <v>1.8863317150782948</v>
      </c>
      <c r="N64" s="59">
        <f t="shared" si="12"/>
        <v>2019</v>
      </c>
      <c r="O64" s="8">
        <v>43959</v>
      </c>
      <c r="P64" s="97">
        <v>1.119</v>
      </c>
      <c r="Q64" s="97"/>
      <c r="R64" s="98">
        <f>IF(P64="","",T64*M64*LOOKUP(RIGHT($D$2,3),定数!$A$6:$A$13,定数!$B$6:$B$13))</f>
        <v>-3395.3970871410593</v>
      </c>
      <c r="S64" s="98"/>
      <c r="T64" s="99">
        <f t="shared" si="7"/>
        <v>-15.000000000000568</v>
      </c>
      <c r="U64" s="99"/>
      <c r="V64" t="str">
        <f t="shared" si="11"/>
        <v/>
      </c>
      <c r="W64">
        <f t="shared" si="3"/>
        <v>2</v>
      </c>
      <c r="X64" s="41">
        <f t="shared" si="8"/>
        <v>114432.48263328511</v>
      </c>
      <c r="Y64" s="42">
        <f t="shared" si="9"/>
        <v>7.6882947799836954E-2</v>
      </c>
      <c r="Z64" t="str">
        <f t="shared" si="4"/>
        <v/>
      </c>
      <c r="AA64">
        <f t="shared" si="5"/>
        <v>-3395.3970871410593</v>
      </c>
    </row>
    <row r="65" spans="2:27" x14ac:dyDescent="0.15">
      <c r="B65" s="40">
        <v>57</v>
      </c>
      <c r="C65" s="96">
        <f t="shared" si="0"/>
        <v>102239.17895724345</v>
      </c>
      <c r="D65" s="96"/>
      <c r="E65" s="59">
        <f>'検証シート　FIB1.27'!E65</f>
        <v>2019</v>
      </c>
      <c r="F65" s="8">
        <f>'検証シート　FIB1.27'!F65</f>
        <v>43960</v>
      </c>
      <c r="G65" s="40" t="s">
        <v>3</v>
      </c>
      <c r="H65" s="97">
        <f>'検証シート　FIB1.27'!H65:I65</f>
        <v>1.1189</v>
      </c>
      <c r="I65" s="97"/>
      <c r="J65" s="59">
        <f>'検証シート　FIB1.27'!J65</f>
        <v>8</v>
      </c>
      <c r="K65" s="100">
        <f t="shared" si="6"/>
        <v>3067.1753687173032</v>
      </c>
      <c r="L65" s="101"/>
      <c r="M65" s="6">
        <f>IF(J65="","",(K65/J65)/LOOKUP(RIGHT($D$2,3),定数!$A$6:$A$13,定数!$B$6:$B$13))</f>
        <v>3.1949743424138575</v>
      </c>
      <c r="N65" s="59">
        <f t="shared" si="12"/>
        <v>2019</v>
      </c>
      <c r="O65" s="8">
        <v>43960</v>
      </c>
      <c r="P65" s="97">
        <v>1.1195999999999999</v>
      </c>
      <c r="Q65" s="97"/>
      <c r="R65" s="98">
        <f>IF(P65="","",T65*M65*LOOKUP(RIGHT($D$2,3),定数!$A$6:$A$13,定数!$B$6:$B$13))</f>
        <v>-2683.778447627345</v>
      </c>
      <c r="S65" s="98"/>
      <c r="T65" s="99">
        <f t="shared" si="7"/>
        <v>-6.9999999999992291</v>
      </c>
      <c r="U65" s="99"/>
      <c r="V65" t="str">
        <f t="shared" si="11"/>
        <v/>
      </c>
      <c r="W65">
        <f t="shared" si="3"/>
        <v>3</v>
      </c>
      <c r="X65" s="41">
        <f t="shared" si="8"/>
        <v>114432.48263328511</v>
      </c>
      <c r="Y65" s="42">
        <f t="shared" si="9"/>
        <v>0.10655456733484325</v>
      </c>
      <c r="Z65" t="str">
        <f t="shared" si="4"/>
        <v/>
      </c>
      <c r="AA65">
        <f t="shared" si="5"/>
        <v>-2683.778447627345</v>
      </c>
    </row>
    <row r="66" spans="2:27" x14ac:dyDescent="0.15">
      <c r="B66" s="40">
        <v>58</v>
      </c>
      <c r="C66" s="96">
        <f t="shared" si="0"/>
        <v>99555.400509616098</v>
      </c>
      <c r="D66" s="96"/>
      <c r="E66" s="59">
        <f>'検証シート　FIB1.27'!E66</f>
        <v>2019</v>
      </c>
      <c r="F66" s="8">
        <f>'検証シート　FIB1.27'!F66</f>
        <v>43961</v>
      </c>
      <c r="G66" s="40" t="s">
        <v>4</v>
      </c>
      <c r="H66" s="97">
        <f>'検証シート　FIB1.27'!H66:I66</f>
        <v>1.1193</v>
      </c>
      <c r="I66" s="97"/>
      <c r="J66" s="59">
        <f>'検証シート　FIB1.27'!J66</f>
        <v>9</v>
      </c>
      <c r="K66" s="100">
        <f t="shared" si="6"/>
        <v>2986.662015288483</v>
      </c>
      <c r="L66" s="101"/>
      <c r="M66" s="6">
        <f>IF(J66="","",(K66/J66)/LOOKUP(RIGHT($D$2,3),定数!$A$6:$A$13,定数!$B$6:$B$13))</f>
        <v>2.7654277919337806</v>
      </c>
      <c r="N66" s="59">
        <f t="shared" si="12"/>
        <v>2019</v>
      </c>
      <c r="O66" s="8">
        <v>43960</v>
      </c>
      <c r="P66" s="97">
        <v>1.1204000000000001</v>
      </c>
      <c r="Q66" s="97"/>
      <c r="R66" s="98">
        <f>IF(P66="","",T66*M66*LOOKUP(RIGHT($D$2,3),定数!$A$6:$A$13,定数!$B$6:$B$13))</f>
        <v>3650.3646853529253</v>
      </c>
      <c r="S66" s="98"/>
      <c r="T66" s="99">
        <f t="shared" si="7"/>
        <v>11.000000000001009</v>
      </c>
      <c r="U66" s="99"/>
      <c r="V66" t="str">
        <f t="shared" si="11"/>
        <v/>
      </c>
      <c r="W66">
        <f t="shared" si="3"/>
        <v>0</v>
      </c>
      <c r="X66" s="41">
        <f t="shared" si="8"/>
        <v>114432.48263328511</v>
      </c>
      <c r="Y66" s="42">
        <f t="shared" si="9"/>
        <v>0.13000750994230104</v>
      </c>
      <c r="Z66">
        <f t="shared" si="4"/>
        <v>3650.3646853529253</v>
      </c>
      <c r="AA66" t="str">
        <f t="shared" si="5"/>
        <v/>
      </c>
    </row>
    <row r="67" spans="2:27" x14ac:dyDescent="0.15">
      <c r="B67" s="40">
        <v>59</v>
      </c>
      <c r="C67" s="96">
        <f t="shared" si="0"/>
        <v>103205.76519496902</v>
      </c>
      <c r="D67" s="96"/>
      <c r="E67" s="59">
        <f>'検証シート　FIB1.27'!E67</f>
        <v>2019</v>
      </c>
      <c r="F67" s="8">
        <f>'検証シート　FIB1.27'!F67</f>
        <v>43961</v>
      </c>
      <c r="G67" s="40" t="s">
        <v>4</v>
      </c>
      <c r="H67" s="97">
        <f>'検証シート　FIB1.27'!H67:I67</f>
        <v>1.123</v>
      </c>
      <c r="I67" s="97"/>
      <c r="J67" s="59">
        <f>'検証シート　FIB1.27'!J67</f>
        <v>13</v>
      </c>
      <c r="K67" s="100">
        <f t="shared" si="6"/>
        <v>3096.1729558490706</v>
      </c>
      <c r="L67" s="101"/>
      <c r="M67" s="6">
        <f>IF(J67="","",(K67/J67)/LOOKUP(RIGHT($D$2,3),定数!$A$6:$A$13,定数!$B$6:$B$13))</f>
        <v>1.9847262537494041</v>
      </c>
      <c r="N67" s="59">
        <f t="shared" si="12"/>
        <v>2019</v>
      </c>
      <c r="O67" s="8">
        <v>43962</v>
      </c>
      <c r="P67" s="97">
        <v>1.1246</v>
      </c>
      <c r="Q67" s="97"/>
      <c r="R67" s="98">
        <f>IF(P67="","",T67*M67*LOOKUP(RIGHT($D$2,3),定数!$A$6:$A$13,定数!$B$6:$B$13))</f>
        <v>3810.6744071989651</v>
      </c>
      <c r="S67" s="98"/>
      <c r="T67" s="99">
        <f t="shared" si="7"/>
        <v>16.000000000000458</v>
      </c>
      <c r="U67" s="99"/>
      <c r="V67" t="str">
        <f t="shared" si="11"/>
        <v/>
      </c>
      <c r="W67">
        <f t="shared" si="3"/>
        <v>0</v>
      </c>
      <c r="X67" s="41">
        <f t="shared" si="8"/>
        <v>114432.48263328511</v>
      </c>
      <c r="Y67" s="42">
        <f t="shared" si="9"/>
        <v>9.8107785306849271E-2</v>
      </c>
      <c r="Z67">
        <f t="shared" si="4"/>
        <v>3810.6744071989651</v>
      </c>
      <c r="AA67" t="str">
        <f t="shared" si="5"/>
        <v/>
      </c>
    </row>
    <row r="68" spans="2:27" x14ac:dyDescent="0.15">
      <c r="B68" s="40">
        <v>60</v>
      </c>
      <c r="C68" s="96">
        <f t="shared" si="0"/>
        <v>107016.43960216799</v>
      </c>
      <c r="D68" s="96"/>
      <c r="E68" s="60">
        <f>'検証シート　FIB1.27'!E68</f>
        <v>2019</v>
      </c>
      <c r="F68" s="8">
        <f>'検証シート　FIB1.27'!F68</f>
        <v>43961</v>
      </c>
      <c r="G68" s="40" t="s">
        <v>4</v>
      </c>
      <c r="H68" s="97">
        <f>'検証シート　FIB1.27'!H68:I68</f>
        <v>1.1234</v>
      </c>
      <c r="I68" s="97"/>
      <c r="J68" s="59">
        <f>'検証シート　FIB1.27'!J68</f>
        <v>10</v>
      </c>
      <c r="K68" s="100">
        <f t="shared" si="6"/>
        <v>3210.4931880650392</v>
      </c>
      <c r="L68" s="101"/>
      <c r="M68" s="6">
        <f>IF(J68="","",(K68/J68)/LOOKUP(RIGHT($D$2,3),定数!$A$6:$A$13,定数!$B$6:$B$13))</f>
        <v>2.6754109900541994</v>
      </c>
      <c r="N68" s="59">
        <f t="shared" si="12"/>
        <v>2019</v>
      </c>
      <c r="O68" s="8">
        <v>43961</v>
      </c>
      <c r="P68" s="97">
        <v>1.125</v>
      </c>
      <c r="Q68" s="97"/>
      <c r="R68" s="98">
        <f>IF(P68="","",T68*M68*LOOKUP(RIGHT($D$2,3),定数!$A$6:$A$13,定数!$B$6:$B$13))</f>
        <v>5136.7891009042105</v>
      </c>
      <c r="S68" s="98"/>
      <c r="T68" s="99">
        <f t="shared" si="7"/>
        <v>16.000000000000458</v>
      </c>
      <c r="U68" s="99"/>
      <c r="V68" t="str">
        <f t="shared" si="11"/>
        <v/>
      </c>
      <c r="W68">
        <f t="shared" si="3"/>
        <v>0</v>
      </c>
      <c r="X68" s="41">
        <f t="shared" si="8"/>
        <v>114432.48263328511</v>
      </c>
      <c r="Y68" s="42">
        <f t="shared" si="9"/>
        <v>6.480714968740886E-2</v>
      </c>
      <c r="Z68">
        <f t="shared" si="4"/>
        <v>5136.7891009042105</v>
      </c>
      <c r="AA68" t="str">
        <f t="shared" si="5"/>
        <v/>
      </c>
    </row>
    <row r="69" spans="2:27" x14ac:dyDescent="0.15">
      <c r="B69" s="40">
        <v>61</v>
      </c>
      <c r="C69" s="96">
        <f t="shared" si="0"/>
        <v>112153.22870307219</v>
      </c>
      <c r="D69" s="96"/>
      <c r="E69" s="60">
        <f>'検証シート　FIB1.27'!E69</f>
        <v>2019</v>
      </c>
      <c r="F69" s="8">
        <f>'検証シート　FIB1.27'!F69</f>
        <v>43964</v>
      </c>
      <c r="G69" s="40" t="s">
        <v>3</v>
      </c>
      <c r="H69" s="97">
        <f>'検証シート　FIB1.27'!H69:I69</f>
        <v>1.1228</v>
      </c>
      <c r="I69" s="97"/>
      <c r="J69" s="59">
        <f>'検証シート　FIB1.27'!J69</f>
        <v>8</v>
      </c>
      <c r="K69" s="100">
        <f t="shared" si="6"/>
        <v>3364.5968610921655</v>
      </c>
      <c r="L69" s="101"/>
      <c r="M69" s="6">
        <f>IF(J69="","",(K69/J69)/LOOKUP(RIGHT($D$2,3),定数!$A$6:$A$13,定数!$B$6:$B$13))</f>
        <v>3.5047883969710059</v>
      </c>
      <c r="N69" s="59">
        <f t="shared" si="12"/>
        <v>2019</v>
      </c>
      <c r="O69" s="8">
        <v>43964</v>
      </c>
      <c r="P69" s="97">
        <v>1.1236999999999999</v>
      </c>
      <c r="Q69" s="97"/>
      <c r="R69" s="98">
        <f>IF(P69="","",T69*M69*LOOKUP(RIGHT($D$2,3),定数!$A$6:$A$13,定数!$B$6:$B$13))</f>
        <v>-3785.1714687282692</v>
      </c>
      <c r="S69" s="98"/>
      <c r="T69" s="99">
        <f t="shared" si="7"/>
        <v>-8.9999999999990088</v>
      </c>
      <c r="U69" s="99"/>
      <c r="V69" t="str">
        <f t="shared" si="11"/>
        <v/>
      </c>
      <c r="W69">
        <f t="shared" si="3"/>
        <v>1</v>
      </c>
      <c r="X69" s="41">
        <f t="shared" si="8"/>
        <v>114432.48263328511</v>
      </c>
      <c r="Y69" s="42">
        <f t="shared" si="9"/>
        <v>1.9917892872403198E-2</v>
      </c>
      <c r="Z69" t="str">
        <f t="shared" si="4"/>
        <v/>
      </c>
      <c r="AA69">
        <f t="shared" si="5"/>
        <v>-3785.1714687282692</v>
      </c>
    </row>
    <row r="70" spans="2:27" x14ac:dyDescent="0.15">
      <c r="B70" s="40">
        <v>62</v>
      </c>
      <c r="C70" s="96">
        <f t="shared" si="0"/>
        <v>108368.05723434393</v>
      </c>
      <c r="D70" s="96"/>
      <c r="E70" s="60">
        <f>'検証シート　FIB1.27'!E70</f>
        <v>2019</v>
      </c>
      <c r="F70" s="8">
        <f>'検証シート　FIB1.27'!F70</f>
        <v>43967</v>
      </c>
      <c r="G70" s="40" t="s">
        <v>4</v>
      </c>
      <c r="H70" s="97">
        <f>'検証シート　FIB1.27'!H70:I70</f>
        <v>1.121</v>
      </c>
      <c r="I70" s="97"/>
      <c r="J70" s="59">
        <f>'検証シート　FIB1.27'!J70</f>
        <v>9</v>
      </c>
      <c r="K70" s="100">
        <f t="shared" si="6"/>
        <v>3251.0417170303176</v>
      </c>
      <c r="L70" s="101"/>
      <c r="M70" s="6">
        <f>IF(J70="","",(K70/J70)/LOOKUP(RIGHT($D$2,3),定数!$A$6:$A$13,定数!$B$6:$B$13))</f>
        <v>3.0102238120651088</v>
      </c>
      <c r="N70" s="59">
        <f t="shared" si="12"/>
        <v>2019</v>
      </c>
      <c r="O70" s="8">
        <v>43967</v>
      </c>
      <c r="P70" s="97">
        <v>1.1221000000000001</v>
      </c>
      <c r="Q70" s="97"/>
      <c r="R70" s="98">
        <f>IF(P70="","",T70*M70*LOOKUP(RIGHT($D$2,3),定数!$A$6:$A$13,定数!$B$6:$B$13))</f>
        <v>3973.4954319263084</v>
      </c>
      <c r="S70" s="98"/>
      <c r="T70" s="99">
        <f t="shared" si="7"/>
        <v>11.000000000001009</v>
      </c>
      <c r="U70" s="99"/>
      <c r="V70" t="str">
        <f t="shared" si="11"/>
        <v/>
      </c>
      <c r="W70">
        <f t="shared" si="3"/>
        <v>0</v>
      </c>
      <c r="X70" s="41">
        <f t="shared" si="8"/>
        <v>114432.48263328511</v>
      </c>
      <c r="Y70" s="42">
        <f t="shared" si="9"/>
        <v>5.2995663987955965E-2</v>
      </c>
      <c r="Z70">
        <f t="shared" si="4"/>
        <v>3973.4954319263084</v>
      </c>
      <c r="AA70" t="str">
        <f t="shared" si="5"/>
        <v/>
      </c>
    </row>
    <row r="71" spans="2:27" x14ac:dyDescent="0.15">
      <c r="B71" s="40">
        <v>63</v>
      </c>
      <c r="C71" s="96">
        <f t="shared" si="0"/>
        <v>112341.55266627023</v>
      </c>
      <c r="D71" s="96"/>
      <c r="E71" s="60">
        <f>'検証シート　FIB1.27'!E71</f>
        <v>2019</v>
      </c>
      <c r="F71" s="8">
        <f>'検証シート　FIB1.27'!F71</f>
        <v>43968</v>
      </c>
      <c r="G71" s="40" t="s">
        <v>3</v>
      </c>
      <c r="H71" s="97">
        <f>'検証シート　FIB1.27'!H71:I71</f>
        <v>1.1162000000000001</v>
      </c>
      <c r="I71" s="97"/>
      <c r="J71" s="59">
        <f>'検証シート　FIB1.27'!J71</f>
        <v>7</v>
      </c>
      <c r="K71" s="100">
        <f t="shared" si="6"/>
        <v>3370.246579988107</v>
      </c>
      <c r="L71" s="101"/>
      <c r="M71" s="6">
        <f>IF(J71="","",(K71/J71)/LOOKUP(RIGHT($D$2,3),定数!$A$6:$A$13,定数!$B$6:$B$13))</f>
        <v>4.0121983095096514</v>
      </c>
      <c r="N71" s="59">
        <f t="shared" si="12"/>
        <v>2019</v>
      </c>
      <c r="O71" s="8">
        <v>43968</v>
      </c>
      <c r="P71" s="97">
        <v>1.1154999999999999</v>
      </c>
      <c r="Q71" s="97"/>
      <c r="R71" s="98">
        <f>IF(P71="","",T71*M71*LOOKUP(RIGHT($D$2,3),定数!$A$6:$A$13,定数!$B$6:$B$13))</f>
        <v>3370.246579988805</v>
      </c>
      <c r="S71" s="98"/>
      <c r="T71" s="99">
        <f t="shared" si="7"/>
        <v>7.0000000000014495</v>
      </c>
      <c r="U71" s="99"/>
      <c r="V71" t="str">
        <f t="shared" si="11"/>
        <v/>
      </c>
      <c r="W71">
        <f t="shared" si="3"/>
        <v>0</v>
      </c>
      <c r="X71" s="41">
        <f t="shared" si="8"/>
        <v>114432.48263328511</v>
      </c>
      <c r="Y71" s="42">
        <f t="shared" si="9"/>
        <v>1.8272171667511161E-2</v>
      </c>
      <c r="Z71">
        <f t="shared" si="4"/>
        <v>3370.246579988805</v>
      </c>
      <c r="AA71" t="str">
        <f t="shared" si="5"/>
        <v/>
      </c>
    </row>
    <row r="72" spans="2:27" x14ac:dyDescent="0.15">
      <c r="B72" s="40">
        <v>64</v>
      </c>
      <c r="C72" s="96">
        <f t="shared" si="0"/>
        <v>115711.79924625903</v>
      </c>
      <c r="D72" s="96"/>
      <c r="E72" s="60">
        <f>'検証シート　FIB1.27'!E72</f>
        <v>2019</v>
      </c>
      <c r="F72" s="8">
        <f>'検証シート　FIB1.27'!F72</f>
        <v>43971</v>
      </c>
      <c r="G72" s="40" t="s">
        <v>3</v>
      </c>
      <c r="H72" s="97">
        <f>'検証シート　FIB1.27'!H72:I72</f>
        <v>1.1157999999999999</v>
      </c>
      <c r="I72" s="97"/>
      <c r="J72" s="59">
        <f>'検証シート　FIB1.27'!J72</f>
        <v>8</v>
      </c>
      <c r="K72" s="100">
        <f t="shared" si="6"/>
        <v>3471.353977387771</v>
      </c>
      <c r="L72" s="101"/>
      <c r="M72" s="6">
        <f>IF(J72="","",(K72/J72)/LOOKUP(RIGHT($D$2,3),定数!$A$6:$A$13,定数!$B$6:$B$13))</f>
        <v>3.6159937264455948</v>
      </c>
      <c r="N72" s="59">
        <f t="shared" si="12"/>
        <v>2019</v>
      </c>
      <c r="O72" s="8">
        <v>43971</v>
      </c>
      <c r="P72" s="97">
        <v>1.1167</v>
      </c>
      <c r="Q72" s="97"/>
      <c r="R72" s="98">
        <f>IF(P72="","",T72*M72*LOOKUP(RIGHT($D$2,3),定数!$A$6:$A$13,定数!$B$6:$B$13))</f>
        <v>-3905.2732245617763</v>
      </c>
      <c r="S72" s="98"/>
      <c r="T72" s="99">
        <f t="shared" si="7"/>
        <v>-9.0000000000012292</v>
      </c>
      <c r="U72" s="99"/>
      <c r="V72" t="str">
        <f t="shared" si="11"/>
        <v/>
      </c>
      <c r="W72">
        <f t="shared" si="3"/>
        <v>1</v>
      </c>
      <c r="X72" s="41">
        <f t="shared" si="8"/>
        <v>115711.79924625903</v>
      </c>
      <c r="Y72" s="42">
        <f t="shared" si="9"/>
        <v>0</v>
      </c>
      <c r="Z72" t="str">
        <f t="shared" si="4"/>
        <v/>
      </c>
      <c r="AA72">
        <f t="shared" si="5"/>
        <v>-3905.2732245617763</v>
      </c>
    </row>
    <row r="73" spans="2:27" x14ac:dyDescent="0.15">
      <c r="B73" s="40">
        <v>65</v>
      </c>
      <c r="C73" s="96">
        <f t="shared" si="0"/>
        <v>111806.52602169725</v>
      </c>
      <c r="D73" s="96"/>
      <c r="E73" s="60">
        <f>'検証シート　FIB1.27'!E73</f>
        <v>2019</v>
      </c>
      <c r="F73" s="8">
        <f>'検証シート　FIB1.27'!F73</f>
        <v>43972</v>
      </c>
      <c r="G73" s="40" t="s">
        <v>3</v>
      </c>
      <c r="H73" s="97">
        <f>'検証シート　FIB1.27'!H73:I73</f>
        <v>1.1156999999999999</v>
      </c>
      <c r="I73" s="97"/>
      <c r="J73" s="59">
        <f>'検証シート　FIB1.27'!J73</f>
        <v>13</v>
      </c>
      <c r="K73" s="100">
        <f t="shared" si="6"/>
        <v>3354.1957806509176</v>
      </c>
      <c r="L73" s="101"/>
      <c r="M73" s="6">
        <f>IF(J73="","",(K73/J73)/LOOKUP(RIGHT($D$2,3),定数!$A$6:$A$13,定数!$B$6:$B$13))</f>
        <v>2.1501255004172548</v>
      </c>
      <c r="N73" s="59">
        <f t="shared" si="12"/>
        <v>2019</v>
      </c>
      <c r="O73" s="8">
        <v>43972</v>
      </c>
      <c r="P73" s="97">
        <v>1.1158999999999999</v>
      </c>
      <c r="Q73" s="97"/>
      <c r="R73" s="98">
        <f>IF(P73="","",T73*M73*LOOKUP(RIGHT($D$2,3),定数!$A$6:$A$13,定数!$B$6:$B$13))</f>
        <v>-516.03012010008433</v>
      </c>
      <c r="S73" s="98"/>
      <c r="T73" s="99">
        <f t="shared" si="7"/>
        <v>-1.9999999999997797</v>
      </c>
      <c r="U73" s="99"/>
      <c r="V73" t="str">
        <f t="shared" si="11"/>
        <v/>
      </c>
      <c r="W73">
        <f t="shared" si="3"/>
        <v>2</v>
      </c>
      <c r="X73" s="41">
        <f t="shared" si="8"/>
        <v>115711.79924625903</v>
      </c>
      <c r="Y73" s="42">
        <f t="shared" si="9"/>
        <v>3.375000000000461E-2</v>
      </c>
      <c r="Z73" t="str">
        <f t="shared" si="4"/>
        <v/>
      </c>
      <c r="AA73">
        <f t="shared" si="5"/>
        <v>-516.03012010008433</v>
      </c>
    </row>
    <row r="74" spans="2:27" x14ac:dyDescent="0.15">
      <c r="B74" s="40">
        <v>66</v>
      </c>
      <c r="C74" s="96">
        <f t="shared" ref="C74:C108" si="13">IF(R73="","",C73+R73)</f>
        <v>111290.49590159717</v>
      </c>
      <c r="D74" s="96"/>
      <c r="E74" s="60">
        <f>'検証シート　FIB1.27'!E74</f>
        <v>2019</v>
      </c>
      <c r="F74" s="8">
        <f>'検証シート　FIB1.27'!F74</f>
        <v>43975</v>
      </c>
      <c r="G74" s="40" t="s">
        <v>4</v>
      </c>
      <c r="H74" s="97">
        <f>'検証シート　FIB1.27'!H74:I74</f>
        <v>1.1198999999999999</v>
      </c>
      <c r="I74" s="97"/>
      <c r="J74" s="59">
        <f>'検証シート　FIB1.27'!J74</f>
        <v>12</v>
      </c>
      <c r="K74" s="100">
        <f t="shared" si="6"/>
        <v>3338.7148770479148</v>
      </c>
      <c r="L74" s="101"/>
      <c r="M74" s="6">
        <f>IF(J74="","",(K74/J74)/LOOKUP(RIGHT($D$2,3),定数!$A$6:$A$13,定数!$B$6:$B$13))</f>
        <v>2.3185519979499407</v>
      </c>
      <c r="N74" s="59">
        <f t="shared" si="12"/>
        <v>2019</v>
      </c>
      <c r="O74" s="8">
        <v>43978</v>
      </c>
      <c r="P74" s="97">
        <v>1.1214999999999999</v>
      </c>
      <c r="Q74" s="97"/>
      <c r="R74" s="98">
        <f>IF(P74="","",T74*M74*LOOKUP(RIGHT($D$2,3),定数!$A$6:$A$13,定数!$B$6:$B$13))</f>
        <v>4451.6198360640137</v>
      </c>
      <c r="S74" s="98"/>
      <c r="T74" s="99">
        <f t="shared" si="7"/>
        <v>16.000000000000458</v>
      </c>
      <c r="U74" s="99"/>
      <c r="V74" t="str">
        <f t="shared" si="11"/>
        <v/>
      </c>
      <c r="W74">
        <f t="shared" si="11"/>
        <v>0</v>
      </c>
      <c r="X74" s="41">
        <f t="shared" si="8"/>
        <v>115711.79924625903</v>
      </c>
      <c r="Y74" s="42">
        <f t="shared" si="9"/>
        <v>3.8209615384619533E-2</v>
      </c>
      <c r="Z74">
        <f t="shared" ref="Z74:Z108" si="14">IF(R74&gt;0,R74,"")</f>
        <v>4451.6198360640137</v>
      </c>
      <c r="AA74" t="str">
        <f t="shared" ref="AA74:AA108" si="15">IF(R74&lt;0,R74,"")</f>
        <v/>
      </c>
    </row>
    <row r="75" spans="2:27" x14ac:dyDescent="0.15">
      <c r="B75" s="40">
        <v>67</v>
      </c>
      <c r="C75" s="96">
        <f t="shared" si="13"/>
        <v>115742.11573766118</v>
      </c>
      <c r="D75" s="96"/>
      <c r="E75" s="60">
        <f>'検証シート　FIB1.27'!E75</f>
        <v>2019</v>
      </c>
      <c r="F75" s="8">
        <f>'検証シート　FIB1.27'!F75</f>
        <v>43978</v>
      </c>
      <c r="G75" s="40" t="s">
        <v>3</v>
      </c>
      <c r="H75" s="97">
        <f>'検証シート　FIB1.27'!H75:I75</f>
        <v>1.1189</v>
      </c>
      <c r="I75" s="97"/>
      <c r="J75" s="59">
        <f>'検証シート　FIB1.27'!J75</f>
        <v>6</v>
      </c>
      <c r="K75" s="100">
        <f t="shared" ref="K75:K108" si="16">IF(J75="","",C75*0.03)</f>
        <v>3472.2634721298355</v>
      </c>
      <c r="L75" s="101"/>
      <c r="M75" s="6">
        <f>IF(J75="","",(K75/J75)/LOOKUP(RIGHT($D$2,3),定数!$A$6:$A$13,定数!$B$6:$B$13))</f>
        <v>4.8225881557358825</v>
      </c>
      <c r="N75" s="59">
        <f t="shared" si="12"/>
        <v>2019</v>
      </c>
      <c r="O75" s="8">
        <v>43978</v>
      </c>
      <c r="P75" s="97">
        <v>1.1195999999999999</v>
      </c>
      <c r="Q75" s="97"/>
      <c r="R75" s="98">
        <f>IF(P75="","",T75*M75*LOOKUP(RIGHT($D$2,3),定数!$A$6:$A$13,定数!$B$6:$B$13))</f>
        <v>-4050.9740508176951</v>
      </c>
      <c r="S75" s="98"/>
      <c r="T75" s="99">
        <f t="shared" si="7"/>
        <v>-6.9999999999992291</v>
      </c>
      <c r="U75" s="99"/>
      <c r="V75" t="str">
        <f t="shared" ref="V75:W90" si="17">IF(S75&lt;&gt;"",IF(S75&lt;0,1+V74,0),"")</f>
        <v/>
      </c>
      <c r="W75">
        <f t="shared" si="17"/>
        <v>1</v>
      </c>
      <c r="X75" s="41">
        <f t="shared" si="8"/>
        <v>115742.11573766118</v>
      </c>
      <c r="Y75" s="42">
        <f t="shared" si="9"/>
        <v>0</v>
      </c>
      <c r="Z75" t="str">
        <f t="shared" si="14"/>
        <v/>
      </c>
      <c r="AA75">
        <f t="shared" si="15"/>
        <v>-4050.9740508176951</v>
      </c>
    </row>
    <row r="76" spans="2:27" x14ac:dyDescent="0.15">
      <c r="B76" s="40">
        <v>68</v>
      </c>
      <c r="C76" s="96">
        <f t="shared" si="13"/>
        <v>111691.14168684349</v>
      </c>
      <c r="D76" s="96"/>
      <c r="E76" s="61">
        <f>'検証シート　FIB1.27'!E76</f>
        <v>2019</v>
      </c>
      <c r="F76" s="8">
        <f>'検証シート　FIB1.27'!F76</f>
        <v>43995</v>
      </c>
      <c r="G76" s="40" t="s">
        <v>3</v>
      </c>
      <c r="H76" s="97">
        <f>'検証シート　FIB1.27'!H76:I76</f>
        <v>1.1269</v>
      </c>
      <c r="I76" s="97"/>
      <c r="J76" s="59">
        <f>'検証シート　FIB1.27'!J76</f>
        <v>15</v>
      </c>
      <c r="K76" s="100">
        <f t="shared" si="16"/>
        <v>3350.7342506053046</v>
      </c>
      <c r="L76" s="101"/>
      <c r="M76" s="6">
        <f>IF(J76="","",(K76/J76)/LOOKUP(RIGHT($D$2,3),定数!$A$6:$A$13,定数!$B$6:$B$13))</f>
        <v>1.8615190281140583</v>
      </c>
      <c r="N76" s="59">
        <f t="shared" si="12"/>
        <v>2019</v>
      </c>
      <c r="O76" s="8">
        <v>43995</v>
      </c>
      <c r="P76" s="97">
        <v>1.1285000000000001</v>
      </c>
      <c r="Q76" s="97"/>
      <c r="R76" s="98">
        <f>IF(P76="","",T76*M76*LOOKUP(RIGHT($D$2,3),定数!$A$6:$A$13,定数!$B$6:$B$13))</f>
        <v>-3574.1165339790941</v>
      </c>
      <c r="S76" s="98"/>
      <c r="T76" s="99">
        <f t="shared" ref="T76:T108" si="18">IF(P76="","",IF(G76="買",(P76-H76),(H76-P76))*IF(RIGHT($D$2,3)="JPY",100,10000))</f>
        <v>-16.000000000000458</v>
      </c>
      <c r="U76" s="99"/>
      <c r="V76" t="str">
        <f t="shared" si="17"/>
        <v/>
      </c>
      <c r="W76">
        <f t="shared" si="17"/>
        <v>2</v>
      </c>
      <c r="X76" s="41">
        <f t="shared" ref="X76:X108" si="19">IF(C76&lt;&gt;"",MAX(X75,C76),"")</f>
        <v>115742.11573766118</v>
      </c>
      <c r="Y76" s="42">
        <f t="shared" ref="Y76:Y108" si="20">IF(X76&lt;&gt;"",1-(C76/X76),"")</f>
        <v>3.4999999999996145E-2</v>
      </c>
      <c r="Z76" t="str">
        <f t="shared" si="14"/>
        <v/>
      </c>
      <c r="AA76">
        <f t="shared" si="15"/>
        <v>-3574.1165339790941</v>
      </c>
    </row>
    <row r="77" spans="2:27" x14ac:dyDescent="0.15">
      <c r="B77" s="40">
        <v>69</v>
      </c>
      <c r="C77" s="96">
        <f t="shared" si="13"/>
        <v>108117.0251528644</v>
      </c>
      <c r="D77" s="96"/>
      <c r="E77" s="61">
        <f>'検証シート　FIB1.27'!E77</f>
        <v>2019</v>
      </c>
      <c r="F77" s="8">
        <f>'検証シート　FIB1.27'!F77</f>
        <v>43996</v>
      </c>
      <c r="G77" s="40" t="s">
        <v>3</v>
      </c>
      <c r="H77" s="97">
        <f>'検証シート　FIB1.27'!H77:I77</f>
        <v>1.1273</v>
      </c>
      <c r="I77" s="97"/>
      <c r="J77" s="59">
        <f>'検証シート　FIB1.27'!J77</f>
        <v>7</v>
      </c>
      <c r="K77" s="100">
        <f t="shared" si="16"/>
        <v>3243.5107545859319</v>
      </c>
      <c r="L77" s="101"/>
      <c r="M77" s="6">
        <f>IF(J77="","",(K77/J77)/LOOKUP(RIGHT($D$2,3),定数!$A$6:$A$13,定数!$B$6:$B$13))</f>
        <v>3.8613223268880144</v>
      </c>
      <c r="N77" s="59">
        <f t="shared" si="12"/>
        <v>2019</v>
      </c>
      <c r="O77" s="8">
        <v>43996</v>
      </c>
      <c r="P77" s="97">
        <v>1.1281000000000001</v>
      </c>
      <c r="Q77" s="97"/>
      <c r="R77" s="98">
        <f>IF(P77="","",T77*M77*LOOKUP(RIGHT($D$2,3),定数!$A$6:$A$13,定数!$B$6:$B$13))</f>
        <v>-3706.8694338131145</v>
      </c>
      <c r="S77" s="98"/>
      <c r="T77" s="99">
        <f t="shared" si="18"/>
        <v>-8.0000000000013394</v>
      </c>
      <c r="U77" s="99"/>
      <c r="V77" t="str">
        <f t="shared" si="17"/>
        <v/>
      </c>
      <c r="W77">
        <f t="shared" si="17"/>
        <v>3</v>
      </c>
      <c r="X77" s="41">
        <f t="shared" si="19"/>
        <v>115742.11573766118</v>
      </c>
      <c r="Y77" s="42">
        <f t="shared" si="20"/>
        <v>6.5879999999997052E-2</v>
      </c>
      <c r="Z77" t="str">
        <f t="shared" si="14"/>
        <v/>
      </c>
      <c r="AA77">
        <f t="shared" si="15"/>
        <v>-3706.8694338131145</v>
      </c>
    </row>
    <row r="78" spans="2:27" x14ac:dyDescent="0.15">
      <c r="B78" s="40">
        <v>70</v>
      </c>
      <c r="C78" s="96">
        <f t="shared" si="13"/>
        <v>104410.15571905128</v>
      </c>
      <c r="D78" s="96"/>
      <c r="E78" s="61">
        <f>'検証シート　FIB1.27'!E78</f>
        <v>2019</v>
      </c>
      <c r="F78" s="8">
        <f>'検証シート　FIB1.27'!F78</f>
        <v>44001</v>
      </c>
      <c r="G78" s="40" t="s">
        <v>3</v>
      </c>
      <c r="H78" s="97">
        <f>'検証シート　FIB1.27'!H78:I78</f>
        <v>1.1192</v>
      </c>
      <c r="I78" s="97"/>
      <c r="J78" s="59">
        <f>'検証シート　FIB1.27'!J78</f>
        <v>7</v>
      </c>
      <c r="K78" s="100">
        <f t="shared" si="16"/>
        <v>3132.3046715715382</v>
      </c>
      <c r="L78" s="101"/>
      <c r="M78" s="6">
        <f>IF(J78="","",(K78/J78)/LOOKUP(RIGHT($D$2,3),定数!$A$6:$A$13,定数!$B$6:$B$13))</f>
        <v>3.7289341328232597</v>
      </c>
      <c r="N78" s="59">
        <f t="shared" si="12"/>
        <v>2019</v>
      </c>
      <c r="O78" s="8">
        <v>44001</v>
      </c>
      <c r="P78" s="97">
        <v>1.1198999999999999</v>
      </c>
      <c r="Q78" s="97"/>
      <c r="R78" s="98">
        <f>IF(P78="","",T78*M78*LOOKUP(RIGHT($D$2,3),定数!$A$6:$A$13,定数!$B$6:$B$13))</f>
        <v>-3132.3046715711935</v>
      </c>
      <c r="S78" s="98"/>
      <c r="T78" s="99">
        <f t="shared" si="18"/>
        <v>-6.9999999999992291</v>
      </c>
      <c r="U78" s="99"/>
      <c r="V78" t="str">
        <f t="shared" si="17"/>
        <v/>
      </c>
      <c r="W78">
        <f t="shared" si="17"/>
        <v>4</v>
      </c>
      <c r="X78" s="41">
        <f t="shared" si="19"/>
        <v>115742.11573766118</v>
      </c>
      <c r="Y78" s="42">
        <f t="shared" si="20"/>
        <v>9.7906971428573963E-2</v>
      </c>
      <c r="Z78" t="str">
        <f t="shared" si="14"/>
        <v/>
      </c>
      <c r="AA78">
        <f t="shared" si="15"/>
        <v>-3132.3046715711935</v>
      </c>
    </row>
    <row r="79" spans="2:27" x14ac:dyDescent="0.15">
      <c r="B79" s="40">
        <v>71</v>
      </c>
      <c r="C79" s="96">
        <f t="shared" si="13"/>
        <v>101277.85104748009</v>
      </c>
      <c r="D79" s="96"/>
      <c r="E79" s="61">
        <f>'検証シート　FIB1.27'!E79</f>
        <v>2019</v>
      </c>
      <c r="F79" s="8">
        <f>'検証シート　FIB1.27'!F79</f>
        <v>44001</v>
      </c>
      <c r="G79" s="40" t="s">
        <v>4</v>
      </c>
      <c r="H79" s="97">
        <f>'検証シート　FIB1.27'!H79:I79</f>
        <v>1.1201000000000001</v>
      </c>
      <c r="I79" s="97"/>
      <c r="J79" s="59">
        <f>'検証シート　FIB1.27'!J79</f>
        <v>12</v>
      </c>
      <c r="K79" s="100">
        <f t="shared" si="16"/>
        <v>3038.3355314244027</v>
      </c>
      <c r="L79" s="101"/>
      <c r="M79" s="6">
        <f>IF(J79="","",(K79/J79)/LOOKUP(RIGHT($D$2,3),定数!$A$6:$A$13,定数!$B$6:$B$13))</f>
        <v>2.1099552301558351</v>
      </c>
      <c r="N79" s="59">
        <f t="shared" si="12"/>
        <v>2019</v>
      </c>
      <c r="O79" s="8">
        <v>44001</v>
      </c>
      <c r="P79" s="97">
        <v>1.1217999999999999</v>
      </c>
      <c r="Q79" s="97"/>
      <c r="R79" s="98">
        <f>IF(P79="","",T79*M79*LOOKUP(RIGHT($D$2,3),定数!$A$6:$A$13,定数!$B$6:$B$13))</f>
        <v>4304.3086695174297</v>
      </c>
      <c r="S79" s="98"/>
      <c r="T79" s="99">
        <f t="shared" si="18"/>
        <v>16.999999999998128</v>
      </c>
      <c r="U79" s="99"/>
      <c r="V79" t="str">
        <f t="shared" si="17"/>
        <v/>
      </c>
      <c r="W79">
        <f t="shared" si="17"/>
        <v>0</v>
      </c>
      <c r="X79" s="41">
        <f t="shared" si="19"/>
        <v>115742.11573766118</v>
      </c>
      <c r="Y79" s="42">
        <f t="shared" si="20"/>
        <v>0.12496976228571388</v>
      </c>
      <c r="Z79">
        <f t="shared" si="14"/>
        <v>4304.3086695174297</v>
      </c>
      <c r="AA79" t="str">
        <f t="shared" si="15"/>
        <v/>
      </c>
    </row>
    <row r="80" spans="2:27" x14ac:dyDescent="0.15">
      <c r="B80" s="40">
        <v>72</v>
      </c>
      <c r="C80" s="96">
        <f t="shared" si="13"/>
        <v>105582.15971699751</v>
      </c>
      <c r="D80" s="96"/>
      <c r="E80" s="61">
        <f>'検証シート　FIB1.27'!E80</f>
        <v>2019</v>
      </c>
      <c r="F80" s="8">
        <f>'検証シート　FIB1.27'!F80</f>
        <v>44001</v>
      </c>
      <c r="G80" s="40" t="s">
        <v>4</v>
      </c>
      <c r="H80" s="97">
        <f>'検証シート　FIB1.27'!H80:I80</f>
        <v>1.1215999999999999</v>
      </c>
      <c r="I80" s="97"/>
      <c r="J80" s="59">
        <f>'検証シート　FIB1.27'!J80</f>
        <v>12</v>
      </c>
      <c r="K80" s="100">
        <f t="shared" si="16"/>
        <v>3167.4647915099254</v>
      </c>
      <c r="L80" s="101"/>
      <c r="M80" s="6">
        <f>IF(J80="","",(K80/J80)/LOOKUP(RIGHT($D$2,3),定数!$A$6:$A$13,定数!$B$6:$B$13))</f>
        <v>2.199628327437448</v>
      </c>
      <c r="N80" s="59">
        <f t="shared" si="12"/>
        <v>2019</v>
      </c>
      <c r="O80" s="8">
        <v>44001</v>
      </c>
      <c r="P80" s="97">
        <v>1.1231</v>
      </c>
      <c r="Q80" s="97"/>
      <c r="R80" s="98">
        <f>IF(P80="","",T80*M80*LOOKUP(RIGHT($D$2,3),定数!$A$6:$A$13,定数!$B$6:$B$13))</f>
        <v>3959.3309893875567</v>
      </c>
      <c r="S80" s="98"/>
      <c r="T80" s="99">
        <f t="shared" si="18"/>
        <v>15.000000000000568</v>
      </c>
      <c r="U80" s="99"/>
      <c r="V80" t="str">
        <f t="shared" si="17"/>
        <v/>
      </c>
      <c r="W80">
        <f t="shared" si="17"/>
        <v>0</v>
      </c>
      <c r="X80" s="41">
        <f t="shared" si="19"/>
        <v>115742.11573766118</v>
      </c>
      <c r="Y80" s="42">
        <f t="shared" si="20"/>
        <v>8.778097718286082E-2</v>
      </c>
      <c r="Z80">
        <f t="shared" si="14"/>
        <v>3959.3309893875567</v>
      </c>
      <c r="AA80" t="str">
        <f t="shared" si="15"/>
        <v/>
      </c>
    </row>
    <row r="81" spans="2:27" x14ac:dyDescent="0.15">
      <c r="B81" s="40">
        <v>73</v>
      </c>
      <c r="C81" s="96">
        <f t="shared" si="13"/>
        <v>109541.49070638507</v>
      </c>
      <c r="D81" s="96"/>
      <c r="E81" s="61">
        <f>'検証シート　FIB1.27'!E81</f>
        <v>2019</v>
      </c>
      <c r="F81" s="8">
        <f>'検証シート　FIB1.27'!F81</f>
        <v>44019</v>
      </c>
      <c r="G81" s="40" t="s">
        <v>3</v>
      </c>
      <c r="H81" s="97">
        <f>'検証シート　FIB1.27'!H81:I81</f>
        <v>1.1203000000000001</v>
      </c>
      <c r="I81" s="97"/>
      <c r="J81" s="59">
        <f>'検証シート　FIB1.27'!J81</f>
        <v>10</v>
      </c>
      <c r="K81" s="100">
        <f t="shared" si="16"/>
        <v>3286.2447211915519</v>
      </c>
      <c r="L81" s="101"/>
      <c r="M81" s="6">
        <f>IF(J81="","",(K81/J81)/LOOKUP(RIGHT($D$2,3),定数!$A$6:$A$13,定数!$B$6:$B$13))</f>
        <v>2.7385372676596265</v>
      </c>
      <c r="N81" s="59">
        <f t="shared" si="12"/>
        <v>2019</v>
      </c>
      <c r="O81" s="8">
        <v>44019</v>
      </c>
      <c r="P81" s="97">
        <v>1.1214</v>
      </c>
      <c r="Q81" s="97"/>
      <c r="R81" s="98">
        <f>IF(P81="","",T81*M81*LOOKUP(RIGHT($D$2,3),定数!$A$6:$A$13,定数!$B$6:$B$13))</f>
        <v>-3614.8691933103091</v>
      </c>
      <c r="S81" s="98"/>
      <c r="T81" s="99">
        <f t="shared" si="18"/>
        <v>-10.999999999998789</v>
      </c>
      <c r="U81" s="99"/>
      <c r="V81" t="str">
        <f t="shared" si="17"/>
        <v/>
      </c>
      <c r="W81">
        <f t="shared" si="17"/>
        <v>1</v>
      </c>
      <c r="X81" s="41">
        <f t="shared" si="19"/>
        <v>115742.11573766118</v>
      </c>
      <c r="Y81" s="42">
        <f t="shared" si="20"/>
        <v>5.3572763827216763E-2</v>
      </c>
      <c r="Z81" t="str">
        <f t="shared" si="14"/>
        <v/>
      </c>
      <c r="AA81">
        <f t="shared" si="15"/>
        <v>-3614.8691933103091</v>
      </c>
    </row>
    <row r="82" spans="2:27" x14ac:dyDescent="0.15">
      <c r="B82" s="40">
        <v>74</v>
      </c>
      <c r="C82" s="96">
        <f t="shared" si="13"/>
        <v>105926.62151307476</v>
      </c>
      <c r="D82" s="96"/>
      <c r="E82" s="61">
        <f>'検証シート　FIB1.27'!E82</f>
        <v>2019</v>
      </c>
      <c r="F82" s="8">
        <f>'検証シート　FIB1.27'!F82</f>
        <v>0</v>
      </c>
      <c r="G82" s="40"/>
      <c r="H82" s="97">
        <f>'検証シート　FIB1.27'!H82:I82</f>
        <v>0</v>
      </c>
      <c r="I82" s="97"/>
      <c r="J82" s="59">
        <f>'検証シート　FIB1.27'!J82</f>
        <v>0</v>
      </c>
      <c r="K82" s="100">
        <f t="shared" si="16"/>
        <v>3177.7986453922426</v>
      </c>
      <c r="L82" s="101"/>
      <c r="M82" s="6" t="e">
        <f>IF(J82="","",(K82/J82)/LOOKUP(RIGHT($D$2,3),定数!$A$6:$A$13,定数!$B$6:$B$13))</f>
        <v>#DIV/0!</v>
      </c>
      <c r="N82" s="59">
        <f t="shared" si="12"/>
        <v>2019</v>
      </c>
      <c r="O82" s="8"/>
      <c r="P82" s="97"/>
      <c r="Q82" s="97"/>
      <c r="R82" s="98" t="str">
        <f>IF(P82="","",T82*M82*LOOKUP(RIGHT($D$2,3),定数!$A$6:$A$13,定数!$B$6:$B$13))</f>
        <v/>
      </c>
      <c r="S82" s="98"/>
      <c r="T82" s="99" t="str">
        <f t="shared" si="18"/>
        <v/>
      </c>
      <c r="U82" s="99"/>
      <c r="V82" t="str">
        <f t="shared" si="17"/>
        <v/>
      </c>
      <c r="W82" t="str">
        <f t="shared" si="17"/>
        <v/>
      </c>
      <c r="X82" s="41">
        <f t="shared" si="19"/>
        <v>115742.11573766118</v>
      </c>
      <c r="Y82" s="42">
        <f t="shared" si="20"/>
        <v>8.4804862620915133E-2</v>
      </c>
      <c r="Z82" t="str">
        <f t="shared" si="14"/>
        <v/>
      </c>
      <c r="AA82" t="str">
        <f t="shared" si="15"/>
        <v/>
      </c>
    </row>
    <row r="83" spans="2:27" x14ac:dyDescent="0.15">
      <c r="B83" s="40">
        <v>75</v>
      </c>
      <c r="C83" s="96" t="str">
        <f t="shared" si="13"/>
        <v/>
      </c>
      <c r="D83" s="96"/>
      <c r="E83" s="61">
        <f>'検証シート　FIB1.27'!E83</f>
        <v>0</v>
      </c>
      <c r="F83" s="8">
        <f>'検証シート　FIB1.27'!F83</f>
        <v>0</v>
      </c>
      <c r="G83" s="40"/>
      <c r="H83" s="97">
        <f>'検証シート　FIB1.27'!H83:I83</f>
        <v>0</v>
      </c>
      <c r="I83" s="97"/>
      <c r="J83" s="59">
        <f>'検証シート　FIB1.27'!J83</f>
        <v>0</v>
      </c>
      <c r="K83" s="100" t="e">
        <f t="shared" si="16"/>
        <v>#VALUE!</v>
      </c>
      <c r="L83" s="101"/>
      <c r="M83" s="6" t="e">
        <f>IF(J83="","",(K83/J83)/LOOKUP(RIGHT($D$2,3),定数!$A$6:$A$13,定数!$B$6:$B$13))</f>
        <v>#VALUE!</v>
      </c>
      <c r="N83" s="59">
        <f t="shared" si="12"/>
        <v>0</v>
      </c>
      <c r="O83" s="8"/>
      <c r="P83" s="97"/>
      <c r="Q83" s="97"/>
      <c r="R83" s="98" t="str">
        <f>IF(P83="","",T83*M83*LOOKUP(RIGHT($D$2,3),定数!$A$6:$A$13,定数!$B$6:$B$13))</f>
        <v/>
      </c>
      <c r="S83" s="98"/>
      <c r="T83" s="99" t="str">
        <f t="shared" si="18"/>
        <v/>
      </c>
      <c r="U83" s="99"/>
      <c r="V83" t="str">
        <f t="shared" si="17"/>
        <v/>
      </c>
      <c r="W83" t="str">
        <f t="shared" si="17"/>
        <v/>
      </c>
      <c r="X83" s="41" t="str">
        <f t="shared" si="19"/>
        <v/>
      </c>
      <c r="Y83" s="42" t="str">
        <f t="shared" si="20"/>
        <v/>
      </c>
      <c r="Z83" t="str">
        <f t="shared" si="14"/>
        <v/>
      </c>
      <c r="AA83" t="str">
        <f t="shared" si="15"/>
        <v/>
      </c>
    </row>
    <row r="84" spans="2:27" x14ac:dyDescent="0.15">
      <c r="B84" s="40">
        <v>76</v>
      </c>
      <c r="C84" s="96" t="str">
        <f t="shared" si="13"/>
        <v/>
      </c>
      <c r="D84" s="96"/>
      <c r="E84" s="40"/>
      <c r="F84" s="8">
        <f>'検証シート　FIB1.27'!F84</f>
        <v>0</v>
      </c>
      <c r="G84" s="40"/>
      <c r="H84" s="97">
        <f>'検証シート　FIB1.27'!H84:I84</f>
        <v>0</v>
      </c>
      <c r="I84" s="97"/>
      <c r="J84" s="59">
        <f>'検証シート　FIB1.27'!J84</f>
        <v>0</v>
      </c>
      <c r="K84" s="100" t="e">
        <f t="shared" si="16"/>
        <v>#VALUE!</v>
      </c>
      <c r="L84" s="101"/>
      <c r="M84" s="6" t="e">
        <f>IF(J84="","",(K84/J84)/LOOKUP(RIGHT($D$2,3),定数!$A$6:$A$13,定数!$B$6:$B$13))</f>
        <v>#VALUE!</v>
      </c>
      <c r="N84" s="59">
        <f t="shared" si="12"/>
        <v>0</v>
      </c>
      <c r="O84" s="8"/>
      <c r="P84" s="97"/>
      <c r="Q84" s="97"/>
      <c r="R84" s="98" t="str">
        <f>IF(P84="","",T84*M84*LOOKUP(RIGHT($D$2,3),定数!$A$6:$A$13,定数!$B$6:$B$13))</f>
        <v/>
      </c>
      <c r="S84" s="98"/>
      <c r="T84" s="99" t="str">
        <f t="shared" si="18"/>
        <v/>
      </c>
      <c r="U84" s="99"/>
      <c r="V84" t="str">
        <f t="shared" si="17"/>
        <v/>
      </c>
      <c r="W84" t="str">
        <f t="shared" si="17"/>
        <v/>
      </c>
      <c r="X84" s="41" t="str">
        <f t="shared" si="19"/>
        <v/>
      </c>
      <c r="Y84" s="42" t="str">
        <f t="shared" si="20"/>
        <v/>
      </c>
      <c r="Z84" t="str">
        <f t="shared" si="14"/>
        <v/>
      </c>
      <c r="AA84" t="str">
        <f t="shared" si="15"/>
        <v/>
      </c>
    </row>
    <row r="85" spans="2:27" x14ac:dyDescent="0.15">
      <c r="B85" s="40">
        <v>77</v>
      </c>
      <c r="C85" s="96" t="str">
        <f t="shared" si="13"/>
        <v/>
      </c>
      <c r="D85" s="96"/>
      <c r="E85" s="40"/>
      <c r="F85" s="8">
        <f>'検証シート　FIB1.27'!F85</f>
        <v>0</v>
      </c>
      <c r="G85" s="40"/>
      <c r="H85" s="97">
        <f>'検証シート　FIB1.27'!H85:I85</f>
        <v>0</v>
      </c>
      <c r="I85" s="97"/>
      <c r="J85" s="59">
        <f>'検証シート　FIB1.27'!J85</f>
        <v>0</v>
      </c>
      <c r="K85" s="100" t="e">
        <f t="shared" si="16"/>
        <v>#VALUE!</v>
      </c>
      <c r="L85" s="101"/>
      <c r="M85" s="6" t="e">
        <f>IF(J85="","",(K85/J85)/LOOKUP(RIGHT($D$2,3),定数!$A$6:$A$13,定数!$B$6:$B$13))</f>
        <v>#VALUE!</v>
      </c>
      <c r="N85" s="59">
        <f t="shared" si="12"/>
        <v>0</v>
      </c>
      <c r="O85" s="8"/>
      <c r="P85" s="97"/>
      <c r="Q85" s="97"/>
      <c r="R85" s="98" t="str">
        <f>IF(P85="","",T85*M85*LOOKUP(RIGHT($D$2,3),定数!$A$6:$A$13,定数!$B$6:$B$13))</f>
        <v/>
      </c>
      <c r="S85" s="98"/>
      <c r="T85" s="99" t="str">
        <f t="shared" si="18"/>
        <v/>
      </c>
      <c r="U85" s="99"/>
      <c r="V85" t="str">
        <f t="shared" si="17"/>
        <v/>
      </c>
      <c r="W85" t="str">
        <f t="shared" si="17"/>
        <v/>
      </c>
      <c r="X85" s="41" t="str">
        <f t="shared" si="19"/>
        <v/>
      </c>
      <c r="Y85" s="42" t="str">
        <f t="shared" si="20"/>
        <v/>
      </c>
      <c r="Z85" t="str">
        <f t="shared" si="14"/>
        <v/>
      </c>
      <c r="AA85" t="str">
        <f t="shared" si="15"/>
        <v/>
      </c>
    </row>
    <row r="86" spans="2:27" x14ac:dyDescent="0.15">
      <c r="B86" s="40">
        <v>78</v>
      </c>
      <c r="C86" s="96" t="str">
        <f t="shared" si="13"/>
        <v/>
      </c>
      <c r="D86" s="96"/>
      <c r="E86" s="40"/>
      <c r="F86" s="8">
        <f>'検証シート　FIB1.27'!F86</f>
        <v>0</v>
      </c>
      <c r="G86" s="40"/>
      <c r="H86" s="97">
        <f>'検証シート　FIB1.27'!H86:I86</f>
        <v>0</v>
      </c>
      <c r="I86" s="97"/>
      <c r="J86" s="59">
        <f>'検証シート　FIB1.27'!J86</f>
        <v>0</v>
      </c>
      <c r="K86" s="100" t="e">
        <f t="shared" si="16"/>
        <v>#VALUE!</v>
      </c>
      <c r="L86" s="101"/>
      <c r="M86" s="6" t="e">
        <f>IF(J86="","",(K86/J86)/LOOKUP(RIGHT($D$2,3),定数!$A$6:$A$13,定数!$B$6:$B$13))</f>
        <v>#VALUE!</v>
      </c>
      <c r="N86" s="59">
        <f t="shared" si="12"/>
        <v>0</v>
      </c>
      <c r="O86" s="8"/>
      <c r="P86" s="97"/>
      <c r="Q86" s="97"/>
      <c r="R86" s="98" t="str">
        <f>IF(P86="","",T86*M86*LOOKUP(RIGHT($D$2,3),定数!$A$6:$A$13,定数!$B$6:$B$13))</f>
        <v/>
      </c>
      <c r="S86" s="98"/>
      <c r="T86" s="99" t="str">
        <f t="shared" si="18"/>
        <v/>
      </c>
      <c r="U86" s="99"/>
      <c r="V86" t="str">
        <f t="shared" si="17"/>
        <v/>
      </c>
      <c r="W86" t="str">
        <f t="shared" si="17"/>
        <v/>
      </c>
      <c r="X86" s="41" t="str">
        <f t="shared" si="19"/>
        <v/>
      </c>
      <c r="Y86" s="42" t="str">
        <f t="shared" si="20"/>
        <v/>
      </c>
      <c r="Z86" t="str">
        <f t="shared" si="14"/>
        <v/>
      </c>
      <c r="AA86" t="str">
        <f t="shared" si="15"/>
        <v/>
      </c>
    </row>
    <row r="87" spans="2:27" x14ac:dyDescent="0.15">
      <c r="B87" s="40">
        <v>79</v>
      </c>
      <c r="C87" s="96" t="str">
        <f t="shared" si="13"/>
        <v/>
      </c>
      <c r="D87" s="96"/>
      <c r="E87" s="40"/>
      <c r="F87" s="8">
        <f>'検証シート　FIB1.27'!F87</f>
        <v>0</v>
      </c>
      <c r="G87" s="40"/>
      <c r="H87" s="97">
        <f>'検証シート　FIB1.27'!H87:I87</f>
        <v>0</v>
      </c>
      <c r="I87" s="97"/>
      <c r="J87" s="59">
        <f>'検証シート　FIB1.27'!J87</f>
        <v>0</v>
      </c>
      <c r="K87" s="100" t="e">
        <f t="shared" si="16"/>
        <v>#VALUE!</v>
      </c>
      <c r="L87" s="101"/>
      <c r="M87" s="6" t="e">
        <f>IF(J87="","",(K87/J87)/LOOKUP(RIGHT($D$2,3),定数!$A$6:$A$13,定数!$B$6:$B$13))</f>
        <v>#VALUE!</v>
      </c>
      <c r="N87" s="59">
        <f t="shared" si="12"/>
        <v>0</v>
      </c>
      <c r="O87" s="8"/>
      <c r="P87" s="97"/>
      <c r="Q87" s="97"/>
      <c r="R87" s="98" t="str">
        <f>IF(P87="","",T87*M87*LOOKUP(RIGHT($D$2,3),定数!$A$6:$A$13,定数!$B$6:$B$13))</f>
        <v/>
      </c>
      <c r="S87" s="98"/>
      <c r="T87" s="99" t="str">
        <f t="shared" si="18"/>
        <v/>
      </c>
      <c r="U87" s="99"/>
      <c r="V87" t="str">
        <f t="shared" si="17"/>
        <v/>
      </c>
      <c r="W87" t="str">
        <f t="shared" si="17"/>
        <v/>
      </c>
      <c r="X87" s="41" t="str">
        <f t="shared" si="19"/>
        <v/>
      </c>
      <c r="Y87" s="42" t="str">
        <f t="shared" si="20"/>
        <v/>
      </c>
      <c r="Z87" t="str">
        <f t="shared" si="14"/>
        <v/>
      </c>
      <c r="AA87" t="str">
        <f t="shared" si="15"/>
        <v/>
      </c>
    </row>
    <row r="88" spans="2:27" x14ac:dyDescent="0.15">
      <c r="B88" s="40">
        <v>80</v>
      </c>
      <c r="C88" s="96" t="str">
        <f t="shared" si="13"/>
        <v/>
      </c>
      <c r="D88" s="96"/>
      <c r="E88" s="40"/>
      <c r="F88" s="8">
        <f>'検証シート　FIB1.27'!F88</f>
        <v>0</v>
      </c>
      <c r="G88" s="40"/>
      <c r="H88" s="97">
        <f>'検証シート　FIB1.27'!H88:I88</f>
        <v>0</v>
      </c>
      <c r="I88" s="97"/>
      <c r="J88" s="59">
        <f>'検証シート　FIB1.27'!J88</f>
        <v>0</v>
      </c>
      <c r="K88" s="100" t="e">
        <f t="shared" si="16"/>
        <v>#VALUE!</v>
      </c>
      <c r="L88" s="101"/>
      <c r="M88" s="6" t="e">
        <f>IF(J88="","",(K88/J88)/LOOKUP(RIGHT($D$2,3),定数!$A$6:$A$13,定数!$B$6:$B$13))</f>
        <v>#VALUE!</v>
      </c>
      <c r="N88" s="59">
        <f t="shared" si="12"/>
        <v>0</v>
      </c>
      <c r="O88" s="8"/>
      <c r="P88" s="97"/>
      <c r="Q88" s="97"/>
      <c r="R88" s="98" t="str">
        <f>IF(P88="","",T88*M88*LOOKUP(RIGHT($D$2,3),定数!$A$6:$A$13,定数!$B$6:$B$13))</f>
        <v/>
      </c>
      <c r="S88" s="98"/>
      <c r="T88" s="99" t="str">
        <f t="shared" si="18"/>
        <v/>
      </c>
      <c r="U88" s="99"/>
      <c r="V88" t="str">
        <f t="shared" si="17"/>
        <v/>
      </c>
      <c r="W88" t="str">
        <f t="shared" si="17"/>
        <v/>
      </c>
      <c r="X88" s="41" t="str">
        <f t="shared" si="19"/>
        <v/>
      </c>
      <c r="Y88" s="42" t="str">
        <f t="shared" si="20"/>
        <v/>
      </c>
      <c r="Z88" t="str">
        <f t="shared" si="14"/>
        <v/>
      </c>
      <c r="AA88" t="str">
        <f t="shared" si="15"/>
        <v/>
      </c>
    </row>
    <row r="89" spans="2:27" x14ac:dyDescent="0.15">
      <c r="B89" s="40">
        <v>81</v>
      </c>
      <c r="C89" s="96" t="str">
        <f t="shared" si="13"/>
        <v/>
      </c>
      <c r="D89" s="96"/>
      <c r="E89" s="40"/>
      <c r="F89" s="8">
        <f>'検証シート　FIB1.27'!F89</f>
        <v>0</v>
      </c>
      <c r="G89" s="40"/>
      <c r="H89" s="97">
        <f>'検証シート　FIB1.27'!H89:I89</f>
        <v>0</v>
      </c>
      <c r="I89" s="97"/>
      <c r="J89" s="59">
        <f>'検証シート　FIB1.27'!J89</f>
        <v>0</v>
      </c>
      <c r="K89" s="100" t="e">
        <f t="shared" si="16"/>
        <v>#VALUE!</v>
      </c>
      <c r="L89" s="101"/>
      <c r="M89" s="6" t="e">
        <f>IF(J89="","",(K89/J89)/LOOKUP(RIGHT($D$2,3),定数!$A$6:$A$13,定数!$B$6:$B$13))</f>
        <v>#VALUE!</v>
      </c>
      <c r="N89" s="59">
        <f t="shared" si="12"/>
        <v>0</v>
      </c>
      <c r="O89" s="8"/>
      <c r="P89" s="97"/>
      <c r="Q89" s="97"/>
      <c r="R89" s="98" t="str">
        <f>IF(P89="","",T89*M89*LOOKUP(RIGHT($D$2,3),定数!$A$6:$A$13,定数!$B$6:$B$13))</f>
        <v/>
      </c>
      <c r="S89" s="98"/>
      <c r="T89" s="99" t="str">
        <f t="shared" si="18"/>
        <v/>
      </c>
      <c r="U89" s="99"/>
      <c r="V89" t="str">
        <f t="shared" si="17"/>
        <v/>
      </c>
      <c r="W89" t="str">
        <f t="shared" si="17"/>
        <v/>
      </c>
      <c r="X89" s="41" t="str">
        <f t="shared" si="19"/>
        <v/>
      </c>
      <c r="Y89" s="42" t="str">
        <f t="shared" si="20"/>
        <v/>
      </c>
      <c r="Z89" t="str">
        <f t="shared" si="14"/>
        <v/>
      </c>
      <c r="AA89" t="str">
        <f t="shared" si="15"/>
        <v/>
      </c>
    </row>
    <row r="90" spans="2:27" x14ac:dyDescent="0.15">
      <c r="B90" s="40">
        <v>82</v>
      </c>
      <c r="C90" s="96" t="str">
        <f t="shared" si="13"/>
        <v/>
      </c>
      <c r="D90" s="96"/>
      <c r="E90" s="40"/>
      <c r="F90" s="8">
        <f>'検証シート　FIB1.27'!F90</f>
        <v>0</v>
      </c>
      <c r="G90" s="40"/>
      <c r="H90" s="97">
        <f>'検証シート　FIB1.27'!H90:I90</f>
        <v>0</v>
      </c>
      <c r="I90" s="97"/>
      <c r="J90" s="59">
        <f>'検証シート　FIB1.27'!J90</f>
        <v>0</v>
      </c>
      <c r="K90" s="100" t="e">
        <f t="shared" si="16"/>
        <v>#VALUE!</v>
      </c>
      <c r="L90" s="101"/>
      <c r="M90" s="6" t="e">
        <f>IF(J90="","",(K90/J90)/LOOKUP(RIGHT($D$2,3),定数!$A$6:$A$13,定数!$B$6:$B$13))</f>
        <v>#VALUE!</v>
      </c>
      <c r="N90" s="59">
        <f t="shared" si="12"/>
        <v>0</v>
      </c>
      <c r="O90" s="8"/>
      <c r="P90" s="97"/>
      <c r="Q90" s="97"/>
      <c r="R90" s="98" t="str">
        <f>IF(P90="","",T90*M90*LOOKUP(RIGHT($D$2,3),定数!$A$6:$A$13,定数!$B$6:$B$13))</f>
        <v/>
      </c>
      <c r="S90" s="98"/>
      <c r="T90" s="99" t="str">
        <f t="shared" si="18"/>
        <v/>
      </c>
      <c r="U90" s="99"/>
      <c r="V90" t="str">
        <f t="shared" si="17"/>
        <v/>
      </c>
      <c r="W90" t="str">
        <f t="shared" si="17"/>
        <v/>
      </c>
      <c r="X90" s="41" t="str">
        <f t="shared" si="19"/>
        <v/>
      </c>
      <c r="Y90" s="42" t="str">
        <f t="shared" si="20"/>
        <v/>
      </c>
      <c r="Z90" t="str">
        <f t="shared" si="14"/>
        <v/>
      </c>
      <c r="AA90" t="str">
        <f t="shared" si="15"/>
        <v/>
      </c>
    </row>
    <row r="91" spans="2:27" x14ac:dyDescent="0.15">
      <c r="B91" s="40">
        <v>83</v>
      </c>
      <c r="C91" s="96" t="str">
        <f t="shared" si="13"/>
        <v/>
      </c>
      <c r="D91" s="96"/>
      <c r="E91" s="40"/>
      <c r="F91" s="8">
        <f>'検証シート　FIB1.27'!F91</f>
        <v>0</v>
      </c>
      <c r="G91" s="40"/>
      <c r="H91" s="97">
        <f>'検証シート　FIB1.27'!H91:I91</f>
        <v>0</v>
      </c>
      <c r="I91" s="97"/>
      <c r="J91" s="59">
        <f>'検証シート　FIB1.27'!J91</f>
        <v>0</v>
      </c>
      <c r="K91" s="100" t="e">
        <f t="shared" si="16"/>
        <v>#VALUE!</v>
      </c>
      <c r="L91" s="101"/>
      <c r="M91" s="6" t="e">
        <f>IF(J91="","",(K91/J91)/LOOKUP(RIGHT($D$2,3),定数!$A$6:$A$13,定数!$B$6:$B$13))</f>
        <v>#VALUE!</v>
      </c>
      <c r="N91" s="59">
        <f t="shared" si="12"/>
        <v>0</v>
      </c>
      <c r="O91" s="8"/>
      <c r="P91" s="97"/>
      <c r="Q91" s="97"/>
      <c r="R91" s="98" t="str">
        <f>IF(P91="","",T91*M91*LOOKUP(RIGHT($D$2,3),定数!$A$6:$A$13,定数!$B$6:$B$13))</f>
        <v/>
      </c>
      <c r="S91" s="98"/>
      <c r="T91" s="99" t="str">
        <f t="shared" si="18"/>
        <v/>
      </c>
      <c r="U91" s="99"/>
      <c r="V91" t="str">
        <f t="shared" ref="V91:W106" si="21">IF(S91&lt;&gt;"",IF(S91&lt;0,1+V90,0),"")</f>
        <v/>
      </c>
      <c r="W91" t="str">
        <f t="shared" si="21"/>
        <v/>
      </c>
      <c r="X91" s="41" t="str">
        <f t="shared" si="19"/>
        <v/>
      </c>
      <c r="Y91" s="42" t="str">
        <f t="shared" si="20"/>
        <v/>
      </c>
      <c r="Z91" t="str">
        <f t="shared" si="14"/>
        <v/>
      </c>
      <c r="AA91" t="str">
        <f t="shared" si="15"/>
        <v/>
      </c>
    </row>
    <row r="92" spans="2:27" x14ac:dyDescent="0.15">
      <c r="B92" s="40">
        <v>84</v>
      </c>
      <c r="C92" s="96" t="str">
        <f t="shared" si="13"/>
        <v/>
      </c>
      <c r="D92" s="96"/>
      <c r="E92" s="40"/>
      <c r="F92" s="8">
        <f>'検証シート　FIB1.27'!F92</f>
        <v>0</v>
      </c>
      <c r="G92" s="40"/>
      <c r="H92" s="97">
        <f>'検証シート　FIB1.27'!H92:I92</f>
        <v>0</v>
      </c>
      <c r="I92" s="97"/>
      <c r="J92" s="59">
        <f>'検証シート　FIB1.27'!J92</f>
        <v>0</v>
      </c>
      <c r="K92" s="100" t="e">
        <f t="shared" si="16"/>
        <v>#VALUE!</v>
      </c>
      <c r="L92" s="101"/>
      <c r="M92" s="6" t="e">
        <f>IF(J92="","",(K92/J92)/LOOKUP(RIGHT($D$2,3),定数!$A$6:$A$13,定数!$B$6:$B$13))</f>
        <v>#VALUE!</v>
      </c>
      <c r="N92" s="59">
        <f t="shared" si="12"/>
        <v>0</v>
      </c>
      <c r="O92" s="8"/>
      <c r="P92" s="97"/>
      <c r="Q92" s="97"/>
      <c r="R92" s="98" t="str">
        <f>IF(P92="","",T92*M92*LOOKUP(RIGHT($D$2,3),定数!$A$6:$A$13,定数!$B$6:$B$13))</f>
        <v/>
      </c>
      <c r="S92" s="98"/>
      <c r="T92" s="99" t="str">
        <f t="shared" si="18"/>
        <v/>
      </c>
      <c r="U92" s="99"/>
      <c r="V92" t="str">
        <f t="shared" si="21"/>
        <v/>
      </c>
      <c r="W92" t="str">
        <f t="shared" si="21"/>
        <v/>
      </c>
      <c r="X92" s="41" t="str">
        <f t="shared" si="19"/>
        <v/>
      </c>
      <c r="Y92" s="42" t="str">
        <f t="shared" si="20"/>
        <v/>
      </c>
      <c r="Z92" t="str">
        <f t="shared" si="14"/>
        <v/>
      </c>
      <c r="AA92" t="str">
        <f t="shared" si="15"/>
        <v/>
      </c>
    </row>
    <row r="93" spans="2:27" x14ac:dyDescent="0.15">
      <c r="B93" s="40">
        <v>85</v>
      </c>
      <c r="C93" s="96" t="str">
        <f t="shared" si="13"/>
        <v/>
      </c>
      <c r="D93" s="96"/>
      <c r="E93" s="40"/>
      <c r="F93" s="8">
        <f>'検証シート　FIB1.27'!F93</f>
        <v>0</v>
      </c>
      <c r="G93" s="40"/>
      <c r="H93" s="97">
        <f>'検証シート　FIB1.27'!H93:I93</f>
        <v>0</v>
      </c>
      <c r="I93" s="97"/>
      <c r="J93" s="59">
        <f>'検証シート　FIB1.27'!J93</f>
        <v>0</v>
      </c>
      <c r="K93" s="100" t="e">
        <f t="shared" si="16"/>
        <v>#VALUE!</v>
      </c>
      <c r="L93" s="101"/>
      <c r="M93" s="6" t="e">
        <f>IF(J93="","",(K93/J93)/LOOKUP(RIGHT($D$2,3),定数!$A$6:$A$13,定数!$B$6:$B$13))</f>
        <v>#VALUE!</v>
      </c>
      <c r="N93" s="59">
        <f t="shared" si="12"/>
        <v>0</v>
      </c>
      <c r="O93" s="8"/>
      <c r="P93" s="97"/>
      <c r="Q93" s="97"/>
      <c r="R93" s="98" t="str">
        <f>IF(P93="","",T93*M93*LOOKUP(RIGHT($D$2,3),定数!$A$6:$A$13,定数!$B$6:$B$13))</f>
        <v/>
      </c>
      <c r="S93" s="98"/>
      <c r="T93" s="99" t="str">
        <f t="shared" si="18"/>
        <v/>
      </c>
      <c r="U93" s="99"/>
      <c r="V93" t="str">
        <f t="shared" si="21"/>
        <v/>
      </c>
      <c r="W93" t="str">
        <f t="shared" si="21"/>
        <v/>
      </c>
      <c r="X93" s="41" t="str">
        <f t="shared" si="19"/>
        <v/>
      </c>
      <c r="Y93" s="42" t="str">
        <f t="shared" si="20"/>
        <v/>
      </c>
      <c r="Z93" t="str">
        <f t="shared" si="14"/>
        <v/>
      </c>
      <c r="AA93" t="str">
        <f t="shared" si="15"/>
        <v/>
      </c>
    </row>
    <row r="94" spans="2:27" x14ac:dyDescent="0.15">
      <c r="B94" s="40">
        <v>86</v>
      </c>
      <c r="C94" s="96" t="str">
        <f t="shared" si="13"/>
        <v/>
      </c>
      <c r="D94" s="96"/>
      <c r="E94" s="40"/>
      <c r="F94" s="8">
        <f>'検証シート　FIB1.27'!F94</f>
        <v>0</v>
      </c>
      <c r="G94" s="40"/>
      <c r="H94" s="97">
        <f>'検証シート　FIB1.27'!H94:I94</f>
        <v>0</v>
      </c>
      <c r="I94" s="97"/>
      <c r="J94" s="59">
        <f>'検証シート　FIB1.27'!J94</f>
        <v>0</v>
      </c>
      <c r="K94" s="100" t="e">
        <f t="shared" si="16"/>
        <v>#VALUE!</v>
      </c>
      <c r="L94" s="101"/>
      <c r="M94" s="6" t="e">
        <f>IF(J94="","",(K94/J94)/LOOKUP(RIGHT($D$2,3),定数!$A$6:$A$13,定数!$B$6:$B$13))</f>
        <v>#VALUE!</v>
      </c>
      <c r="N94" s="59">
        <f t="shared" si="12"/>
        <v>0</v>
      </c>
      <c r="O94" s="8"/>
      <c r="P94" s="97"/>
      <c r="Q94" s="97"/>
      <c r="R94" s="98" t="str">
        <f>IF(P94="","",T94*M94*LOOKUP(RIGHT($D$2,3),定数!$A$6:$A$13,定数!$B$6:$B$13))</f>
        <v/>
      </c>
      <c r="S94" s="98"/>
      <c r="T94" s="99" t="str">
        <f t="shared" si="18"/>
        <v/>
      </c>
      <c r="U94" s="99"/>
      <c r="V94" t="str">
        <f t="shared" si="21"/>
        <v/>
      </c>
      <c r="W94" t="str">
        <f t="shared" si="21"/>
        <v/>
      </c>
      <c r="X94" s="41" t="str">
        <f t="shared" si="19"/>
        <v/>
      </c>
      <c r="Y94" s="42" t="str">
        <f t="shared" si="20"/>
        <v/>
      </c>
      <c r="Z94" t="str">
        <f t="shared" si="14"/>
        <v/>
      </c>
      <c r="AA94" t="str">
        <f t="shared" si="15"/>
        <v/>
      </c>
    </row>
    <row r="95" spans="2:27" x14ac:dyDescent="0.15">
      <c r="B95" s="40">
        <v>87</v>
      </c>
      <c r="C95" s="96" t="str">
        <f t="shared" si="13"/>
        <v/>
      </c>
      <c r="D95" s="96"/>
      <c r="E95" s="40"/>
      <c r="F95" s="8">
        <f>'検証シート　FIB1.27'!F95</f>
        <v>0</v>
      </c>
      <c r="G95" s="40"/>
      <c r="H95" s="97">
        <f>'検証シート　FIB1.27'!H95:I95</f>
        <v>0</v>
      </c>
      <c r="I95" s="97"/>
      <c r="J95" s="59">
        <f>'検証シート　FIB1.27'!J95</f>
        <v>0</v>
      </c>
      <c r="K95" s="100" t="e">
        <f t="shared" si="16"/>
        <v>#VALUE!</v>
      </c>
      <c r="L95" s="101"/>
      <c r="M95" s="6" t="e">
        <f>IF(J95="","",(K95/J95)/LOOKUP(RIGHT($D$2,3),定数!$A$6:$A$13,定数!$B$6:$B$13))</f>
        <v>#VALUE!</v>
      </c>
      <c r="N95" s="59">
        <f t="shared" si="12"/>
        <v>0</v>
      </c>
      <c r="O95" s="8"/>
      <c r="P95" s="97"/>
      <c r="Q95" s="97"/>
      <c r="R95" s="98" t="str">
        <f>IF(P95="","",T95*M95*LOOKUP(RIGHT($D$2,3),定数!$A$6:$A$13,定数!$B$6:$B$13))</f>
        <v/>
      </c>
      <c r="S95" s="98"/>
      <c r="T95" s="99" t="str">
        <f t="shared" si="18"/>
        <v/>
      </c>
      <c r="U95" s="99"/>
      <c r="V95" t="str">
        <f t="shared" si="21"/>
        <v/>
      </c>
      <c r="W95" t="str">
        <f t="shared" si="21"/>
        <v/>
      </c>
      <c r="X95" s="41" t="str">
        <f t="shared" si="19"/>
        <v/>
      </c>
      <c r="Y95" s="42" t="str">
        <f t="shared" si="20"/>
        <v/>
      </c>
      <c r="Z95" t="str">
        <f t="shared" si="14"/>
        <v/>
      </c>
      <c r="AA95" t="str">
        <f t="shared" si="15"/>
        <v/>
      </c>
    </row>
    <row r="96" spans="2:27" x14ac:dyDescent="0.15">
      <c r="B96" s="40">
        <v>88</v>
      </c>
      <c r="C96" s="96" t="str">
        <f t="shared" si="13"/>
        <v/>
      </c>
      <c r="D96" s="96"/>
      <c r="E96" s="40"/>
      <c r="F96" s="8">
        <f>'検証シート　FIB1.27'!F96</f>
        <v>0</v>
      </c>
      <c r="G96" s="40"/>
      <c r="H96" s="97">
        <f>'検証シート　FIB1.27'!H96:I96</f>
        <v>0</v>
      </c>
      <c r="I96" s="97"/>
      <c r="J96" s="59">
        <f>'検証シート　FIB1.27'!J96</f>
        <v>0</v>
      </c>
      <c r="K96" s="100" t="e">
        <f t="shared" si="16"/>
        <v>#VALUE!</v>
      </c>
      <c r="L96" s="101"/>
      <c r="M96" s="6" t="e">
        <f>IF(J96="","",(K96/J96)/LOOKUP(RIGHT($D$2,3),定数!$A$6:$A$13,定数!$B$6:$B$13))</f>
        <v>#VALUE!</v>
      </c>
      <c r="N96" s="59">
        <f t="shared" si="12"/>
        <v>0</v>
      </c>
      <c r="O96" s="8"/>
      <c r="P96" s="97"/>
      <c r="Q96" s="97"/>
      <c r="R96" s="98" t="str">
        <f>IF(P96="","",T96*M96*LOOKUP(RIGHT($D$2,3),定数!$A$6:$A$13,定数!$B$6:$B$13))</f>
        <v/>
      </c>
      <c r="S96" s="98"/>
      <c r="T96" s="99" t="str">
        <f t="shared" si="18"/>
        <v/>
      </c>
      <c r="U96" s="99"/>
      <c r="V96" t="str">
        <f t="shared" si="21"/>
        <v/>
      </c>
      <c r="W96" t="str">
        <f t="shared" si="21"/>
        <v/>
      </c>
      <c r="X96" s="41" t="str">
        <f t="shared" si="19"/>
        <v/>
      </c>
      <c r="Y96" s="42" t="str">
        <f t="shared" si="20"/>
        <v/>
      </c>
      <c r="Z96" t="str">
        <f t="shared" si="14"/>
        <v/>
      </c>
      <c r="AA96" t="str">
        <f t="shared" si="15"/>
        <v/>
      </c>
    </row>
    <row r="97" spans="2:27" x14ac:dyDescent="0.15">
      <c r="B97" s="40">
        <v>89</v>
      </c>
      <c r="C97" s="96" t="str">
        <f t="shared" si="13"/>
        <v/>
      </c>
      <c r="D97" s="96"/>
      <c r="E97" s="40"/>
      <c r="F97" s="8">
        <f>'検証シート　FIB1.27'!F97</f>
        <v>0</v>
      </c>
      <c r="G97" s="40"/>
      <c r="H97" s="97">
        <f>'検証シート　FIB1.27'!H97:I97</f>
        <v>0</v>
      </c>
      <c r="I97" s="97"/>
      <c r="J97" s="59">
        <f>'検証シート　FIB1.27'!J97</f>
        <v>0</v>
      </c>
      <c r="K97" s="100" t="e">
        <f t="shared" si="16"/>
        <v>#VALUE!</v>
      </c>
      <c r="L97" s="101"/>
      <c r="M97" s="6" t="e">
        <f>IF(J97="","",(K97/J97)/LOOKUP(RIGHT($D$2,3),定数!$A$6:$A$13,定数!$B$6:$B$13))</f>
        <v>#VALUE!</v>
      </c>
      <c r="N97" s="59">
        <f t="shared" si="12"/>
        <v>0</v>
      </c>
      <c r="O97" s="8"/>
      <c r="P97" s="97"/>
      <c r="Q97" s="97"/>
      <c r="R97" s="98" t="str">
        <f>IF(P97="","",T97*M97*LOOKUP(RIGHT($D$2,3),定数!$A$6:$A$13,定数!$B$6:$B$13))</f>
        <v/>
      </c>
      <c r="S97" s="98"/>
      <c r="T97" s="99" t="str">
        <f t="shared" si="18"/>
        <v/>
      </c>
      <c r="U97" s="99"/>
      <c r="V97" t="str">
        <f t="shared" si="21"/>
        <v/>
      </c>
      <c r="W97" t="str">
        <f t="shared" si="21"/>
        <v/>
      </c>
      <c r="X97" s="41" t="str">
        <f t="shared" si="19"/>
        <v/>
      </c>
      <c r="Y97" s="42" t="str">
        <f t="shared" si="20"/>
        <v/>
      </c>
      <c r="Z97" t="str">
        <f t="shared" si="14"/>
        <v/>
      </c>
      <c r="AA97" t="str">
        <f t="shared" si="15"/>
        <v/>
      </c>
    </row>
    <row r="98" spans="2:27" x14ac:dyDescent="0.15">
      <c r="B98" s="40">
        <v>90</v>
      </c>
      <c r="C98" s="96" t="str">
        <f t="shared" si="13"/>
        <v/>
      </c>
      <c r="D98" s="96"/>
      <c r="E98" s="40"/>
      <c r="F98" s="8">
        <f>'検証シート　FIB1.27'!F98</f>
        <v>0</v>
      </c>
      <c r="G98" s="40"/>
      <c r="H98" s="97">
        <f>'検証シート　FIB1.27'!H98:I98</f>
        <v>0</v>
      </c>
      <c r="I98" s="97"/>
      <c r="J98" s="59">
        <f>'検証シート　FIB1.27'!J98</f>
        <v>0</v>
      </c>
      <c r="K98" s="100" t="e">
        <f t="shared" si="16"/>
        <v>#VALUE!</v>
      </c>
      <c r="L98" s="101"/>
      <c r="M98" s="6" t="e">
        <f>IF(J98="","",(K98/J98)/LOOKUP(RIGHT($D$2,3),定数!$A$6:$A$13,定数!$B$6:$B$13))</f>
        <v>#VALUE!</v>
      </c>
      <c r="N98" s="59">
        <f t="shared" si="12"/>
        <v>0</v>
      </c>
      <c r="O98" s="8"/>
      <c r="P98" s="97"/>
      <c r="Q98" s="97"/>
      <c r="R98" s="98" t="str">
        <f>IF(P98="","",T98*M98*LOOKUP(RIGHT($D$2,3),定数!$A$6:$A$13,定数!$B$6:$B$13))</f>
        <v/>
      </c>
      <c r="S98" s="98"/>
      <c r="T98" s="99" t="str">
        <f t="shared" si="18"/>
        <v/>
      </c>
      <c r="U98" s="99"/>
      <c r="V98" t="str">
        <f t="shared" si="21"/>
        <v/>
      </c>
      <c r="W98" t="str">
        <f t="shared" si="21"/>
        <v/>
      </c>
      <c r="X98" s="41" t="str">
        <f t="shared" si="19"/>
        <v/>
      </c>
      <c r="Y98" s="42" t="str">
        <f t="shared" si="20"/>
        <v/>
      </c>
      <c r="Z98" t="str">
        <f t="shared" si="14"/>
        <v/>
      </c>
      <c r="AA98" t="str">
        <f t="shared" si="15"/>
        <v/>
      </c>
    </row>
    <row r="99" spans="2:27" x14ac:dyDescent="0.15">
      <c r="B99" s="40">
        <v>91</v>
      </c>
      <c r="C99" s="96" t="str">
        <f t="shared" si="13"/>
        <v/>
      </c>
      <c r="D99" s="96"/>
      <c r="E99" s="40"/>
      <c r="F99" s="8">
        <f>'検証シート　FIB1.27'!F99</f>
        <v>0</v>
      </c>
      <c r="G99" s="40"/>
      <c r="H99" s="97">
        <f>'検証シート　FIB1.27'!H99:I99</f>
        <v>0</v>
      </c>
      <c r="I99" s="97"/>
      <c r="J99" s="59">
        <f>'検証シート　FIB1.27'!J99</f>
        <v>0</v>
      </c>
      <c r="K99" s="100" t="e">
        <f t="shared" si="16"/>
        <v>#VALUE!</v>
      </c>
      <c r="L99" s="101"/>
      <c r="M99" s="6" t="e">
        <f>IF(J99="","",(K99/J99)/LOOKUP(RIGHT($D$2,3),定数!$A$6:$A$13,定数!$B$6:$B$13))</f>
        <v>#VALUE!</v>
      </c>
      <c r="N99" s="59">
        <f t="shared" si="12"/>
        <v>0</v>
      </c>
      <c r="O99" s="8"/>
      <c r="P99" s="97"/>
      <c r="Q99" s="97"/>
      <c r="R99" s="98" t="str">
        <f>IF(P99="","",T99*M99*LOOKUP(RIGHT($D$2,3),定数!$A$6:$A$13,定数!$B$6:$B$13))</f>
        <v/>
      </c>
      <c r="S99" s="98"/>
      <c r="T99" s="99" t="str">
        <f t="shared" si="18"/>
        <v/>
      </c>
      <c r="U99" s="99"/>
      <c r="V99" t="str">
        <f t="shared" si="21"/>
        <v/>
      </c>
      <c r="W99" t="str">
        <f t="shared" si="21"/>
        <v/>
      </c>
      <c r="X99" s="41" t="str">
        <f t="shared" si="19"/>
        <v/>
      </c>
      <c r="Y99" s="42" t="str">
        <f t="shared" si="20"/>
        <v/>
      </c>
      <c r="Z99" t="str">
        <f t="shared" si="14"/>
        <v/>
      </c>
      <c r="AA99" t="str">
        <f t="shared" si="15"/>
        <v/>
      </c>
    </row>
    <row r="100" spans="2:27" x14ac:dyDescent="0.15">
      <c r="B100" s="40">
        <v>92</v>
      </c>
      <c r="C100" s="96" t="str">
        <f t="shared" si="13"/>
        <v/>
      </c>
      <c r="D100" s="96"/>
      <c r="E100" s="40"/>
      <c r="F100" s="8">
        <f>'検証シート　FIB1.27'!F100</f>
        <v>0</v>
      </c>
      <c r="G100" s="40"/>
      <c r="H100" s="97">
        <f>'検証シート　FIB1.27'!H100:I100</f>
        <v>0</v>
      </c>
      <c r="I100" s="97"/>
      <c r="J100" s="59">
        <f>'検証シート　FIB1.27'!J100</f>
        <v>0</v>
      </c>
      <c r="K100" s="100" t="e">
        <f t="shared" si="16"/>
        <v>#VALUE!</v>
      </c>
      <c r="L100" s="101"/>
      <c r="M100" s="6" t="e">
        <f>IF(J100="","",(K100/J100)/LOOKUP(RIGHT($D$2,3),定数!$A$6:$A$13,定数!$B$6:$B$13))</f>
        <v>#VALUE!</v>
      </c>
      <c r="N100" s="59">
        <f t="shared" si="12"/>
        <v>0</v>
      </c>
      <c r="O100" s="8"/>
      <c r="P100" s="97"/>
      <c r="Q100" s="97"/>
      <c r="R100" s="98" t="str">
        <f>IF(P100="","",T100*M100*LOOKUP(RIGHT($D$2,3),定数!$A$6:$A$13,定数!$B$6:$B$13))</f>
        <v/>
      </c>
      <c r="S100" s="98"/>
      <c r="T100" s="99" t="str">
        <f t="shared" si="18"/>
        <v/>
      </c>
      <c r="U100" s="99"/>
      <c r="V100" t="str">
        <f t="shared" si="21"/>
        <v/>
      </c>
      <c r="W100" t="str">
        <f t="shared" si="21"/>
        <v/>
      </c>
      <c r="X100" s="41" t="str">
        <f t="shared" si="19"/>
        <v/>
      </c>
      <c r="Y100" s="42" t="str">
        <f t="shared" si="20"/>
        <v/>
      </c>
      <c r="Z100" t="str">
        <f t="shared" si="14"/>
        <v/>
      </c>
      <c r="AA100" t="str">
        <f t="shared" si="15"/>
        <v/>
      </c>
    </row>
    <row r="101" spans="2:27" x14ac:dyDescent="0.15">
      <c r="B101" s="40">
        <v>93</v>
      </c>
      <c r="C101" s="96" t="str">
        <f t="shared" si="13"/>
        <v/>
      </c>
      <c r="D101" s="96"/>
      <c r="E101" s="40"/>
      <c r="F101" s="8">
        <f>'検証シート　FIB1.27'!F101</f>
        <v>0</v>
      </c>
      <c r="G101" s="40"/>
      <c r="H101" s="97">
        <f>'検証シート　FIB1.27'!H101:I101</f>
        <v>0</v>
      </c>
      <c r="I101" s="97"/>
      <c r="J101" s="59">
        <f>'検証シート　FIB1.27'!J101</f>
        <v>0</v>
      </c>
      <c r="K101" s="100" t="e">
        <f t="shared" si="16"/>
        <v>#VALUE!</v>
      </c>
      <c r="L101" s="101"/>
      <c r="M101" s="6" t="e">
        <f>IF(J101="","",(K101/J101)/LOOKUP(RIGHT($D$2,3),定数!$A$6:$A$13,定数!$B$6:$B$13))</f>
        <v>#VALUE!</v>
      </c>
      <c r="N101" s="59">
        <f t="shared" ref="N101:N108" si="22">E101</f>
        <v>0</v>
      </c>
      <c r="O101" s="8"/>
      <c r="P101" s="97"/>
      <c r="Q101" s="97"/>
      <c r="R101" s="98" t="str">
        <f>IF(P101="","",T101*M101*LOOKUP(RIGHT($D$2,3),定数!$A$6:$A$13,定数!$B$6:$B$13))</f>
        <v/>
      </c>
      <c r="S101" s="98"/>
      <c r="T101" s="99" t="str">
        <f t="shared" si="18"/>
        <v/>
      </c>
      <c r="U101" s="99"/>
      <c r="V101" t="str">
        <f t="shared" si="21"/>
        <v/>
      </c>
      <c r="W101" t="str">
        <f t="shared" si="21"/>
        <v/>
      </c>
      <c r="X101" s="41" t="str">
        <f t="shared" si="19"/>
        <v/>
      </c>
      <c r="Y101" s="42" t="str">
        <f t="shared" si="20"/>
        <v/>
      </c>
      <c r="Z101" t="str">
        <f t="shared" si="14"/>
        <v/>
      </c>
      <c r="AA101" t="str">
        <f t="shared" si="15"/>
        <v/>
      </c>
    </row>
    <row r="102" spans="2:27" x14ac:dyDescent="0.15">
      <c r="B102" s="40">
        <v>94</v>
      </c>
      <c r="C102" s="96" t="str">
        <f t="shared" si="13"/>
        <v/>
      </c>
      <c r="D102" s="96"/>
      <c r="E102" s="40"/>
      <c r="F102" s="8">
        <f>'検証シート　FIB1.27'!F102</f>
        <v>0</v>
      </c>
      <c r="G102" s="40"/>
      <c r="H102" s="97">
        <f>'検証シート　FIB1.27'!H102:I102</f>
        <v>0</v>
      </c>
      <c r="I102" s="97"/>
      <c r="J102" s="59">
        <f>'検証シート　FIB1.27'!J102</f>
        <v>0</v>
      </c>
      <c r="K102" s="100" t="e">
        <f t="shared" si="16"/>
        <v>#VALUE!</v>
      </c>
      <c r="L102" s="101"/>
      <c r="M102" s="6" t="e">
        <f>IF(J102="","",(K102/J102)/LOOKUP(RIGHT($D$2,3),定数!$A$6:$A$13,定数!$B$6:$B$13))</f>
        <v>#VALUE!</v>
      </c>
      <c r="N102" s="59">
        <f t="shared" si="22"/>
        <v>0</v>
      </c>
      <c r="O102" s="8"/>
      <c r="P102" s="97"/>
      <c r="Q102" s="97"/>
      <c r="R102" s="98" t="str">
        <f>IF(P102="","",T102*M102*LOOKUP(RIGHT($D$2,3),定数!$A$6:$A$13,定数!$B$6:$B$13))</f>
        <v/>
      </c>
      <c r="S102" s="98"/>
      <c r="T102" s="99" t="str">
        <f t="shared" si="18"/>
        <v/>
      </c>
      <c r="U102" s="99"/>
      <c r="V102" t="str">
        <f t="shared" si="21"/>
        <v/>
      </c>
      <c r="W102" t="str">
        <f t="shared" si="21"/>
        <v/>
      </c>
      <c r="X102" s="41" t="str">
        <f t="shared" si="19"/>
        <v/>
      </c>
      <c r="Y102" s="42" t="str">
        <f t="shared" si="20"/>
        <v/>
      </c>
      <c r="Z102" t="str">
        <f t="shared" si="14"/>
        <v/>
      </c>
      <c r="AA102" t="str">
        <f t="shared" si="15"/>
        <v/>
      </c>
    </row>
    <row r="103" spans="2:27" x14ac:dyDescent="0.15">
      <c r="B103" s="40">
        <v>95</v>
      </c>
      <c r="C103" s="96" t="str">
        <f t="shared" si="13"/>
        <v/>
      </c>
      <c r="D103" s="96"/>
      <c r="E103" s="40"/>
      <c r="F103" s="8">
        <f>'検証シート　FIB1.27'!F103</f>
        <v>0</v>
      </c>
      <c r="G103" s="40"/>
      <c r="H103" s="97">
        <f>'検証シート　FIB1.27'!H103:I103</f>
        <v>0</v>
      </c>
      <c r="I103" s="97"/>
      <c r="J103" s="59">
        <f>'検証シート　FIB1.27'!J103</f>
        <v>0</v>
      </c>
      <c r="K103" s="100" t="e">
        <f t="shared" si="16"/>
        <v>#VALUE!</v>
      </c>
      <c r="L103" s="101"/>
      <c r="M103" s="6" t="e">
        <f>IF(J103="","",(K103/J103)/LOOKUP(RIGHT($D$2,3),定数!$A$6:$A$13,定数!$B$6:$B$13))</f>
        <v>#VALUE!</v>
      </c>
      <c r="N103" s="59">
        <f t="shared" si="22"/>
        <v>0</v>
      </c>
      <c r="O103" s="8"/>
      <c r="P103" s="97"/>
      <c r="Q103" s="97"/>
      <c r="R103" s="98" t="str">
        <f>IF(P103="","",T103*M103*LOOKUP(RIGHT($D$2,3),定数!$A$6:$A$13,定数!$B$6:$B$13))</f>
        <v/>
      </c>
      <c r="S103" s="98"/>
      <c r="T103" s="99" t="str">
        <f t="shared" si="18"/>
        <v/>
      </c>
      <c r="U103" s="99"/>
      <c r="V103" t="str">
        <f t="shared" si="21"/>
        <v/>
      </c>
      <c r="W103" t="str">
        <f t="shared" si="21"/>
        <v/>
      </c>
      <c r="X103" s="41" t="str">
        <f t="shared" si="19"/>
        <v/>
      </c>
      <c r="Y103" s="42" t="str">
        <f t="shared" si="20"/>
        <v/>
      </c>
      <c r="Z103" t="str">
        <f t="shared" si="14"/>
        <v/>
      </c>
      <c r="AA103" t="str">
        <f t="shared" si="15"/>
        <v/>
      </c>
    </row>
    <row r="104" spans="2:27" x14ac:dyDescent="0.15">
      <c r="B104" s="40">
        <v>96</v>
      </c>
      <c r="C104" s="96" t="str">
        <f t="shared" si="13"/>
        <v/>
      </c>
      <c r="D104" s="96"/>
      <c r="E104" s="40"/>
      <c r="F104" s="8">
        <f>'検証シート　FIB1.27'!F104</f>
        <v>0</v>
      </c>
      <c r="G104" s="40"/>
      <c r="H104" s="97">
        <f>'検証シート　FIB1.27'!H104:I104</f>
        <v>0</v>
      </c>
      <c r="I104" s="97"/>
      <c r="J104" s="59">
        <f>'検証シート　FIB1.27'!J104</f>
        <v>0</v>
      </c>
      <c r="K104" s="100" t="e">
        <f t="shared" si="16"/>
        <v>#VALUE!</v>
      </c>
      <c r="L104" s="101"/>
      <c r="M104" s="6" t="e">
        <f>IF(J104="","",(K104/J104)/LOOKUP(RIGHT($D$2,3),定数!$A$6:$A$13,定数!$B$6:$B$13))</f>
        <v>#VALUE!</v>
      </c>
      <c r="N104" s="59">
        <f t="shared" si="22"/>
        <v>0</v>
      </c>
      <c r="O104" s="8"/>
      <c r="P104" s="97"/>
      <c r="Q104" s="97"/>
      <c r="R104" s="98" t="str">
        <f>IF(P104="","",T104*M104*LOOKUP(RIGHT($D$2,3),定数!$A$6:$A$13,定数!$B$6:$B$13))</f>
        <v/>
      </c>
      <c r="S104" s="98"/>
      <c r="T104" s="99" t="str">
        <f t="shared" si="18"/>
        <v/>
      </c>
      <c r="U104" s="99"/>
      <c r="V104" t="str">
        <f t="shared" si="21"/>
        <v/>
      </c>
      <c r="W104" t="str">
        <f t="shared" si="21"/>
        <v/>
      </c>
      <c r="X104" s="41" t="str">
        <f t="shared" si="19"/>
        <v/>
      </c>
      <c r="Y104" s="42" t="str">
        <f t="shared" si="20"/>
        <v/>
      </c>
      <c r="Z104" t="str">
        <f t="shared" si="14"/>
        <v/>
      </c>
      <c r="AA104" t="str">
        <f t="shared" si="15"/>
        <v/>
      </c>
    </row>
    <row r="105" spans="2:27" x14ac:dyDescent="0.15">
      <c r="B105" s="40">
        <v>97</v>
      </c>
      <c r="C105" s="96" t="str">
        <f t="shared" si="13"/>
        <v/>
      </c>
      <c r="D105" s="96"/>
      <c r="E105" s="40"/>
      <c r="F105" s="8">
        <f>'検証シート　FIB1.27'!F105</f>
        <v>0</v>
      </c>
      <c r="G105" s="40"/>
      <c r="H105" s="97">
        <f>'検証シート　FIB1.27'!H105:I105</f>
        <v>0</v>
      </c>
      <c r="I105" s="97"/>
      <c r="J105" s="59">
        <f>'検証シート　FIB1.27'!J105</f>
        <v>0</v>
      </c>
      <c r="K105" s="100" t="e">
        <f t="shared" si="16"/>
        <v>#VALUE!</v>
      </c>
      <c r="L105" s="101"/>
      <c r="M105" s="6" t="e">
        <f>IF(J105="","",(K105/J105)/LOOKUP(RIGHT($D$2,3),定数!$A$6:$A$13,定数!$B$6:$B$13))</f>
        <v>#VALUE!</v>
      </c>
      <c r="N105" s="59">
        <f t="shared" si="22"/>
        <v>0</v>
      </c>
      <c r="O105" s="8"/>
      <c r="P105" s="97"/>
      <c r="Q105" s="97"/>
      <c r="R105" s="98" t="str">
        <f>IF(P105="","",T105*M105*LOOKUP(RIGHT($D$2,3),定数!$A$6:$A$13,定数!$B$6:$B$13))</f>
        <v/>
      </c>
      <c r="S105" s="98"/>
      <c r="T105" s="99" t="str">
        <f t="shared" si="18"/>
        <v/>
      </c>
      <c r="U105" s="99"/>
      <c r="V105" t="str">
        <f t="shared" si="21"/>
        <v/>
      </c>
      <c r="W105" t="str">
        <f t="shared" si="21"/>
        <v/>
      </c>
      <c r="X105" s="41" t="str">
        <f t="shared" si="19"/>
        <v/>
      </c>
      <c r="Y105" s="42" t="str">
        <f t="shared" si="20"/>
        <v/>
      </c>
      <c r="Z105" t="str">
        <f t="shared" si="14"/>
        <v/>
      </c>
      <c r="AA105" t="str">
        <f t="shared" si="15"/>
        <v/>
      </c>
    </row>
    <row r="106" spans="2:27" x14ac:dyDescent="0.15">
      <c r="B106" s="40">
        <v>98</v>
      </c>
      <c r="C106" s="96" t="str">
        <f t="shared" si="13"/>
        <v/>
      </c>
      <c r="D106" s="96"/>
      <c r="E106" s="40"/>
      <c r="F106" s="8">
        <f>'検証シート　FIB1.27'!F106</f>
        <v>0</v>
      </c>
      <c r="G106" s="40"/>
      <c r="H106" s="97">
        <f>'検証シート　FIB1.27'!H106:I106</f>
        <v>0</v>
      </c>
      <c r="I106" s="97"/>
      <c r="J106" s="59">
        <f>'検証シート　FIB1.27'!J106</f>
        <v>0</v>
      </c>
      <c r="K106" s="100" t="e">
        <f t="shared" si="16"/>
        <v>#VALUE!</v>
      </c>
      <c r="L106" s="101"/>
      <c r="M106" s="6" t="e">
        <f>IF(J106="","",(K106/J106)/LOOKUP(RIGHT($D$2,3),定数!$A$6:$A$13,定数!$B$6:$B$13))</f>
        <v>#VALUE!</v>
      </c>
      <c r="N106" s="59">
        <f t="shared" si="22"/>
        <v>0</v>
      </c>
      <c r="O106" s="8"/>
      <c r="P106" s="97"/>
      <c r="Q106" s="97"/>
      <c r="R106" s="98" t="str">
        <f>IF(P106="","",T106*M106*LOOKUP(RIGHT($D$2,3),定数!$A$6:$A$13,定数!$B$6:$B$13))</f>
        <v/>
      </c>
      <c r="S106" s="98"/>
      <c r="T106" s="99" t="str">
        <f t="shared" si="18"/>
        <v/>
      </c>
      <c r="U106" s="99"/>
      <c r="V106" t="str">
        <f t="shared" si="21"/>
        <v/>
      </c>
      <c r="W106" t="str">
        <f t="shared" si="21"/>
        <v/>
      </c>
      <c r="X106" s="41" t="str">
        <f t="shared" si="19"/>
        <v/>
      </c>
      <c r="Y106" s="42" t="str">
        <f t="shared" si="20"/>
        <v/>
      </c>
      <c r="Z106" t="str">
        <f t="shared" si="14"/>
        <v/>
      </c>
      <c r="AA106" t="str">
        <f t="shared" si="15"/>
        <v/>
      </c>
    </row>
    <row r="107" spans="2:27" x14ac:dyDescent="0.15">
      <c r="B107" s="40">
        <v>99</v>
      </c>
      <c r="C107" s="96" t="str">
        <f t="shared" si="13"/>
        <v/>
      </c>
      <c r="D107" s="96"/>
      <c r="E107" s="40"/>
      <c r="F107" s="8">
        <f>'検証シート　FIB1.27'!F107</f>
        <v>0</v>
      </c>
      <c r="G107" s="40"/>
      <c r="H107" s="97">
        <f>'検証シート　FIB1.27'!H107:I107</f>
        <v>0</v>
      </c>
      <c r="I107" s="97"/>
      <c r="J107" s="59">
        <f>'検証シート　FIB1.27'!J107</f>
        <v>0</v>
      </c>
      <c r="K107" s="100" t="e">
        <f t="shared" si="16"/>
        <v>#VALUE!</v>
      </c>
      <c r="L107" s="101"/>
      <c r="M107" s="6" t="e">
        <f>IF(J107="","",(K107/J107)/LOOKUP(RIGHT($D$2,3),定数!$A$6:$A$13,定数!$B$6:$B$13))</f>
        <v>#VALUE!</v>
      </c>
      <c r="N107" s="59">
        <f t="shared" si="22"/>
        <v>0</v>
      </c>
      <c r="O107" s="8"/>
      <c r="P107" s="97"/>
      <c r="Q107" s="97"/>
      <c r="R107" s="98" t="str">
        <f>IF(P107="","",T107*M107*LOOKUP(RIGHT($D$2,3),定数!$A$6:$A$13,定数!$B$6:$B$13))</f>
        <v/>
      </c>
      <c r="S107" s="98"/>
      <c r="T107" s="99" t="str">
        <f t="shared" si="18"/>
        <v/>
      </c>
      <c r="U107" s="99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9"/>
        <v/>
      </c>
      <c r="Y107" s="42" t="str">
        <f t="shared" si="20"/>
        <v/>
      </c>
      <c r="Z107" t="str">
        <f t="shared" si="14"/>
        <v/>
      </c>
      <c r="AA107" t="str">
        <f t="shared" si="15"/>
        <v/>
      </c>
    </row>
    <row r="108" spans="2:27" x14ac:dyDescent="0.15">
      <c r="B108" s="40">
        <v>100</v>
      </c>
      <c r="C108" s="96" t="str">
        <f t="shared" si="13"/>
        <v/>
      </c>
      <c r="D108" s="96"/>
      <c r="E108" s="40"/>
      <c r="F108" s="8">
        <f>'検証シート　FIB1.27'!F108</f>
        <v>0</v>
      </c>
      <c r="G108" s="40"/>
      <c r="H108" s="97">
        <f>'検証シート　FIB1.27'!H108:I108</f>
        <v>0</v>
      </c>
      <c r="I108" s="97"/>
      <c r="J108" s="59">
        <f>'検証シート　FIB1.27'!J108</f>
        <v>0</v>
      </c>
      <c r="K108" s="100" t="e">
        <f t="shared" si="16"/>
        <v>#VALUE!</v>
      </c>
      <c r="L108" s="101"/>
      <c r="M108" s="6" t="e">
        <f>IF(J108="","",(K108/J108)/LOOKUP(RIGHT($D$2,3),定数!$A$6:$A$13,定数!$B$6:$B$13))</f>
        <v>#VALUE!</v>
      </c>
      <c r="N108" s="59">
        <f t="shared" si="22"/>
        <v>0</v>
      </c>
      <c r="O108" s="8"/>
      <c r="P108" s="97"/>
      <c r="Q108" s="97"/>
      <c r="R108" s="98" t="str">
        <f>IF(P108="","",T108*M108*LOOKUP(RIGHT($D$2,3),定数!$A$6:$A$13,定数!$B$6:$B$13))</f>
        <v/>
      </c>
      <c r="S108" s="98"/>
      <c r="T108" s="99" t="str">
        <f t="shared" si="18"/>
        <v/>
      </c>
      <c r="U108" s="99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9"/>
        <v/>
      </c>
      <c r="Y108" s="42" t="str">
        <f t="shared" si="20"/>
        <v/>
      </c>
      <c r="Z108" t="str">
        <f t="shared" si="14"/>
        <v/>
      </c>
      <c r="AA108" t="str">
        <f t="shared" si="15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  <ignoredErrors>
    <ignoredError sqref="H9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A109"/>
  <sheetViews>
    <sheetView topLeftCell="B1" zoomScaleNormal="100" workbookViewId="0">
      <pane ySplit="8" topLeftCell="A72" activePane="bottomLeft" state="frozen"/>
      <selection activeCell="U2" sqref="U2"/>
      <selection pane="bottomLeft" activeCell="R81" sqref="R81:S81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62" t="s">
        <v>5</v>
      </c>
      <c r="C2" s="62"/>
      <c r="D2" s="64" t="s">
        <v>48</v>
      </c>
      <c r="E2" s="64"/>
      <c r="F2" s="62" t="s">
        <v>6</v>
      </c>
      <c r="G2" s="62"/>
      <c r="H2" s="66" t="s">
        <v>69</v>
      </c>
      <c r="I2" s="66"/>
      <c r="J2" s="62" t="s">
        <v>7</v>
      </c>
      <c r="K2" s="62"/>
      <c r="L2" s="63">
        <v>100000</v>
      </c>
      <c r="M2" s="64"/>
      <c r="N2" s="62" t="s">
        <v>8</v>
      </c>
      <c r="O2" s="62"/>
      <c r="P2" s="65">
        <f>SUM(L2,D4)</f>
        <v>106030.58591566457</v>
      </c>
      <c r="Q2" s="66"/>
      <c r="R2" s="1"/>
      <c r="S2" s="1"/>
      <c r="T2" s="1"/>
    </row>
    <row r="3" spans="2:27" ht="57" customHeight="1" x14ac:dyDescent="0.15">
      <c r="B3" s="62" t="s">
        <v>9</v>
      </c>
      <c r="C3" s="62"/>
      <c r="D3" s="67" t="s">
        <v>38</v>
      </c>
      <c r="E3" s="67"/>
      <c r="F3" s="67"/>
      <c r="G3" s="67"/>
      <c r="H3" s="67"/>
      <c r="I3" s="67"/>
      <c r="J3" s="62" t="s">
        <v>10</v>
      </c>
      <c r="K3" s="62"/>
      <c r="L3" s="67" t="s">
        <v>63</v>
      </c>
      <c r="M3" s="68"/>
      <c r="N3" s="68"/>
      <c r="O3" s="68"/>
      <c r="P3" s="68"/>
      <c r="Q3" s="68"/>
      <c r="R3" s="1"/>
      <c r="S3" s="1"/>
    </row>
    <row r="4" spans="2:27" x14ac:dyDescent="0.15">
      <c r="B4" s="62" t="s">
        <v>11</v>
      </c>
      <c r="C4" s="62"/>
      <c r="D4" s="69">
        <f>SUM($R$9:$S$993)</f>
        <v>6030.5859156645784</v>
      </c>
      <c r="E4" s="69"/>
      <c r="F4" s="62" t="s">
        <v>12</v>
      </c>
      <c r="G4" s="62"/>
      <c r="H4" s="70">
        <f>SUM($T$9:$U$108)</f>
        <v>-14.999999999991623</v>
      </c>
      <c r="I4" s="66"/>
      <c r="J4" s="71" t="s">
        <v>68</v>
      </c>
      <c r="K4" s="71"/>
      <c r="L4" s="65" t="e">
        <f>Z8/AA8</f>
        <v>#DIV/0!</v>
      </c>
      <c r="M4" s="65"/>
      <c r="N4" s="71" t="s">
        <v>60</v>
      </c>
      <c r="O4" s="71"/>
      <c r="P4" s="72">
        <f>MAX(Y:Y)</f>
        <v>0.25615203860061742</v>
      </c>
      <c r="Q4" s="72"/>
      <c r="R4" s="1"/>
      <c r="S4" s="1"/>
      <c r="T4" s="1"/>
    </row>
    <row r="5" spans="2:27" x14ac:dyDescent="0.15">
      <c r="B5" s="36" t="s">
        <v>15</v>
      </c>
      <c r="C5" s="2">
        <f>COUNTIF($R$9:$R$990,"&gt;0")</f>
        <v>27</v>
      </c>
      <c r="D5" s="37" t="s">
        <v>16</v>
      </c>
      <c r="E5" s="15">
        <f>COUNTIF($R$9:$R$990,"&lt;0")</f>
        <v>46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0.36986301369863012</v>
      </c>
      <c r="J5" s="73" t="s">
        <v>19</v>
      </c>
      <c r="K5" s="62"/>
      <c r="L5" s="74">
        <f>MAX(V9:V993)</f>
        <v>1</v>
      </c>
      <c r="M5" s="75"/>
      <c r="N5" s="17" t="s">
        <v>20</v>
      </c>
      <c r="O5" s="9"/>
      <c r="P5" s="74">
        <f>MAX(W9:W993)</f>
        <v>7</v>
      </c>
      <c r="Q5" s="75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64</v>
      </c>
      <c r="N6" s="12"/>
      <c r="O6" s="12"/>
      <c r="P6" s="10"/>
      <c r="Q6" s="7"/>
      <c r="R6" s="1"/>
      <c r="S6" s="1"/>
      <c r="T6" s="1"/>
    </row>
    <row r="7" spans="2:27" x14ac:dyDescent="0.15">
      <c r="B7" s="76" t="s">
        <v>21</v>
      </c>
      <c r="C7" s="78" t="s">
        <v>22</v>
      </c>
      <c r="D7" s="79"/>
      <c r="E7" s="82" t="s">
        <v>23</v>
      </c>
      <c r="F7" s="83"/>
      <c r="G7" s="83"/>
      <c r="H7" s="83"/>
      <c r="I7" s="84"/>
      <c r="J7" s="85" t="s">
        <v>24</v>
      </c>
      <c r="K7" s="86"/>
      <c r="L7" s="87"/>
      <c r="M7" s="88" t="s">
        <v>25</v>
      </c>
      <c r="N7" s="89" t="s">
        <v>26</v>
      </c>
      <c r="O7" s="90"/>
      <c r="P7" s="90"/>
      <c r="Q7" s="91"/>
      <c r="R7" s="92" t="s">
        <v>27</v>
      </c>
      <c r="S7" s="92"/>
      <c r="T7" s="92"/>
      <c r="U7" s="92"/>
    </row>
    <row r="8" spans="2:27" x14ac:dyDescent="0.15">
      <c r="B8" s="77"/>
      <c r="C8" s="80"/>
      <c r="D8" s="81"/>
      <c r="E8" s="18" t="s">
        <v>28</v>
      </c>
      <c r="F8" s="18" t="s">
        <v>29</v>
      </c>
      <c r="G8" s="18" t="s">
        <v>30</v>
      </c>
      <c r="H8" s="93" t="s">
        <v>31</v>
      </c>
      <c r="I8" s="84"/>
      <c r="J8" s="4" t="s">
        <v>32</v>
      </c>
      <c r="K8" s="94" t="s">
        <v>33</v>
      </c>
      <c r="L8" s="87"/>
      <c r="M8" s="88"/>
      <c r="N8" s="5" t="s">
        <v>28</v>
      </c>
      <c r="O8" s="5" t="s">
        <v>29</v>
      </c>
      <c r="P8" s="95" t="s">
        <v>31</v>
      </c>
      <c r="Q8" s="91"/>
      <c r="R8" s="92" t="s">
        <v>34</v>
      </c>
      <c r="S8" s="92"/>
      <c r="T8" s="92" t="s">
        <v>32</v>
      </c>
      <c r="U8" s="92"/>
      <c r="Y8" t="s">
        <v>59</v>
      </c>
    </row>
    <row r="9" spans="2:27" x14ac:dyDescent="0.15">
      <c r="B9" s="35">
        <v>1</v>
      </c>
      <c r="C9" s="96">
        <f>L2</f>
        <v>100000</v>
      </c>
      <c r="D9" s="96"/>
      <c r="E9" s="35">
        <f>'検証シート　FIB1.27'!E9</f>
        <v>2016</v>
      </c>
      <c r="F9" s="8">
        <f>'検証シート　FIB1.27'!F9</f>
        <v>44195</v>
      </c>
      <c r="G9" s="35" t="s">
        <v>4</v>
      </c>
      <c r="H9" s="97">
        <f>'検証シート　FIB1.27'!H9:I9</f>
        <v>1.0552999999999999</v>
      </c>
      <c r="I9" s="97"/>
      <c r="J9" s="35">
        <f>'検証シート　FIB1.27'!J9</f>
        <v>28</v>
      </c>
      <c r="K9" s="96">
        <f>IF(J9="","",C9*0.03)</f>
        <v>3000</v>
      </c>
      <c r="L9" s="96"/>
      <c r="M9" s="6">
        <f>IF(J9="","",(K9/J9)/LOOKUP(RIGHT($D$2,3),定数!$A$6:$A$13,定数!$B$6:$B$13))</f>
        <v>0.89285714285714279</v>
      </c>
      <c r="N9" s="35">
        <f>E9</f>
        <v>2016</v>
      </c>
      <c r="O9" s="8">
        <v>44195</v>
      </c>
      <c r="P9" s="97">
        <v>1.0524</v>
      </c>
      <c r="Q9" s="97"/>
      <c r="R9" s="98">
        <f>IF(P9="","",T9*M9*LOOKUP(RIGHT($D$2,3),定数!$A$6:$A$13,定数!$B$6:$B$13))</f>
        <v>-3107.1428571427527</v>
      </c>
      <c r="S9" s="98"/>
      <c r="T9" s="99">
        <f>IF(P9="","",IF(G9="買",(P9-H9),(H9-P9))*IF(RIGHT($D$2,3)="JPY",100,10000))</f>
        <v>-28.999999999999027</v>
      </c>
      <c r="U9" s="99"/>
      <c r="V9" s="1">
        <f>IF(T9&lt;&gt;"",IF(T9&gt;0,1+V8,0),"")</f>
        <v>0</v>
      </c>
      <c r="W9">
        <f>IF(T9&lt;&gt;"",IF(T9&lt;0,1+W8,0),"")</f>
        <v>1</v>
      </c>
      <c r="Z9" t="str">
        <f>IF(R9&gt;0,R9,"")</f>
        <v/>
      </c>
      <c r="AA9">
        <f>IF(R9&lt;0,R9,"")</f>
        <v>-3107.1428571427527</v>
      </c>
    </row>
    <row r="10" spans="2:27" x14ac:dyDescent="0.15">
      <c r="B10" s="35">
        <v>2</v>
      </c>
      <c r="C10" s="96">
        <f t="shared" ref="C10:C73" si="0">IF(R9="","",C9+R9)</f>
        <v>96892.857142857247</v>
      </c>
      <c r="D10" s="96"/>
      <c r="E10" s="44">
        <f>'検証シート　FIB1.27'!E10</f>
        <v>2017</v>
      </c>
      <c r="F10" s="8">
        <f>'検証シート　FIB1.27'!F10</f>
        <v>43842</v>
      </c>
      <c r="G10" s="35" t="s">
        <v>4</v>
      </c>
      <c r="H10" s="97">
        <f>'検証シート　FIB1.27'!H10:I10</f>
        <v>1.0659000000000001</v>
      </c>
      <c r="I10" s="97"/>
      <c r="J10" s="44">
        <f>'検証シート　FIB1.27'!J10</f>
        <v>27</v>
      </c>
      <c r="K10" s="100">
        <f>IF(J10="","",C10*0.03)</f>
        <v>2906.7857142857174</v>
      </c>
      <c r="L10" s="101"/>
      <c r="M10" s="6">
        <f>IF(J10="","",(K10/J10)/LOOKUP(RIGHT($D$2,3),定数!$A$6:$A$13,定数!$B$6:$B$13))</f>
        <v>0.89715608465608565</v>
      </c>
      <c r="N10" s="44">
        <f t="shared" ref="N10:N16" si="1">E10</f>
        <v>2017</v>
      </c>
      <c r="O10" s="8">
        <v>43842</v>
      </c>
      <c r="P10" s="97">
        <v>1.0630999999999999</v>
      </c>
      <c r="Q10" s="97"/>
      <c r="R10" s="98">
        <f>IF(P10="","",T10*M10*LOOKUP(RIGHT($D$2,3),定数!$A$6:$A$13,定数!$B$6:$B$13))</f>
        <v>-3014.444444444594</v>
      </c>
      <c r="S10" s="98"/>
      <c r="T10" s="99">
        <f>IF(P10="","",IF(G10="買",(P10-H10),(H10-P10))*IF(RIGHT($D$2,3)="JPY",100,10000))</f>
        <v>-28.000000000001357</v>
      </c>
      <c r="U10" s="99"/>
      <c r="V10" s="22">
        <f t="shared" ref="V10:V22" si="2">IF(T10&lt;&gt;"",IF(T10&gt;0,1+V9,0),"")</f>
        <v>0</v>
      </c>
      <c r="W10">
        <f t="shared" ref="W10:W73" si="3">IF(T10&lt;&gt;"",IF(T10&lt;0,1+W9,0),"")</f>
        <v>2</v>
      </c>
      <c r="X10" s="41">
        <f>IF(C10&lt;&gt;"",MAX(C10,C9),"")</f>
        <v>100000</v>
      </c>
      <c r="Z10" t="str">
        <f t="shared" ref="Z10:Z73" si="4">IF(R10&gt;0,R10,"")</f>
        <v/>
      </c>
      <c r="AA10">
        <f t="shared" ref="AA10:AA73" si="5">IF(R10&lt;0,R10,"")</f>
        <v>-3014.444444444594</v>
      </c>
    </row>
    <row r="11" spans="2:27" x14ac:dyDescent="0.15">
      <c r="B11" s="35">
        <v>3</v>
      </c>
      <c r="C11" s="96">
        <f t="shared" ref="C11:C16" si="6">IF(R10="","",C10+R10)</f>
        <v>93878.412698412649</v>
      </c>
      <c r="D11" s="96"/>
      <c r="E11" s="44">
        <f>'検証シート　FIB1.27'!E11</f>
        <v>2017</v>
      </c>
      <c r="F11" s="8">
        <f>'検証シート　FIB1.27'!F11</f>
        <v>43863</v>
      </c>
      <c r="G11" s="35" t="s">
        <v>4</v>
      </c>
      <c r="H11" s="97">
        <f>'検証シート　FIB1.27'!H11:I11</f>
        <v>1.0819000000000001</v>
      </c>
      <c r="I11" s="97"/>
      <c r="J11" s="44">
        <f>'検証シート　FIB1.27'!J11</f>
        <v>26</v>
      </c>
      <c r="K11" s="100">
        <f t="shared" ref="K11:K74" si="7">IF(J11="","",C11*0.03)</f>
        <v>2816.3523809523795</v>
      </c>
      <c r="L11" s="101"/>
      <c r="M11" s="6">
        <f>IF(J11="","",(K11/J11)/LOOKUP(RIGHT($D$2,3),定数!$A$6:$A$13,定数!$B$6:$B$13))</f>
        <v>0.90267704517704472</v>
      </c>
      <c r="N11" s="44">
        <f t="shared" si="1"/>
        <v>2017</v>
      </c>
      <c r="O11" s="8">
        <v>43863</v>
      </c>
      <c r="P11" s="97">
        <v>1.0791999999999999</v>
      </c>
      <c r="Q11" s="97"/>
      <c r="R11" s="98">
        <f>IF(P11="","",T11*M11*LOOKUP(RIGHT($D$2,3),定数!$A$6:$A$13,定数!$B$6:$B$13))</f>
        <v>-2924.6736263737839</v>
      </c>
      <c r="S11" s="98"/>
      <c r="T11" s="99">
        <f>IF(P11="","",IF(G11="買",(P11-H11),(H11-P11))*IF(RIGHT($D$2,3)="JPY",100,10000))</f>
        <v>-27.000000000001467</v>
      </c>
      <c r="U11" s="99"/>
      <c r="V11" s="22">
        <f t="shared" si="2"/>
        <v>0</v>
      </c>
      <c r="W11">
        <f t="shared" si="3"/>
        <v>3</v>
      </c>
      <c r="X11" s="41">
        <f>IF(C11&lt;&gt;"",MAX(X10,C11),"")</f>
        <v>100000</v>
      </c>
      <c r="Y11" s="42">
        <f>IF(X11&lt;&gt;"",1-(C11/X11),"")</f>
        <v>6.1215873015873501E-2</v>
      </c>
      <c r="Z11" t="str">
        <f t="shared" si="4"/>
        <v/>
      </c>
      <c r="AA11">
        <f t="shared" si="5"/>
        <v>-2924.6736263737839</v>
      </c>
    </row>
    <row r="12" spans="2:27" x14ac:dyDescent="0.15">
      <c r="B12" s="35">
        <v>4</v>
      </c>
      <c r="C12" s="96">
        <f t="shared" si="6"/>
        <v>90953.739072038865</v>
      </c>
      <c r="D12" s="96"/>
      <c r="E12" s="44">
        <f>'検証シート　FIB1.27'!E12</f>
        <v>2017</v>
      </c>
      <c r="F12" s="8">
        <f>'検証シート　FIB1.27'!F12</f>
        <v>43864</v>
      </c>
      <c r="G12" s="35" t="s">
        <v>3</v>
      </c>
      <c r="H12" s="97">
        <f>'検証シート　FIB1.27'!H12:I12</f>
        <v>1.0750999999999999</v>
      </c>
      <c r="I12" s="97"/>
      <c r="J12" s="44">
        <f>'検証シート　FIB1.27'!J12</f>
        <v>14</v>
      </c>
      <c r="K12" s="100">
        <f t="shared" si="7"/>
        <v>2728.6121721611657</v>
      </c>
      <c r="L12" s="101"/>
      <c r="M12" s="6">
        <f>IF(J12="","",(K12/J12)/LOOKUP(RIGHT($D$2,3),定数!$A$6:$A$13,定数!$B$6:$B$13))</f>
        <v>1.6241739120006937</v>
      </c>
      <c r="N12" s="44">
        <f t="shared" si="1"/>
        <v>2017</v>
      </c>
      <c r="O12" s="8">
        <v>43864</v>
      </c>
      <c r="P12" s="97">
        <v>1.0728</v>
      </c>
      <c r="Q12" s="97"/>
      <c r="R12" s="98">
        <f>IF(P12="","",T12*M12*LOOKUP(RIGHT($D$2,3),定数!$A$6:$A$13,定数!$B$6:$B$13))</f>
        <v>4482.7199971218533</v>
      </c>
      <c r="S12" s="98"/>
      <c r="T12" s="99">
        <f t="shared" ref="T12:T75" si="8">IF(P12="","",IF(G12="買",(P12-H12),(H12-P12))*IF(RIGHT($D$2,3)="JPY",100,10000))</f>
        <v>22.999999999999687</v>
      </c>
      <c r="U12" s="99"/>
      <c r="V12" s="22">
        <f t="shared" si="2"/>
        <v>1</v>
      </c>
      <c r="W12">
        <f t="shared" si="3"/>
        <v>0</v>
      </c>
      <c r="X12" s="41">
        <f t="shared" ref="X12:X75" si="9">IF(C12&lt;&gt;"",MAX(X11,C12),"")</f>
        <v>100000</v>
      </c>
      <c r="Y12" s="42">
        <f t="shared" ref="Y12:Y75" si="10">IF(X12&lt;&gt;"",1-(C12/X12),"")</f>
        <v>9.0462609279611361E-2</v>
      </c>
      <c r="Z12">
        <f t="shared" si="4"/>
        <v>4482.7199971218533</v>
      </c>
      <c r="AA12" t="str">
        <f t="shared" si="5"/>
        <v/>
      </c>
    </row>
    <row r="13" spans="2:27" x14ac:dyDescent="0.15">
      <c r="B13" s="35">
        <v>5</v>
      </c>
      <c r="C13" s="96">
        <f t="shared" si="6"/>
        <v>95436.459069160715</v>
      </c>
      <c r="D13" s="96"/>
      <c r="E13" s="44">
        <f>'検証シート　FIB1.27'!E13</f>
        <v>2017</v>
      </c>
      <c r="F13" s="8">
        <f>'検証シート　FIB1.27'!F13</f>
        <v>43867</v>
      </c>
      <c r="G13" s="35" t="s">
        <v>4</v>
      </c>
      <c r="H13" s="97">
        <f>'検証シート　FIB1.27'!H13:I13</f>
        <v>1.0785</v>
      </c>
      <c r="I13" s="97"/>
      <c r="J13" s="44">
        <f>'検証シート　FIB1.27'!J13</f>
        <v>11</v>
      </c>
      <c r="K13" s="100">
        <f t="shared" si="7"/>
        <v>2863.0937720748216</v>
      </c>
      <c r="L13" s="101"/>
      <c r="M13" s="6">
        <f>IF(J13="","",(K13/J13)/LOOKUP(RIGHT($D$2,3),定数!$A$6:$A$13,定数!$B$6:$B$13))</f>
        <v>2.169010433390016</v>
      </c>
      <c r="N13" s="44">
        <f t="shared" si="1"/>
        <v>2017</v>
      </c>
      <c r="O13" s="8">
        <v>43867</v>
      </c>
      <c r="P13" s="97">
        <v>1.0772999999999999</v>
      </c>
      <c r="Q13" s="97"/>
      <c r="R13" s="98">
        <f>IF(P13="","",T13*M13*LOOKUP(RIGHT($D$2,3),定数!$A$6:$A$13,定数!$B$6:$B$13))</f>
        <v>-3123.3750240818567</v>
      </c>
      <c r="S13" s="98"/>
      <c r="T13" s="99">
        <f t="shared" si="8"/>
        <v>-12.000000000000899</v>
      </c>
      <c r="U13" s="99"/>
      <c r="V13" s="22">
        <f t="shared" si="2"/>
        <v>0</v>
      </c>
      <c r="W13">
        <f t="shared" si="3"/>
        <v>1</v>
      </c>
      <c r="X13" s="41">
        <f t="shared" si="9"/>
        <v>100000</v>
      </c>
      <c r="Y13" s="42">
        <f t="shared" si="10"/>
        <v>4.5635409308392827E-2</v>
      </c>
      <c r="Z13" t="str">
        <f t="shared" si="4"/>
        <v/>
      </c>
      <c r="AA13">
        <f t="shared" si="5"/>
        <v>-3123.3750240818567</v>
      </c>
    </row>
    <row r="14" spans="2:27" x14ac:dyDescent="0.15">
      <c r="B14" s="35">
        <v>6</v>
      </c>
      <c r="C14" s="96">
        <f t="shared" si="6"/>
        <v>92313.084045078853</v>
      </c>
      <c r="D14" s="96"/>
      <c r="E14" s="44">
        <f>'検証シート　FIB1.27'!E14</f>
        <v>2018</v>
      </c>
      <c r="F14" s="8">
        <f>'検証シート　FIB1.27'!F14</f>
        <v>43955</v>
      </c>
      <c r="G14" s="35" t="s">
        <v>3</v>
      </c>
      <c r="H14" s="97">
        <f>'検証シート　FIB1.27'!H14:I14</f>
        <v>1.1951000000000001</v>
      </c>
      <c r="I14" s="97"/>
      <c r="J14" s="44">
        <f>'検証シート　FIB1.27'!J14</f>
        <v>16</v>
      </c>
      <c r="K14" s="100">
        <f t="shared" si="7"/>
        <v>2769.3925213523653</v>
      </c>
      <c r="L14" s="101"/>
      <c r="M14" s="6">
        <f>IF(J14="","",(K14/J14)/LOOKUP(RIGHT($D$2,3),定数!$A$6:$A$13,定数!$B$6:$B$13))</f>
        <v>1.4423919382043568</v>
      </c>
      <c r="N14" s="44">
        <f t="shared" si="1"/>
        <v>2018</v>
      </c>
      <c r="O14" s="8">
        <v>43959</v>
      </c>
      <c r="P14" s="97">
        <v>1.1868000000000001</v>
      </c>
      <c r="Q14" s="97"/>
      <c r="R14" s="98">
        <f>IF(P14="","",T14*M14*LOOKUP(RIGHT($D$2,3),定数!$A$6:$A$13,定数!$B$6:$B$13))</f>
        <v>14366.223704515349</v>
      </c>
      <c r="S14" s="98"/>
      <c r="T14" s="99">
        <f t="shared" si="8"/>
        <v>82.999999999999744</v>
      </c>
      <c r="U14" s="99"/>
      <c r="V14" s="22">
        <f t="shared" si="2"/>
        <v>1</v>
      </c>
      <c r="W14">
        <f t="shared" si="3"/>
        <v>0</v>
      </c>
      <c r="X14" s="41">
        <f t="shared" si="9"/>
        <v>100000</v>
      </c>
      <c r="Y14" s="42">
        <f t="shared" si="10"/>
        <v>7.6869159549211474E-2</v>
      </c>
      <c r="Z14">
        <f t="shared" si="4"/>
        <v>14366.223704515349</v>
      </c>
      <c r="AA14" t="str">
        <f t="shared" si="5"/>
        <v/>
      </c>
    </row>
    <row r="15" spans="2:27" x14ac:dyDescent="0.15">
      <c r="B15" s="35">
        <v>7</v>
      </c>
      <c r="C15" s="96">
        <f t="shared" si="6"/>
        <v>106679.3077495942</v>
      </c>
      <c r="D15" s="96"/>
      <c r="E15" s="44">
        <f>'検証シート　FIB1.27'!E15</f>
        <v>2018</v>
      </c>
      <c r="F15" s="8">
        <f>'検証シート　FIB1.27'!F15</f>
        <v>43960</v>
      </c>
      <c r="G15" s="35" t="s">
        <v>3</v>
      </c>
      <c r="H15" s="97">
        <f>'検証シート　FIB1.27'!H15:I15</f>
        <v>1.1854</v>
      </c>
      <c r="I15" s="97"/>
      <c r="J15" s="44">
        <f>'検証シート　FIB1.27'!J15</f>
        <v>29</v>
      </c>
      <c r="K15" s="100">
        <f t="shared" si="7"/>
        <v>3200.3792324878259</v>
      </c>
      <c r="L15" s="101"/>
      <c r="M15" s="6">
        <f>IF(J15="","",(K15/J15)/LOOKUP(RIGHT($D$2,3),定数!$A$6:$A$13,定数!$B$6:$B$13))</f>
        <v>0.91964920473788103</v>
      </c>
      <c r="N15" s="44">
        <f t="shared" si="1"/>
        <v>2018</v>
      </c>
      <c r="O15" s="8">
        <v>43960</v>
      </c>
      <c r="P15" s="97">
        <v>1.1883999999999999</v>
      </c>
      <c r="Q15" s="97"/>
      <c r="R15" s="98">
        <f>IF(P15="","",T15*M15*LOOKUP(RIGHT($D$2,3),定数!$A$6:$A$13,定数!$B$6:$B$13))</f>
        <v>-3310.7371370562523</v>
      </c>
      <c r="S15" s="98"/>
      <c r="T15" s="99">
        <f t="shared" si="8"/>
        <v>-29.999999999998916</v>
      </c>
      <c r="U15" s="99"/>
      <c r="V15" s="22">
        <f t="shared" si="2"/>
        <v>0</v>
      </c>
      <c r="W15">
        <f t="shared" si="3"/>
        <v>1</v>
      </c>
      <c r="X15" s="41">
        <f t="shared" si="9"/>
        <v>106679.3077495942</v>
      </c>
      <c r="Y15" s="42">
        <f t="shared" si="10"/>
        <v>0</v>
      </c>
      <c r="Z15" t="str">
        <f t="shared" si="4"/>
        <v/>
      </c>
      <c r="AA15">
        <f t="shared" si="5"/>
        <v>-3310.7371370562523</v>
      </c>
    </row>
    <row r="16" spans="2:27" x14ac:dyDescent="0.15">
      <c r="B16" s="35">
        <v>8</v>
      </c>
      <c r="C16" s="96">
        <f t="shared" si="6"/>
        <v>103368.57061253795</v>
      </c>
      <c r="D16" s="96"/>
      <c r="E16" s="44">
        <f>'検証シート　FIB1.27'!E16</f>
        <v>2018</v>
      </c>
      <c r="F16" s="8">
        <f>'検証シート　FIB1.27'!F16</f>
        <v>43968</v>
      </c>
      <c r="G16" s="35" t="s">
        <v>3</v>
      </c>
      <c r="H16" s="97">
        <f>'検証シート　FIB1.27'!H16:I16</f>
        <v>1.1783999999999999</v>
      </c>
      <c r="I16" s="97"/>
      <c r="J16" s="44">
        <f>'検証シート　FIB1.27'!J16</f>
        <v>20</v>
      </c>
      <c r="K16" s="100">
        <f t="shared" si="7"/>
        <v>3101.0571183761385</v>
      </c>
      <c r="L16" s="101"/>
      <c r="M16" s="6">
        <f>IF(J16="","",(K16/J16)/LOOKUP(RIGHT($D$2,3),定数!$A$6:$A$13,定数!$B$6:$B$13))</f>
        <v>1.2921071326567244</v>
      </c>
      <c r="N16" s="44">
        <f t="shared" si="1"/>
        <v>2018</v>
      </c>
      <c r="O16" s="8">
        <v>43968</v>
      </c>
      <c r="P16" s="97">
        <v>1.1803999999999999</v>
      </c>
      <c r="Q16" s="97"/>
      <c r="R16" s="98">
        <f>IF(P16="","",T16*M16*LOOKUP(RIGHT($D$2,3),定数!$A$6:$A$13,定数!$B$6:$B$13))</f>
        <v>-3101.0571183761413</v>
      </c>
      <c r="S16" s="98"/>
      <c r="T16" s="99">
        <f t="shared" si="8"/>
        <v>-20.000000000000018</v>
      </c>
      <c r="U16" s="99"/>
      <c r="V16" s="22">
        <f t="shared" si="2"/>
        <v>0</v>
      </c>
      <c r="W16">
        <f t="shared" si="3"/>
        <v>2</v>
      </c>
      <c r="X16" s="41">
        <f t="shared" si="9"/>
        <v>106679.3077495942</v>
      </c>
      <c r="Y16" s="42">
        <f t="shared" si="10"/>
        <v>3.103448275861953E-2</v>
      </c>
      <c r="Z16" t="str">
        <f t="shared" si="4"/>
        <v/>
      </c>
      <c r="AA16">
        <f t="shared" si="5"/>
        <v>-3101.0571183761413</v>
      </c>
    </row>
    <row r="17" spans="2:27" x14ac:dyDescent="0.15">
      <c r="B17" s="35">
        <v>9</v>
      </c>
      <c r="C17" s="96">
        <f t="shared" si="0"/>
        <v>100267.51349416182</v>
      </c>
      <c r="D17" s="96"/>
      <c r="E17" s="45">
        <f>'検証シート　FIB1.27'!E17</f>
        <v>2018</v>
      </c>
      <c r="F17" s="8">
        <f>'検証シート　FIB1.27'!F17</f>
        <v>43975</v>
      </c>
      <c r="G17" s="35" t="s">
        <v>4</v>
      </c>
      <c r="H17" s="97">
        <f>'検証シート　FIB1.27'!H17:I17</f>
        <v>1.1735</v>
      </c>
      <c r="I17" s="97"/>
      <c r="J17" s="45">
        <f>'検証シート　FIB1.27'!J17</f>
        <v>18</v>
      </c>
      <c r="K17" s="100">
        <f t="shared" si="7"/>
        <v>3008.0254048248544</v>
      </c>
      <c r="L17" s="101"/>
      <c r="M17" s="6">
        <f>IF(J17="","",(K17/J17)/LOOKUP(RIGHT($D$2,3),定数!$A$6:$A$13,定数!$B$6:$B$13))</f>
        <v>1.3926043540855808</v>
      </c>
      <c r="N17" s="35">
        <f>E17</f>
        <v>2018</v>
      </c>
      <c r="O17" s="8">
        <v>43976</v>
      </c>
      <c r="P17" s="97">
        <v>1.1713</v>
      </c>
      <c r="Q17" s="97"/>
      <c r="R17" s="98">
        <f>IF(P17="","",T17*M17*LOOKUP(RIGHT($D$2,3),定数!$A$6:$A$13,定数!$B$6:$B$13))</f>
        <v>-3676.4754947858996</v>
      </c>
      <c r="S17" s="98"/>
      <c r="T17" s="99">
        <f t="shared" si="8"/>
        <v>-21.999999999999797</v>
      </c>
      <c r="U17" s="99"/>
      <c r="V17" s="22">
        <f t="shared" si="2"/>
        <v>0</v>
      </c>
      <c r="W17">
        <f t="shared" si="3"/>
        <v>3</v>
      </c>
      <c r="X17" s="41">
        <f t="shared" si="9"/>
        <v>106679.3077495942</v>
      </c>
      <c r="Y17" s="42">
        <f t="shared" si="10"/>
        <v>6.0103448275860893E-2</v>
      </c>
      <c r="Z17" t="str">
        <f t="shared" si="4"/>
        <v/>
      </c>
      <c r="AA17">
        <f t="shared" si="5"/>
        <v>-3676.4754947858996</v>
      </c>
    </row>
    <row r="18" spans="2:27" x14ac:dyDescent="0.15">
      <c r="B18" s="35">
        <v>10</v>
      </c>
      <c r="C18" s="96">
        <f t="shared" ref="C18:C19" si="11">IF(R17="","",C17+R17)</f>
        <v>96591.037999375912</v>
      </c>
      <c r="D18" s="96"/>
      <c r="E18" s="45">
        <f>'検証シート　FIB1.27'!E18</f>
        <v>2018</v>
      </c>
      <c r="F18" s="8">
        <f>'検証シート　FIB1.27'!F18</f>
        <v>43994</v>
      </c>
      <c r="G18" s="35" t="s">
        <v>4</v>
      </c>
      <c r="H18" s="97">
        <f>'検証シート　FIB1.27'!H18:I18</f>
        <v>1.1800999999999999</v>
      </c>
      <c r="I18" s="97"/>
      <c r="J18" s="45">
        <f>'検証シート　FIB1.27'!J18</f>
        <v>26</v>
      </c>
      <c r="K18" s="100">
        <f t="shared" ref="K18:K19" si="12">IF(J18="","",C18*0.03)</f>
        <v>2897.7311399812775</v>
      </c>
      <c r="L18" s="101"/>
      <c r="M18" s="6">
        <f>IF(J18="","",(K18/J18)/LOOKUP(RIGHT($D$2,3),定数!$A$6:$A$13,定数!$B$6:$B$13))</f>
        <v>0.92875998076322996</v>
      </c>
      <c r="N18" s="45">
        <f>E18</f>
        <v>2018</v>
      </c>
      <c r="O18" s="8">
        <v>43994</v>
      </c>
      <c r="P18" s="97">
        <v>1.1774</v>
      </c>
      <c r="Q18" s="97"/>
      <c r="R18" s="98">
        <f>IF(P18="","",T18*M18*LOOKUP(RIGHT($D$2,3),定数!$A$6:$A$13,定数!$B$6:$B$13))</f>
        <v>-3009.1823376727812</v>
      </c>
      <c r="S18" s="98"/>
      <c r="T18" s="99">
        <f t="shared" si="8"/>
        <v>-26.999999999999247</v>
      </c>
      <c r="U18" s="99"/>
      <c r="V18" s="22">
        <f t="shared" si="2"/>
        <v>0</v>
      </c>
      <c r="W18">
        <f t="shared" si="3"/>
        <v>4</v>
      </c>
      <c r="X18" s="41">
        <f t="shared" si="9"/>
        <v>106679.3077495942</v>
      </c>
      <c r="Y18" s="42">
        <f t="shared" si="10"/>
        <v>9.4566321839079093E-2</v>
      </c>
      <c r="Z18" t="str">
        <f t="shared" si="4"/>
        <v/>
      </c>
      <c r="AA18">
        <f t="shared" si="5"/>
        <v>-3009.1823376727812</v>
      </c>
    </row>
    <row r="19" spans="2:27" x14ac:dyDescent="0.15">
      <c r="B19" s="35">
        <v>11</v>
      </c>
      <c r="C19" s="96">
        <f t="shared" si="11"/>
        <v>93581.855661703128</v>
      </c>
      <c r="D19" s="96"/>
      <c r="E19" s="46">
        <f>'検証シート　FIB1.27'!E19</f>
        <v>2018</v>
      </c>
      <c r="F19" s="8">
        <f>'検証シート　FIB1.27'!F19</f>
        <v>44021</v>
      </c>
      <c r="G19" s="35" t="s">
        <v>4</v>
      </c>
      <c r="H19" s="97">
        <f>'検証シート　FIB1.27'!H19:I19</f>
        <v>1.1753</v>
      </c>
      <c r="I19" s="97"/>
      <c r="J19" s="46">
        <f>'検証シート　FIB1.27'!J19</f>
        <v>10</v>
      </c>
      <c r="K19" s="100">
        <f t="shared" si="12"/>
        <v>2807.4556698510937</v>
      </c>
      <c r="L19" s="101"/>
      <c r="M19" s="6">
        <f>IF(J19="","",(K19/J19)/LOOKUP(RIGHT($D$2,3),定数!$A$6:$A$13,定数!$B$6:$B$13))</f>
        <v>2.3395463915425778</v>
      </c>
      <c r="N19" s="46">
        <f t="shared" ref="N19:N24" si="13">E19</f>
        <v>2018</v>
      </c>
      <c r="O19" s="8">
        <v>44021</v>
      </c>
      <c r="P19" s="97">
        <v>1.1765000000000001</v>
      </c>
      <c r="Q19" s="97"/>
      <c r="R19" s="98">
        <f>IF(P19="","",T19*M19*LOOKUP(RIGHT($D$2,3),定数!$A$6:$A$13,定数!$B$6:$B$13))</f>
        <v>3368.9468038215641</v>
      </c>
      <c r="S19" s="98"/>
      <c r="T19" s="99">
        <f t="shared" si="8"/>
        <v>12.000000000000899</v>
      </c>
      <c r="U19" s="99"/>
      <c r="V19" s="22">
        <f t="shared" si="2"/>
        <v>1</v>
      </c>
      <c r="W19">
        <f t="shared" si="3"/>
        <v>0</v>
      </c>
      <c r="X19" s="41">
        <f t="shared" si="9"/>
        <v>106679.3077495942</v>
      </c>
      <c r="Y19" s="42">
        <f t="shared" si="10"/>
        <v>0.12277406335101471</v>
      </c>
      <c r="Z19">
        <f t="shared" si="4"/>
        <v>3368.9468038215641</v>
      </c>
      <c r="AA19" t="str">
        <f t="shared" si="5"/>
        <v/>
      </c>
    </row>
    <row r="20" spans="2:27" x14ac:dyDescent="0.15">
      <c r="B20" s="35">
        <v>12</v>
      </c>
      <c r="C20" s="96">
        <f t="shared" ref="C20:C21" si="14">IF(R19="","",C19+R19)</f>
        <v>96950.802465524699</v>
      </c>
      <c r="D20" s="96"/>
      <c r="E20" s="46">
        <f>'検証シート　FIB1.27'!E20</f>
        <v>2018</v>
      </c>
      <c r="F20" s="8">
        <f>'検証シート　FIB1.27'!F20</f>
        <v>44021</v>
      </c>
      <c r="G20" s="35" t="s">
        <v>4</v>
      </c>
      <c r="H20" s="97">
        <f>'検証シート　FIB1.27'!H20:I20</f>
        <v>1.1773</v>
      </c>
      <c r="I20" s="97"/>
      <c r="J20" s="46">
        <f>'検証シート　FIB1.27'!J20</f>
        <v>24</v>
      </c>
      <c r="K20" s="100">
        <f t="shared" si="7"/>
        <v>2908.5240739657411</v>
      </c>
      <c r="L20" s="101"/>
      <c r="M20" s="6">
        <f>IF(J20="","",(K20/J20)/LOOKUP(RIGHT($D$2,3),定数!$A$6:$A$13,定数!$B$6:$B$13))</f>
        <v>1.0099041923492156</v>
      </c>
      <c r="N20" s="46">
        <f t="shared" si="13"/>
        <v>2018</v>
      </c>
      <c r="O20" s="8">
        <v>44021</v>
      </c>
      <c r="P20" s="97">
        <v>1.1748000000000001</v>
      </c>
      <c r="Q20" s="97"/>
      <c r="R20" s="98">
        <f>IF(P20="","",T20*M20*LOOKUP(RIGHT($D$2,3),定数!$A$6:$A$13,定数!$B$6:$B$13))</f>
        <v>-3029.7125770475818</v>
      </c>
      <c r="S20" s="98"/>
      <c r="T20" s="99">
        <f t="shared" si="8"/>
        <v>-24.999999999999467</v>
      </c>
      <c r="U20" s="99"/>
      <c r="V20" s="22">
        <f t="shared" si="2"/>
        <v>0</v>
      </c>
      <c r="W20">
        <f t="shared" si="3"/>
        <v>1</v>
      </c>
      <c r="X20" s="41">
        <f t="shared" si="9"/>
        <v>106679.3077495942</v>
      </c>
      <c r="Y20" s="42">
        <f t="shared" si="10"/>
        <v>9.119392963164874E-2</v>
      </c>
      <c r="Z20" t="str">
        <f t="shared" si="4"/>
        <v/>
      </c>
      <c r="AA20">
        <f t="shared" si="5"/>
        <v>-3029.7125770475818</v>
      </c>
    </row>
    <row r="21" spans="2:27" x14ac:dyDescent="0.15">
      <c r="B21" s="35">
        <v>13</v>
      </c>
      <c r="C21" s="96">
        <f t="shared" si="14"/>
        <v>93921.089888477116</v>
      </c>
      <c r="D21" s="96"/>
      <c r="E21" s="46">
        <f>'検証シート　FIB1.27'!E21</f>
        <v>2018</v>
      </c>
      <c r="F21" s="8">
        <f>'検証シート　FIB1.27'!F21</f>
        <v>44030</v>
      </c>
      <c r="G21" s="35" t="s">
        <v>3</v>
      </c>
      <c r="H21" s="97">
        <f>'検証シート　FIB1.27'!H21:I21</f>
        <v>1.1653</v>
      </c>
      <c r="I21" s="97"/>
      <c r="J21" s="46">
        <f>'検証シート　FIB1.27'!J21</f>
        <v>11</v>
      </c>
      <c r="K21" s="100">
        <f t="shared" si="7"/>
        <v>2817.6326966543133</v>
      </c>
      <c r="L21" s="101"/>
      <c r="M21" s="6">
        <f>IF(J21="","",(K21/J21)/LOOKUP(RIGHT($D$2,3),定数!$A$6:$A$13,定数!$B$6:$B$13))</f>
        <v>2.1345702247381158</v>
      </c>
      <c r="N21" s="46">
        <f t="shared" si="13"/>
        <v>2018</v>
      </c>
      <c r="O21" s="8">
        <v>44030</v>
      </c>
      <c r="P21" s="97">
        <v>1.1638999999999999</v>
      </c>
      <c r="Q21" s="97"/>
      <c r="R21" s="98">
        <f>IF(P21="","",T21*M21*LOOKUP(RIGHT($D$2,3),定数!$A$6:$A$13,定数!$B$6:$B$13))</f>
        <v>3586.0779775602082</v>
      </c>
      <c r="S21" s="98"/>
      <c r="T21" s="99">
        <f t="shared" si="8"/>
        <v>14.000000000000679</v>
      </c>
      <c r="U21" s="99"/>
      <c r="V21" s="22">
        <f t="shared" si="2"/>
        <v>1</v>
      </c>
      <c r="W21">
        <f t="shared" si="3"/>
        <v>0</v>
      </c>
      <c r="X21" s="41">
        <f t="shared" si="9"/>
        <v>106679.3077495942</v>
      </c>
      <c r="Y21" s="42">
        <f t="shared" si="10"/>
        <v>0.11959411933065922</v>
      </c>
      <c r="Z21">
        <f t="shared" si="4"/>
        <v>3586.0779775602082</v>
      </c>
      <c r="AA21" t="str">
        <f t="shared" si="5"/>
        <v/>
      </c>
    </row>
    <row r="22" spans="2:27" x14ac:dyDescent="0.15">
      <c r="B22" s="35">
        <v>14</v>
      </c>
      <c r="C22" s="96">
        <f t="shared" si="0"/>
        <v>97507.167866037329</v>
      </c>
      <c r="D22" s="96"/>
      <c r="E22" s="46">
        <f>'検証シート　FIB1.27'!E22</f>
        <v>2018</v>
      </c>
      <c r="F22" s="8">
        <f>'検証シート　FIB1.27'!F22</f>
        <v>44037</v>
      </c>
      <c r="G22" s="35" t="s">
        <v>4</v>
      </c>
      <c r="H22" s="97">
        <f>'検証シート　FIB1.27'!H22:I22</f>
        <v>1.17</v>
      </c>
      <c r="I22" s="97"/>
      <c r="J22" s="46">
        <f>'検証シート　FIB1.27'!J22</f>
        <v>15</v>
      </c>
      <c r="K22" s="100">
        <f t="shared" si="7"/>
        <v>2925.2150359811199</v>
      </c>
      <c r="L22" s="101"/>
      <c r="M22" s="6">
        <f>IF(J22="","",(K22/J22)/LOOKUP(RIGHT($D$2,3),定数!$A$6:$A$13,定数!$B$6:$B$13))</f>
        <v>1.6251194644339555</v>
      </c>
      <c r="N22" s="46">
        <f t="shared" si="13"/>
        <v>2018</v>
      </c>
      <c r="O22" s="8">
        <v>44037</v>
      </c>
      <c r="P22" s="97">
        <v>1.1684000000000001</v>
      </c>
      <c r="Q22" s="97"/>
      <c r="R22" s="98">
        <f>IF(P22="","",T22*M22*LOOKUP(RIGHT($D$2,3),定数!$A$6:$A$13,定数!$B$6:$B$13))</f>
        <v>-3120.2293717128509</v>
      </c>
      <c r="S22" s="98"/>
      <c r="T22" s="99">
        <f t="shared" si="8"/>
        <v>-15.999999999998238</v>
      </c>
      <c r="U22" s="99"/>
      <c r="V22" s="22">
        <f t="shared" si="2"/>
        <v>0</v>
      </c>
      <c r="W22">
        <f t="shared" si="3"/>
        <v>1</v>
      </c>
      <c r="X22" s="41">
        <f t="shared" si="9"/>
        <v>106679.3077495942</v>
      </c>
      <c r="Y22" s="42">
        <f t="shared" si="10"/>
        <v>8.5978622068737187E-2</v>
      </c>
      <c r="Z22" t="str">
        <f t="shared" si="4"/>
        <v/>
      </c>
      <c r="AA22">
        <f t="shared" si="5"/>
        <v>-3120.2293717128509</v>
      </c>
    </row>
    <row r="23" spans="2:27" x14ac:dyDescent="0.15">
      <c r="B23" s="35">
        <v>15</v>
      </c>
      <c r="C23" s="96">
        <f t="shared" si="0"/>
        <v>94386.93849432448</v>
      </c>
      <c r="D23" s="96"/>
      <c r="E23" s="46">
        <f>'検証シート　FIB1.27'!E23</f>
        <v>2018</v>
      </c>
      <c r="F23" s="8">
        <f>'検証シート　FIB1.27'!F23</f>
        <v>44044</v>
      </c>
      <c r="G23" s="35" t="s">
        <v>3</v>
      </c>
      <c r="H23" s="97">
        <f>'検証シート　FIB1.27'!H23:I23</f>
        <v>1.1659999999999999</v>
      </c>
      <c r="I23" s="97"/>
      <c r="J23" s="46">
        <f>'検証シート　FIB1.27'!J23</f>
        <v>17</v>
      </c>
      <c r="K23" s="100">
        <f t="shared" si="7"/>
        <v>2831.6081548297343</v>
      </c>
      <c r="L23" s="101"/>
      <c r="M23" s="6">
        <f>IF(J23="","",(K23/J23)/LOOKUP(RIGHT($D$2,3),定数!$A$6:$A$13,定数!$B$6:$B$13))</f>
        <v>1.3880432131518305</v>
      </c>
      <c r="N23" s="46">
        <f t="shared" si="13"/>
        <v>2018</v>
      </c>
      <c r="O23" s="8">
        <v>44014</v>
      </c>
      <c r="P23" s="97">
        <v>1.1636</v>
      </c>
      <c r="Q23" s="97"/>
      <c r="R23" s="98">
        <f>IF(P23="","",T23*M23*LOOKUP(RIGHT($D$2,3),定数!$A$6:$A$13,定数!$B$6:$B$13))</f>
        <v>3997.5644538772017</v>
      </c>
      <c r="S23" s="98"/>
      <c r="T23" s="99">
        <f t="shared" si="8"/>
        <v>23.999999999999577</v>
      </c>
      <c r="U23" s="99"/>
      <c r="V23" t="str">
        <f t="shared" ref="V23:W74" si="15">IF(S23&lt;&gt;"",IF(S23&lt;0,1+V22,0),"")</f>
        <v/>
      </c>
      <c r="W23">
        <f t="shared" si="3"/>
        <v>0</v>
      </c>
      <c r="X23" s="41">
        <f t="shared" si="9"/>
        <v>106679.3077495942</v>
      </c>
      <c r="Y23" s="42">
        <f t="shared" si="10"/>
        <v>0.1152273061625344</v>
      </c>
      <c r="Z23">
        <f t="shared" si="4"/>
        <v>3997.5644538772017</v>
      </c>
      <c r="AA23" t="str">
        <f t="shared" si="5"/>
        <v/>
      </c>
    </row>
    <row r="24" spans="2:27" x14ac:dyDescent="0.15">
      <c r="B24" s="35">
        <v>16</v>
      </c>
      <c r="C24" s="96">
        <f t="shared" si="0"/>
        <v>98384.502948201683</v>
      </c>
      <c r="D24" s="96"/>
      <c r="E24" s="46">
        <f>'検証シート　FIB1.27'!E24</f>
        <v>2018</v>
      </c>
      <c r="F24" s="8">
        <f>'検証シート　FIB1.27'!F24</f>
        <v>44052</v>
      </c>
      <c r="G24" s="35" t="s">
        <v>3</v>
      </c>
      <c r="H24" s="97">
        <f>'検証シート　FIB1.27'!H24:I24</f>
        <v>1.159</v>
      </c>
      <c r="I24" s="97"/>
      <c r="J24" s="46">
        <f>'検証シート　FIB1.27'!J24</f>
        <v>16</v>
      </c>
      <c r="K24" s="100">
        <f t="shared" si="7"/>
        <v>2951.5350884460504</v>
      </c>
      <c r="L24" s="101"/>
      <c r="M24" s="6">
        <f>IF(J24="","",(K24/J24)/LOOKUP(RIGHT($D$2,3),定数!$A$6:$A$13,定数!$B$6:$B$13))</f>
        <v>1.5372578585656513</v>
      </c>
      <c r="N24" s="46">
        <f t="shared" si="13"/>
        <v>2018</v>
      </c>
      <c r="O24" s="8">
        <v>44052</v>
      </c>
      <c r="P24" s="97">
        <v>1.1569</v>
      </c>
      <c r="Q24" s="97"/>
      <c r="R24" s="98">
        <f>IF(P24="","",T24*M24*LOOKUP(RIGHT($D$2,3),定数!$A$6:$A$13,定数!$B$6:$B$13))</f>
        <v>3873.8898035854245</v>
      </c>
      <c r="S24" s="98"/>
      <c r="T24" s="99">
        <f t="shared" si="8"/>
        <v>20.999999999999908</v>
      </c>
      <c r="U24" s="99"/>
      <c r="V24" t="str">
        <f t="shared" si="15"/>
        <v/>
      </c>
      <c r="W24">
        <f t="shared" si="3"/>
        <v>0</v>
      </c>
      <c r="X24" s="41">
        <f t="shared" si="9"/>
        <v>106679.3077495942</v>
      </c>
      <c r="Y24" s="42">
        <f t="shared" si="10"/>
        <v>7.7754580305889442E-2</v>
      </c>
      <c r="Z24">
        <f t="shared" si="4"/>
        <v>3873.8898035854245</v>
      </c>
      <c r="AA24" t="str">
        <f t="shared" si="5"/>
        <v/>
      </c>
    </row>
    <row r="25" spans="2:27" x14ac:dyDescent="0.15">
      <c r="B25" s="35">
        <v>17</v>
      </c>
      <c r="C25" s="96">
        <f t="shared" si="0"/>
        <v>102258.39275178711</v>
      </c>
      <c r="D25" s="96"/>
      <c r="E25" s="46">
        <f>'検証シート　FIB1.27'!E25</f>
        <v>2018</v>
      </c>
      <c r="F25" s="8">
        <f>'検証シート　FIB1.27'!F25</f>
        <v>44056</v>
      </c>
      <c r="G25" s="35" t="s">
        <v>3</v>
      </c>
      <c r="H25" s="97">
        <f>'検証シート　FIB1.27'!H25:I25</f>
        <v>1.1389</v>
      </c>
      <c r="I25" s="97"/>
      <c r="J25" s="46">
        <f>'検証シート　FIB1.27'!J25</f>
        <v>22</v>
      </c>
      <c r="K25" s="100">
        <f t="shared" si="7"/>
        <v>3067.7517825536129</v>
      </c>
      <c r="L25" s="101"/>
      <c r="M25" s="6">
        <f>IF(J25="","",(K25/J25)/LOOKUP(RIGHT($D$2,3),定数!$A$6:$A$13,定数!$B$6:$B$13))</f>
        <v>1.1620271903612172</v>
      </c>
      <c r="N25" s="35">
        <v>2018</v>
      </c>
      <c r="O25" s="8">
        <v>44056</v>
      </c>
      <c r="P25" s="97">
        <v>1.1412</v>
      </c>
      <c r="Q25" s="97"/>
      <c r="R25" s="98">
        <f>IF(P25="","",T25*M25*LOOKUP(RIGHT($D$2,3),定数!$A$6:$A$13,定数!$B$6:$B$13))</f>
        <v>-3207.1950453969157</v>
      </c>
      <c r="S25" s="98"/>
      <c r="T25" s="99">
        <f t="shared" si="8"/>
        <v>-22.999999999999687</v>
      </c>
      <c r="U25" s="99"/>
      <c r="V25" t="str">
        <f t="shared" si="15"/>
        <v/>
      </c>
      <c r="W25">
        <f t="shared" si="3"/>
        <v>1</v>
      </c>
      <c r="X25" s="41">
        <f t="shared" si="9"/>
        <v>106679.3077495942</v>
      </c>
      <c r="Y25" s="42">
        <f t="shared" si="10"/>
        <v>4.1441166905433979E-2</v>
      </c>
      <c r="Z25" t="str">
        <f t="shared" si="4"/>
        <v/>
      </c>
      <c r="AA25">
        <f t="shared" si="5"/>
        <v>-3207.1950453969157</v>
      </c>
    </row>
    <row r="26" spans="2:27" x14ac:dyDescent="0.15">
      <c r="B26" s="35">
        <v>18</v>
      </c>
      <c r="C26" s="96">
        <f t="shared" si="0"/>
        <v>99051.197706390187</v>
      </c>
      <c r="D26" s="96"/>
      <c r="E26" s="46">
        <f>'検証シート　FIB1.27'!E26</f>
        <v>2018</v>
      </c>
      <c r="F26" s="8">
        <f>'検証シート　FIB1.27'!F26</f>
        <v>44058</v>
      </c>
      <c r="G26" s="35" t="s">
        <v>3</v>
      </c>
      <c r="H26" s="97">
        <f>'検証シート　FIB1.27'!H26:I26</f>
        <v>1.1317999999999999</v>
      </c>
      <c r="I26" s="97"/>
      <c r="J26" s="46">
        <f>'検証シート　FIB1.27'!J26</f>
        <v>14</v>
      </c>
      <c r="K26" s="100">
        <f t="shared" si="7"/>
        <v>2971.5359311917055</v>
      </c>
      <c r="L26" s="101"/>
      <c r="M26" s="6">
        <f>IF(J26="","",(K26/J26)/LOOKUP(RIGHT($D$2,3),定数!$A$6:$A$13,定数!$B$6:$B$13))</f>
        <v>1.7687713876141102</v>
      </c>
      <c r="N26" s="47">
        <v>2018</v>
      </c>
      <c r="O26" s="8">
        <v>44058</v>
      </c>
      <c r="P26" s="97">
        <v>1.1319999999999999</v>
      </c>
      <c r="Q26" s="97"/>
      <c r="R26" s="98">
        <f>IF(P26="","",T26*M26*LOOKUP(RIGHT($D$2,3),定数!$A$6:$A$13,定数!$B$6:$B$13))</f>
        <v>-424.5051330273397</v>
      </c>
      <c r="S26" s="98"/>
      <c r="T26" s="99">
        <f t="shared" si="8"/>
        <v>-1.9999999999997797</v>
      </c>
      <c r="U26" s="99"/>
      <c r="V26" t="str">
        <f t="shared" si="15"/>
        <v/>
      </c>
      <c r="W26">
        <f t="shared" si="3"/>
        <v>2</v>
      </c>
      <c r="X26" s="41">
        <f t="shared" si="9"/>
        <v>106679.3077495942</v>
      </c>
      <c r="Y26" s="42">
        <f t="shared" si="10"/>
        <v>7.150505757976322E-2</v>
      </c>
      <c r="Z26" t="str">
        <f t="shared" si="4"/>
        <v/>
      </c>
      <c r="AA26">
        <f t="shared" si="5"/>
        <v>-424.5051330273397</v>
      </c>
    </row>
    <row r="27" spans="2:27" x14ac:dyDescent="0.15">
      <c r="B27" s="35">
        <v>19</v>
      </c>
      <c r="C27" s="96">
        <f t="shared" si="0"/>
        <v>98626.692573362845</v>
      </c>
      <c r="D27" s="96"/>
      <c r="E27" s="47">
        <f>'検証シート　FIB1.27'!E27</f>
        <v>2018</v>
      </c>
      <c r="F27" s="8">
        <f>'検証シート　FIB1.27'!F27</f>
        <v>44072</v>
      </c>
      <c r="G27" s="35" t="s">
        <v>3</v>
      </c>
      <c r="H27" s="97">
        <f>'検証シート　FIB1.27'!H27:I27</f>
        <v>1.1664000000000001</v>
      </c>
      <c r="I27" s="97"/>
      <c r="J27" s="47">
        <f>'検証シート　FIB1.27'!J27</f>
        <v>21</v>
      </c>
      <c r="K27" s="100">
        <f t="shared" si="7"/>
        <v>2958.800777200885</v>
      </c>
      <c r="L27" s="101"/>
      <c r="M27" s="6">
        <f>IF(J27="","",(K27/J27)/LOOKUP(RIGHT($D$2,3),定数!$A$6:$A$13,定数!$B$6:$B$13))</f>
        <v>1.1741272925400339</v>
      </c>
      <c r="N27" s="47">
        <f t="shared" ref="N27" si="16">E27</f>
        <v>2018</v>
      </c>
      <c r="O27" s="8">
        <v>44072</v>
      </c>
      <c r="P27" s="97">
        <v>1.1687000000000001</v>
      </c>
      <c r="Q27" s="97"/>
      <c r="R27" s="98">
        <f>IF(P27="","",T27*M27*LOOKUP(RIGHT($D$2,3),定数!$A$6:$A$13,定数!$B$6:$B$13))</f>
        <v>-3240.5913274104496</v>
      </c>
      <c r="S27" s="98"/>
      <c r="T27" s="99">
        <f t="shared" si="8"/>
        <v>-22.999999999999687</v>
      </c>
      <c r="U27" s="99"/>
      <c r="V27" t="str">
        <f t="shared" si="15"/>
        <v/>
      </c>
      <c r="W27">
        <f t="shared" si="3"/>
        <v>3</v>
      </c>
      <c r="X27" s="41">
        <f t="shared" si="9"/>
        <v>106679.3077495942</v>
      </c>
      <c r="Y27" s="42">
        <f t="shared" si="10"/>
        <v>7.5484321618706662E-2</v>
      </c>
      <c r="Z27" t="str">
        <f t="shared" si="4"/>
        <v/>
      </c>
      <c r="AA27">
        <f t="shared" si="5"/>
        <v>-3240.5913274104496</v>
      </c>
    </row>
    <row r="28" spans="2:27" x14ac:dyDescent="0.15">
      <c r="B28" s="35">
        <v>20</v>
      </c>
      <c r="C28" s="96">
        <f t="shared" si="0"/>
        <v>95386.101245952392</v>
      </c>
      <c r="D28" s="96"/>
      <c r="E28" s="50">
        <f>'検証シート　FIB1.27'!E28</f>
        <v>2018</v>
      </c>
      <c r="F28" s="8">
        <f>'検証シート　FIB1.27'!F28</f>
        <v>44092</v>
      </c>
      <c r="G28" s="35" t="s">
        <v>4</v>
      </c>
      <c r="H28" s="97">
        <f>'検証シート　FIB1.27'!H28:I28</f>
        <v>1.171</v>
      </c>
      <c r="I28" s="97"/>
      <c r="J28" s="47">
        <f>'検証シート　FIB1.27'!J28</f>
        <v>25</v>
      </c>
      <c r="K28" s="100">
        <f t="shared" si="7"/>
        <v>2861.5830373785716</v>
      </c>
      <c r="L28" s="101"/>
      <c r="M28" s="6">
        <f>IF(J28="","",(K28/J28)/LOOKUP(RIGHT($D$2,3),定数!$A$6:$A$13,定数!$B$6:$B$13))</f>
        <v>0.95386101245952382</v>
      </c>
      <c r="N28" s="47">
        <v>2018</v>
      </c>
      <c r="O28" s="8">
        <v>44092</v>
      </c>
      <c r="P28" s="97">
        <v>1.1684000000000001</v>
      </c>
      <c r="Q28" s="97"/>
      <c r="R28" s="98">
        <f>IF(P28="","",T28*M28*LOOKUP(RIGHT($D$2,3),定数!$A$6:$A$13,定数!$B$6:$B$13))</f>
        <v>-2976.0463588736407</v>
      </c>
      <c r="S28" s="98"/>
      <c r="T28" s="99">
        <f t="shared" si="8"/>
        <v>-25.999999999999357</v>
      </c>
      <c r="U28" s="99"/>
      <c r="V28" t="str">
        <f t="shared" si="15"/>
        <v/>
      </c>
      <c r="W28">
        <f t="shared" si="3"/>
        <v>4</v>
      </c>
      <c r="X28" s="41">
        <f t="shared" si="9"/>
        <v>106679.3077495942</v>
      </c>
      <c r="Y28" s="42">
        <f t="shared" si="10"/>
        <v>0.10586126533694873</v>
      </c>
      <c r="Z28" t="str">
        <f t="shared" si="4"/>
        <v/>
      </c>
      <c r="AA28">
        <f t="shared" si="5"/>
        <v>-2976.0463588736407</v>
      </c>
    </row>
    <row r="29" spans="2:27" x14ac:dyDescent="0.15">
      <c r="B29" s="35">
        <v>21</v>
      </c>
      <c r="C29" s="96">
        <f t="shared" si="0"/>
        <v>92410.054887078746</v>
      </c>
      <c r="D29" s="96"/>
      <c r="E29" s="50">
        <f>'検証シート　FIB1.27'!E29</f>
        <v>2018</v>
      </c>
      <c r="F29" s="8">
        <f>'検証シート　FIB1.27'!F29</f>
        <v>44150</v>
      </c>
      <c r="G29" s="35" t="s">
        <v>3</v>
      </c>
      <c r="H29" s="97">
        <f>'検証シート　FIB1.27'!H29:I29</f>
        <v>1.1376999999999999</v>
      </c>
      <c r="I29" s="97"/>
      <c r="J29" s="47">
        <f>'検証シート　FIB1.27'!J29</f>
        <v>27</v>
      </c>
      <c r="K29" s="100">
        <f t="shared" si="7"/>
        <v>2772.3016466123622</v>
      </c>
      <c r="L29" s="101"/>
      <c r="M29" s="6">
        <f>IF(J29="","",(K29/J29)/LOOKUP(RIGHT($D$2,3),定数!$A$6:$A$13,定数!$B$6:$B$13))</f>
        <v>0.85564865636184018</v>
      </c>
      <c r="N29" s="35">
        <v>2018</v>
      </c>
      <c r="O29" s="8">
        <v>44140</v>
      </c>
      <c r="P29" s="97">
        <v>1.1355</v>
      </c>
      <c r="Q29" s="97"/>
      <c r="R29" s="98">
        <f>IF(P29="","",T29*M29*LOOKUP(RIGHT($D$2,3),定数!$A$6:$A$13,定数!$B$6:$B$13))</f>
        <v>2258.9124527952376</v>
      </c>
      <c r="S29" s="98"/>
      <c r="T29" s="99">
        <f t="shared" si="8"/>
        <v>21.999999999999797</v>
      </c>
      <c r="U29" s="99"/>
      <c r="V29" t="str">
        <f t="shared" si="15"/>
        <v/>
      </c>
      <c r="W29">
        <f t="shared" si="3"/>
        <v>0</v>
      </c>
      <c r="X29" s="41">
        <f t="shared" si="9"/>
        <v>106679.3077495942</v>
      </c>
      <c r="Y29" s="42">
        <f t="shared" si="10"/>
        <v>0.13375839385843535</v>
      </c>
      <c r="Z29">
        <f t="shared" si="4"/>
        <v>2258.9124527952376</v>
      </c>
      <c r="AA29" t="str">
        <f t="shared" si="5"/>
        <v/>
      </c>
    </row>
    <row r="30" spans="2:27" x14ac:dyDescent="0.15">
      <c r="B30" s="35">
        <v>22</v>
      </c>
      <c r="C30" s="96">
        <f t="shared" si="0"/>
        <v>94668.967339873983</v>
      </c>
      <c r="D30" s="96"/>
      <c r="E30" s="50">
        <f>'検証シート　FIB1.27'!E30</f>
        <v>2018</v>
      </c>
      <c r="F30" s="8">
        <f>'検証シート　FIB1.27'!F30</f>
        <v>44164</v>
      </c>
      <c r="G30" s="35" t="s">
        <v>4</v>
      </c>
      <c r="H30" s="97">
        <f>'検証シート　FIB1.27'!H30:I30</f>
        <v>1.1387</v>
      </c>
      <c r="I30" s="97"/>
      <c r="J30" s="47">
        <f>'検証シート　FIB1.27'!J30</f>
        <v>23</v>
      </c>
      <c r="K30" s="100">
        <f t="shared" si="7"/>
        <v>2840.0690201962193</v>
      </c>
      <c r="L30" s="101"/>
      <c r="M30" s="6">
        <f>IF(J30="","",(K30/J30)/LOOKUP(RIGHT($D$2,3),定数!$A$6:$A$13,定数!$B$6:$B$13))</f>
        <v>1.0290105145638475</v>
      </c>
      <c r="N30" s="47">
        <v>2018</v>
      </c>
      <c r="O30" s="8">
        <v>44164</v>
      </c>
      <c r="P30" s="97">
        <v>1.1363000000000001</v>
      </c>
      <c r="Q30" s="97"/>
      <c r="R30" s="98">
        <f>IF(P30="","",T30*M30*LOOKUP(RIGHT($D$2,3),定数!$A$6:$A$13,定数!$B$6:$B$13))</f>
        <v>-2963.5502819438288</v>
      </c>
      <c r="S30" s="98"/>
      <c r="T30" s="99">
        <f t="shared" si="8"/>
        <v>-23.999999999999577</v>
      </c>
      <c r="U30" s="99"/>
      <c r="V30" t="str">
        <f t="shared" si="15"/>
        <v/>
      </c>
      <c r="W30">
        <f t="shared" si="3"/>
        <v>1</v>
      </c>
      <c r="X30" s="41">
        <f t="shared" si="9"/>
        <v>106679.3077495942</v>
      </c>
      <c r="Y30" s="42">
        <f t="shared" si="10"/>
        <v>0.11258359904164172</v>
      </c>
      <c r="Z30" t="str">
        <f t="shared" si="4"/>
        <v/>
      </c>
      <c r="AA30">
        <f t="shared" si="5"/>
        <v>-2963.5502819438288</v>
      </c>
    </row>
    <row r="31" spans="2:27" x14ac:dyDescent="0.15">
      <c r="B31" s="35">
        <v>23</v>
      </c>
      <c r="C31" s="96">
        <f t="shared" si="0"/>
        <v>91705.417057930157</v>
      </c>
      <c r="D31" s="96"/>
      <c r="E31" s="50">
        <f>'検証シート　FIB1.27'!E31</f>
        <v>2018</v>
      </c>
      <c r="F31" s="8">
        <f>'検証シート　FIB1.27'!F31</f>
        <v>44165</v>
      </c>
      <c r="G31" s="35" t="s">
        <v>4</v>
      </c>
      <c r="H31" s="97">
        <f>'検証シート　FIB1.27'!H31:I31</f>
        <v>1.1391</v>
      </c>
      <c r="I31" s="97"/>
      <c r="J31" s="47">
        <f>'検証シート　FIB1.27'!J31</f>
        <v>7</v>
      </c>
      <c r="K31" s="100">
        <f t="shared" si="7"/>
        <v>2751.1625117379044</v>
      </c>
      <c r="L31" s="101"/>
      <c r="M31" s="6">
        <f>IF(J31="","",(K31/J31)/LOOKUP(RIGHT($D$2,3),定数!$A$6:$A$13,定数!$B$6:$B$13))</f>
        <v>3.2751934663546485</v>
      </c>
      <c r="N31" s="47">
        <v>2018</v>
      </c>
      <c r="O31" s="8">
        <v>44165</v>
      </c>
      <c r="P31" s="97">
        <v>1.1383000000000001</v>
      </c>
      <c r="Q31" s="97"/>
      <c r="R31" s="98">
        <f>IF(P31="","",T31*M31*LOOKUP(RIGHT($D$2,3),定数!$A$6:$A$13,定数!$B$6:$B$13))</f>
        <v>-3144.1857277001163</v>
      </c>
      <c r="S31" s="98"/>
      <c r="T31" s="99">
        <f t="shared" si="8"/>
        <v>-7.9999999999991189</v>
      </c>
      <c r="U31" s="99"/>
      <c r="V31" t="str">
        <f t="shared" si="15"/>
        <v/>
      </c>
      <c r="W31">
        <f t="shared" si="3"/>
        <v>2</v>
      </c>
      <c r="X31" s="41">
        <f t="shared" si="9"/>
        <v>106679.3077495942</v>
      </c>
      <c r="Y31" s="42">
        <f t="shared" si="10"/>
        <v>0.14036359072381588</v>
      </c>
      <c r="Z31" t="str">
        <f t="shared" si="4"/>
        <v/>
      </c>
      <c r="AA31">
        <f t="shared" si="5"/>
        <v>-3144.1857277001163</v>
      </c>
    </row>
    <row r="32" spans="2:27" x14ac:dyDescent="0.15">
      <c r="B32" s="35">
        <v>24</v>
      </c>
      <c r="C32" s="96">
        <f t="shared" si="0"/>
        <v>88561.231330230046</v>
      </c>
      <c r="D32" s="96"/>
      <c r="E32" s="50">
        <f>'検証シート　FIB1.27'!E32</f>
        <v>2018</v>
      </c>
      <c r="F32" s="8">
        <f>'検証シート　FIB1.27'!F32</f>
        <v>44172</v>
      </c>
      <c r="G32" s="35" t="s">
        <v>4</v>
      </c>
      <c r="H32" s="97">
        <f>'検証シート　FIB1.27'!H32:I32</f>
        <v>1.1392</v>
      </c>
      <c r="I32" s="97"/>
      <c r="J32" s="47">
        <f>'検証シート　FIB1.27'!J32</f>
        <v>16</v>
      </c>
      <c r="K32" s="100">
        <f t="shared" si="7"/>
        <v>2656.8369399069011</v>
      </c>
      <c r="L32" s="101"/>
      <c r="M32" s="6">
        <f>IF(J32="","",(K32/J32)/LOOKUP(RIGHT($D$2,3),定数!$A$6:$A$13,定数!$B$6:$B$13))</f>
        <v>1.3837692395348442</v>
      </c>
      <c r="N32" s="47">
        <v>2018</v>
      </c>
      <c r="O32" s="8">
        <v>44172</v>
      </c>
      <c r="P32" s="97">
        <v>1.1414</v>
      </c>
      <c r="Q32" s="97"/>
      <c r="R32" s="98">
        <f>IF(P32="","",T32*M32*LOOKUP(RIGHT($D$2,3),定数!$A$6:$A$13,定数!$B$6:$B$13))</f>
        <v>3653.150792371955</v>
      </c>
      <c r="S32" s="98"/>
      <c r="T32" s="99">
        <f t="shared" si="8"/>
        <v>21.999999999999797</v>
      </c>
      <c r="U32" s="99"/>
      <c r="V32" t="str">
        <f t="shared" si="15"/>
        <v/>
      </c>
      <c r="W32">
        <f t="shared" si="3"/>
        <v>0</v>
      </c>
      <c r="X32" s="41">
        <f t="shared" si="9"/>
        <v>106679.3077495942</v>
      </c>
      <c r="Y32" s="42">
        <f t="shared" si="10"/>
        <v>0.1698368390418532</v>
      </c>
      <c r="Z32">
        <f t="shared" si="4"/>
        <v>3653.150792371955</v>
      </c>
      <c r="AA32" t="str">
        <f t="shared" si="5"/>
        <v/>
      </c>
    </row>
    <row r="33" spans="2:27" x14ac:dyDescent="0.15">
      <c r="B33" s="35">
        <v>25</v>
      </c>
      <c r="C33" s="96">
        <f t="shared" si="0"/>
        <v>92214.382122602008</v>
      </c>
      <c r="D33" s="96"/>
      <c r="E33" s="50">
        <f>'検証シート　FIB1.27'!E33</f>
        <v>2018</v>
      </c>
      <c r="F33" s="8">
        <f>'検証シート　FIB1.27'!F33</f>
        <v>44193</v>
      </c>
      <c r="G33" s="35" t="s">
        <v>3</v>
      </c>
      <c r="H33" s="97">
        <f>'検証シート　FIB1.27'!H33:I33</f>
        <v>1.1437999999999999</v>
      </c>
      <c r="I33" s="97"/>
      <c r="J33" s="49">
        <f>'検証シート　FIB1.27'!J33</f>
        <v>12</v>
      </c>
      <c r="K33" s="100">
        <f t="shared" si="7"/>
        <v>2766.43146367806</v>
      </c>
      <c r="L33" s="101"/>
      <c r="M33" s="6">
        <f>IF(J33="","",(K33/J33)/LOOKUP(RIGHT($D$2,3),定数!$A$6:$A$13,定数!$B$6:$B$13))</f>
        <v>1.9211329608875416</v>
      </c>
      <c r="N33" s="35">
        <v>2018</v>
      </c>
      <c r="O33" s="8">
        <v>44193</v>
      </c>
      <c r="P33" s="97">
        <v>1.1451</v>
      </c>
      <c r="Q33" s="97"/>
      <c r="R33" s="98">
        <f>IF(P33="","",T33*M33*LOOKUP(RIGHT($D$2,3),定数!$A$6:$A$13,定数!$B$6:$B$13))</f>
        <v>-2996.9674189847465</v>
      </c>
      <c r="S33" s="98"/>
      <c r="T33" s="99">
        <f t="shared" si="8"/>
        <v>-13.000000000000789</v>
      </c>
      <c r="U33" s="99"/>
      <c r="V33" t="str">
        <f t="shared" si="15"/>
        <v/>
      </c>
      <c r="W33">
        <f t="shared" si="3"/>
        <v>1</v>
      </c>
      <c r="X33" s="41">
        <f t="shared" si="9"/>
        <v>106679.3077495942</v>
      </c>
      <c r="Y33" s="42">
        <f t="shared" si="10"/>
        <v>0.13559260865232992</v>
      </c>
      <c r="Z33" t="str">
        <f t="shared" si="4"/>
        <v/>
      </c>
      <c r="AA33">
        <f t="shared" si="5"/>
        <v>-2996.9674189847465</v>
      </c>
    </row>
    <row r="34" spans="2:27" x14ac:dyDescent="0.15">
      <c r="B34" s="35">
        <v>26</v>
      </c>
      <c r="C34" s="96">
        <f t="shared" si="0"/>
        <v>89217.414703617265</v>
      </c>
      <c r="D34" s="96"/>
      <c r="E34" s="50">
        <f>'検証シート　FIB1.27'!E34</f>
        <v>2019</v>
      </c>
      <c r="F34" s="8">
        <f>'検証シート　FIB1.27'!F34</f>
        <v>43834</v>
      </c>
      <c r="G34" s="35" t="s">
        <v>4</v>
      </c>
      <c r="H34" s="97">
        <f>'検証シート　FIB1.27'!H34:I34</f>
        <v>1.1409</v>
      </c>
      <c r="I34" s="97"/>
      <c r="J34" s="49">
        <f>'検証シート　FIB1.27'!J34</f>
        <v>15</v>
      </c>
      <c r="K34" s="100">
        <f t="shared" si="7"/>
        <v>2676.5224411085178</v>
      </c>
      <c r="L34" s="101"/>
      <c r="M34" s="6">
        <f>IF(J34="","",(K34/J34)/LOOKUP(RIGHT($D$2,3),定数!$A$6:$A$13,定数!$B$6:$B$13))</f>
        <v>1.4869569117269543</v>
      </c>
      <c r="N34" s="50">
        <f>E34</f>
        <v>2019</v>
      </c>
      <c r="O34" s="8">
        <v>43834</v>
      </c>
      <c r="P34" s="97">
        <v>1.1393</v>
      </c>
      <c r="Q34" s="97"/>
      <c r="R34" s="98">
        <f>IF(P34="","",T34*M34*LOOKUP(RIGHT($D$2,3),定数!$A$6:$A$13,定数!$B$6:$B$13))</f>
        <v>-2854.9572705158344</v>
      </c>
      <c r="S34" s="98"/>
      <c r="T34" s="99">
        <f t="shared" si="8"/>
        <v>-16.000000000000458</v>
      </c>
      <c r="U34" s="99"/>
      <c r="V34" t="str">
        <f t="shared" si="15"/>
        <v/>
      </c>
      <c r="W34">
        <f t="shared" si="3"/>
        <v>2</v>
      </c>
      <c r="X34" s="41">
        <f t="shared" si="9"/>
        <v>106679.3077495942</v>
      </c>
      <c r="Y34" s="42">
        <f t="shared" si="10"/>
        <v>0.1636858488711308</v>
      </c>
      <c r="Z34" t="str">
        <f t="shared" si="4"/>
        <v/>
      </c>
      <c r="AA34">
        <f t="shared" si="5"/>
        <v>-2854.9572705158344</v>
      </c>
    </row>
    <row r="35" spans="2:27" x14ac:dyDescent="0.15">
      <c r="B35" s="35">
        <v>27</v>
      </c>
      <c r="C35" s="96">
        <f t="shared" si="0"/>
        <v>86362.45743310143</v>
      </c>
      <c r="D35" s="96"/>
      <c r="E35" s="50">
        <f>'検証シート　FIB1.27'!E35</f>
        <v>2019</v>
      </c>
      <c r="F35" s="8">
        <f>'検証シート　FIB1.27'!F35</f>
        <v>43838</v>
      </c>
      <c r="G35" s="35" t="s">
        <v>3</v>
      </c>
      <c r="H35" s="97">
        <f>'検証シート　FIB1.27'!H35:I35</f>
        <v>1.1438999999999999</v>
      </c>
      <c r="I35" s="97"/>
      <c r="J35" s="50">
        <f>'検証シート　FIB1.27'!J35</f>
        <v>16</v>
      </c>
      <c r="K35" s="100">
        <f t="shared" si="7"/>
        <v>2590.873722993043</v>
      </c>
      <c r="L35" s="101"/>
      <c r="M35" s="6">
        <f>IF(J35="","",(K35/J35)/LOOKUP(RIGHT($D$2,3),定数!$A$6:$A$13,定数!$B$6:$B$13))</f>
        <v>1.3494133973922098</v>
      </c>
      <c r="N35" s="50">
        <v>2019</v>
      </c>
      <c r="O35" s="8">
        <v>43838</v>
      </c>
      <c r="P35" s="97">
        <v>1.1456</v>
      </c>
      <c r="Q35" s="97"/>
      <c r="R35" s="98">
        <f>IF(P35="","",T35*M35*LOOKUP(RIGHT($D$2,3),定数!$A$6:$A$13,定数!$B$6:$B$13))</f>
        <v>-2752.8033306801644</v>
      </c>
      <c r="S35" s="98"/>
      <c r="T35" s="99">
        <f t="shared" si="8"/>
        <v>-17.000000000000348</v>
      </c>
      <c r="U35" s="99"/>
      <c r="V35" t="str">
        <f t="shared" si="15"/>
        <v/>
      </c>
      <c r="W35">
        <f t="shared" si="3"/>
        <v>3</v>
      </c>
      <c r="X35" s="41">
        <f t="shared" si="9"/>
        <v>106679.3077495942</v>
      </c>
      <c r="Y35" s="42">
        <f t="shared" si="10"/>
        <v>0.19044790170725545</v>
      </c>
      <c r="Z35" t="str">
        <f t="shared" si="4"/>
        <v/>
      </c>
      <c r="AA35">
        <f t="shared" si="5"/>
        <v>-2752.8033306801644</v>
      </c>
    </row>
    <row r="36" spans="2:27" x14ac:dyDescent="0.15">
      <c r="B36" s="35">
        <v>28</v>
      </c>
      <c r="C36" s="96">
        <f t="shared" si="0"/>
        <v>83609.654102421264</v>
      </c>
      <c r="D36" s="96"/>
      <c r="E36" s="52">
        <f>'検証シート　FIB1.27'!E36</f>
        <v>2019</v>
      </c>
      <c r="F36" s="8">
        <f>'検証シート　FIB1.27'!F36</f>
        <v>43841</v>
      </c>
      <c r="G36" s="35" t="s">
        <v>4</v>
      </c>
      <c r="H36" s="97">
        <f>'検証シート　FIB1.27'!H36:I36</f>
        <v>1.153</v>
      </c>
      <c r="I36" s="97"/>
      <c r="J36" s="50">
        <f>'検証シート　FIB1.27'!J36</f>
        <v>13</v>
      </c>
      <c r="K36" s="100">
        <f t="shared" si="7"/>
        <v>2508.2896230726378</v>
      </c>
      <c r="L36" s="101"/>
      <c r="M36" s="6">
        <f>IF(J36="","",(K36/J36)/LOOKUP(RIGHT($D$2,3),定数!$A$6:$A$13,定数!$B$6:$B$13))</f>
        <v>1.6078779635081013</v>
      </c>
      <c r="N36" s="52">
        <f>E36</f>
        <v>2019</v>
      </c>
      <c r="O36" s="8">
        <v>43841</v>
      </c>
      <c r="P36" s="97">
        <v>1.1516</v>
      </c>
      <c r="Q36" s="97"/>
      <c r="R36" s="98">
        <f>IF(P36="","",T36*M36*LOOKUP(RIGHT($D$2,3),定数!$A$6:$A$13,定数!$B$6:$B$13))</f>
        <v>-2701.2349786937411</v>
      </c>
      <c r="S36" s="98"/>
      <c r="T36" s="99">
        <f t="shared" si="8"/>
        <v>-14.000000000000679</v>
      </c>
      <c r="U36" s="99"/>
      <c r="V36" t="str">
        <f t="shared" si="15"/>
        <v/>
      </c>
      <c r="W36">
        <f t="shared" si="3"/>
        <v>4</v>
      </c>
      <c r="X36" s="41">
        <f t="shared" si="9"/>
        <v>106679.3077495942</v>
      </c>
      <c r="Y36" s="42">
        <f t="shared" si="10"/>
        <v>0.21625237484033721</v>
      </c>
      <c r="Z36" t="str">
        <f t="shared" si="4"/>
        <v/>
      </c>
      <c r="AA36">
        <f t="shared" si="5"/>
        <v>-2701.2349786937411</v>
      </c>
    </row>
    <row r="37" spans="2:27" x14ac:dyDescent="0.15">
      <c r="B37" s="35">
        <v>29</v>
      </c>
      <c r="C37" s="96">
        <f t="shared" si="0"/>
        <v>80908.419123727523</v>
      </c>
      <c r="D37" s="96"/>
      <c r="E37" s="52">
        <f>'検証シート　FIB1.27'!E37</f>
        <v>2019</v>
      </c>
      <c r="F37" s="8">
        <f>'検証シート　FIB1.27'!F37</f>
        <v>43841</v>
      </c>
      <c r="G37" s="35" t="s">
        <v>3</v>
      </c>
      <c r="H37" s="97">
        <f>'検証シート　FIB1.27'!H37:I37</f>
        <v>1.1516999999999999</v>
      </c>
      <c r="I37" s="97"/>
      <c r="J37" s="52">
        <f>'検証シート　FIB1.27'!J37</f>
        <v>17</v>
      </c>
      <c r="K37" s="100">
        <f t="shared" si="7"/>
        <v>2427.2525737118258</v>
      </c>
      <c r="L37" s="101"/>
      <c r="M37" s="6">
        <f>IF(J37="","",(K37/J37)/LOOKUP(RIGHT($D$2,3),定数!$A$6:$A$13,定数!$B$6:$B$13))</f>
        <v>1.1898296929959931</v>
      </c>
      <c r="N37" s="52">
        <f t="shared" ref="N37:N53" si="17">E37</f>
        <v>2019</v>
      </c>
      <c r="O37" s="8">
        <v>43841</v>
      </c>
      <c r="P37" s="97">
        <v>1.1487000000000001</v>
      </c>
      <c r="Q37" s="97"/>
      <c r="R37" s="98">
        <f>IF(P37="","",T37*M37*LOOKUP(RIGHT($D$2,3),定数!$A$6:$A$13,定数!$B$6:$B$13))</f>
        <v>4283.3868947854198</v>
      </c>
      <c r="S37" s="98"/>
      <c r="T37" s="99">
        <f t="shared" si="8"/>
        <v>29.999999999998916</v>
      </c>
      <c r="U37" s="99"/>
      <c r="V37" t="str">
        <f t="shared" si="15"/>
        <v/>
      </c>
      <c r="W37">
        <f t="shared" si="3"/>
        <v>0</v>
      </c>
      <c r="X37" s="41">
        <f t="shared" si="9"/>
        <v>106679.3077495942</v>
      </c>
      <c r="Y37" s="42">
        <f t="shared" si="10"/>
        <v>0.24157345196088142</v>
      </c>
      <c r="Z37">
        <f t="shared" si="4"/>
        <v>4283.3868947854198</v>
      </c>
      <c r="AA37" t="str">
        <f t="shared" si="5"/>
        <v/>
      </c>
    </row>
    <row r="38" spans="2:27" x14ac:dyDescent="0.15">
      <c r="B38" s="35">
        <v>30</v>
      </c>
      <c r="C38" s="96">
        <f t="shared" si="0"/>
        <v>85191.806018512943</v>
      </c>
      <c r="D38" s="96"/>
      <c r="E38" s="52">
        <f>'検証シート　FIB1.27'!E38</f>
        <v>2019</v>
      </c>
      <c r="F38" s="8">
        <f>'検証シート　FIB1.27'!F38</f>
        <v>43853</v>
      </c>
      <c r="G38" s="35" t="s">
        <v>4</v>
      </c>
      <c r="H38" s="97">
        <f>'検証シート　FIB1.27'!H38:I38</f>
        <v>1.1368</v>
      </c>
      <c r="I38" s="97"/>
      <c r="J38" s="52">
        <f>'検証シート　FIB1.27'!J38</f>
        <v>8</v>
      </c>
      <c r="K38" s="100">
        <f t="shared" si="7"/>
        <v>2555.7541805553883</v>
      </c>
      <c r="L38" s="101"/>
      <c r="M38" s="6">
        <f>IF(J38="","",(K38/J38)/LOOKUP(RIGHT($D$2,3),定数!$A$6:$A$13,定数!$B$6:$B$13))</f>
        <v>2.6622439380785297</v>
      </c>
      <c r="N38" s="52">
        <f t="shared" si="17"/>
        <v>2019</v>
      </c>
      <c r="O38" s="8">
        <v>43853</v>
      </c>
      <c r="P38" s="97">
        <v>1.1358999999999999</v>
      </c>
      <c r="Q38" s="97"/>
      <c r="R38" s="98">
        <f>IF(P38="","",T38*M38*LOOKUP(RIGHT($D$2,3),定数!$A$6:$A$13,定数!$B$6:$B$13))</f>
        <v>-2875.2234531252047</v>
      </c>
      <c r="S38" s="98"/>
      <c r="T38" s="99">
        <f t="shared" si="8"/>
        <v>-9.0000000000012292</v>
      </c>
      <c r="U38" s="99"/>
      <c r="V38" t="str">
        <f t="shared" si="15"/>
        <v/>
      </c>
      <c r="W38">
        <f t="shared" si="3"/>
        <v>1</v>
      </c>
      <c r="X38" s="41">
        <f t="shared" si="9"/>
        <v>106679.3077495942</v>
      </c>
      <c r="Y38" s="42">
        <f t="shared" si="10"/>
        <v>0.20142145824116475</v>
      </c>
      <c r="Z38" t="str">
        <f t="shared" si="4"/>
        <v/>
      </c>
      <c r="AA38">
        <f t="shared" si="5"/>
        <v>-2875.2234531252047</v>
      </c>
    </row>
    <row r="39" spans="2:27" x14ac:dyDescent="0.15">
      <c r="B39" s="35">
        <v>31</v>
      </c>
      <c r="C39" s="96">
        <f t="shared" si="0"/>
        <v>82316.58256538774</v>
      </c>
      <c r="D39" s="96"/>
      <c r="E39" s="52">
        <f>'検証シート　FIB1.27'!E39</f>
        <v>2019</v>
      </c>
      <c r="F39" s="8">
        <f>'検証シート　FIB1.27'!F39</f>
        <v>43854</v>
      </c>
      <c r="G39" s="35" t="s">
        <v>4</v>
      </c>
      <c r="H39" s="97">
        <f>'検証シート　FIB1.27'!H39:I39</f>
        <v>1.1387</v>
      </c>
      <c r="I39" s="97"/>
      <c r="J39" s="52">
        <f>'検証シート　FIB1.27'!J39</f>
        <v>5</v>
      </c>
      <c r="K39" s="100">
        <f t="shared" si="7"/>
        <v>2469.4974769616319</v>
      </c>
      <c r="L39" s="101"/>
      <c r="M39" s="6">
        <f>IF(J39="","",(K39/J39)/LOOKUP(RIGHT($D$2,3),定数!$A$6:$A$13,定数!$B$6:$B$13))</f>
        <v>4.1158291282693868</v>
      </c>
      <c r="N39" s="52">
        <f t="shared" si="17"/>
        <v>2019</v>
      </c>
      <c r="O39" s="8">
        <v>43854</v>
      </c>
      <c r="P39" s="97">
        <v>1.1380999999999999</v>
      </c>
      <c r="Q39" s="97"/>
      <c r="R39" s="98">
        <f>IF(P39="","",T39*M39*LOOKUP(RIGHT($D$2,3),定数!$A$6:$A$13,定数!$B$6:$B$13))</f>
        <v>-2963.3969723547289</v>
      </c>
      <c r="S39" s="98"/>
      <c r="T39" s="99">
        <f t="shared" si="8"/>
        <v>-6.0000000000015596</v>
      </c>
      <c r="U39" s="99"/>
      <c r="V39" t="str">
        <f t="shared" si="15"/>
        <v/>
      </c>
      <c r="W39">
        <f t="shared" si="3"/>
        <v>2</v>
      </c>
      <c r="X39" s="41">
        <f t="shared" si="9"/>
        <v>106679.3077495942</v>
      </c>
      <c r="Y39" s="42">
        <f t="shared" si="10"/>
        <v>0.22837348402552915</v>
      </c>
      <c r="Z39" t="str">
        <f t="shared" si="4"/>
        <v/>
      </c>
      <c r="AA39">
        <f t="shared" si="5"/>
        <v>-2963.3969723547289</v>
      </c>
    </row>
    <row r="40" spans="2:27" x14ac:dyDescent="0.15">
      <c r="B40" s="35">
        <v>32</v>
      </c>
      <c r="C40" s="96">
        <f t="shared" si="0"/>
        <v>79353.185593033006</v>
      </c>
      <c r="D40" s="96"/>
      <c r="E40" s="52">
        <f>'検証シート　FIB1.27'!E40</f>
        <v>2019</v>
      </c>
      <c r="F40" s="8">
        <f>'検証シート　FIB1.27'!F40</f>
        <v>43854</v>
      </c>
      <c r="G40" s="35" t="s">
        <v>4</v>
      </c>
      <c r="H40" s="97">
        <f>'検証シート　FIB1.27'!H40:I40</f>
        <v>1.1315999999999999</v>
      </c>
      <c r="I40" s="97"/>
      <c r="J40" s="52">
        <f>'検証シート　FIB1.27'!J40</f>
        <v>14</v>
      </c>
      <c r="K40" s="100">
        <f t="shared" si="7"/>
        <v>2380.5955677909901</v>
      </c>
      <c r="L40" s="101"/>
      <c r="M40" s="6">
        <f>IF(J40="","",(K40/J40)/LOOKUP(RIGHT($D$2,3),定数!$A$6:$A$13,定数!$B$6:$B$13))</f>
        <v>1.4170211713041607</v>
      </c>
      <c r="N40" s="52">
        <f t="shared" si="17"/>
        <v>2019</v>
      </c>
      <c r="O40" s="8">
        <v>43855</v>
      </c>
      <c r="P40" s="97">
        <v>1.1355</v>
      </c>
      <c r="Q40" s="97"/>
      <c r="R40" s="98">
        <f>IF(P40="","",T40*M40*LOOKUP(RIGHT($D$2,3),定数!$A$6:$A$13,定数!$B$6:$B$13))</f>
        <v>6631.6590817034958</v>
      </c>
      <c r="S40" s="98"/>
      <c r="T40" s="99">
        <f t="shared" si="8"/>
        <v>39.000000000000142</v>
      </c>
      <c r="U40" s="99"/>
      <c r="V40" t="str">
        <f t="shared" si="15"/>
        <v/>
      </c>
      <c r="W40">
        <f t="shared" si="3"/>
        <v>0</v>
      </c>
      <c r="X40" s="41">
        <f t="shared" si="9"/>
        <v>106679.3077495942</v>
      </c>
      <c r="Y40" s="42">
        <f t="shared" si="10"/>
        <v>0.25615203860061742</v>
      </c>
      <c r="Z40">
        <f t="shared" si="4"/>
        <v>6631.6590817034958</v>
      </c>
      <c r="AA40" t="str">
        <f t="shared" si="5"/>
        <v/>
      </c>
    </row>
    <row r="41" spans="2:27" x14ac:dyDescent="0.15">
      <c r="B41" s="35">
        <v>33</v>
      </c>
      <c r="C41" s="96">
        <f t="shared" si="0"/>
        <v>85984.844674736494</v>
      </c>
      <c r="D41" s="96"/>
      <c r="E41" s="52">
        <f>'検証シート　FIB1.27'!E41</f>
        <v>2019</v>
      </c>
      <c r="F41" s="8">
        <f>'検証シート　FIB1.27'!F41</f>
        <v>43860</v>
      </c>
      <c r="G41" s="35" t="s">
        <v>4</v>
      </c>
      <c r="H41" s="97">
        <f>'検証シート　FIB1.27'!H41:I41</f>
        <v>1.1438999999999999</v>
      </c>
      <c r="I41" s="97"/>
      <c r="J41" s="52">
        <f>'検証シート　FIB1.27'!J41</f>
        <v>9</v>
      </c>
      <c r="K41" s="100">
        <f t="shared" si="7"/>
        <v>2579.5453402420949</v>
      </c>
      <c r="L41" s="101"/>
      <c r="M41" s="6">
        <f>IF(J41="","",(K41/J41)/LOOKUP(RIGHT($D$2,3),定数!$A$6:$A$13,定数!$B$6:$B$13))</f>
        <v>2.3884679076315694</v>
      </c>
      <c r="N41" s="52">
        <f t="shared" si="17"/>
        <v>2019</v>
      </c>
      <c r="O41" s="8">
        <v>43860</v>
      </c>
      <c r="P41" s="97">
        <v>1.1429</v>
      </c>
      <c r="Q41" s="97"/>
      <c r="R41" s="98">
        <f>IF(P41="","",T41*M41*LOOKUP(RIGHT($D$2,3),定数!$A$6:$A$13,定数!$B$6:$B$13))</f>
        <v>-2866.1614891575673</v>
      </c>
      <c r="S41" s="98"/>
      <c r="T41" s="99">
        <f t="shared" si="8"/>
        <v>-9.9999999999988987</v>
      </c>
      <c r="U41" s="99"/>
      <c r="V41" t="str">
        <f t="shared" si="15"/>
        <v/>
      </c>
      <c r="W41">
        <f t="shared" si="3"/>
        <v>1</v>
      </c>
      <c r="X41" s="41">
        <f t="shared" si="9"/>
        <v>106679.3077495942</v>
      </c>
      <c r="Y41" s="42">
        <f t="shared" si="10"/>
        <v>0.19398760182652597</v>
      </c>
      <c r="Z41" t="str">
        <f t="shared" si="4"/>
        <v/>
      </c>
      <c r="AA41">
        <f t="shared" si="5"/>
        <v>-2866.1614891575673</v>
      </c>
    </row>
    <row r="42" spans="2:27" x14ac:dyDescent="0.15">
      <c r="B42" s="35">
        <v>34</v>
      </c>
      <c r="C42" s="96">
        <f t="shared" si="0"/>
        <v>83118.683185578921</v>
      </c>
      <c r="D42" s="96"/>
      <c r="E42" s="52">
        <f>'検証シート　FIB1.27'!E42</f>
        <v>2019</v>
      </c>
      <c r="F42" s="8">
        <f>'検証シート　FIB1.27'!F42</f>
        <v>43861</v>
      </c>
      <c r="G42" s="35" t="s">
        <v>3</v>
      </c>
      <c r="H42" s="97">
        <f>'検証シート　FIB1.27'!H42:I42</f>
        <v>1.147</v>
      </c>
      <c r="I42" s="97"/>
      <c r="J42" s="52">
        <f>'検証シート　FIB1.27'!J42</f>
        <v>19</v>
      </c>
      <c r="K42" s="100">
        <f t="shared" si="7"/>
        <v>2493.5604955673675</v>
      </c>
      <c r="L42" s="101"/>
      <c r="M42" s="6">
        <f>IF(J42="","",(K42/J42)/LOOKUP(RIGHT($D$2,3),定数!$A$6:$A$13,定数!$B$6:$B$13))</f>
        <v>1.0936668840207751</v>
      </c>
      <c r="N42" s="52">
        <f t="shared" si="17"/>
        <v>2019</v>
      </c>
      <c r="O42" s="8">
        <v>43861</v>
      </c>
      <c r="P42" s="97">
        <v>1.1436999999999999</v>
      </c>
      <c r="Q42" s="97"/>
      <c r="R42" s="98">
        <f>IF(P42="","",T42*M42*LOOKUP(RIGHT($D$2,3),定数!$A$6:$A$13,定数!$B$6:$B$13))</f>
        <v>4330.9208607223754</v>
      </c>
      <c r="S42" s="98"/>
      <c r="T42" s="99">
        <f t="shared" si="8"/>
        <v>33.00000000000081</v>
      </c>
      <c r="U42" s="99"/>
      <c r="V42" t="str">
        <f t="shared" si="15"/>
        <v/>
      </c>
      <c r="W42">
        <f t="shared" si="3"/>
        <v>0</v>
      </c>
      <c r="X42" s="41">
        <f t="shared" si="9"/>
        <v>106679.3077495942</v>
      </c>
      <c r="Y42" s="42">
        <f t="shared" si="10"/>
        <v>0.22085468176563883</v>
      </c>
      <c r="Z42">
        <f t="shared" si="4"/>
        <v>4330.9208607223754</v>
      </c>
      <c r="AA42" t="str">
        <f t="shared" si="5"/>
        <v/>
      </c>
    </row>
    <row r="43" spans="2:27" x14ac:dyDescent="0.15">
      <c r="B43" s="35">
        <v>35</v>
      </c>
      <c r="C43" s="96">
        <f t="shared" si="0"/>
        <v>87449.604046301291</v>
      </c>
      <c r="D43" s="96"/>
      <c r="E43" s="53">
        <f>'検証シート　FIB1.27'!E43</f>
        <v>2019</v>
      </c>
      <c r="F43" s="8">
        <f>'検証シート　FIB1.27'!F43</f>
        <v>43862</v>
      </c>
      <c r="G43" s="35" t="s">
        <v>4</v>
      </c>
      <c r="H43" s="97">
        <f>'検証シート　FIB1.27'!H43:I43</f>
        <v>1.1449</v>
      </c>
      <c r="I43" s="97"/>
      <c r="J43" s="53">
        <f>'検証シート　FIB1.27'!J43</f>
        <v>10</v>
      </c>
      <c r="K43" s="100">
        <f t="shared" si="7"/>
        <v>2623.4881213890385</v>
      </c>
      <c r="L43" s="101"/>
      <c r="M43" s="6">
        <f>IF(J43="","",(K43/J43)/LOOKUP(RIGHT($D$2,3),定数!$A$6:$A$13,定数!$B$6:$B$13))</f>
        <v>2.1862401011575319</v>
      </c>
      <c r="N43" s="52">
        <f t="shared" si="17"/>
        <v>2019</v>
      </c>
      <c r="O43" s="8">
        <v>43862</v>
      </c>
      <c r="P43" s="97">
        <v>1.1459999999999999</v>
      </c>
      <c r="Q43" s="97"/>
      <c r="R43" s="98">
        <f>IF(P43="","",T43*M43*LOOKUP(RIGHT($D$2,3),定数!$A$6:$A$13,定数!$B$6:$B$13))</f>
        <v>2885.8369335276243</v>
      </c>
      <c r="S43" s="98"/>
      <c r="T43" s="99">
        <f t="shared" si="8"/>
        <v>10.999999999998789</v>
      </c>
      <c r="U43" s="99"/>
      <c r="V43" t="str">
        <f t="shared" si="15"/>
        <v/>
      </c>
      <c r="W43">
        <f t="shared" si="3"/>
        <v>0</v>
      </c>
      <c r="X43" s="41">
        <f t="shared" si="9"/>
        <v>106679.3077495942</v>
      </c>
      <c r="Y43" s="42">
        <f t="shared" si="10"/>
        <v>0.18025710992079491</v>
      </c>
      <c r="Z43">
        <f t="shared" si="4"/>
        <v>2885.8369335276243</v>
      </c>
      <c r="AA43" t="str">
        <f t="shared" si="5"/>
        <v/>
      </c>
    </row>
    <row r="44" spans="2:27" x14ac:dyDescent="0.15">
      <c r="B44" s="35">
        <v>36</v>
      </c>
      <c r="C44" s="96">
        <f t="shared" si="0"/>
        <v>90335.440979828913</v>
      </c>
      <c r="D44" s="96"/>
      <c r="E44" s="53">
        <f>'検証シート　FIB1.27'!E44</f>
        <v>2019</v>
      </c>
      <c r="F44" s="8">
        <f>'検証シート　FIB1.27'!F44</f>
        <v>43865</v>
      </c>
      <c r="G44" s="35" t="s">
        <v>3</v>
      </c>
      <c r="H44" s="97">
        <f>'検証シート　FIB1.27'!H44:I44</f>
        <v>1.1446000000000001</v>
      </c>
      <c r="I44" s="97"/>
      <c r="J44" s="53">
        <f>'検証シート　FIB1.27'!J44</f>
        <v>30</v>
      </c>
      <c r="K44" s="100">
        <f t="shared" si="7"/>
        <v>2710.0632293948674</v>
      </c>
      <c r="L44" s="101"/>
      <c r="M44" s="6">
        <f>IF(J44="","",(K44/J44)/LOOKUP(RIGHT($D$2,3),定数!$A$6:$A$13,定数!$B$6:$B$13))</f>
        <v>0.7527953414985743</v>
      </c>
      <c r="N44" s="52">
        <f t="shared" si="17"/>
        <v>2019</v>
      </c>
      <c r="O44" s="8">
        <v>43867</v>
      </c>
      <c r="P44" s="97">
        <v>1.1389</v>
      </c>
      <c r="Q44" s="97"/>
      <c r="R44" s="98">
        <f>IF(P44="","",T44*M44*LOOKUP(RIGHT($D$2,3),定数!$A$6:$A$13,定数!$B$6:$B$13))</f>
        <v>5149.1201358502822</v>
      </c>
      <c r="S44" s="98"/>
      <c r="T44" s="99">
        <f t="shared" si="8"/>
        <v>57.000000000000384</v>
      </c>
      <c r="U44" s="99"/>
      <c r="V44" t="str">
        <f t="shared" si="15"/>
        <v/>
      </c>
      <c r="W44">
        <f t="shared" si="3"/>
        <v>0</v>
      </c>
      <c r="X44" s="41">
        <f t="shared" si="9"/>
        <v>106679.3077495942</v>
      </c>
      <c r="Y44" s="42">
        <f t="shared" si="10"/>
        <v>0.15320559454818417</v>
      </c>
      <c r="Z44">
        <f t="shared" si="4"/>
        <v>5149.1201358502822</v>
      </c>
      <c r="AA44" t="str">
        <f t="shared" si="5"/>
        <v/>
      </c>
    </row>
    <row r="45" spans="2:27" x14ac:dyDescent="0.15">
      <c r="B45" s="35">
        <v>37</v>
      </c>
      <c r="C45" s="96">
        <f t="shared" si="0"/>
        <v>95484.5611156792</v>
      </c>
      <c r="D45" s="96"/>
      <c r="E45" s="53">
        <f>'検証シート　FIB1.27'!E45</f>
        <v>2019</v>
      </c>
      <c r="F45" s="8">
        <f>'検証シート　FIB1.27'!F45</f>
        <v>43866</v>
      </c>
      <c r="G45" s="35" t="s">
        <v>4</v>
      </c>
      <c r="H45" s="97">
        <f>'検証シート　FIB1.27'!H45:I45</f>
        <v>1.1436999999999999</v>
      </c>
      <c r="I45" s="97"/>
      <c r="J45" s="53">
        <f>'検証シート　FIB1.27'!J45</f>
        <v>4</v>
      </c>
      <c r="K45" s="100">
        <f t="shared" si="7"/>
        <v>2864.5368334703758</v>
      </c>
      <c r="L45" s="101"/>
      <c r="M45" s="6">
        <f>IF(J45="","",(K45/J45)/LOOKUP(RIGHT($D$2,3),定数!$A$6:$A$13,定数!$B$6:$B$13))</f>
        <v>5.9677850697299499</v>
      </c>
      <c r="N45" s="53">
        <f t="shared" si="17"/>
        <v>2019</v>
      </c>
      <c r="O45" s="8">
        <v>43866</v>
      </c>
      <c r="P45" s="97">
        <v>1.1432</v>
      </c>
      <c r="Q45" s="97"/>
      <c r="R45" s="98">
        <f>IF(P45="","",T45*M45*LOOKUP(RIGHT($D$2,3),定数!$A$6:$A$13,定数!$B$6:$B$13))</f>
        <v>-3580.6710418375756</v>
      </c>
      <c r="S45" s="98"/>
      <c r="T45" s="99">
        <f t="shared" si="8"/>
        <v>-4.9999999999994493</v>
      </c>
      <c r="U45" s="99"/>
      <c r="V45" t="str">
        <f t="shared" si="15"/>
        <v/>
      </c>
      <c r="W45">
        <f t="shared" si="3"/>
        <v>1</v>
      </c>
      <c r="X45" s="41">
        <f t="shared" si="9"/>
        <v>106679.3077495942</v>
      </c>
      <c r="Y45" s="42">
        <f t="shared" si="10"/>
        <v>0.10493831343743021</v>
      </c>
      <c r="Z45" t="str">
        <f t="shared" si="4"/>
        <v/>
      </c>
      <c r="AA45">
        <f t="shared" si="5"/>
        <v>-3580.6710418375756</v>
      </c>
    </row>
    <row r="46" spans="2:27" x14ac:dyDescent="0.15">
      <c r="B46" s="35">
        <v>38</v>
      </c>
      <c r="C46" s="96">
        <f t="shared" si="0"/>
        <v>91903.890073841627</v>
      </c>
      <c r="D46" s="96"/>
      <c r="E46" s="53">
        <f>'検証シート　FIB1.27'!E46</f>
        <v>2019</v>
      </c>
      <c r="F46" s="8">
        <f>'検証シート　FIB1.27'!F46</f>
        <v>43873</v>
      </c>
      <c r="G46" s="35" t="s">
        <v>4</v>
      </c>
      <c r="H46" s="97">
        <f>'検証シート　FIB1.27'!H46:I46</f>
        <v>1.1287</v>
      </c>
      <c r="I46" s="97"/>
      <c r="J46" s="54">
        <f>'検証シート　FIB1.27'!J46</f>
        <v>4</v>
      </c>
      <c r="K46" s="100">
        <f t="shared" si="7"/>
        <v>2757.1167022152486</v>
      </c>
      <c r="L46" s="101"/>
      <c r="M46" s="6">
        <f>IF(J46="","",(K46/J46)/LOOKUP(RIGHT($D$2,3),定数!$A$6:$A$13,定数!$B$6:$B$13))</f>
        <v>5.7439931296151014</v>
      </c>
      <c r="N46" s="53">
        <f t="shared" si="17"/>
        <v>2019</v>
      </c>
      <c r="O46" s="8">
        <v>43873</v>
      </c>
      <c r="P46" s="97">
        <v>1.131</v>
      </c>
      <c r="Q46" s="97"/>
      <c r="R46" s="98">
        <f>IF(P46="","",T46*M46*LOOKUP(RIGHT($D$2,3),定数!$A$6:$A$13,定数!$B$6:$B$13))</f>
        <v>15853.421037737466</v>
      </c>
      <c r="S46" s="98"/>
      <c r="T46" s="99">
        <f t="shared" si="8"/>
        <v>22.999999999999687</v>
      </c>
      <c r="U46" s="99"/>
      <c r="V46" t="str">
        <f t="shared" si="15"/>
        <v/>
      </c>
      <c r="W46">
        <f t="shared" si="3"/>
        <v>0</v>
      </c>
      <c r="X46" s="41">
        <f t="shared" si="9"/>
        <v>106679.3077495942</v>
      </c>
      <c r="Y46" s="42">
        <f t="shared" si="10"/>
        <v>0.13850312668352294</v>
      </c>
      <c r="Z46">
        <f t="shared" si="4"/>
        <v>15853.421037737466</v>
      </c>
      <c r="AA46" t="str">
        <f t="shared" si="5"/>
        <v/>
      </c>
    </row>
    <row r="47" spans="2:27" x14ac:dyDescent="0.15">
      <c r="B47" s="35">
        <v>39</v>
      </c>
      <c r="C47" s="96">
        <f t="shared" si="0"/>
        <v>107757.3111115791</v>
      </c>
      <c r="D47" s="96"/>
      <c r="E47" s="53">
        <f>'検証シート　FIB1.27'!E47</f>
        <v>2019</v>
      </c>
      <c r="F47" s="8">
        <f>'検証シート　FIB1.27'!F47</f>
        <v>43886</v>
      </c>
      <c r="G47" s="35" t="s">
        <v>4</v>
      </c>
      <c r="H47" s="97">
        <f>'検証シート　FIB1.27'!H47:I47</f>
        <v>1.1359999999999999</v>
      </c>
      <c r="I47" s="97"/>
      <c r="J47" s="54">
        <f>'検証シート　FIB1.27'!J47</f>
        <v>13</v>
      </c>
      <c r="K47" s="100">
        <f t="shared" si="7"/>
        <v>3232.7193333473729</v>
      </c>
      <c r="L47" s="101"/>
      <c r="M47" s="6">
        <f>IF(J47="","",(K47/J47)/LOOKUP(RIGHT($D$2,3),定数!$A$6:$A$13,定数!$B$6:$B$13))</f>
        <v>2.0722559829149825</v>
      </c>
      <c r="N47" s="53">
        <f t="shared" si="17"/>
        <v>2019</v>
      </c>
      <c r="O47" s="8">
        <v>43886</v>
      </c>
      <c r="P47" s="97">
        <v>1.1346000000000001</v>
      </c>
      <c r="Q47" s="97"/>
      <c r="R47" s="98">
        <f>IF(P47="","",T47*M47*LOOKUP(RIGHT($D$2,3),定数!$A$6:$A$13,定数!$B$6:$B$13))</f>
        <v>-3481.3900512967871</v>
      </c>
      <c r="S47" s="98"/>
      <c r="T47" s="99">
        <f t="shared" si="8"/>
        <v>-13.999999999998458</v>
      </c>
      <c r="U47" s="99"/>
      <c r="V47" t="str">
        <f t="shared" si="15"/>
        <v/>
      </c>
      <c r="W47">
        <f t="shared" si="3"/>
        <v>1</v>
      </c>
      <c r="X47" s="41">
        <f t="shared" si="9"/>
        <v>107757.3111115791</v>
      </c>
      <c r="Y47" s="42">
        <f t="shared" si="10"/>
        <v>0</v>
      </c>
      <c r="Z47" t="str">
        <f t="shared" si="4"/>
        <v/>
      </c>
      <c r="AA47">
        <f t="shared" si="5"/>
        <v>-3481.3900512967871</v>
      </c>
    </row>
    <row r="48" spans="2:27" x14ac:dyDescent="0.15">
      <c r="B48" s="35">
        <v>40</v>
      </c>
      <c r="C48" s="96">
        <f t="shared" si="0"/>
        <v>104275.92106028232</v>
      </c>
      <c r="D48" s="96"/>
      <c r="E48" s="54">
        <f>'検証シート　FIB1.27'!E48</f>
        <v>2019</v>
      </c>
      <c r="F48" s="8">
        <f>'検証シート　FIB1.27'!F48</f>
        <v>43887</v>
      </c>
      <c r="G48" s="35" t="s">
        <v>4</v>
      </c>
      <c r="H48" s="97">
        <f>'検証シート　FIB1.27'!H48:I48</f>
        <v>1.1365000000000001</v>
      </c>
      <c r="I48" s="97"/>
      <c r="J48" s="54">
        <f>'検証シート　FIB1.27'!J48</f>
        <v>11</v>
      </c>
      <c r="K48" s="100">
        <f t="shared" si="7"/>
        <v>3128.2776318084693</v>
      </c>
      <c r="L48" s="101"/>
      <c r="M48" s="6">
        <f>IF(J48="","",(K48/J48)/LOOKUP(RIGHT($D$2,3),定数!$A$6:$A$13,定数!$B$6:$B$13))</f>
        <v>2.3699072968245982</v>
      </c>
      <c r="N48" s="55">
        <f t="shared" si="17"/>
        <v>2019</v>
      </c>
      <c r="O48" s="8" t="s">
        <v>75</v>
      </c>
      <c r="P48" s="97">
        <v>1.1353</v>
      </c>
      <c r="Q48" s="97"/>
      <c r="R48" s="98">
        <f>IF(P48="","",T48*M48*LOOKUP(RIGHT($D$2,3),定数!$A$6:$A$13,定数!$B$6:$B$13))</f>
        <v>-3412.6665074276771</v>
      </c>
      <c r="S48" s="98"/>
      <c r="T48" s="99">
        <f t="shared" si="8"/>
        <v>-12.000000000000899</v>
      </c>
      <c r="U48" s="99"/>
      <c r="V48" t="str">
        <f t="shared" si="15"/>
        <v/>
      </c>
      <c r="W48">
        <f t="shared" si="3"/>
        <v>2</v>
      </c>
      <c r="X48" s="41">
        <f t="shared" si="9"/>
        <v>107757.3111115791</v>
      </c>
      <c r="Y48" s="42">
        <f t="shared" si="10"/>
        <v>3.2307692307688707E-2</v>
      </c>
      <c r="Z48" t="str">
        <f t="shared" si="4"/>
        <v/>
      </c>
      <c r="AA48">
        <f t="shared" si="5"/>
        <v>-3412.6665074276771</v>
      </c>
    </row>
    <row r="49" spans="2:27" x14ac:dyDescent="0.15">
      <c r="B49" s="35">
        <v>41</v>
      </c>
      <c r="C49" s="96">
        <f t="shared" ref="C49:C51" si="18">IF(R48="","",C48+R48)</f>
        <v>100863.25455285463</v>
      </c>
      <c r="D49" s="96"/>
      <c r="E49" s="54">
        <f>'検証シート　FIB1.27'!E49</f>
        <v>2019</v>
      </c>
      <c r="F49" s="8">
        <f>'検証シート　FIB1.27'!F49</f>
        <v>43888</v>
      </c>
      <c r="G49" s="35" t="s">
        <v>4</v>
      </c>
      <c r="H49" s="97">
        <f>'検証シート　FIB1.27'!H49:I49</f>
        <v>1.1308</v>
      </c>
      <c r="I49" s="97"/>
      <c r="J49" s="54">
        <f>'検証シート　FIB1.27'!J49</f>
        <v>10</v>
      </c>
      <c r="K49" s="100">
        <f t="shared" si="7"/>
        <v>3025.8976365856388</v>
      </c>
      <c r="L49" s="101"/>
      <c r="M49" s="6">
        <f>IF(J49="","",(K49/J49)/LOOKUP(RIGHT($D$2,3),定数!$A$6:$A$13,定数!$B$6:$B$13))</f>
        <v>2.5215813638213658</v>
      </c>
      <c r="N49" s="55">
        <f t="shared" si="17"/>
        <v>2019</v>
      </c>
      <c r="O49" s="8">
        <v>43905</v>
      </c>
      <c r="P49" s="97">
        <v>1.1335</v>
      </c>
      <c r="Q49" s="97"/>
      <c r="R49" s="98">
        <f>IF(P49="","",T49*M49*LOOKUP(RIGHT($D$2,3),定数!$A$6:$A$13,定数!$B$6:$B$13))</f>
        <v>8169.9236187809965</v>
      </c>
      <c r="S49" s="98"/>
      <c r="T49" s="99">
        <f t="shared" si="8"/>
        <v>26.999999999999247</v>
      </c>
      <c r="U49" s="99"/>
      <c r="V49" t="str">
        <f t="shared" si="15"/>
        <v/>
      </c>
      <c r="W49">
        <f t="shared" si="3"/>
        <v>0</v>
      </c>
      <c r="X49" s="41">
        <f t="shared" si="9"/>
        <v>107757.3111115791</v>
      </c>
      <c r="Y49" s="42">
        <f t="shared" si="10"/>
        <v>6.3977622377621279E-2</v>
      </c>
      <c r="Z49">
        <f t="shared" si="4"/>
        <v>8169.9236187809965</v>
      </c>
      <c r="AA49" t="str">
        <f t="shared" si="5"/>
        <v/>
      </c>
    </row>
    <row r="50" spans="2:27" x14ac:dyDescent="0.15">
      <c r="B50" s="35">
        <v>42</v>
      </c>
      <c r="C50" s="96">
        <f t="shared" si="18"/>
        <v>109033.17817163563</v>
      </c>
      <c r="D50" s="96"/>
      <c r="E50" s="54">
        <f>'検証シート　FIB1.27'!E50</f>
        <v>2019</v>
      </c>
      <c r="F50" s="8">
        <f>'検証シート　FIB1.27'!F50</f>
        <v>43905</v>
      </c>
      <c r="G50" s="35" t="s">
        <v>4</v>
      </c>
      <c r="H50" s="97">
        <f>'検証シート　FIB1.27'!H50:I50</f>
        <v>1.1308</v>
      </c>
      <c r="I50" s="97"/>
      <c r="J50" s="54">
        <f>'検証シート　FIB1.27'!J50</f>
        <v>10</v>
      </c>
      <c r="K50" s="100">
        <f t="shared" si="7"/>
        <v>3270.9953451490687</v>
      </c>
      <c r="L50" s="101"/>
      <c r="M50" s="6">
        <f>IF(J50="","",(K50/J50)/LOOKUP(RIGHT($D$2,3),定数!$A$6:$A$13,定数!$B$6:$B$13))</f>
        <v>2.7258294542908903</v>
      </c>
      <c r="N50" s="55">
        <f t="shared" si="17"/>
        <v>2019</v>
      </c>
      <c r="O50" s="8">
        <v>43905</v>
      </c>
      <c r="P50" s="97">
        <v>1.1326000000000001</v>
      </c>
      <c r="Q50" s="97"/>
      <c r="R50" s="98">
        <f>IF(P50="","",T50*M50*LOOKUP(RIGHT($D$2,3),定数!$A$6:$A$13,定数!$B$6:$B$13))</f>
        <v>5887.7916212684013</v>
      </c>
      <c r="S50" s="98"/>
      <c r="T50" s="99">
        <f t="shared" si="8"/>
        <v>18.000000000000238</v>
      </c>
      <c r="U50" s="99"/>
      <c r="V50" t="str">
        <f t="shared" si="15"/>
        <v/>
      </c>
      <c r="W50">
        <f t="shared" si="3"/>
        <v>0</v>
      </c>
      <c r="X50" s="41">
        <f t="shared" si="9"/>
        <v>109033.17817163563</v>
      </c>
      <c r="Y50" s="42">
        <f t="shared" si="10"/>
        <v>0</v>
      </c>
      <c r="Z50">
        <f t="shared" si="4"/>
        <v>5887.7916212684013</v>
      </c>
      <c r="AA50" t="str">
        <f t="shared" si="5"/>
        <v/>
      </c>
    </row>
    <row r="51" spans="2:27" x14ac:dyDescent="0.15">
      <c r="B51" s="35">
        <v>43</v>
      </c>
      <c r="C51" s="96">
        <f t="shared" si="18"/>
        <v>114920.96979290404</v>
      </c>
      <c r="D51" s="96"/>
      <c r="E51" s="55">
        <f>'検証シート　FIB1.27'!E51</f>
        <v>2019</v>
      </c>
      <c r="F51" s="8">
        <f>'検証シート　FIB1.27'!F51</f>
        <v>43905</v>
      </c>
      <c r="G51" s="35" t="s">
        <v>3</v>
      </c>
      <c r="H51" s="97">
        <f>'検証シート　FIB1.27'!H51:I51</f>
        <v>1.131</v>
      </c>
      <c r="I51" s="97"/>
      <c r="J51" s="55">
        <f>'検証シート　FIB1.27'!J51</f>
        <v>14</v>
      </c>
      <c r="K51" s="100">
        <f t="shared" si="7"/>
        <v>3447.6290937871213</v>
      </c>
      <c r="L51" s="101"/>
      <c r="M51" s="6">
        <f>IF(J51="","",(K51/J51)/LOOKUP(RIGHT($D$2,3),定数!$A$6:$A$13,定数!$B$6:$B$13))</f>
        <v>2.0521601748732867</v>
      </c>
      <c r="N51" s="55">
        <f t="shared" si="17"/>
        <v>2019</v>
      </c>
      <c r="O51" s="8">
        <v>43905</v>
      </c>
      <c r="P51" s="97">
        <v>1.1325000000000001</v>
      </c>
      <c r="Q51" s="97"/>
      <c r="R51" s="98">
        <f>IF(P51="","",T51*M51*LOOKUP(RIGHT($D$2,3),定数!$A$6:$A$13,定数!$B$6:$B$13))</f>
        <v>-3693.8883147720562</v>
      </c>
      <c r="S51" s="98"/>
      <c r="T51" s="99">
        <f t="shared" si="8"/>
        <v>-15.000000000000568</v>
      </c>
      <c r="U51" s="99"/>
      <c r="V51" t="str">
        <f t="shared" si="15"/>
        <v/>
      </c>
      <c r="W51">
        <f t="shared" si="3"/>
        <v>1</v>
      </c>
      <c r="X51" s="41">
        <f t="shared" si="9"/>
        <v>114920.96979290404</v>
      </c>
      <c r="Y51" s="42">
        <f t="shared" si="10"/>
        <v>0</v>
      </c>
      <c r="Z51" t="str">
        <f t="shared" si="4"/>
        <v/>
      </c>
      <c r="AA51">
        <f t="shared" si="5"/>
        <v>-3693.8883147720562</v>
      </c>
    </row>
    <row r="52" spans="2:27" x14ac:dyDescent="0.15">
      <c r="B52" s="35">
        <v>44</v>
      </c>
      <c r="C52" s="96">
        <f t="shared" si="0"/>
        <v>111227.08147813198</v>
      </c>
      <c r="D52" s="96"/>
      <c r="E52" s="55">
        <f>'検証シート　FIB1.27'!E52</f>
        <v>2019</v>
      </c>
      <c r="F52" s="8">
        <f>'検証シート　FIB1.27'!F52</f>
        <v>43915</v>
      </c>
      <c r="G52" s="35" t="s">
        <v>3</v>
      </c>
      <c r="H52" s="97">
        <f>'検証シート　FIB1.27'!H52:I52</f>
        <v>1.1344000000000001</v>
      </c>
      <c r="I52" s="97"/>
      <c r="J52" s="55">
        <f>'検証シート　FIB1.27'!J52</f>
        <v>5</v>
      </c>
      <c r="K52" s="100">
        <f t="shared" si="7"/>
        <v>3336.8124443439592</v>
      </c>
      <c r="L52" s="101"/>
      <c r="M52" s="6">
        <f>IF(J52="","",(K52/J52)/LOOKUP(RIGHT($D$2,3),定数!$A$6:$A$13,定数!$B$6:$B$13))</f>
        <v>5.5613540739065987</v>
      </c>
      <c r="N52" s="55">
        <f t="shared" si="17"/>
        <v>2019</v>
      </c>
      <c r="O52" s="8">
        <v>43915</v>
      </c>
      <c r="P52" s="97">
        <v>1.135</v>
      </c>
      <c r="Q52" s="97"/>
      <c r="R52" s="98">
        <f>IF(P52="","",T52*M52*LOOKUP(RIGHT($D$2,3),定数!$A$6:$A$13,定数!$B$6:$B$13))</f>
        <v>-4004.17493321231</v>
      </c>
      <c r="S52" s="98"/>
      <c r="T52" s="99">
        <f t="shared" si="8"/>
        <v>-5.9999999999993392</v>
      </c>
      <c r="U52" s="99"/>
      <c r="V52" t="str">
        <f t="shared" si="15"/>
        <v/>
      </c>
      <c r="W52">
        <f t="shared" si="3"/>
        <v>2</v>
      </c>
      <c r="X52" s="41">
        <f t="shared" si="9"/>
        <v>114920.96979290404</v>
      </c>
      <c r="Y52" s="42">
        <f t="shared" si="10"/>
        <v>3.2142857142858472E-2</v>
      </c>
      <c r="Z52" t="str">
        <f t="shared" si="4"/>
        <v/>
      </c>
      <c r="AA52">
        <f t="shared" si="5"/>
        <v>-4004.17493321231</v>
      </c>
    </row>
    <row r="53" spans="2:27" x14ac:dyDescent="0.15">
      <c r="B53" s="35">
        <v>45</v>
      </c>
      <c r="C53" s="96">
        <f t="shared" si="0"/>
        <v>107222.90654491966</v>
      </c>
      <c r="D53" s="96"/>
      <c r="E53" s="55">
        <f>'検証シート　FIB1.27'!E53</f>
        <v>2019</v>
      </c>
      <c r="F53" s="8">
        <f>'検証シート　FIB1.27'!F53</f>
        <v>43924</v>
      </c>
      <c r="G53" s="35" t="s">
        <v>3</v>
      </c>
      <c r="H53" s="97">
        <f>'検証シート　FIB1.27'!H53:I53</f>
        <v>1.1192</v>
      </c>
      <c r="I53" s="97"/>
      <c r="J53" s="55">
        <f>'検証シート　FIB1.27'!J53</f>
        <v>13</v>
      </c>
      <c r="K53" s="100">
        <f t="shared" si="7"/>
        <v>3216.6871963475896</v>
      </c>
      <c r="L53" s="101"/>
      <c r="M53" s="6">
        <f>IF(J53="","",(K53/J53)/LOOKUP(RIGHT($D$2,3),定数!$A$6:$A$13,定数!$B$6:$B$13))</f>
        <v>2.0619789720176858</v>
      </c>
      <c r="N53" s="55">
        <f t="shared" si="17"/>
        <v>2019</v>
      </c>
      <c r="O53" s="8">
        <v>43924</v>
      </c>
      <c r="P53" s="97">
        <v>1.1215999999999999</v>
      </c>
      <c r="Q53" s="97"/>
      <c r="R53" s="98">
        <f>IF(P53="","",T53*M53*LOOKUP(RIGHT($D$2,3),定数!$A$6:$A$13,定数!$B$6:$B$13))</f>
        <v>-5938.4994394108298</v>
      </c>
      <c r="S53" s="98"/>
      <c r="T53" s="99">
        <f t="shared" si="8"/>
        <v>-23.999999999999577</v>
      </c>
      <c r="U53" s="99"/>
      <c r="V53" t="str">
        <f t="shared" si="15"/>
        <v/>
      </c>
      <c r="W53">
        <f t="shared" si="3"/>
        <v>3</v>
      </c>
      <c r="X53" s="41">
        <f t="shared" si="9"/>
        <v>114920.96979290404</v>
      </c>
      <c r="Y53" s="42">
        <f t="shared" si="10"/>
        <v>6.6985714285711762E-2</v>
      </c>
      <c r="Z53" t="str">
        <f t="shared" si="4"/>
        <v/>
      </c>
      <c r="AA53">
        <f t="shared" si="5"/>
        <v>-5938.4994394108298</v>
      </c>
    </row>
    <row r="54" spans="2:27" x14ac:dyDescent="0.15">
      <c r="B54" s="35">
        <v>46</v>
      </c>
      <c r="C54" s="96">
        <f t="shared" si="0"/>
        <v>101284.40710550883</v>
      </c>
      <c r="D54" s="96"/>
      <c r="E54" s="56">
        <f>'検証シート　FIB1.27'!E54</f>
        <v>2019</v>
      </c>
      <c r="F54" s="8">
        <f>'検証シート　FIB1.27'!F54</f>
        <v>43925</v>
      </c>
      <c r="G54" s="35" t="s">
        <v>3</v>
      </c>
      <c r="H54" s="97">
        <f>'検証シート　FIB1.27'!H54:I54</f>
        <v>1.1213</v>
      </c>
      <c r="I54" s="97"/>
      <c r="J54" s="56">
        <f>'検証シート　FIB1.27'!J54</f>
        <v>11</v>
      </c>
      <c r="K54" s="100">
        <f t="shared" si="7"/>
        <v>3038.5322131652647</v>
      </c>
      <c r="L54" s="101"/>
      <c r="M54" s="6">
        <f>IF(J54="","",(K54/J54)/LOOKUP(RIGHT($D$2,3),定数!$A$6:$A$13,定数!$B$6:$B$13))</f>
        <v>2.3019183433070185</v>
      </c>
      <c r="N54" s="35">
        <v>2019</v>
      </c>
      <c r="O54" s="8">
        <v>43925</v>
      </c>
      <c r="P54" s="97">
        <v>1.1225000000000001</v>
      </c>
      <c r="Q54" s="97"/>
      <c r="R54" s="98">
        <f>IF(P54="","",T54*M54*LOOKUP(RIGHT($D$2,3),定数!$A$6:$A$13,定数!$B$6:$B$13))</f>
        <v>-3314.7624143623548</v>
      </c>
      <c r="S54" s="98"/>
      <c r="T54" s="99">
        <f t="shared" si="8"/>
        <v>-12.000000000000899</v>
      </c>
      <c r="U54" s="99"/>
      <c r="V54" t="str">
        <f t="shared" si="15"/>
        <v/>
      </c>
      <c r="W54">
        <f t="shared" si="3"/>
        <v>4</v>
      </c>
      <c r="X54" s="41">
        <f t="shared" si="9"/>
        <v>114920.96979290404</v>
      </c>
      <c r="Y54" s="42">
        <f t="shared" si="10"/>
        <v>0.11866035164834832</v>
      </c>
      <c r="Z54" t="str">
        <f t="shared" si="4"/>
        <v/>
      </c>
      <c r="AA54">
        <f t="shared" si="5"/>
        <v>-3314.7624143623548</v>
      </c>
    </row>
    <row r="55" spans="2:27" x14ac:dyDescent="0.15">
      <c r="B55" s="35">
        <v>47</v>
      </c>
      <c r="C55" s="96">
        <f t="shared" si="0"/>
        <v>97969.644691146474</v>
      </c>
      <c r="D55" s="96"/>
      <c r="E55" s="56">
        <f>'検証シート　FIB1.27'!E55</f>
        <v>2019</v>
      </c>
      <c r="F55" s="8">
        <f>'検証シート　FIB1.27'!F55</f>
        <v>43926</v>
      </c>
      <c r="G55" s="35" t="s">
        <v>4</v>
      </c>
      <c r="H55" s="97">
        <f>'検証シート　FIB1.27'!H55:I55</f>
        <v>1.1231</v>
      </c>
      <c r="I55" s="97"/>
      <c r="J55" s="56">
        <f>'検証シート　FIB1.27'!J55</f>
        <v>7</v>
      </c>
      <c r="K55" s="100">
        <f t="shared" si="7"/>
        <v>2939.0893407343942</v>
      </c>
      <c r="L55" s="101"/>
      <c r="M55" s="6">
        <f>IF(J55="","",(K55/J55)/LOOKUP(RIGHT($D$2,3),定数!$A$6:$A$13,定数!$B$6:$B$13))</f>
        <v>3.4989158818266599</v>
      </c>
      <c r="N55" s="35">
        <v>2019</v>
      </c>
      <c r="O55" s="8">
        <v>43926</v>
      </c>
      <c r="P55" s="97">
        <v>1.1223000000000001</v>
      </c>
      <c r="Q55" s="97"/>
      <c r="R55" s="98">
        <f>IF(P55="","",T55*M55*LOOKUP(RIGHT($D$2,3),定数!$A$6:$A$13,定数!$B$6:$B$13))</f>
        <v>-3358.9592465532232</v>
      </c>
      <c r="S55" s="98"/>
      <c r="T55" s="99">
        <f t="shared" si="8"/>
        <v>-7.9999999999991189</v>
      </c>
      <c r="U55" s="99"/>
      <c r="V55" t="str">
        <f t="shared" si="15"/>
        <v/>
      </c>
      <c r="W55">
        <f t="shared" si="3"/>
        <v>5</v>
      </c>
      <c r="X55" s="41">
        <f t="shared" si="9"/>
        <v>114920.96979290404</v>
      </c>
      <c r="Y55" s="42">
        <f t="shared" si="10"/>
        <v>0.14750419468531362</v>
      </c>
      <c r="Z55" t="str">
        <f t="shared" si="4"/>
        <v/>
      </c>
      <c r="AA55">
        <f t="shared" si="5"/>
        <v>-3358.9592465532232</v>
      </c>
    </row>
    <row r="56" spans="2:27" x14ac:dyDescent="0.15">
      <c r="B56" s="35">
        <v>48</v>
      </c>
      <c r="C56" s="96">
        <f t="shared" si="0"/>
        <v>94610.685444593255</v>
      </c>
      <c r="D56" s="96"/>
      <c r="E56" s="56">
        <f>'検証シート　FIB1.27'!E56</f>
        <v>2019</v>
      </c>
      <c r="F56" s="8">
        <f>'検証シート　FIB1.27'!F56</f>
        <v>43929</v>
      </c>
      <c r="G56" s="35" t="s">
        <v>4</v>
      </c>
      <c r="H56" s="97">
        <f>'検証シート　FIB1.27'!H56:I56</f>
        <v>1.123</v>
      </c>
      <c r="I56" s="97"/>
      <c r="J56" s="56">
        <f>'検証シート　FIB1.27'!J56</f>
        <v>9</v>
      </c>
      <c r="K56" s="100">
        <f t="shared" si="7"/>
        <v>2838.3205633377975</v>
      </c>
      <c r="L56" s="101"/>
      <c r="M56" s="6">
        <f>IF(J56="","",(K56/J56)/LOOKUP(RIGHT($D$2,3),定数!$A$6:$A$13,定数!$B$6:$B$13))</f>
        <v>2.6280745956831457</v>
      </c>
      <c r="N56" s="57">
        <v>2019</v>
      </c>
      <c r="O56" s="8">
        <v>43929</v>
      </c>
      <c r="P56" s="97">
        <v>1.1245000000000001</v>
      </c>
      <c r="Q56" s="97"/>
      <c r="R56" s="98">
        <f>IF(P56="","",T56*M56*LOOKUP(RIGHT($D$2,3),定数!$A$6:$A$13,定数!$B$6:$B$13))</f>
        <v>4730.534272229841</v>
      </c>
      <c r="S56" s="98"/>
      <c r="T56" s="99">
        <f t="shared" si="8"/>
        <v>15.000000000000568</v>
      </c>
      <c r="U56" s="99"/>
      <c r="V56" t="str">
        <f t="shared" si="15"/>
        <v/>
      </c>
      <c r="W56">
        <f t="shared" si="3"/>
        <v>0</v>
      </c>
      <c r="X56" s="41">
        <f t="shared" si="9"/>
        <v>114920.96979290404</v>
      </c>
      <c r="Y56" s="42">
        <f t="shared" si="10"/>
        <v>0.17673262229609965</v>
      </c>
      <c r="Z56">
        <f t="shared" si="4"/>
        <v>4730.534272229841</v>
      </c>
      <c r="AA56" t="str">
        <f t="shared" si="5"/>
        <v/>
      </c>
    </row>
    <row r="57" spans="2:27" x14ac:dyDescent="0.15">
      <c r="B57" s="35">
        <v>49</v>
      </c>
      <c r="C57" s="96">
        <f t="shared" si="0"/>
        <v>99341.219716823092</v>
      </c>
      <c r="D57" s="96"/>
      <c r="E57" s="57">
        <f>'検証シート　FIB1.27'!E57</f>
        <v>2019</v>
      </c>
      <c r="F57" s="8">
        <f>'検証シート　FIB1.27'!F57</f>
        <v>43931</v>
      </c>
      <c r="G57" s="35" t="s">
        <v>4</v>
      </c>
      <c r="H57" s="97">
        <f>'検証シート　FIB1.27'!H57:I57</f>
        <v>1.1257999999999999</v>
      </c>
      <c r="I57" s="97"/>
      <c r="J57" s="57">
        <f>'検証シート　FIB1.27'!J57</f>
        <v>5</v>
      </c>
      <c r="K57" s="100">
        <f t="shared" si="7"/>
        <v>2980.2365915046926</v>
      </c>
      <c r="L57" s="101"/>
      <c r="M57" s="6">
        <f>IF(J57="","",(K57/J57)/LOOKUP(RIGHT($D$2,3),定数!$A$6:$A$13,定数!$B$6:$B$13))</f>
        <v>4.9670609858411545</v>
      </c>
      <c r="N57" s="57">
        <v>2019</v>
      </c>
      <c r="O57" s="8">
        <v>43931</v>
      </c>
      <c r="P57" s="97">
        <v>1.1274</v>
      </c>
      <c r="Q57" s="97"/>
      <c r="R57" s="98">
        <f>IF(P57="","",T57*M57*LOOKUP(RIGHT($D$2,3),定数!$A$6:$A$13,定数!$B$6:$B$13))</f>
        <v>9536.7570928152891</v>
      </c>
      <c r="S57" s="98"/>
      <c r="T57" s="99">
        <f t="shared" si="8"/>
        <v>16.000000000000458</v>
      </c>
      <c r="U57" s="99"/>
      <c r="V57" t="str">
        <f t="shared" si="15"/>
        <v/>
      </c>
      <c r="W57">
        <f t="shared" si="3"/>
        <v>0</v>
      </c>
      <c r="X57" s="41">
        <f t="shared" si="9"/>
        <v>114920.96979290404</v>
      </c>
      <c r="Y57" s="42">
        <f t="shared" si="10"/>
        <v>0.13556925341090309</v>
      </c>
      <c r="Z57">
        <f t="shared" si="4"/>
        <v>9536.7570928152891</v>
      </c>
      <c r="AA57" t="str">
        <f t="shared" si="5"/>
        <v/>
      </c>
    </row>
    <row r="58" spans="2:27" x14ac:dyDescent="0.15">
      <c r="B58" s="35">
        <v>50</v>
      </c>
      <c r="C58" s="96">
        <f t="shared" si="0"/>
        <v>108877.97680963838</v>
      </c>
      <c r="D58" s="96"/>
      <c r="E58" s="57">
        <f>'検証シート　FIB1.27'!E58</f>
        <v>2019</v>
      </c>
      <c r="F58" s="8">
        <f>'検証シート　FIB1.27'!F58</f>
        <v>43940</v>
      </c>
      <c r="G58" s="35" t="s">
        <v>3</v>
      </c>
      <c r="H58" s="97">
        <f>'検証シート　FIB1.27'!H58:I58</f>
        <v>1.1242000000000001</v>
      </c>
      <c r="I58" s="97"/>
      <c r="J58" s="57">
        <f>'検証シート　FIB1.27'!J58</f>
        <v>5</v>
      </c>
      <c r="K58" s="100">
        <f t="shared" si="7"/>
        <v>3266.3393042891512</v>
      </c>
      <c r="L58" s="101"/>
      <c r="M58" s="6">
        <f>IF(J58="","",(K58/J58)/LOOKUP(RIGHT($D$2,3),定数!$A$6:$A$13,定数!$B$6:$B$13))</f>
        <v>5.4438988404819186</v>
      </c>
      <c r="N58" s="57">
        <v>2019</v>
      </c>
      <c r="O58" s="8">
        <v>43943</v>
      </c>
      <c r="P58" s="97">
        <v>1.1235999999999999</v>
      </c>
      <c r="Q58" s="97"/>
      <c r="R58" s="98">
        <f>IF(P58="","",T58*M58*LOOKUP(RIGHT($D$2,3),定数!$A$6:$A$13,定数!$B$6:$B$13))</f>
        <v>3919.6071651480006</v>
      </c>
      <c r="S58" s="98"/>
      <c r="T58" s="99">
        <f t="shared" si="8"/>
        <v>6.0000000000015596</v>
      </c>
      <c r="U58" s="99"/>
      <c r="V58" t="str">
        <f t="shared" si="15"/>
        <v/>
      </c>
      <c r="W58">
        <f t="shared" si="3"/>
        <v>0</v>
      </c>
      <c r="X58" s="41">
        <f t="shared" si="9"/>
        <v>114920.96979290404</v>
      </c>
      <c r="Y58" s="42">
        <f t="shared" si="10"/>
        <v>5.2583901738347483E-2</v>
      </c>
      <c r="Z58">
        <f t="shared" si="4"/>
        <v>3919.6071651480006</v>
      </c>
      <c r="AA58" t="str">
        <f t="shared" si="5"/>
        <v/>
      </c>
    </row>
    <row r="59" spans="2:27" x14ac:dyDescent="0.15">
      <c r="B59" s="35">
        <v>51</v>
      </c>
      <c r="C59" s="96">
        <f t="shared" si="0"/>
        <v>112797.58397478638</v>
      </c>
      <c r="D59" s="96"/>
      <c r="E59" s="58">
        <f>'検証シート　FIB1.27'!E59</f>
        <v>2019</v>
      </c>
      <c r="F59" s="8">
        <f>'検証シート　FIB1.27'!F59</f>
        <v>43947</v>
      </c>
      <c r="G59" s="35" t="s">
        <v>4</v>
      </c>
      <c r="H59" s="97">
        <f>'検証シート　FIB1.27'!H59:I59</f>
        <v>1.1141000000000001</v>
      </c>
      <c r="I59" s="97"/>
      <c r="J59" s="57">
        <f>'検証シート　FIB1.27'!J59</f>
        <v>16</v>
      </c>
      <c r="K59" s="100">
        <f t="shared" si="7"/>
        <v>3383.9275192435912</v>
      </c>
      <c r="L59" s="101"/>
      <c r="M59" s="6">
        <f>IF(J59="","",(K59/J59)/LOOKUP(RIGHT($D$2,3),定数!$A$6:$A$13,定数!$B$6:$B$13))</f>
        <v>1.7624622496060371</v>
      </c>
      <c r="N59" s="58">
        <v>2019</v>
      </c>
      <c r="O59" s="8">
        <v>43947</v>
      </c>
      <c r="P59" s="97">
        <v>1.1128</v>
      </c>
      <c r="Q59" s="97"/>
      <c r="R59" s="98">
        <f>IF(P59="","",T59*M59*LOOKUP(RIGHT($D$2,3),定数!$A$6:$A$13,定数!$B$6:$B$13))</f>
        <v>-2749.4411093855847</v>
      </c>
      <c r="S59" s="98"/>
      <c r="T59" s="99">
        <f t="shared" si="8"/>
        <v>-13.000000000000789</v>
      </c>
      <c r="U59" s="99"/>
      <c r="V59" t="str">
        <f t="shared" si="15"/>
        <v/>
      </c>
      <c r="W59">
        <f t="shared" si="3"/>
        <v>1</v>
      </c>
      <c r="X59" s="41">
        <f t="shared" si="9"/>
        <v>114920.96979290404</v>
      </c>
      <c r="Y59" s="42">
        <f t="shared" si="10"/>
        <v>1.8476922200919121E-2</v>
      </c>
      <c r="Z59" t="str">
        <f t="shared" si="4"/>
        <v/>
      </c>
      <c r="AA59">
        <f t="shared" si="5"/>
        <v>-2749.4411093855847</v>
      </c>
    </row>
    <row r="60" spans="2:27" x14ac:dyDescent="0.15">
      <c r="B60" s="35">
        <v>52</v>
      </c>
      <c r="C60" s="96">
        <f t="shared" si="0"/>
        <v>110048.14286540079</v>
      </c>
      <c r="D60" s="96"/>
      <c r="E60" s="58">
        <f>'検証シート　FIB1.27'!E60</f>
        <v>2019</v>
      </c>
      <c r="F60" s="8">
        <f>'検証シート　FIB1.27'!F60</f>
        <v>43957</v>
      </c>
      <c r="G60" s="35" t="s">
        <v>4</v>
      </c>
      <c r="H60" s="97">
        <f>'検証シート　FIB1.27'!H60:I60</f>
        <v>1.1193</v>
      </c>
      <c r="I60" s="97"/>
      <c r="J60" s="58">
        <f>'検証シート　FIB1.27'!J60</f>
        <v>8</v>
      </c>
      <c r="K60" s="100">
        <f t="shared" si="7"/>
        <v>3301.4442859620235</v>
      </c>
      <c r="L60" s="101"/>
      <c r="M60" s="6">
        <f>IF(J60="","",(K60/J60)/LOOKUP(RIGHT($D$2,3),定数!$A$6:$A$13,定数!$B$6:$B$13))</f>
        <v>3.4390044645437743</v>
      </c>
      <c r="N60" s="58">
        <v>2019</v>
      </c>
      <c r="O60" s="8">
        <v>43957</v>
      </c>
      <c r="P60" s="97">
        <v>1.1184000000000001</v>
      </c>
      <c r="Q60" s="97"/>
      <c r="R60" s="98">
        <f>IF(P60="","",T60*M60*LOOKUP(RIGHT($D$2,3),定数!$A$6:$A$13,定数!$B$6:$B$13))</f>
        <v>-3714.1248217068669</v>
      </c>
      <c r="S60" s="98"/>
      <c r="T60" s="99">
        <f t="shared" si="8"/>
        <v>-8.9999999999990088</v>
      </c>
      <c r="U60" s="99"/>
      <c r="V60" t="str">
        <f t="shared" si="15"/>
        <v/>
      </c>
      <c r="W60">
        <f t="shared" si="3"/>
        <v>2</v>
      </c>
      <c r="X60" s="41">
        <f t="shared" si="9"/>
        <v>114920.96979290404</v>
      </c>
      <c r="Y60" s="42">
        <f t="shared" si="10"/>
        <v>4.2401547222273184E-2</v>
      </c>
      <c r="Z60" t="str">
        <f t="shared" si="4"/>
        <v/>
      </c>
      <c r="AA60">
        <f t="shared" si="5"/>
        <v>-3714.1248217068669</v>
      </c>
    </row>
    <row r="61" spans="2:27" x14ac:dyDescent="0.15">
      <c r="B61" s="35">
        <v>53</v>
      </c>
      <c r="C61" s="96">
        <f t="shared" si="0"/>
        <v>106334.01804369393</v>
      </c>
      <c r="D61" s="96"/>
      <c r="E61" s="58">
        <f>'検証シート　FIB1.27'!E61</f>
        <v>2019</v>
      </c>
      <c r="F61" s="8">
        <f>'検証シート　FIB1.27'!F61</f>
        <v>43958</v>
      </c>
      <c r="G61" s="35" t="s">
        <v>4</v>
      </c>
      <c r="H61" s="97">
        <f>'検証シート　FIB1.27'!H61:I61</f>
        <v>1.1197999999999999</v>
      </c>
      <c r="I61" s="97"/>
      <c r="J61" s="58">
        <f>'検証シート　FIB1.27'!J61</f>
        <v>9</v>
      </c>
      <c r="K61" s="100">
        <f t="shared" si="7"/>
        <v>3190.0205413108179</v>
      </c>
      <c r="L61" s="101"/>
      <c r="M61" s="6">
        <f>IF(J61="","",(K61/J61)/LOOKUP(RIGHT($D$2,3),定数!$A$6:$A$13,定数!$B$6:$B$13))</f>
        <v>2.9537227234359427</v>
      </c>
      <c r="N61" s="58">
        <v>2019</v>
      </c>
      <c r="O61" s="8">
        <v>43958</v>
      </c>
      <c r="P61" s="97">
        <v>1.1214999999999999</v>
      </c>
      <c r="Q61" s="97"/>
      <c r="R61" s="98">
        <f>IF(P61="","",T61*M61*LOOKUP(RIGHT($D$2,3),定数!$A$6:$A$13,定数!$B$6:$B$13))</f>
        <v>6025.5943558094459</v>
      </c>
      <c r="S61" s="98"/>
      <c r="T61" s="99">
        <f t="shared" si="8"/>
        <v>17.000000000000348</v>
      </c>
      <c r="U61" s="99"/>
      <c r="V61" t="str">
        <f t="shared" si="15"/>
        <v/>
      </c>
      <c r="W61">
        <f t="shared" si="3"/>
        <v>0</v>
      </c>
      <c r="X61" s="41">
        <f t="shared" si="9"/>
        <v>114920.96979290404</v>
      </c>
      <c r="Y61" s="42">
        <f t="shared" si="10"/>
        <v>7.4720495003517851E-2</v>
      </c>
      <c r="Z61">
        <f t="shared" si="4"/>
        <v>6025.5943558094459</v>
      </c>
      <c r="AA61" t="str">
        <f t="shared" si="5"/>
        <v/>
      </c>
    </row>
    <row r="62" spans="2:27" x14ac:dyDescent="0.15">
      <c r="B62" s="35">
        <v>54</v>
      </c>
      <c r="C62" s="96">
        <f t="shared" si="0"/>
        <v>112359.61239950337</v>
      </c>
      <c r="D62" s="96"/>
      <c r="E62" s="58">
        <f>'検証シート　FIB1.27'!E62</f>
        <v>2019</v>
      </c>
      <c r="F62" s="8">
        <f>'検証シート　FIB1.27'!F62</f>
        <v>43959</v>
      </c>
      <c r="G62" s="35" t="s">
        <v>4</v>
      </c>
      <c r="H62" s="97">
        <f>'検証シート　FIB1.27'!H62:I62</f>
        <v>1.1193</v>
      </c>
      <c r="I62" s="97"/>
      <c r="J62" s="58">
        <f>'検証シート　FIB1.27'!J62</f>
        <v>22</v>
      </c>
      <c r="K62" s="100">
        <f t="shared" si="7"/>
        <v>3370.7883719851011</v>
      </c>
      <c r="L62" s="101"/>
      <c r="M62" s="6">
        <f>IF(J62="","",(K62/J62)/LOOKUP(RIGHT($D$2,3),定数!$A$6:$A$13,定数!$B$6:$B$13))</f>
        <v>1.2768137772670838</v>
      </c>
      <c r="N62" s="58">
        <v>2019</v>
      </c>
      <c r="O62" s="8">
        <v>43960</v>
      </c>
      <c r="P62" s="97">
        <v>1.1234</v>
      </c>
      <c r="Q62" s="97"/>
      <c r="R62" s="98">
        <f>IF(P62="","",T62*M62*LOOKUP(RIGHT($D$2,3),定数!$A$6:$A$13,定数!$B$6:$B$13))</f>
        <v>6281.9237841540407</v>
      </c>
      <c r="S62" s="98"/>
      <c r="T62" s="99">
        <f t="shared" si="8"/>
        <v>40.999999999999929</v>
      </c>
      <c r="U62" s="99"/>
      <c r="V62" t="str">
        <f t="shared" si="15"/>
        <v/>
      </c>
      <c r="W62">
        <f t="shared" si="3"/>
        <v>0</v>
      </c>
      <c r="X62" s="41">
        <f t="shared" si="9"/>
        <v>114920.96979290404</v>
      </c>
      <c r="Y62" s="42">
        <f t="shared" si="10"/>
        <v>2.2287989720382817E-2</v>
      </c>
      <c r="Z62">
        <f t="shared" si="4"/>
        <v>6281.9237841540407</v>
      </c>
      <c r="AA62" t="str">
        <f t="shared" si="5"/>
        <v/>
      </c>
    </row>
    <row r="63" spans="2:27" x14ac:dyDescent="0.15">
      <c r="B63" s="35">
        <v>55</v>
      </c>
      <c r="C63" s="96">
        <f t="shared" si="0"/>
        <v>118641.53618365742</v>
      </c>
      <c r="D63" s="96"/>
      <c r="E63" s="59">
        <f>'検証シート　FIB1.27'!E63</f>
        <v>2019</v>
      </c>
      <c r="F63" s="8">
        <f>'検証シート　FIB1.27'!F63</f>
        <v>43959</v>
      </c>
      <c r="G63" s="35" t="s">
        <v>4</v>
      </c>
      <c r="H63" s="97">
        <f>'検証シート　FIB1.27'!H63:I63</f>
        <v>1.121</v>
      </c>
      <c r="I63" s="97"/>
      <c r="J63" s="58">
        <f>'検証シート　FIB1.27'!J63</f>
        <v>14</v>
      </c>
      <c r="K63" s="100">
        <f t="shared" si="7"/>
        <v>3559.2460855097224</v>
      </c>
      <c r="L63" s="101"/>
      <c r="M63" s="6">
        <f>IF(J63="","",(K63/J63)/LOOKUP(RIGHT($D$2,3),定数!$A$6:$A$13,定数!$B$6:$B$13))</f>
        <v>2.1185988604224537</v>
      </c>
      <c r="N63" s="58">
        <v>2019</v>
      </c>
      <c r="O63" s="8">
        <v>43959</v>
      </c>
      <c r="P63" s="97">
        <v>1.1194999999999999</v>
      </c>
      <c r="Q63" s="97"/>
      <c r="R63" s="98">
        <f>IF(P63="","",T63*M63*LOOKUP(RIGHT($D$2,3),定数!$A$6:$A$13,定数!$B$6:$B$13))</f>
        <v>-3813.477948760561</v>
      </c>
      <c r="S63" s="98"/>
      <c r="T63" s="99">
        <f t="shared" si="8"/>
        <v>-15.000000000000568</v>
      </c>
      <c r="U63" s="99"/>
      <c r="V63" t="str">
        <f t="shared" si="15"/>
        <v/>
      </c>
      <c r="W63">
        <f t="shared" si="3"/>
        <v>1</v>
      </c>
      <c r="X63" s="41">
        <f t="shared" si="9"/>
        <v>118641.53618365742</v>
      </c>
      <c r="Y63" s="42">
        <f t="shared" si="10"/>
        <v>0</v>
      </c>
      <c r="Z63" t="str">
        <f t="shared" si="4"/>
        <v/>
      </c>
      <c r="AA63">
        <f t="shared" si="5"/>
        <v>-3813.477948760561</v>
      </c>
    </row>
    <row r="64" spans="2:27" x14ac:dyDescent="0.15">
      <c r="B64" s="35">
        <v>56</v>
      </c>
      <c r="C64" s="96">
        <f t="shared" si="0"/>
        <v>114828.05823489686</v>
      </c>
      <c r="D64" s="96"/>
      <c r="E64" s="59">
        <f>'検証シート　FIB1.27'!E64</f>
        <v>2019</v>
      </c>
      <c r="F64" s="8">
        <f>'検証シート　FIB1.27'!F64</f>
        <v>43959</v>
      </c>
      <c r="G64" s="35" t="s">
        <v>4</v>
      </c>
      <c r="H64" s="97">
        <f>'検証シート　FIB1.27'!H64:I64</f>
        <v>1.1205000000000001</v>
      </c>
      <c r="I64" s="97"/>
      <c r="J64" s="59">
        <f>'検証シート　FIB1.27'!J64</f>
        <v>14</v>
      </c>
      <c r="K64" s="100">
        <f t="shared" si="7"/>
        <v>3444.8417470469058</v>
      </c>
      <c r="L64" s="101"/>
      <c r="M64" s="6">
        <f>IF(J64="","",(K64/J64)/LOOKUP(RIGHT($D$2,3),定数!$A$6:$A$13,定数!$B$6:$B$13))</f>
        <v>2.0505010399088723</v>
      </c>
      <c r="N64" s="59">
        <v>2019</v>
      </c>
      <c r="O64" s="8">
        <v>43959</v>
      </c>
      <c r="P64" s="97">
        <v>1.119</v>
      </c>
      <c r="Q64" s="97"/>
      <c r="R64" s="98">
        <f>IF(P64="","",T64*M64*LOOKUP(RIGHT($D$2,3),定数!$A$6:$A$13,定数!$B$6:$B$13))</f>
        <v>-3690.9018718361099</v>
      </c>
      <c r="S64" s="98"/>
      <c r="T64" s="99">
        <f t="shared" si="8"/>
        <v>-15.000000000000568</v>
      </c>
      <c r="U64" s="99"/>
      <c r="V64" t="str">
        <f t="shared" si="15"/>
        <v/>
      </c>
      <c r="W64">
        <f t="shared" si="3"/>
        <v>2</v>
      </c>
      <c r="X64" s="41">
        <f t="shared" si="9"/>
        <v>118641.53618365742</v>
      </c>
      <c r="Y64" s="42">
        <f t="shared" si="10"/>
        <v>3.2142857142858361E-2</v>
      </c>
      <c r="Z64" t="str">
        <f t="shared" si="4"/>
        <v/>
      </c>
      <c r="AA64">
        <f t="shared" si="5"/>
        <v>-3690.9018718361099</v>
      </c>
    </row>
    <row r="65" spans="2:27" x14ac:dyDescent="0.15">
      <c r="B65" s="35">
        <v>57</v>
      </c>
      <c r="C65" s="96">
        <f t="shared" si="0"/>
        <v>111137.15636306076</v>
      </c>
      <c r="D65" s="96"/>
      <c r="E65" s="59">
        <f>'検証シート　FIB1.27'!E65</f>
        <v>2019</v>
      </c>
      <c r="F65" s="8">
        <f>'検証シート　FIB1.27'!F65</f>
        <v>43960</v>
      </c>
      <c r="G65" s="35" t="s">
        <v>3</v>
      </c>
      <c r="H65" s="97">
        <f>'検証シート　FIB1.27'!H65:I65</f>
        <v>1.1189</v>
      </c>
      <c r="I65" s="97"/>
      <c r="J65" s="59">
        <f>'検証シート　FIB1.27'!J65</f>
        <v>8</v>
      </c>
      <c r="K65" s="100">
        <f t="shared" si="7"/>
        <v>3334.1146908918226</v>
      </c>
      <c r="L65" s="101"/>
      <c r="M65" s="6">
        <f>IF(J65="","",(K65/J65)/LOOKUP(RIGHT($D$2,3),定数!$A$6:$A$13,定数!$B$6:$B$13))</f>
        <v>3.4730361363456486</v>
      </c>
      <c r="N65" s="59">
        <v>2019</v>
      </c>
      <c r="O65" s="8">
        <v>43960</v>
      </c>
      <c r="P65" s="97">
        <v>1.1195999999999999</v>
      </c>
      <c r="Q65" s="97"/>
      <c r="R65" s="98">
        <f>IF(P65="","",T65*M65*LOOKUP(RIGHT($D$2,3),定数!$A$6:$A$13,定数!$B$6:$B$13))</f>
        <v>-2917.3503545300232</v>
      </c>
      <c r="S65" s="98"/>
      <c r="T65" s="99">
        <f t="shared" si="8"/>
        <v>-6.9999999999992291</v>
      </c>
      <c r="U65" s="99"/>
      <c r="V65" t="str">
        <f t="shared" si="15"/>
        <v/>
      </c>
      <c r="W65">
        <f t="shared" si="3"/>
        <v>3</v>
      </c>
      <c r="X65" s="41">
        <f t="shared" si="9"/>
        <v>118641.53618365742</v>
      </c>
      <c r="Y65" s="42">
        <f t="shared" si="10"/>
        <v>6.3252551020410386E-2</v>
      </c>
      <c r="Z65" t="str">
        <f t="shared" si="4"/>
        <v/>
      </c>
      <c r="AA65">
        <f t="shared" si="5"/>
        <v>-2917.3503545300232</v>
      </c>
    </row>
    <row r="66" spans="2:27" x14ac:dyDescent="0.15">
      <c r="B66" s="35">
        <v>58</v>
      </c>
      <c r="C66" s="96">
        <f t="shared" si="0"/>
        <v>108219.80600853074</v>
      </c>
      <c r="D66" s="96"/>
      <c r="E66" s="59">
        <f>'検証シート　FIB1.27'!E66</f>
        <v>2019</v>
      </c>
      <c r="F66" s="8">
        <f>'検証シート　FIB1.27'!F66</f>
        <v>43961</v>
      </c>
      <c r="G66" s="35" t="s">
        <v>4</v>
      </c>
      <c r="H66" s="97">
        <f>'検証シート　FIB1.27'!H66:I66</f>
        <v>1.1193</v>
      </c>
      <c r="I66" s="97"/>
      <c r="J66" s="59">
        <f>'検証シート　FIB1.27'!J66</f>
        <v>9</v>
      </c>
      <c r="K66" s="100">
        <f t="shared" si="7"/>
        <v>3246.5941802559219</v>
      </c>
      <c r="L66" s="101"/>
      <c r="M66" s="6">
        <f>IF(J66="","",(K66/J66)/LOOKUP(RIGHT($D$2,3),定数!$A$6:$A$13,定数!$B$6:$B$13))</f>
        <v>3.0061057224591869</v>
      </c>
      <c r="N66" s="59">
        <v>2019</v>
      </c>
      <c r="O66" s="8">
        <v>43960</v>
      </c>
      <c r="P66" s="97">
        <v>1.1202000000000001</v>
      </c>
      <c r="Q66" s="97"/>
      <c r="R66" s="98">
        <f>IF(P66="","",T66*M66*LOOKUP(RIGHT($D$2,3),定数!$A$6:$A$13,定数!$B$6:$B$13))</f>
        <v>3246.5941802563652</v>
      </c>
      <c r="S66" s="98"/>
      <c r="T66" s="99">
        <f t="shared" si="8"/>
        <v>9.0000000000012292</v>
      </c>
      <c r="U66" s="99"/>
      <c r="V66" t="str">
        <f t="shared" si="15"/>
        <v/>
      </c>
      <c r="W66">
        <f t="shared" si="3"/>
        <v>0</v>
      </c>
      <c r="X66" s="41">
        <f t="shared" si="9"/>
        <v>118641.53618365742</v>
      </c>
      <c r="Y66" s="42">
        <f t="shared" si="10"/>
        <v>8.7842171556121951E-2</v>
      </c>
      <c r="Z66">
        <f t="shared" si="4"/>
        <v>3246.5941802563652</v>
      </c>
      <c r="AA66" t="str">
        <f t="shared" si="5"/>
        <v/>
      </c>
    </row>
    <row r="67" spans="2:27" x14ac:dyDescent="0.15">
      <c r="B67" s="35">
        <v>59</v>
      </c>
      <c r="C67" s="96">
        <f t="shared" si="0"/>
        <v>111466.4001887871</v>
      </c>
      <c r="D67" s="96"/>
      <c r="E67" s="59">
        <f>'検証シート　FIB1.27'!E67</f>
        <v>2019</v>
      </c>
      <c r="F67" s="8">
        <f>'検証シート　FIB1.27'!F67</f>
        <v>43961</v>
      </c>
      <c r="G67" s="35" t="s">
        <v>4</v>
      </c>
      <c r="H67" s="97">
        <f>'検証シート　FIB1.27'!H67:I67</f>
        <v>1.123</v>
      </c>
      <c r="I67" s="97"/>
      <c r="J67" s="59">
        <f>'検証シート　FIB1.27'!J67</f>
        <v>13</v>
      </c>
      <c r="K67" s="100">
        <f t="shared" si="7"/>
        <v>3343.9920056636129</v>
      </c>
      <c r="L67" s="101"/>
      <c r="M67" s="6">
        <f>IF(J67="","",(K67/J67)/LOOKUP(RIGHT($D$2,3),定数!$A$6:$A$13,定数!$B$6:$B$13))</f>
        <v>2.1435846190151366</v>
      </c>
      <c r="N67" s="59">
        <v>2019</v>
      </c>
      <c r="O67" s="8">
        <v>43961</v>
      </c>
      <c r="P67" s="97">
        <v>1.1252</v>
      </c>
      <c r="Q67" s="97"/>
      <c r="R67" s="98">
        <f>IF(P67="","",T67*M67*LOOKUP(RIGHT($D$2,3),定数!$A$6:$A$13,定数!$B$6:$B$13))</f>
        <v>5659.0633941999085</v>
      </c>
      <c r="S67" s="98"/>
      <c r="T67" s="99">
        <f t="shared" si="8"/>
        <v>21.999999999999797</v>
      </c>
      <c r="U67" s="99"/>
      <c r="V67" t="str">
        <f t="shared" si="15"/>
        <v/>
      </c>
      <c r="W67">
        <f t="shared" si="3"/>
        <v>0</v>
      </c>
      <c r="X67" s="41">
        <f t="shared" si="9"/>
        <v>118641.53618365742</v>
      </c>
      <c r="Y67" s="42">
        <f t="shared" si="10"/>
        <v>6.0477436702801812E-2</v>
      </c>
      <c r="Z67">
        <f t="shared" si="4"/>
        <v>5659.0633941999085</v>
      </c>
      <c r="AA67" t="str">
        <f t="shared" si="5"/>
        <v/>
      </c>
    </row>
    <row r="68" spans="2:27" x14ac:dyDescent="0.15">
      <c r="B68" s="35">
        <v>60</v>
      </c>
      <c r="C68" s="96">
        <f t="shared" si="0"/>
        <v>117125.46358298701</v>
      </c>
      <c r="D68" s="96"/>
      <c r="E68" s="60">
        <f>'検証シート　FIB1.27'!E68</f>
        <v>2019</v>
      </c>
      <c r="F68" s="8">
        <f>'検証シート　FIB1.27'!F68</f>
        <v>43961</v>
      </c>
      <c r="G68" s="35" t="s">
        <v>4</v>
      </c>
      <c r="H68" s="97">
        <f>'検証シート　FIB1.27'!H68:I68</f>
        <v>1.1234</v>
      </c>
      <c r="I68" s="97"/>
      <c r="J68" s="59">
        <f>'検証シート　FIB1.27'!J68</f>
        <v>10</v>
      </c>
      <c r="K68" s="100">
        <f t="shared" si="7"/>
        <v>3513.7639074896101</v>
      </c>
      <c r="L68" s="101"/>
      <c r="M68" s="6">
        <f>IF(J68="","",(K68/J68)/LOOKUP(RIGHT($D$2,3),定数!$A$6:$A$13,定数!$B$6:$B$13))</f>
        <v>2.9281365895746752</v>
      </c>
      <c r="N68" s="59">
        <v>2019</v>
      </c>
      <c r="O68" s="8">
        <v>43961</v>
      </c>
      <c r="P68" s="97">
        <v>1.1254999999999999</v>
      </c>
      <c r="Q68" s="97"/>
      <c r="R68" s="98">
        <f>IF(P68="","",T68*M68*LOOKUP(RIGHT($D$2,3),定数!$A$6:$A$13,定数!$B$6:$B$13))</f>
        <v>7378.9042057281486</v>
      </c>
      <c r="S68" s="98"/>
      <c r="T68" s="99">
        <f t="shared" si="8"/>
        <v>20.999999999999908</v>
      </c>
      <c r="U68" s="99"/>
      <c r="V68" t="str">
        <f t="shared" si="15"/>
        <v/>
      </c>
      <c r="W68">
        <f t="shared" si="3"/>
        <v>0</v>
      </c>
      <c r="X68" s="41">
        <f t="shared" si="9"/>
        <v>118641.53618365742</v>
      </c>
      <c r="Y68" s="42">
        <f t="shared" si="10"/>
        <v>1.2778598873867564E-2</v>
      </c>
      <c r="Z68">
        <f t="shared" si="4"/>
        <v>7378.9042057281486</v>
      </c>
      <c r="AA68" t="str">
        <f t="shared" si="5"/>
        <v/>
      </c>
    </row>
    <row r="69" spans="2:27" x14ac:dyDescent="0.15">
      <c r="B69" s="35">
        <v>61</v>
      </c>
      <c r="C69" s="96">
        <f t="shared" si="0"/>
        <v>124504.36778871516</v>
      </c>
      <c r="D69" s="96"/>
      <c r="E69" s="60">
        <f>'検証シート　FIB1.27'!E69</f>
        <v>2019</v>
      </c>
      <c r="F69" s="8">
        <f>'検証シート　FIB1.27'!F69</f>
        <v>43964</v>
      </c>
      <c r="G69" s="35" t="s">
        <v>3</v>
      </c>
      <c r="H69" s="97">
        <f>'検証シート　FIB1.27'!H69:I69</f>
        <v>1.1228</v>
      </c>
      <c r="I69" s="97"/>
      <c r="J69" s="59">
        <f>'検証シート　FIB1.27'!J69</f>
        <v>8</v>
      </c>
      <c r="K69" s="100">
        <f t="shared" si="7"/>
        <v>3735.1310336614547</v>
      </c>
      <c r="L69" s="101"/>
      <c r="M69" s="6">
        <f>IF(J69="","",(K69/J69)/LOOKUP(RIGHT($D$2,3),定数!$A$6:$A$13,定数!$B$6:$B$13))</f>
        <v>3.8907614933973487</v>
      </c>
      <c r="N69" s="59">
        <v>2019</v>
      </c>
      <c r="O69" s="8">
        <v>43964</v>
      </c>
      <c r="P69" s="97">
        <v>1.1236999999999999</v>
      </c>
      <c r="Q69" s="97"/>
      <c r="R69" s="98">
        <f>IF(P69="","",T69*M69*LOOKUP(RIGHT($D$2,3),定数!$A$6:$A$13,定数!$B$6:$B$13))</f>
        <v>-4202.0224128686741</v>
      </c>
      <c r="S69" s="98"/>
      <c r="T69" s="99">
        <f t="shared" si="8"/>
        <v>-8.9999999999990088</v>
      </c>
      <c r="U69" s="99"/>
      <c r="V69" t="str">
        <f t="shared" si="15"/>
        <v/>
      </c>
      <c r="W69">
        <f t="shared" si="3"/>
        <v>1</v>
      </c>
      <c r="X69" s="41">
        <f t="shared" si="9"/>
        <v>124504.36778871516</v>
      </c>
      <c r="Y69" s="42">
        <f t="shared" si="10"/>
        <v>0</v>
      </c>
      <c r="Z69" t="str">
        <f t="shared" si="4"/>
        <v/>
      </c>
      <c r="AA69">
        <f t="shared" si="5"/>
        <v>-4202.0224128686741</v>
      </c>
    </row>
    <row r="70" spans="2:27" x14ac:dyDescent="0.15">
      <c r="B70" s="35">
        <v>62</v>
      </c>
      <c r="C70" s="96">
        <f t="shared" si="0"/>
        <v>120302.34537584649</v>
      </c>
      <c r="D70" s="96"/>
      <c r="E70" s="60">
        <f>'検証シート　FIB1.27'!E70</f>
        <v>2019</v>
      </c>
      <c r="F70" s="8">
        <f>'検証シート　FIB1.27'!F70</f>
        <v>43967</v>
      </c>
      <c r="G70" s="35" t="s">
        <v>4</v>
      </c>
      <c r="H70" s="97">
        <f>'検証シート　FIB1.27'!H70:I70</f>
        <v>1.121</v>
      </c>
      <c r="I70" s="97"/>
      <c r="J70" s="59">
        <f>'検証シート　FIB1.27'!J70</f>
        <v>9</v>
      </c>
      <c r="K70" s="100">
        <f t="shared" si="7"/>
        <v>3609.0703612753946</v>
      </c>
      <c r="L70" s="101"/>
      <c r="M70" s="6">
        <f>IF(J70="","",(K70/J70)/LOOKUP(RIGHT($D$2,3),定数!$A$6:$A$13,定数!$B$6:$B$13))</f>
        <v>3.3417318159957357</v>
      </c>
      <c r="N70" s="59">
        <v>2019</v>
      </c>
      <c r="O70" s="8">
        <v>43967</v>
      </c>
      <c r="P70" s="97">
        <v>1.1200000000000001</v>
      </c>
      <c r="Q70" s="97"/>
      <c r="R70" s="98">
        <f>IF(P70="","",T70*M70*LOOKUP(RIGHT($D$2,3),定数!$A$6:$A$13,定数!$B$6:$B$13))</f>
        <v>-4010.078179194441</v>
      </c>
      <c r="S70" s="98"/>
      <c r="T70" s="99">
        <f t="shared" si="8"/>
        <v>-9.9999999999988987</v>
      </c>
      <c r="U70" s="99"/>
      <c r="V70" t="str">
        <f t="shared" si="15"/>
        <v/>
      </c>
      <c r="W70">
        <f t="shared" si="3"/>
        <v>2</v>
      </c>
      <c r="X70" s="41">
        <f t="shared" si="9"/>
        <v>124504.36778871516</v>
      </c>
      <c r="Y70" s="42">
        <f t="shared" si="10"/>
        <v>3.3749999999996283E-2</v>
      </c>
      <c r="Z70" t="str">
        <f t="shared" si="4"/>
        <v/>
      </c>
      <c r="AA70">
        <f t="shared" si="5"/>
        <v>-4010.078179194441</v>
      </c>
    </row>
    <row r="71" spans="2:27" x14ac:dyDescent="0.15">
      <c r="B71" s="35">
        <v>63</v>
      </c>
      <c r="C71" s="96">
        <f t="shared" si="0"/>
        <v>116292.26719665204</v>
      </c>
      <c r="D71" s="96"/>
      <c r="E71" s="60">
        <f>'検証シート　FIB1.27'!E71</f>
        <v>2019</v>
      </c>
      <c r="F71" s="8">
        <f>'検証シート　FIB1.27'!F71</f>
        <v>43968</v>
      </c>
      <c r="G71" s="35" t="s">
        <v>3</v>
      </c>
      <c r="H71" s="97">
        <f>'検証シート　FIB1.27'!H71:I71</f>
        <v>1.1162000000000001</v>
      </c>
      <c r="I71" s="97"/>
      <c r="J71" s="59">
        <f>'検証シート　FIB1.27'!J71</f>
        <v>7</v>
      </c>
      <c r="K71" s="100">
        <f t="shared" si="7"/>
        <v>3488.7680158995613</v>
      </c>
      <c r="L71" s="101"/>
      <c r="M71" s="6">
        <f>IF(J71="","",(K71/J71)/LOOKUP(RIGHT($D$2,3),定数!$A$6:$A$13,定数!$B$6:$B$13))</f>
        <v>4.1532952570232871</v>
      </c>
      <c r="N71" s="59">
        <v>2019</v>
      </c>
      <c r="O71" s="8">
        <v>43971</v>
      </c>
      <c r="P71" s="97">
        <v>1.1152</v>
      </c>
      <c r="Q71" s="97"/>
      <c r="R71" s="98">
        <f>IF(P71="","",T71*M71*LOOKUP(RIGHT($D$2,3),定数!$A$6:$A$13,定数!$B$6:$B$13))</f>
        <v>4983.9543084285024</v>
      </c>
      <c r="S71" s="98"/>
      <c r="T71" s="99">
        <f t="shared" si="8"/>
        <v>10.000000000001119</v>
      </c>
      <c r="U71" s="99"/>
      <c r="V71" t="str">
        <f t="shared" si="15"/>
        <v/>
      </c>
      <c r="W71">
        <f t="shared" si="3"/>
        <v>0</v>
      </c>
      <c r="X71" s="41">
        <f t="shared" si="9"/>
        <v>124504.36778871516</v>
      </c>
      <c r="Y71" s="42">
        <f t="shared" si="10"/>
        <v>6.5958333333326236E-2</v>
      </c>
      <c r="Z71">
        <f t="shared" si="4"/>
        <v>4983.9543084285024</v>
      </c>
      <c r="AA71" t="str">
        <f t="shared" si="5"/>
        <v/>
      </c>
    </row>
    <row r="72" spans="2:27" x14ac:dyDescent="0.15">
      <c r="B72" s="35">
        <v>64</v>
      </c>
      <c r="C72" s="96">
        <f t="shared" si="0"/>
        <v>121276.22150508054</v>
      </c>
      <c r="D72" s="96"/>
      <c r="E72" s="60">
        <f>'検証シート　FIB1.27'!E72</f>
        <v>2019</v>
      </c>
      <c r="F72" s="8">
        <f>'検証シート　FIB1.27'!F72</f>
        <v>43971</v>
      </c>
      <c r="G72" s="35" t="s">
        <v>3</v>
      </c>
      <c r="H72" s="97">
        <f>'検証シート　FIB1.27'!H72:I72</f>
        <v>1.1157999999999999</v>
      </c>
      <c r="I72" s="97"/>
      <c r="J72" s="59">
        <f>'検証シート　FIB1.27'!J72</f>
        <v>8</v>
      </c>
      <c r="K72" s="100">
        <f t="shared" si="7"/>
        <v>3638.286645152416</v>
      </c>
      <c r="L72" s="101"/>
      <c r="M72" s="6">
        <f>IF(J72="","",(K72/J72)/LOOKUP(RIGHT($D$2,3),定数!$A$6:$A$13,定数!$B$6:$B$13))</f>
        <v>3.7898819220337665</v>
      </c>
      <c r="N72" s="59">
        <v>2019</v>
      </c>
      <c r="O72" s="8">
        <v>43971</v>
      </c>
      <c r="P72" s="97">
        <v>1.1167</v>
      </c>
      <c r="Q72" s="97"/>
      <c r="R72" s="98">
        <f>IF(P72="","",T72*M72*LOOKUP(RIGHT($D$2,3),定数!$A$6:$A$13,定数!$B$6:$B$13))</f>
        <v>-4093.0724757970265</v>
      </c>
      <c r="S72" s="98"/>
      <c r="T72" s="99">
        <f t="shared" si="8"/>
        <v>-9.0000000000012292</v>
      </c>
      <c r="U72" s="99"/>
      <c r="V72" t="str">
        <f t="shared" si="15"/>
        <v/>
      </c>
      <c r="W72">
        <f t="shared" si="3"/>
        <v>1</v>
      </c>
      <c r="X72" s="41">
        <f t="shared" si="9"/>
        <v>124504.36778871516</v>
      </c>
      <c r="Y72" s="42">
        <f t="shared" si="10"/>
        <v>2.5927976190464275E-2</v>
      </c>
      <c r="Z72" t="str">
        <f t="shared" si="4"/>
        <v/>
      </c>
      <c r="AA72">
        <f t="shared" si="5"/>
        <v>-4093.0724757970265</v>
      </c>
    </row>
    <row r="73" spans="2:27" x14ac:dyDescent="0.15">
      <c r="B73" s="35">
        <v>65</v>
      </c>
      <c r="C73" s="96">
        <f t="shared" si="0"/>
        <v>117183.14902928351</v>
      </c>
      <c r="D73" s="96"/>
      <c r="E73" s="60">
        <f>'検証シート　FIB1.27'!E73</f>
        <v>2019</v>
      </c>
      <c r="F73" s="8">
        <f>'検証シート　FIB1.27'!F73</f>
        <v>43972</v>
      </c>
      <c r="G73" s="35" t="s">
        <v>3</v>
      </c>
      <c r="H73" s="97">
        <f>'検証シート　FIB1.27'!H73:I73</f>
        <v>1.1156999999999999</v>
      </c>
      <c r="I73" s="97"/>
      <c r="J73" s="59">
        <f>'検証シート　FIB1.27'!J73</f>
        <v>13</v>
      </c>
      <c r="K73" s="100">
        <f t="shared" si="7"/>
        <v>3515.4944708785051</v>
      </c>
      <c r="L73" s="101"/>
      <c r="M73" s="6">
        <f>IF(J73="","",(K73/J73)/LOOKUP(RIGHT($D$2,3),定数!$A$6:$A$13,定数!$B$6:$B$13))</f>
        <v>2.2535220967169907</v>
      </c>
      <c r="N73" s="59">
        <v>2019</v>
      </c>
      <c r="O73" s="8">
        <v>43972</v>
      </c>
      <c r="P73" s="97">
        <v>1.1158999999999999</v>
      </c>
      <c r="Q73" s="97"/>
      <c r="R73" s="98">
        <f>IF(P73="","",T73*M73*LOOKUP(RIGHT($D$2,3),定数!$A$6:$A$13,定数!$B$6:$B$13))</f>
        <v>-540.84530321201817</v>
      </c>
      <c r="S73" s="98"/>
      <c r="T73" s="99">
        <f t="shared" si="8"/>
        <v>-1.9999999999997797</v>
      </c>
      <c r="U73" s="99"/>
      <c r="V73" t="str">
        <f t="shared" si="15"/>
        <v/>
      </c>
      <c r="W73">
        <f t="shared" si="3"/>
        <v>2</v>
      </c>
      <c r="X73" s="41">
        <f t="shared" si="9"/>
        <v>124504.36778871516</v>
      </c>
      <c r="Y73" s="42">
        <f t="shared" si="10"/>
        <v>5.8802906994040671E-2</v>
      </c>
      <c r="Z73" t="str">
        <f t="shared" si="4"/>
        <v/>
      </c>
      <c r="AA73">
        <f t="shared" si="5"/>
        <v>-540.84530321201817</v>
      </c>
    </row>
    <row r="74" spans="2:27" x14ac:dyDescent="0.15">
      <c r="B74" s="35">
        <v>66</v>
      </c>
      <c r="C74" s="96">
        <f t="shared" ref="C74:C108" si="19">IF(R73="","",C73+R73)</f>
        <v>116642.30372607149</v>
      </c>
      <c r="D74" s="96"/>
      <c r="E74" s="60">
        <f>'検証シート　FIB1.27'!E74</f>
        <v>2019</v>
      </c>
      <c r="F74" s="8">
        <f>'検証シート　FIB1.27'!F74</f>
        <v>43975</v>
      </c>
      <c r="G74" s="35" t="s">
        <v>4</v>
      </c>
      <c r="H74" s="97">
        <f>'検証シート　FIB1.27'!H74:I74</f>
        <v>1.1198999999999999</v>
      </c>
      <c r="I74" s="97"/>
      <c r="J74" s="59">
        <f>'検証シート　FIB1.27'!J74</f>
        <v>12</v>
      </c>
      <c r="K74" s="100">
        <f t="shared" si="7"/>
        <v>3499.2691117821446</v>
      </c>
      <c r="L74" s="101"/>
      <c r="M74" s="6">
        <f>IF(J74="","",(K74/J74)/LOOKUP(RIGHT($D$2,3),定数!$A$6:$A$13,定数!$B$6:$B$13))</f>
        <v>2.4300479942931559</v>
      </c>
      <c r="N74" s="59">
        <v>2019</v>
      </c>
      <c r="O74" s="8">
        <v>43978</v>
      </c>
      <c r="P74" s="97">
        <v>1.1186</v>
      </c>
      <c r="Q74" s="97"/>
      <c r="R74" s="98">
        <f>IF(P74="","",T74*M74*LOOKUP(RIGHT($D$2,3),定数!$A$6:$A$13,定数!$B$6:$B$13))</f>
        <v>-3790.8748710969057</v>
      </c>
      <c r="S74" s="98"/>
      <c r="T74" s="99">
        <f t="shared" si="8"/>
        <v>-12.999999999998568</v>
      </c>
      <c r="U74" s="99"/>
      <c r="V74" t="str">
        <f t="shared" si="15"/>
        <v/>
      </c>
      <c r="W74">
        <f t="shared" si="15"/>
        <v>3</v>
      </c>
      <c r="X74" s="41">
        <f t="shared" si="9"/>
        <v>124504.36778871516</v>
      </c>
      <c r="Y74" s="42">
        <f t="shared" si="10"/>
        <v>6.3146893577144647E-2</v>
      </c>
      <c r="Z74" t="str">
        <f t="shared" ref="Z74:Z108" si="20">IF(R74&gt;0,R74,"")</f>
        <v/>
      </c>
      <c r="AA74">
        <f t="shared" ref="AA74:AA108" si="21">IF(R74&lt;0,R74,"")</f>
        <v>-3790.8748710969057</v>
      </c>
    </row>
    <row r="75" spans="2:27" x14ac:dyDescent="0.15">
      <c r="B75" s="35">
        <v>67</v>
      </c>
      <c r="C75" s="96">
        <f t="shared" si="19"/>
        <v>112851.42885497458</v>
      </c>
      <c r="D75" s="96"/>
      <c r="E75" s="60">
        <f>'検証シート　FIB1.27'!E75</f>
        <v>2019</v>
      </c>
      <c r="F75" s="8">
        <f>'検証シート　FIB1.27'!F75</f>
        <v>43978</v>
      </c>
      <c r="G75" s="35" t="s">
        <v>3</v>
      </c>
      <c r="H75" s="97">
        <f>'検証シート　FIB1.27'!H75:I75</f>
        <v>1.1189</v>
      </c>
      <c r="I75" s="97"/>
      <c r="J75" s="59">
        <f>'検証シート　FIB1.27'!J75</f>
        <v>6</v>
      </c>
      <c r="K75" s="100">
        <f t="shared" ref="K75:K108" si="22">IF(J75="","",C75*0.03)</f>
        <v>3385.5428656492372</v>
      </c>
      <c r="L75" s="101"/>
      <c r="M75" s="6">
        <f>IF(J75="","",(K75/J75)/LOOKUP(RIGHT($D$2,3),定数!$A$6:$A$13,定数!$B$6:$B$13))</f>
        <v>4.7021428689572735</v>
      </c>
      <c r="N75" s="59">
        <v>2019</v>
      </c>
      <c r="O75" s="8">
        <v>43978</v>
      </c>
      <c r="P75" s="97">
        <v>1.1195999999999999</v>
      </c>
      <c r="Q75" s="97"/>
      <c r="R75" s="98">
        <f>IF(P75="","",T75*M75*LOOKUP(RIGHT($D$2,3),定数!$A$6:$A$13,定数!$B$6:$B$13))</f>
        <v>-3949.8000099236747</v>
      </c>
      <c r="S75" s="98"/>
      <c r="T75" s="99">
        <f t="shared" si="8"/>
        <v>-6.9999999999992291</v>
      </c>
      <c r="U75" s="99"/>
      <c r="V75" t="str">
        <f t="shared" ref="V75:W90" si="23">IF(S75&lt;&gt;"",IF(S75&lt;0,1+V74,0),"")</f>
        <v/>
      </c>
      <c r="W75">
        <f t="shared" si="23"/>
        <v>4</v>
      </c>
      <c r="X75" s="41">
        <f t="shared" si="9"/>
        <v>124504.36778871516</v>
      </c>
      <c r="Y75" s="42">
        <f t="shared" si="10"/>
        <v>9.3594619535884105E-2</v>
      </c>
      <c r="Z75" t="str">
        <f t="shared" si="20"/>
        <v/>
      </c>
      <c r="AA75">
        <f t="shared" si="21"/>
        <v>-3949.8000099236747</v>
      </c>
    </row>
    <row r="76" spans="2:27" x14ac:dyDescent="0.15">
      <c r="B76" s="35">
        <v>68</v>
      </c>
      <c r="C76" s="96">
        <f t="shared" si="19"/>
        <v>108901.6288450509</v>
      </c>
      <c r="D76" s="96"/>
      <c r="E76" s="60">
        <f>'検証シート　FIB1.27'!E76</f>
        <v>2019</v>
      </c>
      <c r="F76" s="8">
        <f>'検証シート　FIB1.27'!F76</f>
        <v>43995</v>
      </c>
      <c r="G76" s="35" t="s">
        <v>3</v>
      </c>
      <c r="H76" s="97">
        <f>'検証シート　FIB1.27'!H76:I76</f>
        <v>1.1269</v>
      </c>
      <c r="I76" s="97"/>
      <c r="J76" s="59">
        <f>'検証シート　FIB1.27'!J76</f>
        <v>15</v>
      </c>
      <c r="K76" s="100">
        <f t="shared" si="22"/>
        <v>3267.0488653515267</v>
      </c>
      <c r="L76" s="101"/>
      <c r="M76" s="6">
        <f>IF(J76="","",(K76/J76)/LOOKUP(RIGHT($D$2,3),定数!$A$6:$A$13,定数!$B$6:$B$13))</f>
        <v>1.8150271474175148</v>
      </c>
      <c r="N76" s="59">
        <v>2019</v>
      </c>
      <c r="O76" s="8">
        <v>43995</v>
      </c>
      <c r="P76" s="97">
        <v>1.1285000000000001</v>
      </c>
      <c r="Q76" s="97"/>
      <c r="R76" s="98">
        <f>IF(P76="","",T76*M76*LOOKUP(RIGHT($D$2,3),定数!$A$6:$A$13,定数!$B$6:$B$13))</f>
        <v>-3484.8521230417282</v>
      </c>
      <c r="S76" s="98"/>
      <c r="T76" s="99">
        <f t="shared" ref="T76:T108" si="24">IF(P76="","",IF(G76="買",(P76-H76),(H76-P76))*IF(RIGHT($D$2,3)="JPY",100,10000))</f>
        <v>-16.000000000000458</v>
      </c>
      <c r="U76" s="99"/>
      <c r="V76" t="str">
        <f t="shared" si="23"/>
        <v/>
      </c>
      <c r="W76">
        <f t="shared" si="23"/>
        <v>5</v>
      </c>
      <c r="X76" s="41">
        <f t="shared" ref="X76:X108" si="25">IF(C76&lt;&gt;"",MAX(X75,C76),"")</f>
        <v>124504.36778871516</v>
      </c>
      <c r="Y76" s="42">
        <f t="shared" ref="Y76:Y108" si="26">IF(X76&lt;&gt;"",1-(C76/X76),"")</f>
        <v>0.12531880785212468</v>
      </c>
      <c r="Z76" t="str">
        <f t="shared" si="20"/>
        <v/>
      </c>
      <c r="AA76">
        <f t="shared" si="21"/>
        <v>-3484.8521230417282</v>
      </c>
    </row>
    <row r="77" spans="2:27" x14ac:dyDescent="0.15">
      <c r="B77" s="35">
        <v>69</v>
      </c>
      <c r="C77" s="96">
        <f t="shared" si="19"/>
        <v>105416.77672200918</v>
      </c>
      <c r="D77" s="96"/>
      <c r="E77" s="60">
        <f>'検証シート　FIB1.27'!E77</f>
        <v>2019</v>
      </c>
      <c r="F77" s="8">
        <f>'検証シート　FIB1.27'!F77</f>
        <v>43996</v>
      </c>
      <c r="G77" s="35" t="s">
        <v>3</v>
      </c>
      <c r="H77" s="97">
        <f>'検証シート　FIB1.27'!H77:I77</f>
        <v>1.1273</v>
      </c>
      <c r="I77" s="97"/>
      <c r="J77" s="59">
        <f>'検証シート　FIB1.27'!J77</f>
        <v>7</v>
      </c>
      <c r="K77" s="100">
        <f t="shared" si="22"/>
        <v>3162.5033016602752</v>
      </c>
      <c r="L77" s="101"/>
      <c r="M77" s="6">
        <f>IF(J77="","",(K77/J77)/LOOKUP(RIGHT($D$2,3),定数!$A$6:$A$13,定数!$B$6:$B$13))</f>
        <v>3.7648848829288988</v>
      </c>
      <c r="N77" s="59">
        <v>2019</v>
      </c>
      <c r="O77" s="8">
        <v>43996</v>
      </c>
      <c r="P77" s="97">
        <v>1.1281000000000001</v>
      </c>
      <c r="Q77" s="97"/>
      <c r="R77" s="98">
        <f>IF(P77="","",T77*M77*LOOKUP(RIGHT($D$2,3),定数!$A$6:$A$13,定数!$B$6:$B$13))</f>
        <v>-3614.2894876123478</v>
      </c>
      <c r="S77" s="98"/>
      <c r="T77" s="99">
        <f t="shared" si="24"/>
        <v>-8.0000000000013394</v>
      </c>
      <c r="U77" s="99"/>
      <c r="V77" t="str">
        <f t="shared" si="23"/>
        <v/>
      </c>
      <c r="W77">
        <f t="shared" si="23"/>
        <v>6</v>
      </c>
      <c r="X77" s="41">
        <f t="shared" si="25"/>
        <v>124504.36778871516</v>
      </c>
      <c r="Y77" s="42">
        <f t="shared" si="26"/>
        <v>0.15330860600085749</v>
      </c>
      <c r="Z77" t="str">
        <f t="shared" si="20"/>
        <v/>
      </c>
      <c r="AA77">
        <f t="shared" si="21"/>
        <v>-3614.2894876123478</v>
      </c>
    </row>
    <row r="78" spans="2:27" x14ac:dyDescent="0.15">
      <c r="B78" s="35">
        <v>70</v>
      </c>
      <c r="C78" s="96">
        <f t="shared" si="19"/>
        <v>101802.48723439683</v>
      </c>
      <c r="D78" s="96"/>
      <c r="E78" s="60">
        <f>'検証シート　FIB1.27'!E78</f>
        <v>2019</v>
      </c>
      <c r="F78" s="8">
        <f>'検証シート　FIB1.27'!F78</f>
        <v>44001</v>
      </c>
      <c r="G78" s="35" t="s">
        <v>3</v>
      </c>
      <c r="H78" s="97">
        <f>'検証シート　FIB1.27'!H78:I78</f>
        <v>1.1192</v>
      </c>
      <c r="I78" s="97"/>
      <c r="J78" s="59">
        <f>'検証シート　FIB1.27'!J78</f>
        <v>7</v>
      </c>
      <c r="K78" s="100">
        <f t="shared" si="22"/>
        <v>3054.0746170319048</v>
      </c>
      <c r="L78" s="101"/>
      <c r="M78" s="6">
        <f>IF(J78="","",(K78/J78)/LOOKUP(RIGHT($D$2,3),定数!$A$6:$A$13,定数!$B$6:$B$13))</f>
        <v>3.6358031155141726</v>
      </c>
      <c r="N78" s="59">
        <v>2019</v>
      </c>
      <c r="O78" s="8">
        <v>44001</v>
      </c>
      <c r="P78" s="97">
        <v>1.1198999999999999</v>
      </c>
      <c r="Q78" s="97"/>
      <c r="R78" s="98">
        <f>IF(P78="","",T78*M78*LOOKUP(RIGHT($D$2,3),定数!$A$6:$A$13,定数!$B$6:$B$13))</f>
        <v>-3054.0746170315688</v>
      </c>
      <c r="S78" s="98"/>
      <c r="T78" s="99">
        <f t="shared" si="24"/>
        <v>-6.9999999999992291</v>
      </c>
      <c r="U78" s="99"/>
      <c r="V78" t="str">
        <f t="shared" si="23"/>
        <v/>
      </c>
      <c r="W78">
        <f t="shared" si="23"/>
        <v>7</v>
      </c>
      <c r="X78" s="41">
        <f t="shared" si="25"/>
        <v>124504.36778871516</v>
      </c>
      <c r="Y78" s="42">
        <f t="shared" si="26"/>
        <v>0.18233802522369003</v>
      </c>
      <c r="Z78" t="str">
        <f t="shared" si="20"/>
        <v/>
      </c>
      <c r="AA78">
        <f t="shared" si="21"/>
        <v>-3054.0746170315688</v>
      </c>
    </row>
    <row r="79" spans="2:27" x14ac:dyDescent="0.15">
      <c r="B79" s="35">
        <v>71</v>
      </c>
      <c r="C79" s="96">
        <f t="shared" si="19"/>
        <v>98748.412617365262</v>
      </c>
      <c r="D79" s="96"/>
      <c r="E79" s="60">
        <f>'検証シート　FIB1.27'!E79</f>
        <v>2019</v>
      </c>
      <c r="F79" s="8">
        <f>'検証シート　FIB1.27'!F79</f>
        <v>44001</v>
      </c>
      <c r="G79" s="35" t="s">
        <v>4</v>
      </c>
      <c r="H79" s="97">
        <f>'検証シート　FIB1.27'!H79:I79</f>
        <v>1.1201000000000001</v>
      </c>
      <c r="I79" s="97"/>
      <c r="J79" s="59">
        <f>'検証シート　FIB1.27'!J79</f>
        <v>12</v>
      </c>
      <c r="K79" s="100">
        <f t="shared" si="22"/>
        <v>2962.4523785209576</v>
      </c>
      <c r="L79" s="101"/>
      <c r="M79" s="6">
        <f>IF(J79="","",(K79/J79)/LOOKUP(RIGHT($D$2,3),定数!$A$6:$A$13,定数!$B$6:$B$13))</f>
        <v>2.0572585961951093</v>
      </c>
      <c r="N79" s="59">
        <v>2019</v>
      </c>
      <c r="O79" s="8">
        <v>44001</v>
      </c>
      <c r="P79" s="97">
        <v>1.1223000000000001</v>
      </c>
      <c r="Q79" s="97"/>
      <c r="R79" s="98">
        <f>IF(P79="","",T79*M79*LOOKUP(RIGHT($D$2,3),定数!$A$6:$A$13,定数!$B$6:$B$13))</f>
        <v>5431.1626939550388</v>
      </c>
      <c r="S79" s="98"/>
      <c r="T79" s="99">
        <f t="shared" si="24"/>
        <v>21.999999999999797</v>
      </c>
      <c r="U79" s="99"/>
      <c r="V79" t="str">
        <f t="shared" si="23"/>
        <v/>
      </c>
      <c r="W79">
        <f t="shared" si="23"/>
        <v>0</v>
      </c>
      <c r="X79" s="41">
        <f t="shared" si="25"/>
        <v>124504.36778871516</v>
      </c>
      <c r="Y79" s="42">
        <f t="shared" si="26"/>
        <v>0.20686788446697668</v>
      </c>
      <c r="Z79">
        <f t="shared" si="20"/>
        <v>5431.1626939550388</v>
      </c>
      <c r="AA79" t="str">
        <f t="shared" si="21"/>
        <v/>
      </c>
    </row>
    <row r="80" spans="2:27" x14ac:dyDescent="0.15">
      <c r="B80" s="35">
        <v>72</v>
      </c>
      <c r="C80" s="96">
        <f t="shared" si="19"/>
        <v>104179.5753113203</v>
      </c>
      <c r="D80" s="96"/>
      <c r="E80" s="60">
        <f>'検証シート　FIB1.27'!E80</f>
        <v>2019</v>
      </c>
      <c r="F80" s="8">
        <f>'検証シート　FIB1.27'!F80</f>
        <v>44001</v>
      </c>
      <c r="G80" s="35" t="s">
        <v>4</v>
      </c>
      <c r="H80" s="97">
        <f>'検証シート　FIB1.27'!H80:I80</f>
        <v>1.1215999999999999</v>
      </c>
      <c r="I80" s="97"/>
      <c r="J80" s="59">
        <f>'検証シート　FIB1.27'!J80</f>
        <v>12</v>
      </c>
      <c r="K80" s="100">
        <f t="shared" si="22"/>
        <v>3125.3872593396086</v>
      </c>
      <c r="L80" s="101"/>
      <c r="M80" s="6">
        <f>IF(J80="","",(K80/J80)/LOOKUP(RIGHT($D$2,3),定数!$A$6:$A$13,定数!$B$6:$B$13))</f>
        <v>2.1704078189858391</v>
      </c>
      <c r="N80" s="59">
        <v>2019</v>
      </c>
      <c r="O80" s="8">
        <v>44001</v>
      </c>
      <c r="P80" s="97">
        <v>1.1236999999999999</v>
      </c>
      <c r="Q80" s="97"/>
      <c r="R80" s="98">
        <f>IF(P80="","",T80*M80*LOOKUP(RIGHT($D$2,3),定数!$A$6:$A$13,定数!$B$6:$B$13))</f>
        <v>5469.4277038442906</v>
      </c>
      <c r="S80" s="98"/>
      <c r="T80" s="99">
        <f t="shared" si="24"/>
        <v>20.999999999999908</v>
      </c>
      <c r="U80" s="99"/>
      <c r="V80" t="str">
        <f t="shared" si="23"/>
        <v/>
      </c>
      <c r="W80">
        <f t="shared" si="23"/>
        <v>0</v>
      </c>
      <c r="X80" s="41">
        <f t="shared" si="25"/>
        <v>124504.36778871516</v>
      </c>
      <c r="Y80" s="42">
        <f t="shared" si="26"/>
        <v>0.16324561811266081</v>
      </c>
      <c r="Z80">
        <f t="shared" si="20"/>
        <v>5469.4277038442906</v>
      </c>
      <c r="AA80" t="str">
        <f t="shared" si="21"/>
        <v/>
      </c>
    </row>
    <row r="81" spans="2:27" x14ac:dyDescent="0.15">
      <c r="B81" s="35">
        <v>73</v>
      </c>
      <c r="C81" s="96">
        <f t="shared" si="19"/>
        <v>109649.00301516459</v>
      </c>
      <c r="D81" s="96"/>
      <c r="E81" s="60">
        <f>'検証シート　FIB1.27'!E81</f>
        <v>2019</v>
      </c>
      <c r="F81" s="8">
        <f>'検証シート　FIB1.27'!F81</f>
        <v>44019</v>
      </c>
      <c r="G81" s="35" t="s">
        <v>3</v>
      </c>
      <c r="H81" s="97">
        <f>'検証シート　FIB1.27'!H81:I81</f>
        <v>1.1203000000000001</v>
      </c>
      <c r="I81" s="97"/>
      <c r="J81" s="59">
        <f>'検証シート　FIB1.27'!J81</f>
        <v>10</v>
      </c>
      <c r="K81" s="100">
        <f t="shared" si="22"/>
        <v>3289.4700904549377</v>
      </c>
      <c r="L81" s="101"/>
      <c r="M81" s="6">
        <f>IF(J81="","",(K81/J81)/LOOKUP(RIGHT($D$2,3),定数!$A$6:$A$13,定数!$B$6:$B$13))</f>
        <v>2.7412250753791145</v>
      </c>
      <c r="N81" s="59">
        <v>2019</v>
      </c>
      <c r="O81" s="8">
        <v>44019</v>
      </c>
      <c r="P81" s="97">
        <v>1.1214</v>
      </c>
      <c r="Q81" s="97"/>
      <c r="R81" s="98">
        <f>IF(P81="","",T81*M81*LOOKUP(RIGHT($D$2,3),定数!$A$6:$A$13,定数!$B$6:$B$13))</f>
        <v>-3618.4170995000327</v>
      </c>
      <c r="S81" s="98"/>
      <c r="T81" s="99">
        <f t="shared" si="24"/>
        <v>-10.999999999998789</v>
      </c>
      <c r="U81" s="99"/>
      <c r="V81" t="str">
        <f t="shared" si="23"/>
        <v/>
      </c>
      <c r="W81">
        <f t="shared" si="23"/>
        <v>1</v>
      </c>
      <c r="X81" s="41">
        <f t="shared" si="25"/>
        <v>124504.36778871516</v>
      </c>
      <c r="Y81" s="42">
        <f t="shared" si="26"/>
        <v>0.11931601306357564</v>
      </c>
      <c r="Z81" t="str">
        <f t="shared" si="20"/>
        <v/>
      </c>
      <c r="AA81">
        <f t="shared" si="21"/>
        <v>-3618.4170995000327</v>
      </c>
    </row>
    <row r="82" spans="2:27" x14ac:dyDescent="0.15">
      <c r="B82" s="35">
        <v>74</v>
      </c>
      <c r="C82" s="96">
        <f t="shared" si="19"/>
        <v>106030.58591566456</v>
      </c>
      <c r="D82" s="96"/>
      <c r="E82" s="60">
        <f>'検証シート　FIB1.27'!E82</f>
        <v>2019</v>
      </c>
      <c r="F82" s="8">
        <f>'検証シート　FIB1.27'!F82</f>
        <v>0</v>
      </c>
      <c r="G82" s="35"/>
      <c r="H82" s="97">
        <f>'検証シート　FIB1.27'!H82:I82</f>
        <v>0</v>
      </c>
      <c r="I82" s="97"/>
      <c r="J82" s="59">
        <f>'検証シート　FIB1.27'!J82</f>
        <v>0</v>
      </c>
      <c r="K82" s="100">
        <f t="shared" si="22"/>
        <v>3180.9175774699365</v>
      </c>
      <c r="L82" s="101"/>
      <c r="M82" s="6" t="e">
        <f>IF(J82="","",(K82/J82)/LOOKUP(RIGHT($D$2,3),定数!$A$6:$A$13,定数!$B$6:$B$13))</f>
        <v>#DIV/0!</v>
      </c>
      <c r="N82" s="59">
        <v>2019</v>
      </c>
      <c r="O82" s="8"/>
      <c r="P82" s="97"/>
      <c r="Q82" s="97"/>
      <c r="R82" s="98" t="str">
        <f>IF(P82="","",T82*M82*LOOKUP(RIGHT($D$2,3),定数!$A$6:$A$13,定数!$B$6:$B$13))</f>
        <v/>
      </c>
      <c r="S82" s="98"/>
      <c r="T82" s="99" t="str">
        <f t="shared" si="24"/>
        <v/>
      </c>
      <c r="U82" s="99"/>
      <c r="V82" t="str">
        <f t="shared" si="23"/>
        <v/>
      </c>
      <c r="W82" t="str">
        <f t="shared" si="23"/>
        <v/>
      </c>
      <c r="X82" s="41">
        <f t="shared" si="25"/>
        <v>124504.36778871516</v>
      </c>
      <c r="Y82" s="42">
        <f t="shared" si="26"/>
        <v>0.14837858463247444</v>
      </c>
      <c r="Z82" t="str">
        <f t="shared" si="20"/>
        <v/>
      </c>
      <c r="AA82" t="str">
        <f t="shared" si="21"/>
        <v/>
      </c>
    </row>
    <row r="83" spans="2:27" x14ac:dyDescent="0.15">
      <c r="B83" s="35">
        <v>75</v>
      </c>
      <c r="C83" s="96" t="str">
        <f t="shared" si="19"/>
        <v/>
      </c>
      <c r="D83" s="96"/>
      <c r="E83" s="60">
        <f>'検証シート　FIB1.27'!E83</f>
        <v>0</v>
      </c>
      <c r="F83" s="8">
        <f>'検証シート　FIB1.27'!F83</f>
        <v>0</v>
      </c>
      <c r="G83" s="35"/>
      <c r="H83" s="97">
        <f>'検証シート　FIB1.27'!H83:I83</f>
        <v>0</v>
      </c>
      <c r="I83" s="97"/>
      <c r="J83" s="59">
        <f>'検証シート　FIB1.27'!J83</f>
        <v>0</v>
      </c>
      <c r="K83" s="100" t="e">
        <f t="shared" si="22"/>
        <v>#VALUE!</v>
      </c>
      <c r="L83" s="101"/>
      <c r="M83" s="6" t="e">
        <f>IF(J83="","",(K83/J83)/LOOKUP(RIGHT($D$2,3),定数!$A$6:$A$13,定数!$B$6:$B$13))</f>
        <v>#VALUE!</v>
      </c>
      <c r="N83" s="59">
        <v>2019</v>
      </c>
      <c r="O83" s="8"/>
      <c r="P83" s="97"/>
      <c r="Q83" s="97"/>
      <c r="R83" s="98" t="str">
        <f>IF(P83="","",T83*M83*LOOKUP(RIGHT($D$2,3),定数!$A$6:$A$13,定数!$B$6:$B$13))</f>
        <v/>
      </c>
      <c r="S83" s="98"/>
      <c r="T83" s="99" t="str">
        <f t="shared" si="24"/>
        <v/>
      </c>
      <c r="U83" s="99"/>
      <c r="V83" t="str">
        <f t="shared" si="23"/>
        <v/>
      </c>
      <c r="W83" t="str">
        <f t="shared" si="23"/>
        <v/>
      </c>
      <c r="X83" s="41" t="str">
        <f t="shared" si="25"/>
        <v/>
      </c>
      <c r="Y83" s="42" t="str">
        <f t="shared" si="26"/>
        <v/>
      </c>
      <c r="Z83" t="str">
        <f t="shared" si="20"/>
        <v/>
      </c>
      <c r="AA83" t="str">
        <f t="shared" si="21"/>
        <v/>
      </c>
    </row>
    <row r="84" spans="2:27" x14ac:dyDescent="0.15">
      <c r="B84" s="35">
        <v>76</v>
      </c>
      <c r="C84" s="96" t="str">
        <f t="shared" si="19"/>
        <v/>
      </c>
      <c r="D84" s="96"/>
      <c r="E84" s="60">
        <f>'検証シート　FIB1.27'!E84</f>
        <v>0</v>
      </c>
      <c r="F84" s="8">
        <f>'検証シート　FIB1.27'!F84</f>
        <v>0</v>
      </c>
      <c r="G84" s="35"/>
      <c r="H84" s="97">
        <f>'検証シート　FIB1.27'!H84:I84</f>
        <v>0</v>
      </c>
      <c r="I84" s="97"/>
      <c r="J84" s="59">
        <f>'検証シート　FIB1.27'!J84</f>
        <v>0</v>
      </c>
      <c r="K84" s="100" t="e">
        <f t="shared" si="22"/>
        <v>#VALUE!</v>
      </c>
      <c r="L84" s="101"/>
      <c r="M84" s="6" t="e">
        <f>IF(J84="","",(K84/J84)/LOOKUP(RIGHT($D$2,3),定数!$A$6:$A$13,定数!$B$6:$B$13))</f>
        <v>#VALUE!</v>
      </c>
      <c r="N84" s="59">
        <v>2019</v>
      </c>
      <c r="O84" s="8"/>
      <c r="P84" s="97"/>
      <c r="Q84" s="97"/>
      <c r="R84" s="98" t="str">
        <f>IF(P84="","",T84*M84*LOOKUP(RIGHT($D$2,3),定数!$A$6:$A$13,定数!$B$6:$B$13))</f>
        <v/>
      </c>
      <c r="S84" s="98"/>
      <c r="T84" s="99" t="str">
        <f t="shared" si="24"/>
        <v/>
      </c>
      <c r="U84" s="99"/>
      <c r="V84" t="str">
        <f t="shared" si="23"/>
        <v/>
      </c>
      <c r="W84" t="str">
        <f t="shared" si="23"/>
        <v/>
      </c>
      <c r="X84" s="41" t="str">
        <f t="shared" si="25"/>
        <v/>
      </c>
      <c r="Y84" s="42" t="str">
        <f t="shared" si="26"/>
        <v/>
      </c>
      <c r="Z84" t="str">
        <f t="shared" si="20"/>
        <v/>
      </c>
      <c r="AA84" t="str">
        <f t="shared" si="21"/>
        <v/>
      </c>
    </row>
    <row r="85" spans="2:27" x14ac:dyDescent="0.15">
      <c r="B85" s="35">
        <v>77</v>
      </c>
      <c r="C85" s="96" t="str">
        <f t="shared" si="19"/>
        <v/>
      </c>
      <c r="D85" s="96"/>
      <c r="E85" s="60">
        <f>'検証シート　FIB1.27'!E85</f>
        <v>0</v>
      </c>
      <c r="F85" s="8">
        <f>'検証シート　FIB1.27'!F85</f>
        <v>0</v>
      </c>
      <c r="G85" s="35"/>
      <c r="H85" s="97">
        <f>'検証シート　FIB1.27'!H85:I85</f>
        <v>0</v>
      </c>
      <c r="I85" s="97"/>
      <c r="J85" s="59">
        <f>'検証シート　FIB1.27'!J85</f>
        <v>0</v>
      </c>
      <c r="K85" s="100" t="e">
        <f t="shared" si="22"/>
        <v>#VALUE!</v>
      </c>
      <c r="L85" s="101"/>
      <c r="M85" s="6" t="e">
        <f>IF(J85="","",(K85/J85)/LOOKUP(RIGHT($D$2,3),定数!$A$6:$A$13,定数!$B$6:$B$13))</f>
        <v>#VALUE!</v>
      </c>
      <c r="N85" s="59">
        <v>2019</v>
      </c>
      <c r="O85" s="8"/>
      <c r="P85" s="97"/>
      <c r="Q85" s="97"/>
      <c r="R85" s="98" t="str">
        <f>IF(P85="","",T85*M85*LOOKUP(RIGHT($D$2,3),定数!$A$6:$A$13,定数!$B$6:$B$13))</f>
        <v/>
      </c>
      <c r="S85" s="98"/>
      <c r="T85" s="99" t="str">
        <f t="shared" si="24"/>
        <v/>
      </c>
      <c r="U85" s="99"/>
      <c r="V85" t="str">
        <f t="shared" si="23"/>
        <v/>
      </c>
      <c r="W85" t="str">
        <f t="shared" si="23"/>
        <v/>
      </c>
      <c r="X85" s="41" t="str">
        <f t="shared" si="25"/>
        <v/>
      </c>
      <c r="Y85" s="42" t="str">
        <f t="shared" si="26"/>
        <v/>
      </c>
      <c r="Z85" t="str">
        <f t="shared" si="20"/>
        <v/>
      </c>
      <c r="AA85" t="str">
        <f t="shared" si="21"/>
        <v/>
      </c>
    </row>
    <row r="86" spans="2:27" x14ac:dyDescent="0.15">
      <c r="B86" s="35">
        <v>78</v>
      </c>
      <c r="C86" s="96" t="str">
        <f t="shared" si="19"/>
        <v/>
      </c>
      <c r="D86" s="96"/>
      <c r="E86" s="60">
        <f>'検証シート　FIB1.27'!E86</f>
        <v>0</v>
      </c>
      <c r="F86" s="8">
        <f>'検証シート　FIB1.27'!F86</f>
        <v>0</v>
      </c>
      <c r="G86" s="35"/>
      <c r="H86" s="97">
        <f>'検証シート　FIB1.27'!H86:I86</f>
        <v>0</v>
      </c>
      <c r="I86" s="97"/>
      <c r="J86" s="59">
        <f>'検証シート　FIB1.27'!J86</f>
        <v>0</v>
      </c>
      <c r="K86" s="100" t="e">
        <f t="shared" si="22"/>
        <v>#VALUE!</v>
      </c>
      <c r="L86" s="101"/>
      <c r="M86" s="6" t="e">
        <f>IF(J86="","",(K86/J86)/LOOKUP(RIGHT($D$2,3),定数!$A$6:$A$13,定数!$B$6:$B$13))</f>
        <v>#VALUE!</v>
      </c>
      <c r="N86" s="59">
        <v>2019</v>
      </c>
      <c r="O86" s="8"/>
      <c r="P86" s="97"/>
      <c r="Q86" s="97"/>
      <c r="R86" s="98" t="str">
        <f>IF(P86="","",T86*M86*LOOKUP(RIGHT($D$2,3),定数!$A$6:$A$13,定数!$B$6:$B$13))</f>
        <v/>
      </c>
      <c r="S86" s="98"/>
      <c r="T86" s="99" t="str">
        <f t="shared" si="24"/>
        <v/>
      </c>
      <c r="U86" s="99"/>
      <c r="V86" t="str">
        <f t="shared" si="23"/>
        <v/>
      </c>
      <c r="W86" t="str">
        <f t="shared" si="23"/>
        <v/>
      </c>
      <c r="X86" s="41" t="str">
        <f t="shared" si="25"/>
        <v/>
      </c>
      <c r="Y86" s="42" t="str">
        <f t="shared" si="26"/>
        <v/>
      </c>
      <c r="Z86" t="str">
        <f t="shared" si="20"/>
        <v/>
      </c>
      <c r="AA86" t="str">
        <f t="shared" si="21"/>
        <v/>
      </c>
    </row>
    <row r="87" spans="2:27" x14ac:dyDescent="0.15">
      <c r="B87" s="35">
        <v>79</v>
      </c>
      <c r="C87" s="96" t="str">
        <f t="shared" si="19"/>
        <v/>
      </c>
      <c r="D87" s="96"/>
      <c r="E87" s="60">
        <f>'検証シート　FIB1.27'!E87</f>
        <v>0</v>
      </c>
      <c r="F87" s="8">
        <f>'検証シート　FIB1.27'!F87</f>
        <v>0</v>
      </c>
      <c r="G87" s="35"/>
      <c r="H87" s="97">
        <f>'検証シート　FIB1.27'!H87:I87</f>
        <v>0</v>
      </c>
      <c r="I87" s="97"/>
      <c r="J87" s="59">
        <f>'検証シート　FIB1.27'!J87</f>
        <v>0</v>
      </c>
      <c r="K87" s="100" t="e">
        <f t="shared" si="22"/>
        <v>#VALUE!</v>
      </c>
      <c r="L87" s="101"/>
      <c r="M87" s="6" t="e">
        <f>IF(J87="","",(K87/J87)/LOOKUP(RIGHT($D$2,3),定数!$A$6:$A$13,定数!$B$6:$B$13))</f>
        <v>#VALUE!</v>
      </c>
      <c r="N87" s="59">
        <v>2019</v>
      </c>
      <c r="O87" s="8"/>
      <c r="P87" s="97"/>
      <c r="Q87" s="97"/>
      <c r="R87" s="98" t="str">
        <f>IF(P87="","",T87*M87*LOOKUP(RIGHT($D$2,3),定数!$A$6:$A$13,定数!$B$6:$B$13))</f>
        <v/>
      </c>
      <c r="S87" s="98"/>
      <c r="T87" s="99" t="str">
        <f t="shared" si="24"/>
        <v/>
      </c>
      <c r="U87" s="99"/>
      <c r="V87" t="str">
        <f t="shared" si="23"/>
        <v/>
      </c>
      <c r="W87" t="str">
        <f t="shared" si="23"/>
        <v/>
      </c>
      <c r="X87" s="41" t="str">
        <f t="shared" si="25"/>
        <v/>
      </c>
      <c r="Y87" s="42" t="str">
        <f t="shared" si="26"/>
        <v/>
      </c>
      <c r="Z87" t="str">
        <f t="shared" si="20"/>
        <v/>
      </c>
      <c r="AA87" t="str">
        <f t="shared" si="21"/>
        <v/>
      </c>
    </row>
    <row r="88" spans="2:27" x14ac:dyDescent="0.15">
      <c r="B88" s="35">
        <v>80</v>
      </c>
      <c r="C88" s="96" t="str">
        <f t="shared" si="19"/>
        <v/>
      </c>
      <c r="D88" s="96"/>
      <c r="E88" s="60">
        <f>'検証シート　FIB1.27'!E88</f>
        <v>0</v>
      </c>
      <c r="F88" s="8">
        <f>'検証シート　FIB1.27'!F88</f>
        <v>0</v>
      </c>
      <c r="G88" s="35"/>
      <c r="H88" s="97">
        <f>'検証シート　FIB1.27'!H88:I88</f>
        <v>0</v>
      </c>
      <c r="I88" s="97"/>
      <c r="J88" s="59">
        <f>'検証シート　FIB1.27'!J88</f>
        <v>0</v>
      </c>
      <c r="K88" s="100" t="e">
        <f t="shared" si="22"/>
        <v>#VALUE!</v>
      </c>
      <c r="L88" s="101"/>
      <c r="M88" s="6" t="e">
        <f>IF(J88="","",(K88/J88)/LOOKUP(RIGHT($D$2,3),定数!$A$6:$A$13,定数!$B$6:$B$13))</f>
        <v>#VALUE!</v>
      </c>
      <c r="N88" s="59">
        <v>2019</v>
      </c>
      <c r="O88" s="8"/>
      <c r="P88" s="97"/>
      <c r="Q88" s="97"/>
      <c r="R88" s="98" t="str">
        <f>IF(P88="","",T88*M88*LOOKUP(RIGHT($D$2,3),定数!$A$6:$A$13,定数!$B$6:$B$13))</f>
        <v/>
      </c>
      <c r="S88" s="98"/>
      <c r="T88" s="99" t="str">
        <f t="shared" si="24"/>
        <v/>
      </c>
      <c r="U88" s="99"/>
      <c r="V88" t="str">
        <f t="shared" si="23"/>
        <v/>
      </c>
      <c r="W88" t="str">
        <f t="shared" si="23"/>
        <v/>
      </c>
      <c r="X88" s="41" t="str">
        <f t="shared" si="25"/>
        <v/>
      </c>
      <c r="Y88" s="42" t="str">
        <f t="shared" si="26"/>
        <v/>
      </c>
      <c r="Z88" t="str">
        <f t="shared" si="20"/>
        <v/>
      </c>
      <c r="AA88" t="str">
        <f t="shared" si="21"/>
        <v/>
      </c>
    </row>
    <row r="89" spans="2:27" x14ac:dyDescent="0.15">
      <c r="B89" s="35">
        <v>81</v>
      </c>
      <c r="C89" s="96" t="str">
        <f t="shared" si="19"/>
        <v/>
      </c>
      <c r="D89" s="96"/>
      <c r="E89" s="60">
        <f>'検証シート　FIB1.27'!E89</f>
        <v>0</v>
      </c>
      <c r="F89" s="8">
        <f>'検証シート　FIB1.27'!F89</f>
        <v>0</v>
      </c>
      <c r="G89" s="35"/>
      <c r="H89" s="97">
        <f>'検証シート　FIB1.27'!H89:I89</f>
        <v>0</v>
      </c>
      <c r="I89" s="97"/>
      <c r="J89" s="59">
        <f>'検証シート　FIB1.27'!J89</f>
        <v>0</v>
      </c>
      <c r="K89" s="100" t="e">
        <f t="shared" si="22"/>
        <v>#VALUE!</v>
      </c>
      <c r="L89" s="101"/>
      <c r="M89" s="6" t="e">
        <f>IF(J89="","",(K89/J89)/LOOKUP(RIGHT($D$2,3),定数!$A$6:$A$13,定数!$B$6:$B$13))</f>
        <v>#VALUE!</v>
      </c>
      <c r="N89" s="59">
        <v>2019</v>
      </c>
      <c r="O89" s="8"/>
      <c r="P89" s="97"/>
      <c r="Q89" s="97"/>
      <c r="R89" s="98" t="str">
        <f>IF(P89="","",T89*M89*LOOKUP(RIGHT($D$2,3),定数!$A$6:$A$13,定数!$B$6:$B$13))</f>
        <v/>
      </c>
      <c r="S89" s="98"/>
      <c r="T89" s="99" t="str">
        <f t="shared" si="24"/>
        <v/>
      </c>
      <c r="U89" s="99"/>
      <c r="V89" t="str">
        <f t="shared" si="23"/>
        <v/>
      </c>
      <c r="W89" t="str">
        <f t="shared" si="23"/>
        <v/>
      </c>
      <c r="X89" s="41" t="str">
        <f t="shared" si="25"/>
        <v/>
      </c>
      <c r="Y89" s="42" t="str">
        <f t="shared" si="26"/>
        <v/>
      </c>
      <c r="Z89" t="str">
        <f t="shared" si="20"/>
        <v/>
      </c>
      <c r="AA89" t="str">
        <f t="shared" si="21"/>
        <v/>
      </c>
    </row>
    <row r="90" spans="2:27" x14ac:dyDescent="0.15">
      <c r="B90" s="35">
        <v>82</v>
      </c>
      <c r="C90" s="96" t="str">
        <f t="shared" si="19"/>
        <v/>
      </c>
      <c r="D90" s="96"/>
      <c r="E90" s="60">
        <f>'検証シート　FIB1.27'!E90</f>
        <v>0</v>
      </c>
      <c r="F90" s="8">
        <f>'検証シート　FIB1.27'!F90</f>
        <v>0</v>
      </c>
      <c r="G90" s="35"/>
      <c r="H90" s="97">
        <f>'検証シート　FIB1.27'!H90:I90</f>
        <v>0</v>
      </c>
      <c r="I90" s="97"/>
      <c r="J90" s="59">
        <f>'検証シート　FIB1.27'!J90</f>
        <v>0</v>
      </c>
      <c r="K90" s="100" t="e">
        <f t="shared" si="22"/>
        <v>#VALUE!</v>
      </c>
      <c r="L90" s="101"/>
      <c r="M90" s="6" t="e">
        <f>IF(J90="","",(K90/J90)/LOOKUP(RIGHT($D$2,3),定数!$A$6:$A$13,定数!$B$6:$B$13))</f>
        <v>#VALUE!</v>
      </c>
      <c r="N90" s="59">
        <v>2019</v>
      </c>
      <c r="O90" s="8"/>
      <c r="P90" s="97"/>
      <c r="Q90" s="97"/>
      <c r="R90" s="98" t="str">
        <f>IF(P90="","",T90*M90*LOOKUP(RIGHT($D$2,3),定数!$A$6:$A$13,定数!$B$6:$B$13))</f>
        <v/>
      </c>
      <c r="S90" s="98"/>
      <c r="T90" s="99" t="str">
        <f t="shared" si="24"/>
        <v/>
      </c>
      <c r="U90" s="99"/>
      <c r="V90" t="str">
        <f t="shared" si="23"/>
        <v/>
      </c>
      <c r="W90" t="str">
        <f t="shared" si="23"/>
        <v/>
      </c>
      <c r="X90" s="41" t="str">
        <f t="shared" si="25"/>
        <v/>
      </c>
      <c r="Y90" s="42" t="str">
        <f t="shared" si="26"/>
        <v/>
      </c>
      <c r="Z90" t="str">
        <f t="shared" si="20"/>
        <v/>
      </c>
      <c r="AA90" t="str">
        <f t="shared" si="21"/>
        <v/>
      </c>
    </row>
    <row r="91" spans="2:27" x14ac:dyDescent="0.15">
      <c r="B91" s="35">
        <v>83</v>
      </c>
      <c r="C91" s="96" t="str">
        <f t="shared" si="19"/>
        <v/>
      </c>
      <c r="D91" s="96"/>
      <c r="E91" s="60">
        <f>'検証シート　FIB1.27'!E91</f>
        <v>0</v>
      </c>
      <c r="F91" s="8">
        <f>'検証シート　FIB1.27'!F91</f>
        <v>0</v>
      </c>
      <c r="G91" s="35"/>
      <c r="H91" s="97">
        <f>'検証シート　FIB1.27'!H91:I91</f>
        <v>0</v>
      </c>
      <c r="I91" s="97"/>
      <c r="J91" s="59">
        <f>'検証シート　FIB1.27'!J91</f>
        <v>0</v>
      </c>
      <c r="K91" s="100" t="e">
        <f t="shared" si="22"/>
        <v>#VALUE!</v>
      </c>
      <c r="L91" s="101"/>
      <c r="M91" s="6" t="e">
        <f>IF(J91="","",(K91/J91)/LOOKUP(RIGHT($D$2,3),定数!$A$6:$A$13,定数!$B$6:$B$13))</f>
        <v>#VALUE!</v>
      </c>
      <c r="N91" s="59">
        <v>2019</v>
      </c>
      <c r="O91" s="8"/>
      <c r="P91" s="97"/>
      <c r="Q91" s="97"/>
      <c r="R91" s="98" t="str">
        <f>IF(P91="","",T91*M91*LOOKUP(RIGHT($D$2,3),定数!$A$6:$A$13,定数!$B$6:$B$13))</f>
        <v/>
      </c>
      <c r="S91" s="98"/>
      <c r="T91" s="99" t="str">
        <f t="shared" si="24"/>
        <v/>
      </c>
      <c r="U91" s="99"/>
      <c r="V91" t="str">
        <f t="shared" ref="V91:W106" si="27">IF(S91&lt;&gt;"",IF(S91&lt;0,1+V90,0),"")</f>
        <v/>
      </c>
      <c r="W91" t="str">
        <f t="shared" si="27"/>
        <v/>
      </c>
      <c r="X91" s="41" t="str">
        <f t="shared" si="25"/>
        <v/>
      </c>
      <c r="Y91" s="42" t="str">
        <f t="shared" si="26"/>
        <v/>
      </c>
      <c r="Z91" t="str">
        <f t="shared" si="20"/>
        <v/>
      </c>
      <c r="AA91" t="str">
        <f t="shared" si="21"/>
        <v/>
      </c>
    </row>
    <row r="92" spans="2:27" x14ac:dyDescent="0.15">
      <c r="B92" s="35">
        <v>84</v>
      </c>
      <c r="C92" s="96" t="str">
        <f t="shared" si="19"/>
        <v/>
      </c>
      <c r="D92" s="96"/>
      <c r="E92" s="60">
        <f>'検証シート　FIB1.27'!E92</f>
        <v>0</v>
      </c>
      <c r="F92" s="8">
        <f>'検証シート　FIB1.27'!F92</f>
        <v>0</v>
      </c>
      <c r="G92" s="35"/>
      <c r="H92" s="97">
        <f>'検証シート　FIB1.27'!H92:I92</f>
        <v>0</v>
      </c>
      <c r="I92" s="97"/>
      <c r="J92" s="59">
        <f>'検証シート　FIB1.27'!J92</f>
        <v>0</v>
      </c>
      <c r="K92" s="100" t="e">
        <f t="shared" si="22"/>
        <v>#VALUE!</v>
      </c>
      <c r="L92" s="101"/>
      <c r="M92" s="6" t="e">
        <f>IF(J92="","",(K92/J92)/LOOKUP(RIGHT($D$2,3),定数!$A$6:$A$13,定数!$B$6:$B$13))</f>
        <v>#VALUE!</v>
      </c>
      <c r="N92" s="59">
        <v>2019</v>
      </c>
      <c r="O92" s="8"/>
      <c r="P92" s="97"/>
      <c r="Q92" s="97"/>
      <c r="R92" s="98" t="str">
        <f>IF(P92="","",T92*M92*LOOKUP(RIGHT($D$2,3),定数!$A$6:$A$13,定数!$B$6:$B$13))</f>
        <v/>
      </c>
      <c r="S92" s="98"/>
      <c r="T92" s="99" t="str">
        <f t="shared" si="24"/>
        <v/>
      </c>
      <c r="U92" s="99"/>
      <c r="V92" t="str">
        <f t="shared" si="27"/>
        <v/>
      </c>
      <c r="W92" t="str">
        <f t="shared" si="27"/>
        <v/>
      </c>
      <c r="X92" s="41" t="str">
        <f t="shared" si="25"/>
        <v/>
      </c>
      <c r="Y92" s="42" t="str">
        <f t="shared" si="26"/>
        <v/>
      </c>
      <c r="Z92" t="str">
        <f t="shared" si="20"/>
        <v/>
      </c>
      <c r="AA92" t="str">
        <f t="shared" si="21"/>
        <v/>
      </c>
    </row>
    <row r="93" spans="2:27" x14ac:dyDescent="0.15">
      <c r="B93" s="35">
        <v>85</v>
      </c>
      <c r="C93" s="96" t="str">
        <f t="shared" si="19"/>
        <v/>
      </c>
      <c r="D93" s="96"/>
      <c r="E93" s="60">
        <f>'検証シート　FIB1.27'!E93</f>
        <v>0</v>
      </c>
      <c r="F93" s="8">
        <f>'検証シート　FIB1.27'!F93</f>
        <v>0</v>
      </c>
      <c r="G93" s="35"/>
      <c r="H93" s="97">
        <f>'検証シート　FIB1.27'!H93:I93</f>
        <v>0</v>
      </c>
      <c r="I93" s="97"/>
      <c r="J93" s="59">
        <f>'検証シート　FIB1.27'!J93</f>
        <v>0</v>
      </c>
      <c r="K93" s="100" t="e">
        <f t="shared" si="22"/>
        <v>#VALUE!</v>
      </c>
      <c r="L93" s="101"/>
      <c r="M93" s="6" t="e">
        <f>IF(J93="","",(K93/J93)/LOOKUP(RIGHT($D$2,3),定数!$A$6:$A$13,定数!$B$6:$B$13))</f>
        <v>#VALUE!</v>
      </c>
      <c r="N93" s="59">
        <v>2019</v>
      </c>
      <c r="O93" s="8"/>
      <c r="P93" s="97"/>
      <c r="Q93" s="97"/>
      <c r="R93" s="98" t="str">
        <f>IF(P93="","",T93*M93*LOOKUP(RIGHT($D$2,3),定数!$A$6:$A$13,定数!$B$6:$B$13))</f>
        <v/>
      </c>
      <c r="S93" s="98"/>
      <c r="T93" s="99" t="str">
        <f t="shared" si="24"/>
        <v/>
      </c>
      <c r="U93" s="99"/>
      <c r="V93" t="str">
        <f t="shared" si="27"/>
        <v/>
      </c>
      <c r="W93" t="str">
        <f t="shared" si="27"/>
        <v/>
      </c>
      <c r="X93" s="41" t="str">
        <f t="shared" si="25"/>
        <v/>
      </c>
      <c r="Y93" s="42" t="str">
        <f t="shared" si="26"/>
        <v/>
      </c>
      <c r="Z93" t="str">
        <f t="shared" si="20"/>
        <v/>
      </c>
      <c r="AA93" t="str">
        <f t="shared" si="21"/>
        <v/>
      </c>
    </row>
    <row r="94" spans="2:27" x14ac:dyDescent="0.15">
      <c r="B94" s="35">
        <v>86</v>
      </c>
      <c r="C94" s="96" t="str">
        <f t="shared" si="19"/>
        <v/>
      </c>
      <c r="D94" s="96"/>
      <c r="E94" s="60">
        <f>'検証シート　FIB1.27'!E94</f>
        <v>0</v>
      </c>
      <c r="F94" s="8">
        <f>'検証シート　FIB1.27'!F94</f>
        <v>0</v>
      </c>
      <c r="G94" s="35"/>
      <c r="H94" s="97">
        <f>'検証シート　FIB1.27'!H94:I94</f>
        <v>0</v>
      </c>
      <c r="I94" s="97"/>
      <c r="J94" s="59">
        <f>'検証シート　FIB1.27'!J94</f>
        <v>0</v>
      </c>
      <c r="K94" s="100" t="e">
        <f t="shared" si="22"/>
        <v>#VALUE!</v>
      </c>
      <c r="L94" s="101"/>
      <c r="M94" s="6" t="e">
        <f>IF(J94="","",(K94/J94)/LOOKUP(RIGHT($D$2,3),定数!$A$6:$A$13,定数!$B$6:$B$13))</f>
        <v>#VALUE!</v>
      </c>
      <c r="N94" s="59">
        <v>2019</v>
      </c>
      <c r="O94" s="8"/>
      <c r="P94" s="97"/>
      <c r="Q94" s="97"/>
      <c r="R94" s="98" t="str">
        <f>IF(P94="","",T94*M94*LOOKUP(RIGHT($D$2,3),定数!$A$6:$A$13,定数!$B$6:$B$13))</f>
        <v/>
      </c>
      <c r="S94" s="98"/>
      <c r="T94" s="99" t="str">
        <f t="shared" si="24"/>
        <v/>
      </c>
      <c r="U94" s="99"/>
      <c r="V94" t="str">
        <f t="shared" si="27"/>
        <v/>
      </c>
      <c r="W94" t="str">
        <f t="shared" si="27"/>
        <v/>
      </c>
      <c r="X94" s="41" t="str">
        <f t="shared" si="25"/>
        <v/>
      </c>
      <c r="Y94" s="42" t="str">
        <f t="shared" si="26"/>
        <v/>
      </c>
      <c r="Z94" t="str">
        <f t="shared" si="20"/>
        <v/>
      </c>
      <c r="AA94" t="str">
        <f t="shared" si="21"/>
        <v/>
      </c>
    </row>
    <row r="95" spans="2:27" x14ac:dyDescent="0.15">
      <c r="B95" s="35">
        <v>87</v>
      </c>
      <c r="C95" s="96" t="str">
        <f t="shared" si="19"/>
        <v/>
      </c>
      <c r="D95" s="96"/>
      <c r="E95" s="60">
        <f>'検証シート　FIB1.27'!E95</f>
        <v>0</v>
      </c>
      <c r="F95" s="8">
        <f>'検証シート　FIB1.27'!F95</f>
        <v>0</v>
      </c>
      <c r="G95" s="35"/>
      <c r="H95" s="97">
        <f>'検証シート　FIB1.27'!H95:I95</f>
        <v>0</v>
      </c>
      <c r="I95" s="97"/>
      <c r="J95" s="59">
        <f>'検証シート　FIB1.27'!J95</f>
        <v>0</v>
      </c>
      <c r="K95" s="100" t="e">
        <f t="shared" si="22"/>
        <v>#VALUE!</v>
      </c>
      <c r="L95" s="101"/>
      <c r="M95" s="6" t="e">
        <f>IF(J95="","",(K95/J95)/LOOKUP(RIGHT($D$2,3),定数!$A$6:$A$13,定数!$B$6:$B$13))</f>
        <v>#VALUE!</v>
      </c>
      <c r="N95" s="59">
        <v>2019</v>
      </c>
      <c r="O95" s="8"/>
      <c r="P95" s="97"/>
      <c r="Q95" s="97"/>
      <c r="R95" s="98" t="str">
        <f>IF(P95="","",T95*M95*LOOKUP(RIGHT($D$2,3),定数!$A$6:$A$13,定数!$B$6:$B$13))</f>
        <v/>
      </c>
      <c r="S95" s="98"/>
      <c r="T95" s="99" t="str">
        <f t="shared" si="24"/>
        <v/>
      </c>
      <c r="U95" s="99"/>
      <c r="V95" t="str">
        <f t="shared" si="27"/>
        <v/>
      </c>
      <c r="W95" t="str">
        <f t="shared" si="27"/>
        <v/>
      </c>
      <c r="X95" s="41" t="str">
        <f t="shared" si="25"/>
        <v/>
      </c>
      <c r="Y95" s="42" t="str">
        <f t="shared" si="26"/>
        <v/>
      </c>
      <c r="Z95" t="str">
        <f t="shared" si="20"/>
        <v/>
      </c>
      <c r="AA95" t="str">
        <f t="shared" si="21"/>
        <v/>
      </c>
    </row>
    <row r="96" spans="2:27" x14ac:dyDescent="0.15">
      <c r="B96" s="35">
        <v>88</v>
      </c>
      <c r="C96" s="96" t="str">
        <f t="shared" si="19"/>
        <v/>
      </c>
      <c r="D96" s="96"/>
      <c r="E96" s="60">
        <f>'検証シート　FIB1.27'!E96</f>
        <v>0</v>
      </c>
      <c r="F96" s="8">
        <f>'検証シート　FIB1.27'!F96</f>
        <v>0</v>
      </c>
      <c r="G96" s="35"/>
      <c r="H96" s="97">
        <f>'検証シート　FIB1.27'!H96:I96</f>
        <v>0</v>
      </c>
      <c r="I96" s="97"/>
      <c r="J96" s="59">
        <f>'検証シート　FIB1.27'!J96</f>
        <v>0</v>
      </c>
      <c r="K96" s="100" t="e">
        <f t="shared" si="22"/>
        <v>#VALUE!</v>
      </c>
      <c r="L96" s="101"/>
      <c r="M96" s="6" t="e">
        <f>IF(J96="","",(K96/J96)/LOOKUP(RIGHT($D$2,3),定数!$A$6:$A$13,定数!$B$6:$B$13))</f>
        <v>#VALUE!</v>
      </c>
      <c r="N96" s="59">
        <v>2019</v>
      </c>
      <c r="O96" s="8"/>
      <c r="P96" s="97"/>
      <c r="Q96" s="97"/>
      <c r="R96" s="98" t="str">
        <f>IF(P96="","",T96*M96*LOOKUP(RIGHT($D$2,3),定数!$A$6:$A$13,定数!$B$6:$B$13))</f>
        <v/>
      </c>
      <c r="S96" s="98"/>
      <c r="T96" s="99" t="str">
        <f t="shared" si="24"/>
        <v/>
      </c>
      <c r="U96" s="99"/>
      <c r="V96" t="str">
        <f t="shared" si="27"/>
        <v/>
      </c>
      <c r="W96" t="str">
        <f t="shared" si="27"/>
        <v/>
      </c>
      <c r="X96" s="41" t="str">
        <f t="shared" si="25"/>
        <v/>
      </c>
      <c r="Y96" s="42" t="str">
        <f t="shared" si="26"/>
        <v/>
      </c>
      <c r="Z96" t="str">
        <f t="shared" si="20"/>
        <v/>
      </c>
      <c r="AA96" t="str">
        <f t="shared" si="21"/>
        <v/>
      </c>
    </row>
    <row r="97" spans="2:27" x14ac:dyDescent="0.15">
      <c r="B97" s="35">
        <v>89</v>
      </c>
      <c r="C97" s="96" t="str">
        <f t="shared" si="19"/>
        <v/>
      </c>
      <c r="D97" s="96"/>
      <c r="E97" s="60">
        <f>'検証シート　FIB1.27'!E97</f>
        <v>0</v>
      </c>
      <c r="F97" s="8">
        <f>'検証シート　FIB1.27'!F97</f>
        <v>0</v>
      </c>
      <c r="G97" s="35"/>
      <c r="H97" s="97">
        <f>'検証シート　FIB1.27'!H97:I97</f>
        <v>0</v>
      </c>
      <c r="I97" s="97"/>
      <c r="J97" s="59">
        <f>'検証シート　FIB1.27'!J97</f>
        <v>0</v>
      </c>
      <c r="K97" s="100" t="e">
        <f t="shared" si="22"/>
        <v>#VALUE!</v>
      </c>
      <c r="L97" s="101"/>
      <c r="M97" s="6" t="e">
        <f>IF(J97="","",(K97/J97)/LOOKUP(RIGHT($D$2,3),定数!$A$6:$A$13,定数!$B$6:$B$13))</f>
        <v>#VALUE!</v>
      </c>
      <c r="N97" s="59">
        <v>2019</v>
      </c>
      <c r="O97" s="8"/>
      <c r="P97" s="97"/>
      <c r="Q97" s="97"/>
      <c r="R97" s="98" t="str">
        <f>IF(P97="","",T97*M97*LOOKUP(RIGHT($D$2,3),定数!$A$6:$A$13,定数!$B$6:$B$13))</f>
        <v/>
      </c>
      <c r="S97" s="98"/>
      <c r="T97" s="99" t="str">
        <f t="shared" si="24"/>
        <v/>
      </c>
      <c r="U97" s="99"/>
      <c r="V97" t="str">
        <f t="shared" si="27"/>
        <v/>
      </c>
      <c r="W97" t="str">
        <f t="shared" si="27"/>
        <v/>
      </c>
      <c r="X97" s="41" t="str">
        <f t="shared" si="25"/>
        <v/>
      </c>
      <c r="Y97" s="42" t="str">
        <f t="shared" si="26"/>
        <v/>
      </c>
      <c r="Z97" t="str">
        <f t="shared" si="20"/>
        <v/>
      </c>
      <c r="AA97" t="str">
        <f t="shared" si="21"/>
        <v/>
      </c>
    </row>
    <row r="98" spans="2:27" x14ac:dyDescent="0.15">
      <c r="B98" s="35">
        <v>90</v>
      </c>
      <c r="C98" s="96" t="str">
        <f t="shared" si="19"/>
        <v/>
      </c>
      <c r="D98" s="96"/>
      <c r="E98" s="60">
        <f>'検証シート　FIB1.27'!E98</f>
        <v>0</v>
      </c>
      <c r="F98" s="8">
        <f>'検証シート　FIB1.27'!F98</f>
        <v>0</v>
      </c>
      <c r="G98" s="35"/>
      <c r="H98" s="97">
        <f>'検証シート　FIB1.27'!H98:I98</f>
        <v>0</v>
      </c>
      <c r="I98" s="97"/>
      <c r="J98" s="59">
        <f>'検証シート　FIB1.27'!J98</f>
        <v>0</v>
      </c>
      <c r="K98" s="100" t="e">
        <f t="shared" si="22"/>
        <v>#VALUE!</v>
      </c>
      <c r="L98" s="101"/>
      <c r="M98" s="6" t="e">
        <f>IF(J98="","",(K98/J98)/LOOKUP(RIGHT($D$2,3),定数!$A$6:$A$13,定数!$B$6:$B$13))</f>
        <v>#VALUE!</v>
      </c>
      <c r="N98" s="59">
        <v>2019</v>
      </c>
      <c r="O98" s="8"/>
      <c r="P98" s="97"/>
      <c r="Q98" s="97"/>
      <c r="R98" s="98" t="str">
        <f>IF(P98="","",T98*M98*LOOKUP(RIGHT($D$2,3),定数!$A$6:$A$13,定数!$B$6:$B$13))</f>
        <v/>
      </c>
      <c r="S98" s="98"/>
      <c r="T98" s="99" t="str">
        <f t="shared" si="24"/>
        <v/>
      </c>
      <c r="U98" s="99"/>
      <c r="V98" t="str">
        <f t="shared" si="27"/>
        <v/>
      </c>
      <c r="W98" t="str">
        <f t="shared" si="27"/>
        <v/>
      </c>
      <c r="X98" s="41" t="str">
        <f t="shared" si="25"/>
        <v/>
      </c>
      <c r="Y98" s="42" t="str">
        <f t="shared" si="26"/>
        <v/>
      </c>
      <c r="Z98" t="str">
        <f t="shared" si="20"/>
        <v/>
      </c>
      <c r="AA98" t="str">
        <f t="shared" si="21"/>
        <v/>
      </c>
    </row>
    <row r="99" spans="2:27" x14ac:dyDescent="0.15">
      <c r="B99" s="35">
        <v>91</v>
      </c>
      <c r="C99" s="96" t="str">
        <f t="shared" si="19"/>
        <v/>
      </c>
      <c r="D99" s="96"/>
      <c r="E99" s="60">
        <f>'検証シート　FIB1.27'!E99</f>
        <v>0</v>
      </c>
      <c r="F99" s="8">
        <f>'検証シート　FIB1.27'!F99</f>
        <v>0</v>
      </c>
      <c r="G99" s="35"/>
      <c r="H99" s="97">
        <f>'検証シート　FIB1.27'!H99:I99</f>
        <v>0</v>
      </c>
      <c r="I99" s="97"/>
      <c r="J99" s="59">
        <f>'検証シート　FIB1.27'!J99</f>
        <v>0</v>
      </c>
      <c r="K99" s="100" t="e">
        <f t="shared" si="22"/>
        <v>#VALUE!</v>
      </c>
      <c r="L99" s="101"/>
      <c r="M99" s="6" t="e">
        <f>IF(J99="","",(K99/J99)/LOOKUP(RIGHT($D$2,3),定数!$A$6:$A$13,定数!$B$6:$B$13))</f>
        <v>#VALUE!</v>
      </c>
      <c r="N99" s="59">
        <v>2019</v>
      </c>
      <c r="O99" s="8"/>
      <c r="P99" s="97"/>
      <c r="Q99" s="97"/>
      <c r="R99" s="98" t="str">
        <f>IF(P99="","",T99*M99*LOOKUP(RIGHT($D$2,3),定数!$A$6:$A$13,定数!$B$6:$B$13))</f>
        <v/>
      </c>
      <c r="S99" s="98"/>
      <c r="T99" s="99" t="str">
        <f t="shared" si="24"/>
        <v/>
      </c>
      <c r="U99" s="99"/>
      <c r="V99" t="str">
        <f t="shared" si="27"/>
        <v/>
      </c>
      <c r="W99" t="str">
        <f t="shared" si="27"/>
        <v/>
      </c>
      <c r="X99" s="41" t="str">
        <f t="shared" si="25"/>
        <v/>
      </c>
      <c r="Y99" s="42" t="str">
        <f t="shared" si="26"/>
        <v/>
      </c>
      <c r="Z99" t="str">
        <f t="shared" si="20"/>
        <v/>
      </c>
      <c r="AA99" t="str">
        <f t="shared" si="21"/>
        <v/>
      </c>
    </row>
    <row r="100" spans="2:27" x14ac:dyDescent="0.15">
      <c r="B100" s="35">
        <v>92</v>
      </c>
      <c r="C100" s="96" t="str">
        <f t="shared" si="19"/>
        <v/>
      </c>
      <c r="D100" s="96"/>
      <c r="E100" s="60">
        <f>'検証シート　FIB1.27'!E100</f>
        <v>0</v>
      </c>
      <c r="F100" s="8">
        <f>'検証シート　FIB1.27'!F100</f>
        <v>0</v>
      </c>
      <c r="G100" s="35"/>
      <c r="H100" s="97">
        <f>'検証シート　FIB1.27'!H100:I100</f>
        <v>0</v>
      </c>
      <c r="I100" s="97"/>
      <c r="J100" s="59">
        <f>'検証シート　FIB1.27'!J100</f>
        <v>0</v>
      </c>
      <c r="K100" s="100" t="e">
        <f t="shared" si="22"/>
        <v>#VALUE!</v>
      </c>
      <c r="L100" s="101"/>
      <c r="M100" s="6" t="e">
        <f>IF(J100="","",(K100/J100)/LOOKUP(RIGHT($D$2,3),定数!$A$6:$A$13,定数!$B$6:$B$13))</f>
        <v>#VALUE!</v>
      </c>
      <c r="N100" s="59">
        <v>2019</v>
      </c>
      <c r="O100" s="8"/>
      <c r="P100" s="97"/>
      <c r="Q100" s="97"/>
      <c r="R100" s="98" t="str">
        <f>IF(P100="","",T100*M100*LOOKUP(RIGHT($D$2,3),定数!$A$6:$A$13,定数!$B$6:$B$13))</f>
        <v/>
      </c>
      <c r="S100" s="98"/>
      <c r="T100" s="99" t="str">
        <f t="shared" si="24"/>
        <v/>
      </c>
      <c r="U100" s="99"/>
      <c r="V100" t="str">
        <f t="shared" si="27"/>
        <v/>
      </c>
      <c r="W100" t="str">
        <f t="shared" si="27"/>
        <v/>
      </c>
      <c r="X100" s="41" t="str">
        <f t="shared" si="25"/>
        <v/>
      </c>
      <c r="Y100" s="42" t="str">
        <f t="shared" si="26"/>
        <v/>
      </c>
      <c r="Z100" t="str">
        <f t="shared" si="20"/>
        <v/>
      </c>
      <c r="AA100" t="str">
        <f t="shared" si="21"/>
        <v/>
      </c>
    </row>
    <row r="101" spans="2:27" x14ac:dyDescent="0.15">
      <c r="B101" s="35">
        <v>93</v>
      </c>
      <c r="C101" s="96" t="str">
        <f t="shared" si="19"/>
        <v/>
      </c>
      <c r="D101" s="96"/>
      <c r="E101" s="60">
        <f>'検証シート　FIB1.27'!E101</f>
        <v>0</v>
      </c>
      <c r="F101" s="8">
        <f>'検証シート　FIB1.27'!F101</f>
        <v>0</v>
      </c>
      <c r="G101" s="35"/>
      <c r="H101" s="97">
        <f>'検証シート　FIB1.27'!H101:I101</f>
        <v>0</v>
      </c>
      <c r="I101" s="97"/>
      <c r="J101" s="59">
        <f>'検証シート　FIB1.27'!J101</f>
        <v>0</v>
      </c>
      <c r="K101" s="100" t="e">
        <f t="shared" si="22"/>
        <v>#VALUE!</v>
      </c>
      <c r="L101" s="101"/>
      <c r="M101" s="6" t="e">
        <f>IF(J101="","",(K101/J101)/LOOKUP(RIGHT($D$2,3),定数!$A$6:$A$13,定数!$B$6:$B$13))</f>
        <v>#VALUE!</v>
      </c>
      <c r="N101" s="59">
        <v>2019</v>
      </c>
      <c r="O101" s="8"/>
      <c r="P101" s="97"/>
      <c r="Q101" s="97"/>
      <c r="R101" s="98" t="str">
        <f>IF(P101="","",T101*M101*LOOKUP(RIGHT($D$2,3),定数!$A$6:$A$13,定数!$B$6:$B$13))</f>
        <v/>
      </c>
      <c r="S101" s="98"/>
      <c r="T101" s="99" t="str">
        <f t="shared" si="24"/>
        <v/>
      </c>
      <c r="U101" s="99"/>
      <c r="V101" t="str">
        <f t="shared" si="27"/>
        <v/>
      </c>
      <c r="W101" t="str">
        <f t="shared" si="27"/>
        <v/>
      </c>
      <c r="X101" s="41" t="str">
        <f t="shared" si="25"/>
        <v/>
      </c>
      <c r="Y101" s="42" t="str">
        <f t="shared" si="26"/>
        <v/>
      </c>
      <c r="Z101" t="str">
        <f t="shared" si="20"/>
        <v/>
      </c>
      <c r="AA101" t="str">
        <f t="shared" si="21"/>
        <v/>
      </c>
    </row>
    <row r="102" spans="2:27" x14ac:dyDescent="0.15">
      <c r="B102" s="35">
        <v>94</v>
      </c>
      <c r="C102" s="96" t="str">
        <f t="shared" si="19"/>
        <v/>
      </c>
      <c r="D102" s="96"/>
      <c r="E102" s="60">
        <f>'検証シート　FIB1.27'!E102</f>
        <v>0</v>
      </c>
      <c r="F102" s="8">
        <f>'検証シート　FIB1.27'!F102</f>
        <v>0</v>
      </c>
      <c r="G102" s="35"/>
      <c r="H102" s="97">
        <f>'検証シート　FIB1.27'!H102:I102</f>
        <v>0</v>
      </c>
      <c r="I102" s="97"/>
      <c r="J102" s="59">
        <f>'検証シート　FIB1.27'!J102</f>
        <v>0</v>
      </c>
      <c r="K102" s="100" t="e">
        <f t="shared" si="22"/>
        <v>#VALUE!</v>
      </c>
      <c r="L102" s="101"/>
      <c r="M102" s="6" t="e">
        <f>IF(J102="","",(K102/J102)/LOOKUP(RIGHT($D$2,3),定数!$A$6:$A$13,定数!$B$6:$B$13))</f>
        <v>#VALUE!</v>
      </c>
      <c r="N102" s="59">
        <v>2019</v>
      </c>
      <c r="O102" s="8"/>
      <c r="P102" s="97"/>
      <c r="Q102" s="97"/>
      <c r="R102" s="98" t="str">
        <f>IF(P102="","",T102*M102*LOOKUP(RIGHT($D$2,3),定数!$A$6:$A$13,定数!$B$6:$B$13))</f>
        <v/>
      </c>
      <c r="S102" s="98"/>
      <c r="T102" s="99" t="str">
        <f t="shared" si="24"/>
        <v/>
      </c>
      <c r="U102" s="99"/>
      <c r="V102" t="str">
        <f t="shared" si="27"/>
        <v/>
      </c>
      <c r="W102" t="str">
        <f t="shared" si="27"/>
        <v/>
      </c>
      <c r="X102" s="41" t="str">
        <f t="shared" si="25"/>
        <v/>
      </c>
      <c r="Y102" s="42" t="str">
        <f t="shared" si="26"/>
        <v/>
      </c>
      <c r="Z102" t="str">
        <f t="shared" si="20"/>
        <v/>
      </c>
      <c r="AA102" t="str">
        <f t="shared" si="21"/>
        <v/>
      </c>
    </row>
    <row r="103" spans="2:27" x14ac:dyDescent="0.15">
      <c r="B103" s="35">
        <v>95</v>
      </c>
      <c r="C103" s="96" t="str">
        <f t="shared" si="19"/>
        <v/>
      </c>
      <c r="D103" s="96"/>
      <c r="E103" s="60">
        <f>'検証シート　FIB1.27'!E103</f>
        <v>0</v>
      </c>
      <c r="F103" s="8">
        <f>'検証シート　FIB1.27'!F103</f>
        <v>0</v>
      </c>
      <c r="G103" s="35"/>
      <c r="H103" s="97">
        <f>'検証シート　FIB1.27'!H103:I103</f>
        <v>0</v>
      </c>
      <c r="I103" s="97"/>
      <c r="J103" s="59">
        <f>'検証シート　FIB1.27'!J103</f>
        <v>0</v>
      </c>
      <c r="K103" s="100" t="e">
        <f t="shared" si="22"/>
        <v>#VALUE!</v>
      </c>
      <c r="L103" s="101"/>
      <c r="M103" s="6" t="e">
        <f>IF(J103="","",(K103/J103)/LOOKUP(RIGHT($D$2,3),定数!$A$6:$A$13,定数!$B$6:$B$13))</f>
        <v>#VALUE!</v>
      </c>
      <c r="N103" s="59">
        <v>2019</v>
      </c>
      <c r="O103" s="8"/>
      <c r="P103" s="97"/>
      <c r="Q103" s="97"/>
      <c r="R103" s="98" t="str">
        <f>IF(P103="","",T103*M103*LOOKUP(RIGHT($D$2,3),定数!$A$6:$A$13,定数!$B$6:$B$13))</f>
        <v/>
      </c>
      <c r="S103" s="98"/>
      <c r="T103" s="99" t="str">
        <f t="shared" si="24"/>
        <v/>
      </c>
      <c r="U103" s="99"/>
      <c r="V103" t="str">
        <f t="shared" si="27"/>
        <v/>
      </c>
      <c r="W103" t="str">
        <f t="shared" si="27"/>
        <v/>
      </c>
      <c r="X103" s="41" t="str">
        <f t="shared" si="25"/>
        <v/>
      </c>
      <c r="Y103" s="42" t="str">
        <f t="shared" si="26"/>
        <v/>
      </c>
      <c r="Z103" t="str">
        <f t="shared" si="20"/>
        <v/>
      </c>
      <c r="AA103" t="str">
        <f t="shared" si="21"/>
        <v/>
      </c>
    </row>
    <row r="104" spans="2:27" x14ac:dyDescent="0.15">
      <c r="B104" s="35">
        <v>96</v>
      </c>
      <c r="C104" s="96" t="str">
        <f t="shared" si="19"/>
        <v/>
      </c>
      <c r="D104" s="96"/>
      <c r="E104" s="60">
        <f>'検証シート　FIB1.27'!E104</f>
        <v>0</v>
      </c>
      <c r="F104" s="8">
        <f>'検証シート　FIB1.27'!F104</f>
        <v>0</v>
      </c>
      <c r="G104" s="35"/>
      <c r="H104" s="97">
        <f>'検証シート　FIB1.27'!H104:I104</f>
        <v>0</v>
      </c>
      <c r="I104" s="97"/>
      <c r="J104" s="59">
        <f>'検証シート　FIB1.27'!J104</f>
        <v>0</v>
      </c>
      <c r="K104" s="100" t="e">
        <f t="shared" si="22"/>
        <v>#VALUE!</v>
      </c>
      <c r="L104" s="101"/>
      <c r="M104" s="6" t="e">
        <f>IF(J104="","",(K104/J104)/LOOKUP(RIGHT($D$2,3),定数!$A$6:$A$13,定数!$B$6:$B$13))</f>
        <v>#VALUE!</v>
      </c>
      <c r="N104" s="59">
        <v>2019</v>
      </c>
      <c r="O104" s="8"/>
      <c r="P104" s="97"/>
      <c r="Q104" s="97"/>
      <c r="R104" s="98" t="str">
        <f>IF(P104="","",T104*M104*LOOKUP(RIGHT($D$2,3),定数!$A$6:$A$13,定数!$B$6:$B$13))</f>
        <v/>
      </c>
      <c r="S104" s="98"/>
      <c r="T104" s="99" t="str">
        <f t="shared" si="24"/>
        <v/>
      </c>
      <c r="U104" s="99"/>
      <c r="V104" t="str">
        <f t="shared" si="27"/>
        <v/>
      </c>
      <c r="W104" t="str">
        <f t="shared" si="27"/>
        <v/>
      </c>
      <c r="X104" s="41" t="str">
        <f t="shared" si="25"/>
        <v/>
      </c>
      <c r="Y104" s="42" t="str">
        <f t="shared" si="26"/>
        <v/>
      </c>
      <c r="Z104" t="str">
        <f t="shared" si="20"/>
        <v/>
      </c>
      <c r="AA104" t="str">
        <f t="shared" si="21"/>
        <v/>
      </c>
    </row>
    <row r="105" spans="2:27" x14ac:dyDescent="0.15">
      <c r="B105" s="35">
        <v>97</v>
      </c>
      <c r="C105" s="96" t="str">
        <f t="shared" si="19"/>
        <v/>
      </c>
      <c r="D105" s="96"/>
      <c r="E105" s="60">
        <f>'検証シート　FIB1.27'!E105</f>
        <v>0</v>
      </c>
      <c r="F105" s="8">
        <f>'検証シート　FIB1.27'!F105</f>
        <v>0</v>
      </c>
      <c r="G105" s="35"/>
      <c r="H105" s="97">
        <f>'検証シート　FIB1.27'!H105:I105</f>
        <v>0</v>
      </c>
      <c r="I105" s="97"/>
      <c r="J105" s="59">
        <f>'検証シート　FIB1.27'!J105</f>
        <v>0</v>
      </c>
      <c r="K105" s="100" t="e">
        <f t="shared" si="22"/>
        <v>#VALUE!</v>
      </c>
      <c r="L105" s="101"/>
      <c r="M105" s="6" t="e">
        <f>IF(J105="","",(K105/J105)/LOOKUP(RIGHT($D$2,3),定数!$A$6:$A$13,定数!$B$6:$B$13))</f>
        <v>#VALUE!</v>
      </c>
      <c r="N105" s="59">
        <v>2019</v>
      </c>
      <c r="O105" s="8"/>
      <c r="P105" s="97"/>
      <c r="Q105" s="97"/>
      <c r="R105" s="98" t="str">
        <f>IF(P105="","",T105*M105*LOOKUP(RIGHT($D$2,3),定数!$A$6:$A$13,定数!$B$6:$B$13))</f>
        <v/>
      </c>
      <c r="S105" s="98"/>
      <c r="T105" s="99" t="str">
        <f t="shared" si="24"/>
        <v/>
      </c>
      <c r="U105" s="99"/>
      <c r="V105" t="str">
        <f t="shared" si="27"/>
        <v/>
      </c>
      <c r="W105" t="str">
        <f t="shared" si="27"/>
        <v/>
      </c>
      <c r="X105" s="41" t="str">
        <f t="shared" si="25"/>
        <v/>
      </c>
      <c r="Y105" s="42" t="str">
        <f t="shared" si="26"/>
        <v/>
      </c>
      <c r="Z105" t="str">
        <f t="shared" si="20"/>
        <v/>
      </c>
      <c r="AA105" t="str">
        <f t="shared" si="21"/>
        <v/>
      </c>
    </row>
    <row r="106" spans="2:27" x14ac:dyDescent="0.15">
      <c r="B106" s="35">
        <v>98</v>
      </c>
      <c r="C106" s="96" t="str">
        <f t="shared" si="19"/>
        <v/>
      </c>
      <c r="D106" s="96"/>
      <c r="E106" s="60">
        <f>'検証シート　FIB1.27'!E106</f>
        <v>0</v>
      </c>
      <c r="F106" s="8">
        <f>'検証シート　FIB1.27'!F106</f>
        <v>0</v>
      </c>
      <c r="G106" s="35"/>
      <c r="H106" s="97">
        <f>'検証シート　FIB1.27'!H106:I106</f>
        <v>0</v>
      </c>
      <c r="I106" s="97"/>
      <c r="J106" s="59">
        <f>'検証シート　FIB1.27'!J106</f>
        <v>0</v>
      </c>
      <c r="K106" s="100" t="e">
        <f t="shared" si="22"/>
        <v>#VALUE!</v>
      </c>
      <c r="L106" s="101"/>
      <c r="M106" s="6" t="e">
        <f>IF(J106="","",(K106/J106)/LOOKUP(RIGHT($D$2,3),定数!$A$6:$A$13,定数!$B$6:$B$13))</f>
        <v>#VALUE!</v>
      </c>
      <c r="N106" s="59">
        <v>2019</v>
      </c>
      <c r="O106" s="8"/>
      <c r="P106" s="97"/>
      <c r="Q106" s="97"/>
      <c r="R106" s="98" t="str">
        <f>IF(P106="","",T106*M106*LOOKUP(RIGHT($D$2,3),定数!$A$6:$A$13,定数!$B$6:$B$13))</f>
        <v/>
      </c>
      <c r="S106" s="98"/>
      <c r="T106" s="99" t="str">
        <f t="shared" si="24"/>
        <v/>
      </c>
      <c r="U106" s="99"/>
      <c r="V106" t="str">
        <f t="shared" si="27"/>
        <v/>
      </c>
      <c r="W106" t="str">
        <f t="shared" si="27"/>
        <v/>
      </c>
      <c r="X106" s="41" t="str">
        <f t="shared" si="25"/>
        <v/>
      </c>
      <c r="Y106" s="42" t="str">
        <f t="shared" si="26"/>
        <v/>
      </c>
      <c r="Z106" t="str">
        <f t="shared" si="20"/>
        <v/>
      </c>
      <c r="AA106" t="str">
        <f t="shared" si="21"/>
        <v/>
      </c>
    </row>
    <row r="107" spans="2:27" x14ac:dyDescent="0.15">
      <c r="B107" s="35">
        <v>99</v>
      </c>
      <c r="C107" s="96" t="str">
        <f t="shared" si="19"/>
        <v/>
      </c>
      <c r="D107" s="96"/>
      <c r="E107" s="60">
        <f>'検証シート　FIB1.27'!E107</f>
        <v>0</v>
      </c>
      <c r="F107" s="8">
        <f>'検証シート　FIB1.27'!F107</f>
        <v>0</v>
      </c>
      <c r="G107" s="35"/>
      <c r="H107" s="97">
        <f>'検証シート　FIB1.27'!H107:I107</f>
        <v>0</v>
      </c>
      <c r="I107" s="97"/>
      <c r="J107" s="59">
        <f>'検証シート　FIB1.27'!J107</f>
        <v>0</v>
      </c>
      <c r="K107" s="100" t="e">
        <f t="shared" si="22"/>
        <v>#VALUE!</v>
      </c>
      <c r="L107" s="101"/>
      <c r="M107" s="6" t="e">
        <f>IF(J107="","",(K107/J107)/LOOKUP(RIGHT($D$2,3),定数!$A$6:$A$13,定数!$B$6:$B$13))</f>
        <v>#VALUE!</v>
      </c>
      <c r="N107" s="59">
        <v>2019</v>
      </c>
      <c r="O107" s="8"/>
      <c r="P107" s="97"/>
      <c r="Q107" s="97"/>
      <c r="R107" s="98" t="str">
        <f>IF(P107="","",T107*M107*LOOKUP(RIGHT($D$2,3),定数!$A$6:$A$13,定数!$B$6:$B$13))</f>
        <v/>
      </c>
      <c r="S107" s="98"/>
      <c r="T107" s="99" t="str">
        <f t="shared" si="24"/>
        <v/>
      </c>
      <c r="U107" s="99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25"/>
        <v/>
      </c>
      <c r="Y107" s="42" t="str">
        <f t="shared" si="26"/>
        <v/>
      </c>
      <c r="Z107" t="str">
        <f t="shared" si="20"/>
        <v/>
      </c>
      <c r="AA107" t="str">
        <f t="shared" si="21"/>
        <v/>
      </c>
    </row>
    <row r="108" spans="2:27" x14ac:dyDescent="0.15">
      <c r="B108" s="35">
        <v>100</v>
      </c>
      <c r="C108" s="96" t="str">
        <f t="shared" si="19"/>
        <v/>
      </c>
      <c r="D108" s="96"/>
      <c r="E108" s="60">
        <f>'検証シート　FIB1.27'!E108</f>
        <v>0</v>
      </c>
      <c r="F108" s="8">
        <f>'検証シート　FIB1.27'!F108</f>
        <v>0</v>
      </c>
      <c r="G108" s="35"/>
      <c r="H108" s="97">
        <f>'検証シート　FIB1.27'!H108:I108</f>
        <v>0</v>
      </c>
      <c r="I108" s="97"/>
      <c r="J108" s="59">
        <f>'検証シート　FIB1.27'!J108</f>
        <v>0</v>
      </c>
      <c r="K108" s="100" t="e">
        <f t="shared" si="22"/>
        <v>#VALUE!</v>
      </c>
      <c r="L108" s="101"/>
      <c r="M108" s="6" t="e">
        <f>IF(J108="","",(K108/J108)/LOOKUP(RIGHT($D$2,3),定数!$A$6:$A$13,定数!$B$6:$B$13))</f>
        <v>#VALUE!</v>
      </c>
      <c r="N108" s="59">
        <v>2019</v>
      </c>
      <c r="O108" s="8"/>
      <c r="P108" s="97"/>
      <c r="Q108" s="97"/>
      <c r="R108" s="98" t="str">
        <f>IF(P108="","",T108*M108*LOOKUP(RIGHT($D$2,3),定数!$A$6:$A$13,定数!$B$6:$B$13))</f>
        <v/>
      </c>
      <c r="S108" s="98"/>
      <c r="T108" s="99" t="str">
        <f t="shared" si="24"/>
        <v/>
      </c>
      <c r="U108" s="99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25"/>
        <v/>
      </c>
      <c r="Y108" s="42" t="str">
        <f t="shared" si="26"/>
        <v/>
      </c>
      <c r="Z108" t="str">
        <f t="shared" si="20"/>
        <v/>
      </c>
      <c r="AA108" t="str">
        <f t="shared" si="21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361" zoomScale="48" zoomScaleNormal="48" workbookViewId="0">
      <selection activeCell="AA1405" sqref="AA1405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F2A1-85D8-42B5-A599-6967A9BE35B2}">
  <dimension ref="A1:A78"/>
  <sheetViews>
    <sheetView tabSelected="1" topLeftCell="A73" zoomScale="66" zoomScaleNormal="66" workbookViewId="0">
      <selection activeCell="R73" sqref="R73"/>
    </sheetView>
  </sheetViews>
  <sheetFormatPr defaultRowHeight="13.5" x14ac:dyDescent="0.15"/>
  <sheetData>
    <row r="1" ht="409.5" hidden="1" customHeight="1" x14ac:dyDescent="0.15"/>
    <row r="41" ht="345" customHeight="1" x14ac:dyDescent="0.15"/>
    <row r="42" ht="388.5" customHeight="1" x14ac:dyDescent="0.15"/>
    <row r="43" ht="409.5" customHeight="1" x14ac:dyDescent="0.15"/>
    <row r="44" ht="379.5" customHeight="1" x14ac:dyDescent="0.15"/>
    <row r="45" ht="409.5" customHeight="1" x14ac:dyDescent="0.15"/>
    <row r="46" ht="409.6" customHeight="1" x14ac:dyDescent="0.15"/>
    <row r="47" ht="409.5" customHeight="1" x14ac:dyDescent="0.15"/>
    <row r="48" ht="409.5" customHeight="1" x14ac:dyDescent="0.15"/>
    <row r="49" ht="409.5" customHeight="1" x14ac:dyDescent="0.15"/>
    <row r="50" ht="409.5" customHeight="1" x14ac:dyDescent="0.15"/>
    <row r="51" ht="409.5" customHeight="1" x14ac:dyDescent="0.15"/>
    <row r="52" ht="409.5" customHeight="1" x14ac:dyDescent="0.15"/>
    <row r="53" ht="408.95" customHeight="1" x14ac:dyDescent="0.15"/>
    <row r="54" ht="408.95" customHeight="1" x14ac:dyDescent="0.15"/>
    <row r="55" ht="408.95" customHeight="1" x14ac:dyDescent="0.15"/>
    <row r="56" ht="408.95" customHeight="1" x14ac:dyDescent="0.15"/>
    <row r="57" ht="408.95" customHeight="1" x14ac:dyDescent="0.15"/>
    <row r="58" ht="408.95" customHeight="1" x14ac:dyDescent="0.15"/>
    <row r="59" ht="408.95" customHeight="1" x14ac:dyDescent="0.15"/>
    <row r="60" ht="408.95" customHeight="1" x14ac:dyDescent="0.15"/>
    <row r="61" ht="408.95" customHeight="1" x14ac:dyDescent="0.15"/>
    <row r="62" ht="408.95" customHeight="1" x14ac:dyDescent="0.15"/>
    <row r="63" ht="408.95" customHeight="1" x14ac:dyDescent="0.15"/>
    <row r="64" ht="408.95" customHeight="1" x14ac:dyDescent="0.15"/>
    <row r="65" ht="408.95" customHeight="1" x14ac:dyDescent="0.15"/>
    <row r="66" ht="408.95" customHeight="1" x14ac:dyDescent="0.15"/>
    <row r="67" ht="408.95" customHeight="1" x14ac:dyDescent="0.15"/>
    <row r="68" ht="408.95" customHeight="1" x14ac:dyDescent="0.15"/>
    <row r="69" ht="408.95" customHeight="1" x14ac:dyDescent="0.15"/>
    <row r="70" ht="408.95" customHeight="1" x14ac:dyDescent="0.15"/>
    <row r="71" ht="408.95" customHeight="1" x14ac:dyDescent="0.15"/>
    <row r="72" ht="399.95" customHeight="1" x14ac:dyDescent="0.15"/>
    <row r="73" ht="399.95" customHeight="1" x14ac:dyDescent="0.15"/>
    <row r="74" ht="399.95" customHeight="1" x14ac:dyDescent="0.15"/>
    <row r="75" ht="399.95" customHeight="1" x14ac:dyDescent="0.15"/>
    <row r="76" ht="399.95" customHeight="1" x14ac:dyDescent="0.15"/>
    <row r="77" ht="399.95" customHeight="1" x14ac:dyDescent="0.15"/>
    <row r="78" ht="399.95" customHeight="1" x14ac:dyDescent="0.15"/>
  </sheetData>
  <phoneticPr fontId="2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opLeftCell="A9" zoomScale="145" zoomScaleNormal="145" zoomScaleSheetLayoutView="100" workbookViewId="0">
      <selection activeCell="A22" activeCellId="1" sqref="M20 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104" t="s">
        <v>72</v>
      </c>
      <c r="B2" s="105"/>
      <c r="C2" s="105"/>
      <c r="D2" s="105"/>
      <c r="E2" s="105"/>
      <c r="F2" s="105"/>
      <c r="G2" s="105"/>
      <c r="H2" s="105"/>
      <c r="I2" s="105"/>
      <c r="J2" s="105"/>
    </row>
    <row r="3" spans="1:10" x14ac:dyDescent="0.15">
      <c r="A3" s="105"/>
      <c r="B3" s="105"/>
      <c r="C3" s="105"/>
      <c r="D3" s="105"/>
      <c r="E3" s="105"/>
      <c r="F3" s="105"/>
      <c r="G3" s="105"/>
      <c r="H3" s="105"/>
      <c r="I3" s="105"/>
      <c r="J3" s="105"/>
    </row>
    <row r="4" spans="1:10" x14ac:dyDescent="0.15">
      <c r="A4" s="105"/>
      <c r="B4" s="105"/>
      <c r="C4" s="105"/>
      <c r="D4" s="105"/>
      <c r="E4" s="105"/>
      <c r="F4" s="105"/>
      <c r="G4" s="105"/>
      <c r="H4" s="105"/>
      <c r="I4" s="105"/>
      <c r="J4" s="105"/>
    </row>
    <row r="5" spans="1:10" x14ac:dyDescent="0.15">
      <c r="A5" s="105"/>
      <c r="B5" s="105"/>
      <c r="C5" s="105"/>
      <c r="D5" s="105"/>
      <c r="E5" s="105"/>
      <c r="F5" s="105"/>
      <c r="G5" s="105"/>
      <c r="H5" s="105"/>
      <c r="I5" s="105"/>
      <c r="J5" s="105"/>
    </row>
    <row r="6" spans="1:10" x14ac:dyDescent="0.15">
      <c r="A6" s="105"/>
      <c r="B6" s="105"/>
      <c r="C6" s="105"/>
      <c r="D6" s="105"/>
      <c r="E6" s="105"/>
      <c r="F6" s="105"/>
      <c r="G6" s="105"/>
      <c r="H6" s="105"/>
      <c r="I6" s="105"/>
      <c r="J6" s="105"/>
    </row>
    <row r="7" spans="1:10" x14ac:dyDescent="0.15">
      <c r="A7" s="105"/>
      <c r="B7" s="105"/>
      <c r="C7" s="105"/>
      <c r="D7" s="105"/>
      <c r="E7" s="105"/>
      <c r="F7" s="105"/>
      <c r="G7" s="105"/>
      <c r="H7" s="105"/>
      <c r="I7" s="105"/>
      <c r="J7" s="105"/>
    </row>
    <row r="8" spans="1:10" x14ac:dyDescent="0.15">
      <c r="A8" s="105"/>
      <c r="B8" s="105"/>
      <c r="C8" s="105"/>
      <c r="D8" s="105"/>
      <c r="E8" s="105"/>
      <c r="F8" s="105"/>
      <c r="G8" s="105"/>
      <c r="H8" s="105"/>
      <c r="I8" s="105"/>
      <c r="J8" s="105"/>
    </row>
    <row r="9" spans="1:10" x14ac:dyDescent="0.15">
      <c r="A9" s="105"/>
      <c r="B9" s="105"/>
      <c r="C9" s="105"/>
      <c r="D9" s="105"/>
      <c r="E9" s="105"/>
      <c r="F9" s="105"/>
      <c r="G9" s="105"/>
      <c r="H9" s="105"/>
      <c r="I9" s="105"/>
      <c r="J9" s="105"/>
    </row>
    <row r="10" spans="1:10" x14ac:dyDescent="0.15">
      <c r="A10" t="s">
        <v>71</v>
      </c>
    </row>
    <row r="11" spans="1:10" x14ac:dyDescent="0.15">
      <c r="A11" t="s">
        <v>1</v>
      </c>
    </row>
    <row r="12" spans="1:10" x14ac:dyDescent="0.15">
      <c r="A12" s="106" t="s">
        <v>70</v>
      </c>
      <c r="B12" s="107"/>
      <c r="C12" s="107"/>
      <c r="D12" s="107"/>
      <c r="E12" s="107"/>
      <c r="F12" s="107"/>
      <c r="G12" s="107"/>
      <c r="H12" s="107"/>
      <c r="I12" s="107"/>
      <c r="J12" s="107"/>
    </row>
    <row r="13" spans="1:10" x14ac:dyDescent="0.15">
      <c r="A13" s="107"/>
      <c r="B13" s="107"/>
      <c r="C13" s="107"/>
      <c r="D13" s="107"/>
      <c r="E13" s="107"/>
      <c r="F13" s="107"/>
      <c r="G13" s="107"/>
      <c r="H13" s="107"/>
      <c r="I13" s="107"/>
      <c r="J13" s="107"/>
    </row>
    <row r="14" spans="1:10" x14ac:dyDescent="0.15">
      <c r="A14" s="107"/>
      <c r="B14" s="107"/>
      <c r="C14" s="107"/>
      <c r="D14" s="107"/>
      <c r="E14" s="107"/>
      <c r="F14" s="107"/>
      <c r="G14" s="107"/>
      <c r="H14" s="107"/>
      <c r="I14" s="107"/>
      <c r="J14" s="107"/>
    </row>
    <row r="15" spans="1:10" x14ac:dyDescent="0.15">
      <c r="A15" s="107"/>
      <c r="B15" s="107"/>
      <c r="C15" s="107"/>
      <c r="D15" s="107"/>
      <c r="E15" s="107"/>
      <c r="F15" s="107"/>
      <c r="G15" s="107"/>
      <c r="H15" s="107"/>
      <c r="I15" s="107"/>
      <c r="J15" s="107"/>
    </row>
    <row r="16" spans="1:10" x14ac:dyDescent="0.15">
      <c r="A16" s="107"/>
      <c r="B16" s="107"/>
      <c r="C16" s="107"/>
      <c r="D16" s="107"/>
      <c r="E16" s="107"/>
      <c r="F16" s="107"/>
      <c r="G16" s="107"/>
      <c r="H16" s="107"/>
      <c r="I16" s="107"/>
      <c r="J16" s="107"/>
    </row>
    <row r="17" spans="1:10" x14ac:dyDescent="0.15">
      <c r="A17" s="107"/>
      <c r="B17" s="107"/>
      <c r="C17" s="107"/>
      <c r="D17" s="107"/>
      <c r="E17" s="107"/>
      <c r="F17" s="107"/>
      <c r="G17" s="107"/>
      <c r="H17" s="107"/>
      <c r="I17" s="107"/>
      <c r="J17" s="107"/>
    </row>
    <row r="18" spans="1:10" x14ac:dyDescent="0.15">
      <c r="A18" s="107"/>
      <c r="B18" s="107"/>
      <c r="C18" s="107"/>
      <c r="D18" s="107"/>
      <c r="E18" s="107"/>
      <c r="F18" s="107"/>
      <c r="G18" s="107"/>
      <c r="H18" s="107"/>
      <c r="I18" s="107"/>
      <c r="J18" s="107"/>
    </row>
    <row r="19" spans="1:10" x14ac:dyDescent="0.15">
      <c r="A19" s="107"/>
      <c r="B19" s="107"/>
      <c r="C19" s="107"/>
      <c r="D19" s="107"/>
      <c r="E19" s="107"/>
      <c r="F19" s="107"/>
      <c r="G19" s="107"/>
      <c r="H19" s="107"/>
      <c r="I19" s="107"/>
      <c r="J19" s="107"/>
    </row>
    <row r="21" spans="1:10" x14ac:dyDescent="0.15">
      <c r="A21" t="s">
        <v>2</v>
      </c>
    </row>
    <row r="22" spans="1:10" x14ac:dyDescent="0.15">
      <c r="A22" s="106" t="s">
        <v>73</v>
      </c>
      <c r="B22" s="106"/>
      <c r="C22" s="106"/>
      <c r="D22" s="106"/>
      <c r="E22" s="106"/>
      <c r="F22" s="106"/>
      <c r="G22" s="106"/>
      <c r="H22" s="106"/>
      <c r="I22" s="106"/>
      <c r="J22" s="106"/>
    </row>
    <row r="23" spans="1:10" x14ac:dyDescent="0.15">
      <c r="A23" s="106"/>
      <c r="B23" s="106"/>
      <c r="C23" s="106"/>
      <c r="D23" s="106"/>
      <c r="E23" s="106"/>
      <c r="F23" s="106"/>
      <c r="G23" s="106"/>
      <c r="H23" s="106"/>
      <c r="I23" s="106"/>
      <c r="J23" s="106"/>
    </row>
    <row r="24" spans="1:10" x14ac:dyDescent="0.15">
      <c r="A24" s="106"/>
      <c r="B24" s="106"/>
      <c r="C24" s="106"/>
      <c r="D24" s="106"/>
      <c r="E24" s="106"/>
      <c r="F24" s="106"/>
      <c r="G24" s="106"/>
      <c r="H24" s="106"/>
      <c r="I24" s="106"/>
      <c r="J24" s="106"/>
    </row>
    <row r="25" spans="1:10" x14ac:dyDescent="0.15">
      <c r="A25" s="106"/>
      <c r="B25" s="106"/>
      <c r="C25" s="106"/>
      <c r="D25" s="106"/>
      <c r="E25" s="106"/>
      <c r="F25" s="106"/>
      <c r="G25" s="106"/>
      <c r="H25" s="106"/>
      <c r="I25" s="106"/>
      <c r="J25" s="106"/>
    </row>
    <row r="26" spans="1:10" x14ac:dyDescent="0.15">
      <c r="A26" s="106"/>
      <c r="B26" s="106"/>
      <c r="C26" s="106"/>
      <c r="D26" s="106"/>
      <c r="E26" s="106"/>
      <c r="F26" s="106"/>
      <c r="G26" s="106"/>
      <c r="H26" s="106"/>
      <c r="I26" s="106"/>
      <c r="J26" s="106"/>
    </row>
    <row r="27" spans="1:10" x14ac:dyDescent="0.15">
      <c r="A27" s="106"/>
      <c r="B27" s="106"/>
      <c r="C27" s="106"/>
      <c r="D27" s="106"/>
      <c r="E27" s="106"/>
      <c r="F27" s="106"/>
      <c r="G27" s="106"/>
      <c r="H27" s="106"/>
      <c r="I27" s="106"/>
      <c r="J27" s="106"/>
    </row>
    <row r="28" spans="1:10" x14ac:dyDescent="0.15">
      <c r="A28" s="106"/>
      <c r="B28" s="106"/>
      <c r="C28" s="106"/>
      <c r="D28" s="106"/>
      <c r="E28" s="106"/>
      <c r="F28" s="106"/>
      <c r="G28" s="106"/>
      <c r="H28" s="106"/>
      <c r="I28" s="106"/>
      <c r="J28" s="106"/>
    </row>
    <row r="29" spans="1:10" x14ac:dyDescent="0.15">
      <c r="A29" s="106"/>
      <c r="B29" s="106"/>
      <c r="C29" s="106"/>
      <c r="D29" s="106"/>
      <c r="E29" s="106"/>
      <c r="F29" s="106"/>
      <c r="G29" s="106"/>
      <c r="H29" s="106"/>
      <c r="I29" s="106"/>
      <c r="J29" s="10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G16" sqref="G16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15">
      <c r="B5" s="27" t="s">
        <v>43</v>
      </c>
      <c r="C5" s="28" t="s">
        <v>44</v>
      </c>
      <c r="D5" s="28">
        <v>13</v>
      </c>
      <c r="E5" s="32">
        <v>44099</v>
      </c>
      <c r="F5" s="28">
        <v>47</v>
      </c>
      <c r="G5" s="32">
        <v>44109</v>
      </c>
      <c r="H5" s="28"/>
      <c r="I5" s="32"/>
    </row>
    <row r="6" spans="2:9" x14ac:dyDescent="0.15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15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15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62" t="s">
        <v>5</v>
      </c>
      <c r="C2" s="62"/>
      <c r="D2" s="66"/>
      <c r="E2" s="66"/>
      <c r="F2" s="62" t="s">
        <v>6</v>
      </c>
      <c r="G2" s="62"/>
      <c r="H2" s="66" t="s">
        <v>36</v>
      </c>
      <c r="I2" s="66"/>
      <c r="J2" s="62" t="s">
        <v>7</v>
      </c>
      <c r="K2" s="62"/>
      <c r="L2" s="65">
        <f>C9</f>
        <v>1000000</v>
      </c>
      <c r="M2" s="66"/>
      <c r="N2" s="62" t="s">
        <v>8</v>
      </c>
      <c r="O2" s="62"/>
      <c r="P2" s="65" t="e">
        <f>C108+R108</f>
        <v>#VALUE!</v>
      </c>
      <c r="Q2" s="66"/>
      <c r="R2" s="1"/>
      <c r="S2" s="1"/>
      <c r="T2" s="1"/>
    </row>
    <row r="3" spans="2:21" ht="57" customHeight="1" x14ac:dyDescent="0.15">
      <c r="B3" s="62" t="s">
        <v>9</v>
      </c>
      <c r="C3" s="62"/>
      <c r="D3" s="67" t="s">
        <v>38</v>
      </c>
      <c r="E3" s="67"/>
      <c r="F3" s="67"/>
      <c r="G3" s="67"/>
      <c r="H3" s="67"/>
      <c r="I3" s="67"/>
      <c r="J3" s="62" t="s">
        <v>10</v>
      </c>
      <c r="K3" s="62"/>
      <c r="L3" s="67" t="s">
        <v>35</v>
      </c>
      <c r="M3" s="68"/>
      <c r="N3" s="68"/>
      <c r="O3" s="68"/>
      <c r="P3" s="68"/>
      <c r="Q3" s="68"/>
      <c r="R3" s="1"/>
      <c r="S3" s="1"/>
    </row>
    <row r="4" spans="2:21" x14ac:dyDescent="0.15">
      <c r="B4" s="62" t="s">
        <v>11</v>
      </c>
      <c r="C4" s="62"/>
      <c r="D4" s="69">
        <f>SUM($R$9:$S$993)</f>
        <v>153684.21052631587</v>
      </c>
      <c r="E4" s="69"/>
      <c r="F4" s="62" t="s">
        <v>12</v>
      </c>
      <c r="G4" s="62"/>
      <c r="H4" s="70">
        <f>SUM($T$9:$U$108)</f>
        <v>292.00000000000017</v>
      </c>
      <c r="I4" s="66"/>
      <c r="J4" s="71" t="s">
        <v>13</v>
      </c>
      <c r="K4" s="71"/>
      <c r="L4" s="65">
        <f>MAX($C$9:$D$990)-C9</f>
        <v>153684.21052631596</v>
      </c>
      <c r="M4" s="65"/>
      <c r="N4" s="71" t="s">
        <v>14</v>
      </c>
      <c r="O4" s="71"/>
      <c r="P4" s="69">
        <f>MIN($C$9:$D$990)-C9</f>
        <v>0</v>
      </c>
      <c r="Q4" s="69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3" t="s">
        <v>19</v>
      </c>
      <c r="K5" s="62"/>
      <c r="L5" s="74"/>
      <c r="M5" s="75"/>
      <c r="N5" s="17" t="s">
        <v>20</v>
      </c>
      <c r="O5" s="9"/>
      <c r="P5" s="74"/>
      <c r="Q5" s="75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76" t="s">
        <v>21</v>
      </c>
      <c r="C7" s="78" t="s">
        <v>22</v>
      </c>
      <c r="D7" s="79"/>
      <c r="E7" s="82" t="s">
        <v>23</v>
      </c>
      <c r="F7" s="83"/>
      <c r="G7" s="83"/>
      <c r="H7" s="83"/>
      <c r="I7" s="84"/>
      <c r="J7" s="85" t="s">
        <v>24</v>
      </c>
      <c r="K7" s="86"/>
      <c r="L7" s="87"/>
      <c r="M7" s="88" t="s">
        <v>25</v>
      </c>
      <c r="N7" s="89" t="s">
        <v>26</v>
      </c>
      <c r="O7" s="90"/>
      <c r="P7" s="90"/>
      <c r="Q7" s="91"/>
      <c r="R7" s="92" t="s">
        <v>27</v>
      </c>
      <c r="S7" s="92"/>
      <c r="T7" s="92"/>
      <c r="U7" s="92"/>
    </row>
    <row r="8" spans="2:21" x14ac:dyDescent="0.15">
      <c r="B8" s="77"/>
      <c r="C8" s="80"/>
      <c r="D8" s="81"/>
      <c r="E8" s="18" t="s">
        <v>28</v>
      </c>
      <c r="F8" s="18" t="s">
        <v>29</v>
      </c>
      <c r="G8" s="18" t="s">
        <v>30</v>
      </c>
      <c r="H8" s="93" t="s">
        <v>31</v>
      </c>
      <c r="I8" s="84"/>
      <c r="J8" s="4" t="s">
        <v>32</v>
      </c>
      <c r="K8" s="94" t="s">
        <v>33</v>
      </c>
      <c r="L8" s="87"/>
      <c r="M8" s="88"/>
      <c r="N8" s="5" t="s">
        <v>28</v>
      </c>
      <c r="O8" s="5" t="s">
        <v>29</v>
      </c>
      <c r="P8" s="95" t="s">
        <v>31</v>
      </c>
      <c r="Q8" s="91"/>
      <c r="R8" s="92" t="s">
        <v>34</v>
      </c>
      <c r="S8" s="92"/>
      <c r="T8" s="92" t="s">
        <v>32</v>
      </c>
      <c r="U8" s="92"/>
    </row>
    <row r="9" spans="2:21" x14ac:dyDescent="0.15">
      <c r="B9" s="19">
        <v>1</v>
      </c>
      <c r="C9" s="96">
        <v>1000000</v>
      </c>
      <c r="D9" s="96"/>
      <c r="E9" s="19">
        <v>2001</v>
      </c>
      <c r="F9" s="8">
        <v>42111</v>
      </c>
      <c r="G9" s="19" t="s">
        <v>4</v>
      </c>
      <c r="H9" s="97">
        <v>105.33</v>
      </c>
      <c r="I9" s="97"/>
      <c r="J9" s="19">
        <v>57</v>
      </c>
      <c r="K9" s="96">
        <f t="shared" ref="K9:K72" si="0">IF(F9="","",C9*0.03)</f>
        <v>30000</v>
      </c>
      <c r="L9" s="96"/>
      <c r="M9" s="6">
        <f>IF(J9="","",(K9/J9)/1000)</f>
        <v>0.52631578947368418</v>
      </c>
      <c r="N9" s="19">
        <v>2001</v>
      </c>
      <c r="O9" s="8">
        <v>42111</v>
      </c>
      <c r="P9" s="97">
        <v>108.25</v>
      </c>
      <c r="Q9" s="97"/>
      <c r="R9" s="98">
        <f>IF(O9="","",(IF(G9="売",H9-P9,P9-H9))*M9*100000)</f>
        <v>153684.21052631587</v>
      </c>
      <c r="S9" s="98"/>
      <c r="T9" s="99">
        <f>IF(O9="","",IF(R9&lt;0,J9*(-1),IF(G9="買",(P9-H9)*100,(H9-P9)*100)))</f>
        <v>292.00000000000017</v>
      </c>
      <c r="U9" s="99"/>
    </row>
    <row r="10" spans="2:21" x14ac:dyDescent="0.15">
      <c r="B10" s="19">
        <v>2</v>
      </c>
      <c r="C10" s="96">
        <f t="shared" ref="C10:C73" si="1">IF(R9="","",C9+R9)</f>
        <v>1153684.210526316</v>
      </c>
      <c r="D10" s="96"/>
      <c r="E10" s="19"/>
      <c r="F10" s="8"/>
      <c r="G10" s="19" t="s">
        <v>4</v>
      </c>
      <c r="H10" s="97"/>
      <c r="I10" s="97"/>
      <c r="J10" s="19"/>
      <c r="K10" s="96" t="str">
        <f t="shared" si="0"/>
        <v/>
      </c>
      <c r="L10" s="96"/>
      <c r="M10" s="6" t="str">
        <f t="shared" ref="M10:M73" si="2">IF(J10="","",(K10/J10)/1000)</f>
        <v/>
      </c>
      <c r="N10" s="19"/>
      <c r="O10" s="8"/>
      <c r="P10" s="97"/>
      <c r="Q10" s="97"/>
      <c r="R10" s="98" t="str">
        <f t="shared" ref="R10:R73" si="3">IF(O10="","",(IF(G10="売",H10-P10,P10-H10))*M10*100000)</f>
        <v/>
      </c>
      <c r="S10" s="98"/>
      <c r="T10" s="99" t="str">
        <f t="shared" ref="T10:T73" si="4">IF(O10="","",IF(R10&lt;0,J10*(-1),IF(G10="買",(P10-H10)*100,(H10-P10)*100)))</f>
        <v/>
      </c>
      <c r="U10" s="99"/>
    </row>
    <row r="11" spans="2:21" x14ac:dyDescent="0.15">
      <c r="B11" s="19">
        <v>3</v>
      </c>
      <c r="C11" s="96" t="str">
        <f t="shared" si="1"/>
        <v/>
      </c>
      <c r="D11" s="96"/>
      <c r="E11" s="19"/>
      <c r="F11" s="8"/>
      <c r="G11" s="19" t="s">
        <v>4</v>
      </c>
      <c r="H11" s="97"/>
      <c r="I11" s="97"/>
      <c r="J11" s="19"/>
      <c r="K11" s="96" t="str">
        <f t="shared" si="0"/>
        <v/>
      </c>
      <c r="L11" s="96"/>
      <c r="M11" s="6" t="str">
        <f t="shared" si="2"/>
        <v/>
      </c>
      <c r="N11" s="19"/>
      <c r="O11" s="8"/>
      <c r="P11" s="97"/>
      <c r="Q11" s="97"/>
      <c r="R11" s="98" t="str">
        <f t="shared" si="3"/>
        <v/>
      </c>
      <c r="S11" s="98"/>
      <c r="T11" s="99" t="str">
        <f t="shared" si="4"/>
        <v/>
      </c>
      <c r="U11" s="99"/>
    </row>
    <row r="12" spans="2:21" x14ac:dyDescent="0.15">
      <c r="B12" s="19">
        <v>4</v>
      </c>
      <c r="C12" s="96" t="str">
        <f t="shared" si="1"/>
        <v/>
      </c>
      <c r="D12" s="96"/>
      <c r="E12" s="19"/>
      <c r="F12" s="8"/>
      <c r="G12" s="19" t="s">
        <v>3</v>
      </c>
      <c r="H12" s="97"/>
      <c r="I12" s="97"/>
      <c r="J12" s="19"/>
      <c r="K12" s="96" t="str">
        <f t="shared" si="0"/>
        <v/>
      </c>
      <c r="L12" s="96"/>
      <c r="M12" s="6" t="str">
        <f t="shared" si="2"/>
        <v/>
      </c>
      <c r="N12" s="19"/>
      <c r="O12" s="8"/>
      <c r="P12" s="97"/>
      <c r="Q12" s="97"/>
      <c r="R12" s="98" t="str">
        <f t="shared" si="3"/>
        <v/>
      </c>
      <c r="S12" s="98"/>
      <c r="T12" s="99" t="str">
        <f t="shared" si="4"/>
        <v/>
      </c>
      <c r="U12" s="99"/>
    </row>
    <row r="13" spans="2:21" x14ac:dyDescent="0.15">
      <c r="B13" s="19">
        <v>5</v>
      </c>
      <c r="C13" s="96" t="str">
        <f t="shared" si="1"/>
        <v/>
      </c>
      <c r="D13" s="96"/>
      <c r="E13" s="19"/>
      <c r="F13" s="8"/>
      <c r="G13" s="19" t="s">
        <v>3</v>
      </c>
      <c r="H13" s="97"/>
      <c r="I13" s="97"/>
      <c r="J13" s="19"/>
      <c r="K13" s="96" t="str">
        <f t="shared" si="0"/>
        <v/>
      </c>
      <c r="L13" s="96"/>
      <c r="M13" s="6" t="str">
        <f t="shared" si="2"/>
        <v/>
      </c>
      <c r="N13" s="19"/>
      <c r="O13" s="8"/>
      <c r="P13" s="97"/>
      <c r="Q13" s="97"/>
      <c r="R13" s="98" t="str">
        <f t="shared" si="3"/>
        <v/>
      </c>
      <c r="S13" s="98"/>
      <c r="T13" s="99" t="str">
        <f t="shared" si="4"/>
        <v/>
      </c>
      <c r="U13" s="99"/>
    </row>
    <row r="14" spans="2:21" x14ac:dyDescent="0.15">
      <c r="B14" s="19">
        <v>6</v>
      </c>
      <c r="C14" s="96" t="str">
        <f t="shared" si="1"/>
        <v/>
      </c>
      <c r="D14" s="96"/>
      <c r="E14" s="19"/>
      <c r="F14" s="8"/>
      <c r="G14" s="19" t="s">
        <v>4</v>
      </c>
      <c r="H14" s="97"/>
      <c r="I14" s="97"/>
      <c r="J14" s="19"/>
      <c r="K14" s="96" t="str">
        <f t="shared" si="0"/>
        <v/>
      </c>
      <c r="L14" s="96"/>
      <c r="M14" s="6" t="str">
        <f t="shared" si="2"/>
        <v/>
      </c>
      <c r="N14" s="19"/>
      <c r="O14" s="8"/>
      <c r="P14" s="97"/>
      <c r="Q14" s="97"/>
      <c r="R14" s="98" t="str">
        <f t="shared" si="3"/>
        <v/>
      </c>
      <c r="S14" s="98"/>
      <c r="T14" s="99" t="str">
        <f t="shared" si="4"/>
        <v/>
      </c>
      <c r="U14" s="99"/>
    </row>
    <row r="15" spans="2:21" x14ac:dyDescent="0.15">
      <c r="B15" s="19">
        <v>7</v>
      </c>
      <c r="C15" s="96" t="str">
        <f t="shared" si="1"/>
        <v/>
      </c>
      <c r="D15" s="96"/>
      <c r="E15" s="19"/>
      <c r="F15" s="8"/>
      <c r="G15" s="19" t="s">
        <v>4</v>
      </c>
      <c r="H15" s="97"/>
      <c r="I15" s="97"/>
      <c r="J15" s="19"/>
      <c r="K15" s="96" t="str">
        <f t="shared" si="0"/>
        <v/>
      </c>
      <c r="L15" s="96"/>
      <c r="M15" s="6" t="str">
        <f t="shared" si="2"/>
        <v/>
      </c>
      <c r="N15" s="19"/>
      <c r="O15" s="8"/>
      <c r="P15" s="97"/>
      <c r="Q15" s="97"/>
      <c r="R15" s="98" t="str">
        <f t="shared" si="3"/>
        <v/>
      </c>
      <c r="S15" s="98"/>
      <c r="T15" s="99" t="str">
        <f t="shared" si="4"/>
        <v/>
      </c>
      <c r="U15" s="99"/>
    </row>
    <row r="16" spans="2:21" x14ac:dyDescent="0.15">
      <c r="B16" s="19">
        <v>8</v>
      </c>
      <c r="C16" s="96" t="str">
        <f t="shared" si="1"/>
        <v/>
      </c>
      <c r="D16" s="96"/>
      <c r="E16" s="19"/>
      <c r="F16" s="8"/>
      <c r="G16" s="19" t="s">
        <v>4</v>
      </c>
      <c r="H16" s="97"/>
      <c r="I16" s="97"/>
      <c r="J16" s="19"/>
      <c r="K16" s="96" t="str">
        <f t="shared" si="0"/>
        <v/>
      </c>
      <c r="L16" s="96"/>
      <c r="M16" s="6" t="str">
        <f t="shared" si="2"/>
        <v/>
      </c>
      <c r="N16" s="19"/>
      <c r="O16" s="8"/>
      <c r="P16" s="97"/>
      <c r="Q16" s="97"/>
      <c r="R16" s="98" t="str">
        <f t="shared" si="3"/>
        <v/>
      </c>
      <c r="S16" s="98"/>
      <c r="T16" s="99" t="str">
        <f t="shared" si="4"/>
        <v/>
      </c>
      <c r="U16" s="99"/>
    </row>
    <row r="17" spans="2:21" x14ac:dyDescent="0.15">
      <c r="B17" s="19">
        <v>9</v>
      </c>
      <c r="C17" s="96" t="str">
        <f t="shared" si="1"/>
        <v/>
      </c>
      <c r="D17" s="96"/>
      <c r="E17" s="19"/>
      <c r="F17" s="8"/>
      <c r="G17" s="19" t="s">
        <v>4</v>
      </c>
      <c r="H17" s="97"/>
      <c r="I17" s="97"/>
      <c r="J17" s="19"/>
      <c r="K17" s="96" t="str">
        <f t="shared" si="0"/>
        <v/>
      </c>
      <c r="L17" s="96"/>
      <c r="M17" s="6" t="str">
        <f t="shared" si="2"/>
        <v/>
      </c>
      <c r="N17" s="19"/>
      <c r="O17" s="8"/>
      <c r="P17" s="97"/>
      <c r="Q17" s="97"/>
      <c r="R17" s="98" t="str">
        <f t="shared" si="3"/>
        <v/>
      </c>
      <c r="S17" s="98"/>
      <c r="T17" s="99" t="str">
        <f t="shared" si="4"/>
        <v/>
      </c>
      <c r="U17" s="99"/>
    </row>
    <row r="18" spans="2:21" x14ac:dyDescent="0.15">
      <c r="B18" s="19">
        <v>10</v>
      </c>
      <c r="C18" s="96" t="str">
        <f t="shared" si="1"/>
        <v/>
      </c>
      <c r="D18" s="96"/>
      <c r="E18" s="19"/>
      <c r="F18" s="8"/>
      <c r="G18" s="19" t="s">
        <v>4</v>
      </c>
      <c r="H18" s="97"/>
      <c r="I18" s="97"/>
      <c r="J18" s="19"/>
      <c r="K18" s="96" t="str">
        <f t="shared" si="0"/>
        <v/>
      </c>
      <c r="L18" s="96"/>
      <c r="M18" s="6" t="str">
        <f t="shared" si="2"/>
        <v/>
      </c>
      <c r="N18" s="19"/>
      <c r="O18" s="8"/>
      <c r="P18" s="97"/>
      <c r="Q18" s="97"/>
      <c r="R18" s="98" t="str">
        <f t="shared" si="3"/>
        <v/>
      </c>
      <c r="S18" s="98"/>
      <c r="T18" s="99" t="str">
        <f t="shared" si="4"/>
        <v/>
      </c>
      <c r="U18" s="99"/>
    </row>
    <row r="19" spans="2:21" x14ac:dyDescent="0.15">
      <c r="B19" s="19">
        <v>11</v>
      </c>
      <c r="C19" s="96" t="str">
        <f t="shared" si="1"/>
        <v/>
      </c>
      <c r="D19" s="96"/>
      <c r="E19" s="19"/>
      <c r="F19" s="8"/>
      <c r="G19" s="19" t="s">
        <v>4</v>
      </c>
      <c r="H19" s="97"/>
      <c r="I19" s="97"/>
      <c r="J19" s="19"/>
      <c r="K19" s="96" t="str">
        <f t="shared" si="0"/>
        <v/>
      </c>
      <c r="L19" s="96"/>
      <c r="M19" s="6" t="str">
        <f t="shared" si="2"/>
        <v/>
      </c>
      <c r="N19" s="19"/>
      <c r="O19" s="8"/>
      <c r="P19" s="97"/>
      <c r="Q19" s="97"/>
      <c r="R19" s="98" t="str">
        <f t="shared" si="3"/>
        <v/>
      </c>
      <c r="S19" s="98"/>
      <c r="T19" s="99" t="str">
        <f t="shared" si="4"/>
        <v/>
      </c>
      <c r="U19" s="99"/>
    </row>
    <row r="20" spans="2:21" x14ac:dyDescent="0.15">
      <c r="B20" s="19">
        <v>12</v>
      </c>
      <c r="C20" s="96" t="str">
        <f t="shared" si="1"/>
        <v/>
      </c>
      <c r="D20" s="96"/>
      <c r="E20" s="19"/>
      <c r="F20" s="8"/>
      <c r="G20" s="19" t="s">
        <v>4</v>
      </c>
      <c r="H20" s="97"/>
      <c r="I20" s="97"/>
      <c r="J20" s="19"/>
      <c r="K20" s="96" t="str">
        <f t="shared" si="0"/>
        <v/>
      </c>
      <c r="L20" s="96"/>
      <c r="M20" s="6" t="str">
        <f t="shared" si="2"/>
        <v/>
      </c>
      <c r="N20" s="19"/>
      <c r="O20" s="8"/>
      <c r="P20" s="97"/>
      <c r="Q20" s="97"/>
      <c r="R20" s="98" t="str">
        <f t="shared" si="3"/>
        <v/>
      </c>
      <c r="S20" s="98"/>
      <c r="T20" s="99" t="str">
        <f t="shared" si="4"/>
        <v/>
      </c>
      <c r="U20" s="99"/>
    </row>
    <row r="21" spans="2:21" x14ac:dyDescent="0.15">
      <c r="B21" s="19">
        <v>13</v>
      </c>
      <c r="C21" s="96" t="str">
        <f t="shared" si="1"/>
        <v/>
      </c>
      <c r="D21" s="96"/>
      <c r="E21" s="19"/>
      <c r="F21" s="8"/>
      <c r="G21" s="19" t="s">
        <v>4</v>
      </c>
      <c r="H21" s="97"/>
      <c r="I21" s="97"/>
      <c r="J21" s="19"/>
      <c r="K21" s="96" t="str">
        <f t="shared" si="0"/>
        <v/>
      </c>
      <c r="L21" s="96"/>
      <c r="M21" s="6" t="str">
        <f t="shared" si="2"/>
        <v/>
      </c>
      <c r="N21" s="19"/>
      <c r="O21" s="8"/>
      <c r="P21" s="97"/>
      <c r="Q21" s="97"/>
      <c r="R21" s="98" t="str">
        <f t="shared" si="3"/>
        <v/>
      </c>
      <c r="S21" s="98"/>
      <c r="T21" s="99" t="str">
        <f t="shared" si="4"/>
        <v/>
      </c>
      <c r="U21" s="99"/>
    </row>
    <row r="22" spans="2:21" x14ac:dyDescent="0.15">
      <c r="B22" s="19">
        <v>14</v>
      </c>
      <c r="C22" s="96" t="str">
        <f t="shared" si="1"/>
        <v/>
      </c>
      <c r="D22" s="96"/>
      <c r="E22" s="19"/>
      <c r="F22" s="8"/>
      <c r="G22" s="19" t="s">
        <v>3</v>
      </c>
      <c r="H22" s="97"/>
      <c r="I22" s="97"/>
      <c r="J22" s="19"/>
      <c r="K22" s="96" t="str">
        <f t="shared" si="0"/>
        <v/>
      </c>
      <c r="L22" s="96"/>
      <c r="M22" s="6" t="str">
        <f t="shared" si="2"/>
        <v/>
      </c>
      <c r="N22" s="19"/>
      <c r="O22" s="8"/>
      <c r="P22" s="97"/>
      <c r="Q22" s="97"/>
      <c r="R22" s="98" t="str">
        <f t="shared" si="3"/>
        <v/>
      </c>
      <c r="S22" s="98"/>
      <c r="T22" s="99" t="str">
        <f t="shared" si="4"/>
        <v/>
      </c>
      <c r="U22" s="99"/>
    </row>
    <row r="23" spans="2:21" x14ac:dyDescent="0.15">
      <c r="B23" s="19">
        <v>15</v>
      </c>
      <c r="C23" s="96" t="str">
        <f t="shared" si="1"/>
        <v/>
      </c>
      <c r="D23" s="96"/>
      <c r="E23" s="19"/>
      <c r="F23" s="8"/>
      <c r="G23" s="19" t="s">
        <v>4</v>
      </c>
      <c r="H23" s="97"/>
      <c r="I23" s="97"/>
      <c r="J23" s="19"/>
      <c r="K23" s="96" t="str">
        <f t="shared" si="0"/>
        <v/>
      </c>
      <c r="L23" s="96"/>
      <c r="M23" s="6" t="str">
        <f t="shared" si="2"/>
        <v/>
      </c>
      <c r="N23" s="19"/>
      <c r="O23" s="8"/>
      <c r="P23" s="97"/>
      <c r="Q23" s="97"/>
      <c r="R23" s="98" t="str">
        <f t="shared" si="3"/>
        <v/>
      </c>
      <c r="S23" s="98"/>
      <c r="T23" s="99" t="str">
        <f t="shared" si="4"/>
        <v/>
      </c>
      <c r="U23" s="99"/>
    </row>
    <row r="24" spans="2:21" x14ac:dyDescent="0.15">
      <c r="B24" s="19">
        <v>16</v>
      </c>
      <c r="C24" s="96" t="str">
        <f t="shared" si="1"/>
        <v/>
      </c>
      <c r="D24" s="96"/>
      <c r="E24" s="19"/>
      <c r="F24" s="8"/>
      <c r="G24" s="19" t="s">
        <v>4</v>
      </c>
      <c r="H24" s="97"/>
      <c r="I24" s="97"/>
      <c r="J24" s="19"/>
      <c r="K24" s="96" t="str">
        <f t="shared" si="0"/>
        <v/>
      </c>
      <c r="L24" s="96"/>
      <c r="M24" s="6" t="str">
        <f t="shared" si="2"/>
        <v/>
      </c>
      <c r="N24" s="19"/>
      <c r="O24" s="8"/>
      <c r="P24" s="97"/>
      <c r="Q24" s="97"/>
      <c r="R24" s="98" t="str">
        <f t="shared" si="3"/>
        <v/>
      </c>
      <c r="S24" s="98"/>
      <c r="T24" s="99" t="str">
        <f t="shared" si="4"/>
        <v/>
      </c>
      <c r="U24" s="99"/>
    </row>
    <row r="25" spans="2:21" x14ac:dyDescent="0.15">
      <c r="B25" s="19">
        <v>17</v>
      </c>
      <c r="C25" s="96" t="str">
        <f t="shared" si="1"/>
        <v/>
      </c>
      <c r="D25" s="96"/>
      <c r="E25" s="19"/>
      <c r="F25" s="8"/>
      <c r="G25" s="19" t="s">
        <v>4</v>
      </c>
      <c r="H25" s="97"/>
      <c r="I25" s="97"/>
      <c r="J25" s="19"/>
      <c r="K25" s="96" t="str">
        <f t="shared" si="0"/>
        <v/>
      </c>
      <c r="L25" s="96"/>
      <c r="M25" s="6" t="str">
        <f t="shared" si="2"/>
        <v/>
      </c>
      <c r="N25" s="19"/>
      <c r="O25" s="8"/>
      <c r="P25" s="97"/>
      <c r="Q25" s="97"/>
      <c r="R25" s="98" t="str">
        <f t="shared" si="3"/>
        <v/>
      </c>
      <c r="S25" s="98"/>
      <c r="T25" s="99" t="str">
        <f t="shared" si="4"/>
        <v/>
      </c>
      <c r="U25" s="99"/>
    </row>
    <row r="26" spans="2:21" x14ac:dyDescent="0.15">
      <c r="B26" s="19">
        <v>18</v>
      </c>
      <c r="C26" s="96" t="str">
        <f t="shared" si="1"/>
        <v/>
      </c>
      <c r="D26" s="96"/>
      <c r="E26" s="19"/>
      <c r="F26" s="8"/>
      <c r="G26" s="19" t="s">
        <v>4</v>
      </c>
      <c r="H26" s="97"/>
      <c r="I26" s="97"/>
      <c r="J26" s="19"/>
      <c r="K26" s="96" t="str">
        <f t="shared" si="0"/>
        <v/>
      </c>
      <c r="L26" s="96"/>
      <c r="M26" s="6" t="str">
        <f t="shared" si="2"/>
        <v/>
      </c>
      <c r="N26" s="19"/>
      <c r="O26" s="8"/>
      <c r="P26" s="97"/>
      <c r="Q26" s="97"/>
      <c r="R26" s="98" t="str">
        <f t="shared" si="3"/>
        <v/>
      </c>
      <c r="S26" s="98"/>
      <c r="T26" s="99" t="str">
        <f t="shared" si="4"/>
        <v/>
      </c>
      <c r="U26" s="99"/>
    </row>
    <row r="27" spans="2:21" x14ac:dyDescent="0.15">
      <c r="B27" s="19">
        <v>19</v>
      </c>
      <c r="C27" s="96" t="str">
        <f t="shared" si="1"/>
        <v/>
      </c>
      <c r="D27" s="96"/>
      <c r="E27" s="19"/>
      <c r="F27" s="8"/>
      <c r="G27" s="19" t="s">
        <v>3</v>
      </c>
      <c r="H27" s="97"/>
      <c r="I27" s="97"/>
      <c r="J27" s="19"/>
      <c r="K27" s="96" t="str">
        <f t="shared" si="0"/>
        <v/>
      </c>
      <c r="L27" s="96"/>
      <c r="M27" s="6" t="str">
        <f t="shared" si="2"/>
        <v/>
      </c>
      <c r="N27" s="19"/>
      <c r="O27" s="8"/>
      <c r="P27" s="97"/>
      <c r="Q27" s="97"/>
      <c r="R27" s="98" t="str">
        <f t="shared" si="3"/>
        <v/>
      </c>
      <c r="S27" s="98"/>
      <c r="T27" s="99" t="str">
        <f t="shared" si="4"/>
        <v/>
      </c>
      <c r="U27" s="99"/>
    </row>
    <row r="28" spans="2:21" x14ac:dyDescent="0.15">
      <c r="B28" s="19">
        <v>20</v>
      </c>
      <c r="C28" s="96" t="str">
        <f t="shared" si="1"/>
        <v/>
      </c>
      <c r="D28" s="96"/>
      <c r="E28" s="19"/>
      <c r="F28" s="8"/>
      <c r="G28" s="19" t="s">
        <v>4</v>
      </c>
      <c r="H28" s="97"/>
      <c r="I28" s="97"/>
      <c r="J28" s="19"/>
      <c r="K28" s="96" t="str">
        <f t="shared" si="0"/>
        <v/>
      </c>
      <c r="L28" s="96"/>
      <c r="M28" s="6" t="str">
        <f t="shared" si="2"/>
        <v/>
      </c>
      <c r="N28" s="19"/>
      <c r="O28" s="8"/>
      <c r="P28" s="97"/>
      <c r="Q28" s="97"/>
      <c r="R28" s="98" t="str">
        <f t="shared" si="3"/>
        <v/>
      </c>
      <c r="S28" s="98"/>
      <c r="T28" s="99" t="str">
        <f t="shared" si="4"/>
        <v/>
      </c>
      <c r="U28" s="99"/>
    </row>
    <row r="29" spans="2:21" x14ac:dyDescent="0.15">
      <c r="B29" s="19">
        <v>21</v>
      </c>
      <c r="C29" s="96" t="str">
        <f t="shared" si="1"/>
        <v/>
      </c>
      <c r="D29" s="96"/>
      <c r="E29" s="19"/>
      <c r="F29" s="8"/>
      <c r="G29" s="19" t="s">
        <v>3</v>
      </c>
      <c r="H29" s="97"/>
      <c r="I29" s="97"/>
      <c r="J29" s="19"/>
      <c r="K29" s="96" t="str">
        <f t="shared" si="0"/>
        <v/>
      </c>
      <c r="L29" s="96"/>
      <c r="M29" s="6" t="str">
        <f t="shared" si="2"/>
        <v/>
      </c>
      <c r="N29" s="19"/>
      <c r="O29" s="8"/>
      <c r="P29" s="97"/>
      <c r="Q29" s="97"/>
      <c r="R29" s="98" t="str">
        <f t="shared" si="3"/>
        <v/>
      </c>
      <c r="S29" s="98"/>
      <c r="T29" s="99" t="str">
        <f t="shared" si="4"/>
        <v/>
      </c>
      <c r="U29" s="99"/>
    </row>
    <row r="30" spans="2:21" x14ac:dyDescent="0.15">
      <c r="B30" s="19">
        <v>22</v>
      </c>
      <c r="C30" s="96" t="str">
        <f t="shared" si="1"/>
        <v/>
      </c>
      <c r="D30" s="96"/>
      <c r="E30" s="19"/>
      <c r="F30" s="8"/>
      <c r="G30" s="19" t="s">
        <v>3</v>
      </c>
      <c r="H30" s="97"/>
      <c r="I30" s="97"/>
      <c r="J30" s="19"/>
      <c r="K30" s="96" t="str">
        <f t="shared" si="0"/>
        <v/>
      </c>
      <c r="L30" s="96"/>
      <c r="M30" s="6" t="str">
        <f t="shared" si="2"/>
        <v/>
      </c>
      <c r="N30" s="19"/>
      <c r="O30" s="8"/>
      <c r="P30" s="97"/>
      <c r="Q30" s="97"/>
      <c r="R30" s="98" t="str">
        <f t="shared" si="3"/>
        <v/>
      </c>
      <c r="S30" s="98"/>
      <c r="T30" s="99" t="str">
        <f t="shared" si="4"/>
        <v/>
      </c>
      <c r="U30" s="99"/>
    </row>
    <row r="31" spans="2:21" x14ac:dyDescent="0.15">
      <c r="B31" s="19">
        <v>23</v>
      </c>
      <c r="C31" s="96" t="str">
        <f t="shared" si="1"/>
        <v/>
      </c>
      <c r="D31" s="96"/>
      <c r="E31" s="19"/>
      <c r="F31" s="8"/>
      <c r="G31" s="19" t="s">
        <v>3</v>
      </c>
      <c r="H31" s="97"/>
      <c r="I31" s="97"/>
      <c r="J31" s="19"/>
      <c r="K31" s="96" t="str">
        <f t="shared" si="0"/>
        <v/>
      </c>
      <c r="L31" s="96"/>
      <c r="M31" s="6" t="str">
        <f t="shared" si="2"/>
        <v/>
      </c>
      <c r="N31" s="19"/>
      <c r="O31" s="8"/>
      <c r="P31" s="97"/>
      <c r="Q31" s="97"/>
      <c r="R31" s="98" t="str">
        <f t="shared" si="3"/>
        <v/>
      </c>
      <c r="S31" s="98"/>
      <c r="T31" s="99" t="str">
        <f t="shared" si="4"/>
        <v/>
      </c>
      <c r="U31" s="99"/>
    </row>
    <row r="32" spans="2:21" x14ac:dyDescent="0.15">
      <c r="B32" s="19">
        <v>24</v>
      </c>
      <c r="C32" s="96" t="str">
        <f t="shared" si="1"/>
        <v/>
      </c>
      <c r="D32" s="96"/>
      <c r="E32" s="19"/>
      <c r="F32" s="8"/>
      <c r="G32" s="19" t="s">
        <v>3</v>
      </c>
      <c r="H32" s="97"/>
      <c r="I32" s="97"/>
      <c r="J32" s="19"/>
      <c r="K32" s="96" t="str">
        <f t="shared" si="0"/>
        <v/>
      </c>
      <c r="L32" s="96"/>
      <c r="M32" s="6" t="str">
        <f t="shared" si="2"/>
        <v/>
      </c>
      <c r="N32" s="19"/>
      <c r="O32" s="8"/>
      <c r="P32" s="97"/>
      <c r="Q32" s="97"/>
      <c r="R32" s="98" t="str">
        <f t="shared" si="3"/>
        <v/>
      </c>
      <c r="S32" s="98"/>
      <c r="T32" s="99" t="str">
        <f t="shared" si="4"/>
        <v/>
      </c>
      <c r="U32" s="99"/>
    </row>
    <row r="33" spans="2:21" x14ac:dyDescent="0.15">
      <c r="B33" s="19">
        <v>25</v>
      </c>
      <c r="C33" s="96" t="str">
        <f t="shared" si="1"/>
        <v/>
      </c>
      <c r="D33" s="96"/>
      <c r="E33" s="19"/>
      <c r="F33" s="8"/>
      <c r="G33" s="19" t="s">
        <v>4</v>
      </c>
      <c r="H33" s="97"/>
      <c r="I33" s="97"/>
      <c r="J33" s="19"/>
      <c r="K33" s="96" t="str">
        <f t="shared" si="0"/>
        <v/>
      </c>
      <c r="L33" s="96"/>
      <c r="M33" s="6" t="str">
        <f t="shared" si="2"/>
        <v/>
      </c>
      <c r="N33" s="19"/>
      <c r="O33" s="8"/>
      <c r="P33" s="97"/>
      <c r="Q33" s="97"/>
      <c r="R33" s="98" t="str">
        <f t="shared" si="3"/>
        <v/>
      </c>
      <c r="S33" s="98"/>
      <c r="T33" s="99" t="str">
        <f t="shared" si="4"/>
        <v/>
      </c>
      <c r="U33" s="99"/>
    </row>
    <row r="34" spans="2:21" x14ac:dyDescent="0.15">
      <c r="B34" s="19">
        <v>26</v>
      </c>
      <c r="C34" s="96" t="str">
        <f t="shared" si="1"/>
        <v/>
      </c>
      <c r="D34" s="96"/>
      <c r="E34" s="19"/>
      <c r="F34" s="8"/>
      <c r="G34" s="19" t="s">
        <v>3</v>
      </c>
      <c r="H34" s="97"/>
      <c r="I34" s="97"/>
      <c r="J34" s="19"/>
      <c r="K34" s="96" t="str">
        <f t="shared" si="0"/>
        <v/>
      </c>
      <c r="L34" s="96"/>
      <c r="M34" s="6" t="str">
        <f t="shared" si="2"/>
        <v/>
      </c>
      <c r="N34" s="19"/>
      <c r="O34" s="8"/>
      <c r="P34" s="97"/>
      <c r="Q34" s="97"/>
      <c r="R34" s="98" t="str">
        <f t="shared" si="3"/>
        <v/>
      </c>
      <c r="S34" s="98"/>
      <c r="T34" s="99" t="str">
        <f t="shared" si="4"/>
        <v/>
      </c>
      <c r="U34" s="99"/>
    </row>
    <row r="35" spans="2:21" x14ac:dyDescent="0.15">
      <c r="B35" s="19">
        <v>27</v>
      </c>
      <c r="C35" s="96" t="str">
        <f t="shared" si="1"/>
        <v/>
      </c>
      <c r="D35" s="96"/>
      <c r="E35" s="19"/>
      <c r="F35" s="8"/>
      <c r="G35" s="19" t="s">
        <v>3</v>
      </c>
      <c r="H35" s="97"/>
      <c r="I35" s="97"/>
      <c r="J35" s="19"/>
      <c r="K35" s="96" t="str">
        <f t="shared" si="0"/>
        <v/>
      </c>
      <c r="L35" s="96"/>
      <c r="M35" s="6" t="str">
        <f t="shared" si="2"/>
        <v/>
      </c>
      <c r="N35" s="19"/>
      <c r="O35" s="8"/>
      <c r="P35" s="97"/>
      <c r="Q35" s="97"/>
      <c r="R35" s="98" t="str">
        <f t="shared" si="3"/>
        <v/>
      </c>
      <c r="S35" s="98"/>
      <c r="T35" s="99" t="str">
        <f t="shared" si="4"/>
        <v/>
      </c>
      <c r="U35" s="99"/>
    </row>
    <row r="36" spans="2:21" x14ac:dyDescent="0.15">
      <c r="B36" s="19">
        <v>28</v>
      </c>
      <c r="C36" s="96" t="str">
        <f t="shared" si="1"/>
        <v/>
      </c>
      <c r="D36" s="96"/>
      <c r="E36" s="19"/>
      <c r="F36" s="8"/>
      <c r="G36" s="19" t="s">
        <v>3</v>
      </c>
      <c r="H36" s="97"/>
      <c r="I36" s="97"/>
      <c r="J36" s="19"/>
      <c r="K36" s="96" t="str">
        <f t="shared" si="0"/>
        <v/>
      </c>
      <c r="L36" s="96"/>
      <c r="M36" s="6" t="str">
        <f t="shared" si="2"/>
        <v/>
      </c>
      <c r="N36" s="19"/>
      <c r="O36" s="8"/>
      <c r="P36" s="97"/>
      <c r="Q36" s="97"/>
      <c r="R36" s="98" t="str">
        <f t="shared" si="3"/>
        <v/>
      </c>
      <c r="S36" s="98"/>
      <c r="T36" s="99" t="str">
        <f t="shared" si="4"/>
        <v/>
      </c>
      <c r="U36" s="99"/>
    </row>
    <row r="37" spans="2:21" x14ac:dyDescent="0.15">
      <c r="B37" s="19">
        <v>29</v>
      </c>
      <c r="C37" s="96" t="str">
        <f t="shared" si="1"/>
        <v/>
      </c>
      <c r="D37" s="96"/>
      <c r="E37" s="19"/>
      <c r="F37" s="8"/>
      <c r="G37" s="19" t="s">
        <v>3</v>
      </c>
      <c r="H37" s="97"/>
      <c r="I37" s="97"/>
      <c r="J37" s="19"/>
      <c r="K37" s="96" t="str">
        <f t="shared" si="0"/>
        <v/>
      </c>
      <c r="L37" s="96"/>
      <c r="M37" s="6" t="str">
        <f t="shared" si="2"/>
        <v/>
      </c>
      <c r="N37" s="19"/>
      <c r="O37" s="8"/>
      <c r="P37" s="97"/>
      <c r="Q37" s="97"/>
      <c r="R37" s="98" t="str">
        <f t="shared" si="3"/>
        <v/>
      </c>
      <c r="S37" s="98"/>
      <c r="T37" s="99" t="str">
        <f t="shared" si="4"/>
        <v/>
      </c>
      <c r="U37" s="99"/>
    </row>
    <row r="38" spans="2:21" x14ac:dyDescent="0.15">
      <c r="B38" s="19">
        <v>30</v>
      </c>
      <c r="C38" s="96" t="str">
        <f t="shared" si="1"/>
        <v/>
      </c>
      <c r="D38" s="96"/>
      <c r="E38" s="19"/>
      <c r="F38" s="8"/>
      <c r="G38" s="19" t="s">
        <v>4</v>
      </c>
      <c r="H38" s="97"/>
      <c r="I38" s="97"/>
      <c r="J38" s="19"/>
      <c r="K38" s="96" t="str">
        <f t="shared" si="0"/>
        <v/>
      </c>
      <c r="L38" s="96"/>
      <c r="M38" s="6" t="str">
        <f t="shared" si="2"/>
        <v/>
      </c>
      <c r="N38" s="19"/>
      <c r="O38" s="8"/>
      <c r="P38" s="97"/>
      <c r="Q38" s="97"/>
      <c r="R38" s="98" t="str">
        <f t="shared" si="3"/>
        <v/>
      </c>
      <c r="S38" s="98"/>
      <c r="T38" s="99" t="str">
        <f t="shared" si="4"/>
        <v/>
      </c>
      <c r="U38" s="99"/>
    </row>
    <row r="39" spans="2:21" x14ac:dyDescent="0.15">
      <c r="B39" s="19">
        <v>31</v>
      </c>
      <c r="C39" s="96" t="str">
        <f t="shared" si="1"/>
        <v/>
      </c>
      <c r="D39" s="96"/>
      <c r="E39" s="19"/>
      <c r="F39" s="8"/>
      <c r="G39" s="19" t="s">
        <v>4</v>
      </c>
      <c r="H39" s="97"/>
      <c r="I39" s="97"/>
      <c r="J39" s="19"/>
      <c r="K39" s="96" t="str">
        <f t="shared" si="0"/>
        <v/>
      </c>
      <c r="L39" s="96"/>
      <c r="M39" s="6" t="str">
        <f t="shared" si="2"/>
        <v/>
      </c>
      <c r="N39" s="19"/>
      <c r="O39" s="8"/>
      <c r="P39" s="97"/>
      <c r="Q39" s="97"/>
      <c r="R39" s="98" t="str">
        <f t="shared" si="3"/>
        <v/>
      </c>
      <c r="S39" s="98"/>
      <c r="T39" s="99" t="str">
        <f t="shared" si="4"/>
        <v/>
      </c>
      <c r="U39" s="99"/>
    </row>
    <row r="40" spans="2:21" x14ac:dyDescent="0.15">
      <c r="B40" s="19">
        <v>32</v>
      </c>
      <c r="C40" s="96" t="str">
        <f t="shared" si="1"/>
        <v/>
      </c>
      <c r="D40" s="96"/>
      <c r="E40" s="19"/>
      <c r="F40" s="8"/>
      <c r="G40" s="19" t="s">
        <v>4</v>
      </c>
      <c r="H40" s="97"/>
      <c r="I40" s="97"/>
      <c r="J40" s="19"/>
      <c r="K40" s="96" t="str">
        <f t="shared" si="0"/>
        <v/>
      </c>
      <c r="L40" s="96"/>
      <c r="M40" s="6" t="str">
        <f t="shared" si="2"/>
        <v/>
      </c>
      <c r="N40" s="19"/>
      <c r="O40" s="8"/>
      <c r="P40" s="97"/>
      <c r="Q40" s="97"/>
      <c r="R40" s="98" t="str">
        <f t="shared" si="3"/>
        <v/>
      </c>
      <c r="S40" s="98"/>
      <c r="T40" s="99" t="str">
        <f t="shared" si="4"/>
        <v/>
      </c>
      <c r="U40" s="99"/>
    </row>
    <row r="41" spans="2:21" x14ac:dyDescent="0.15">
      <c r="B41" s="19">
        <v>33</v>
      </c>
      <c r="C41" s="96" t="str">
        <f t="shared" si="1"/>
        <v/>
      </c>
      <c r="D41" s="96"/>
      <c r="E41" s="19"/>
      <c r="F41" s="8"/>
      <c r="G41" s="19" t="s">
        <v>3</v>
      </c>
      <c r="H41" s="97"/>
      <c r="I41" s="97"/>
      <c r="J41" s="19"/>
      <c r="K41" s="96" t="str">
        <f t="shared" si="0"/>
        <v/>
      </c>
      <c r="L41" s="96"/>
      <c r="M41" s="6" t="str">
        <f t="shared" si="2"/>
        <v/>
      </c>
      <c r="N41" s="19"/>
      <c r="O41" s="8"/>
      <c r="P41" s="97"/>
      <c r="Q41" s="97"/>
      <c r="R41" s="98" t="str">
        <f t="shared" si="3"/>
        <v/>
      </c>
      <c r="S41" s="98"/>
      <c r="T41" s="99" t="str">
        <f t="shared" si="4"/>
        <v/>
      </c>
      <c r="U41" s="99"/>
    </row>
    <row r="42" spans="2:21" x14ac:dyDescent="0.15">
      <c r="B42" s="19">
        <v>34</v>
      </c>
      <c r="C42" s="96" t="str">
        <f t="shared" si="1"/>
        <v/>
      </c>
      <c r="D42" s="96"/>
      <c r="E42" s="19"/>
      <c r="F42" s="8"/>
      <c r="G42" s="19" t="s">
        <v>4</v>
      </c>
      <c r="H42" s="97"/>
      <c r="I42" s="97"/>
      <c r="J42" s="19"/>
      <c r="K42" s="96" t="str">
        <f t="shared" si="0"/>
        <v/>
      </c>
      <c r="L42" s="96"/>
      <c r="M42" s="6" t="str">
        <f t="shared" si="2"/>
        <v/>
      </c>
      <c r="N42" s="19"/>
      <c r="O42" s="8"/>
      <c r="P42" s="97"/>
      <c r="Q42" s="97"/>
      <c r="R42" s="98" t="str">
        <f t="shared" si="3"/>
        <v/>
      </c>
      <c r="S42" s="98"/>
      <c r="T42" s="99" t="str">
        <f t="shared" si="4"/>
        <v/>
      </c>
      <c r="U42" s="99"/>
    </row>
    <row r="43" spans="2:21" x14ac:dyDescent="0.15">
      <c r="B43" s="19">
        <v>35</v>
      </c>
      <c r="C43" s="96" t="str">
        <f t="shared" si="1"/>
        <v/>
      </c>
      <c r="D43" s="96"/>
      <c r="E43" s="19"/>
      <c r="F43" s="8"/>
      <c r="G43" s="19" t="s">
        <v>3</v>
      </c>
      <c r="H43" s="97"/>
      <c r="I43" s="97"/>
      <c r="J43" s="19"/>
      <c r="K43" s="96" t="str">
        <f t="shared" si="0"/>
        <v/>
      </c>
      <c r="L43" s="96"/>
      <c r="M43" s="6" t="str">
        <f t="shared" si="2"/>
        <v/>
      </c>
      <c r="N43" s="19"/>
      <c r="O43" s="8"/>
      <c r="P43" s="97"/>
      <c r="Q43" s="97"/>
      <c r="R43" s="98" t="str">
        <f t="shared" si="3"/>
        <v/>
      </c>
      <c r="S43" s="98"/>
      <c r="T43" s="99" t="str">
        <f t="shared" si="4"/>
        <v/>
      </c>
      <c r="U43" s="99"/>
    </row>
    <row r="44" spans="2:21" x14ac:dyDescent="0.15">
      <c r="B44" s="19">
        <v>36</v>
      </c>
      <c r="C44" s="96" t="str">
        <f t="shared" si="1"/>
        <v/>
      </c>
      <c r="D44" s="96"/>
      <c r="E44" s="19"/>
      <c r="F44" s="8"/>
      <c r="G44" s="19" t="s">
        <v>4</v>
      </c>
      <c r="H44" s="97"/>
      <c r="I44" s="97"/>
      <c r="J44" s="19"/>
      <c r="K44" s="96" t="str">
        <f t="shared" si="0"/>
        <v/>
      </c>
      <c r="L44" s="96"/>
      <c r="M44" s="6" t="str">
        <f t="shared" si="2"/>
        <v/>
      </c>
      <c r="N44" s="19"/>
      <c r="O44" s="8"/>
      <c r="P44" s="97"/>
      <c r="Q44" s="97"/>
      <c r="R44" s="98" t="str">
        <f t="shared" si="3"/>
        <v/>
      </c>
      <c r="S44" s="98"/>
      <c r="T44" s="99" t="str">
        <f t="shared" si="4"/>
        <v/>
      </c>
      <c r="U44" s="99"/>
    </row>
    <row r="45" spans="2:21" x14ac:dyDescent="0.15">
      <c r="B45" s="19">
        <v>37</v>
      </c>
      <c r="C45" s="96" t="str">
        <f t="shared" si="1"/>
        <v/>
      </c>
      <c r="D45" s="96"/>
      <c r="E45" s="19"/>
      <c r="F45" s="8"/>
      <c r="G45" s="19" t="s">
        <v>3</v>
      </c>
      <c r="H45" s="97"/>
      <c r="I45" s="97"/>
      <c r="J45" s="19"/>
      <c r="K45" s="96" t="str">
        <f t="shared" si="0"/>
        <v/>
      </c>
      <c r="L45" s="96"/>
      <c r="M45" s="6" t="str">
        <f t="shared" si="2"/>
        <v/>
      </c>
      <c r="N45" s="19"/>
      <c r="O45" s="8"/>
      <c r="P45" s="97"/>
      <c r="Q45" s="97"/>
      <c r="R45" s="98" t="str">
        <f t="shared" si="3"/>
        <v/>
      </c>
      <c r="S45" s="98"/>
      <c r="T45" s="99" t="str">
        <f t="shared" si="4"/>
        <v/>
      </c>
      <c r="U45" s="99"/>
    </row>
    <row r="46" spans="2:21" x14ac:dyDescent="0.15">
      <c r="B46" s="19">
        <v>38</v>
      </c>
      <c r="C46" s="96" t="str">
        <f t="shared" si="1"/>
        <v/>
      </c>
      <c r="D46" s="96"/>
      <c r="E46" s="19"/>
      <c r="F46" s="8"/>
      <c r="G46" s="19" t="s">
        <v>4</v>
      </c>
      <c r="H46" s="97"/>
      <c r="I46" s="97"/>
      <c r="J46" s="19"/>
      <c r="K46" s="96" t="str">
        <f t="shared" si="0"/>
        <v/>
      </c>
      <c r="L46" s="96"/>
      <c r="M46" s="6" t="str">
        <f t="shared" si="2"/>
        <v/>
      </c>
      <c r="N46" s="19"/>
      <c r="O46" s="8"/>
      <c r="P46" s="97"/>
      <c r="Q46" s="97"/>
      <c r="R46" s="98" t="str">
        <f t="shared" si="3"/>
        <v/>
      </c>
      <c r="S46" s="98"/>
      <c r="T46" s="99" t="str">
        <f t="shared" si="4"/>
        <v/>
      </c>
      <c r="U46" s="99"/>
    </row>
    <row r="47" spans="2:21" x14ac:dyDescent="0.15">
      <c r="B47" s="19">
        <v>39</v>
      </c>
      <c r="C47" s="96" t="str">
        <f t="shared" si="1"/>
        <v/>
      </c>
      <c r="D47" s="96"/>
      <c r="E47" s="19"/>
      <c r="F47" s="8"/>
      <c r="G47" s="19" t="s">
        <v>4</v>
      </c>
      <c r="H47" s="97"/>
      <c r="I47" s="97"/>
      <c r="J47" s="19"/>
      <c r="K47" s="96" t="str">
        <f t="shared" si="0"/>
        <v/>
      </c>
      <c r="L47" s="96"/>
      <c r="M47" s="6" t="str">
        <f t="shared" si="2"/>
        <v/>
      </c>
      <c r="N47" s="19"/>
      <c r="O47" s="8"/>
      <c r="P47" s="97"/>
      <c r="Q47" s="97"/>
      <c r="R47" s="98" t="str">
        <f t="shared" si="3"/>
        <v/>
      </c>
      <c r="S47" s="98"/>
      <c r="T47" s="99" t="str">
        <f t="shared" si="4"/>
        <v/>
      </c>
      <c r="U47" s="99"/>
    </row>
    <row r="48" spans="2:21" x14ac:dyDescent="0.15">
      <c r="B48" s="19">
        <v>40</v>
      </c>
      <c r="C48" s="96" t="str">
        <f t="shared" si="1"/>
        <v/>
      </c>
      <c r="D48" s="96"/>
      <c r="E48" s="19"/>
      <c r="F48" s="8"/>
      <c r="G48" s="19" t="s">
        <v>37</v>
      </c>
      <c r="H48" s="97"/>
      <c r="I48" s="97"/>
      <c r="J48" s="19"/>
      <c r="K48" s="96" t="str">
        <f t="shared" si="0"/>
        <v/>
      </c>
      <c r="L48" s="96"/>
      <c r="M48" s="6" t="str">
        <f t="shared" si="2"/>
        <v/>
      </c>
      <c r="N48" s="19"/>
      <c r="O48" s="8"/>
      <c r="P48" s="97"/>
      <c r="Q48" s="97"/>
      <c r="R48" s="98" t="str">
        <f t="shared" si="3"/>
        <v/>
      </c>
      <c r="S48" s="98"/>
      <c r="T48" s="99" t="str">
        <f t="shared" si="4"/>
        <v/>
      </c>
      <c r="U48" s="99"/>
    </row>
    <row r="49" spans="2:21" x14ac:dyDescent="0.15">
      <c r="B49" s="19">
        <v>41</v>
      </c>
      <c r="C49" s="96" t="str">
        <f t="shared" si="1"/>
        <v/>
      </c>
      <c r="D49" s="96"/>
      <c r="E49" s="19"/>
      <c r="F49" s="8"/>
      <c r="G49" s="19" t="s">
        <v>4</v>
      </c>
      <c r="H49" s="97"/>
      <c r="I49" s="97"/>
      <c r="J49" s="19"/>
      <c r="K49" s="96" t="str">
        <f t="shared" si="0"/>
        <v/>
      </c>
      <c r="L49" s="96"/>
      <c r="M49" s="6" t="str">
        <f t="shared" si="2"/>
        <v/>
      </c>
      <c r="N49" s="19"/>
      <c r="O49" s="8"/>
      <c r="P49" s="97"/>
      <c r="Q49" s="97"/>
      <c r="R49" s="98" t="str">
        <f t="shared" si="3"/>
        <v/>
      </c>
      <c r="S49" s="98"/>
      <c r="T49" s="99" t="str">
        <f t="shared" si="4"/>
        <v/>
      </c>
      <c r="U49" s="99"/>
    </row>
    <row r="50" spans="2:21" x14ac:dyDescent="0.15">
      <c r="B50" s="19">
        <v>42</v>
      </c>
      <c r="C50" s="96" t="str">
        <f t="shared" si="1"/>
        <v/>
      </c>
      <c r="D50" s="96"/>
      <c r="E50" s="19"/>
      <c r="F50" s="8"/>
      <c r="G50" s="19" t="s">
        <v>4</v>
      </c>
      <c r="H50" s="97"/>
      <c r="I50" s="97"/>
      <c r="J50" s="19"/>
      <c r="K50" s="96" t="str">
        <f t="shared" si="0"/>
        <v/>
      </c>
      <c r="L50" s="96"/>
      <c r="M50" s="6" t="str">
        <f t="shared" si="2"/>
        <v/>
      </c>
      <c r="N50" s="19"/>
      <c r="O50" s="8"/>
      <c r="P50" s="97"/>
      <c r="Q50" s="97"/>
      <c r="R50" s="98" t="str">
        <f t="shared" si="3"/>
        <v/>
      </c>
      <c r="S50" s="98"/>
      <c r="T50" s="99" t="str">
        <f t="shared" si="4"/>
        <v/>
      </c>
      <c r="U50" s="99"/>
    </row>
    <row r="51" spans="2:21" x14ac:dyDescent="0.15">
      <c r="B51" s="19">
        <v>43</v>
      </c>
      <c r="C51" s="96" t="str">
        <f t="shared" si="1"/>
        <v/>
      </c>
      <c r="D51" s="96"/>
      <c r="E51" s="19"/>
      <c r="F51" s="8"/>
      <c r="G51" s="19" t="s">
        <v>3</v>
      </c>
      <c r="H51" s="97"/>
      <c r="I51" s="97"/>
      <c r="J51" s="19"/>
      <c r="K51" s="96" t="str">
        <f t="shared" si="0"/>
        <v/>
      </c>
      <c r="L51" s="96"/>
      <c r="M51" s="6" t="str">
        <f t="shared" si="2"/>
        <v/>
      </c>
      <c r="N51" s="19"/>
      <c r="O51" s="8"/>
      <c r="P51" s="97"/>
      <c r="Q51" s="97"/>
      <c r="R51" s="98" t="str">
        <f t="shared" si="3"/>
        <v/>
      </c>
      <c r="S51" s="98"/>
      <c r="T51" s="99" t="str">
        <f t="shared" si="4"/>
        <v/>
      </c>
      <c r="U51" s="99"/>
    </row>
    <row r="52" spans="2:21" x14ac:dyDescent="0.15">
      <c r="B52" s="19">
        <v>44</v>
      </c>
      <c r="C52" s="96" t="str">
        <f t="shared" si="1"/>
        <v/>
      </c>
      <c r="D52" s="96"/>
      <c r="E52" s="19"/>
      <c r="F52" s="8"/>
      <c r="G52" s="19" t="s">
        <v>3</v>
      </c>
      <c r="H52" s="97"/>
      <c r="I52" s="97"/>
      <c r="J52" s="19"/>
      <c r="K52" s="96" t="str">
        <f t="shared" si="0"/>
        <v/>
      </c>
      <c r="L52" s="96"/>
      <c r="M52" s="6" t="str">
        <f t="shared" si="2"/>
        <v/>
      </c>
      <c r="N52" s="19"/>
      <c r="O52" s="8"/>
      <c r="P52" s="97"/>
      <c r="Q52" s="97"/>
      <c r="R52" s="98" t="str">
        <f t="shared" si="3"/>
        <v/>
      </c>
      <c r="S52" s="98"/>
      <c r="T52" s="99" t="str">
        <f t="shared" si="4"/>
        <v/>
      </c>
      <c r="U52" s="99"/>
    </row>
    <row r="53" spans="2:21" x14ac:dyDescent="0.15">
      <c r="B53" s="19">
        <v>45</v>
      </c>
      <c r="C53" s="96" t="str">
        <f t="shared" si="1"/>
        <v/>
      </c>
      <c r="D53" s="96"/>
      <c r="E53" s="19"/>
      <c r="F53" s="8"/>
      <c r="G53" s="19" t="s">
        <v>4</v>
      </c>
      <c r="H53" s="97"/>
      <c r="I53" s="97"/>
      <c r="J53" s="19"/>
      <c r="K53" s="96" t="str">
        <f t="shared" si="0"/>
        <v/>
      </c>
      <c r="L53" s="96"/>
      <c r="M53" s="6" t="str">
        <f t="shared" si="2"/>
        <v/>
      </c>
      <c r="N53" s="19"/>
      <c r="O53" s="8"/>
      <c r="P53" s="97"/>
      <c r="Q53" s="97"/>
      <c r="R53" s="98" t="str">
        <f t="shared" si="3"/>
        <v/>
      </c>
      <c r="S53" s="98"/>
      <c r="T53" s="99" t="str">
        <f t="shared" si="4"/>
        <v/>
      </c>
      <c r="U53" s="99"/>
    </row>
    <row r="54" spans="2:21" x14ac:dyDescent="0.15">
      <c r="B54" s="19">
        <v>46</v>
      </c>
      <c r="C54" s="96" t="str">
        <f t="shared" si="1"/>
        <v/>
      </c>
      <c r="D54" s="96"/>
      <c r="E54" s="19"/>
      <c r="F54" s="8"/>
      <c r="G54" s="19" t="s">
        <v>4</v>
      </c>
      <c r="H54" s="97"/>
      <c r="I54" s="97"/>
      <c r="J54" s="19"/>
      <c r="K54" s="96" t="str">
        <f t="shared" si="0"/>
        <v/>
      </c>
      <c r="L54" s="96"/>
      <c r="M54" s="6" t="str">
        <f t="shared" si="2"/>
        <v/>
      </c>
      <c r="N54" s="19"/>
      <c r="O54" s="8"/>
      <c r="P54" s="97"/>
      <c r="Q54" s="97"/>
      <c r="R54" s="98" t="str">
        <f t="shared" si="3"/>
        <v/>
      </c>
      <c r="S54" s="98"/>
      <c r="T54" s="99" t="str">
        <f t="shared" si="4"/>
        <v/>
      </c>
      <c r="U54" s="99"/>
    </row>
    <row r="55" spans="2:21" x14ac:dyDescent="0.15">
      <c r="B55" s="19">
        <v>47</v>
      </c>
      <c r="C55" s="96" t="str">
        <f t="shared" si="1"/>
        <v/>
      </c>
      <c r="D55" s="96"/>
      <c r="E55" s="19"/>
      <c r="F55" s="8"/>
      <c r="G55" s="19" t="s">
        <v>3</v>
      </c>
      <c r="H55" s="97"/>
      <c r="I55" s="97"/>
      <c r="J55" s="19"/>
      <c r="K55" s="96" t="str">
        <f t="shared" si="0"/>
        <v/>
      </c>
      <c r="L55" s="96"/>
      <c r="M55" s="6" t="str">
        <f t="shared" si="2"/>
        <v/>
      </c>
      <c r="N55" s="19"/>
      <c r="O55" s="8"/>
      <c r="P55" s="97"/>
      <c r="Q55" s="97"/>
      <c r="R55" s="98" t="str">
        <f t="shared" si="3"/>
        <v/>
      </c>
      <c r="S55" s="98"/>
      <c r="T55" s="99" t="str">
        <f t="shared" si="4"/>
        <v/>
      </c>
      <c r="U55" s="99"/>
    </row>
    <row r="56" spans="2:21" x14ac:dyDescent="0.15">
      <c r="B56" s="19">
        <v>48</v>
      </c>
      <c r="C56" s="96" t="str">
        <f t="shared" si="1"/>
        <v/>
      </c>
      <c r="D56" s="96"/>
      <c r="E56" s="19"/>
      <c r="F56" s="8"/>
      <c r="G56" s="19" t="s">
        <v>3</v>
      </c>
      <c r="H56" s="97"/>
      <c r="I56" s="97"/>
      <c r="J56" s="19"/>
      <c r="K56" s="96" t="str">
        <f t="shared" si="0"/>
        <v/>
      </c>
      <c r="L56" s="96"/>
      <c r="M56" s="6" t="str">
        <f t="shared" si="2"/>
        <v/>
      </c>
      <c r="N56" s="19"/>
      <c r="O56" s="8"/>
      <c r="P56" s="97"/>
      <c r="Q56" s="97"/>
      <c r="R56" s="98" t="str">
        <f t="shared" si="3"/>
        <v/>
      </c>
      <c r="S56" s="98"/>
      <c r="T56" s="99" t="str">
        <f t="shared" si="4"/>
        <v/>
      </c>
      <c r="U56" s="99"/>
    </row>
    <row r="57" spans="2:21" x14ac:dyDescent="0.15">
      <c r="B57" s="19">
        <v>49</v>
      </c>
      <c r="C57" s="96" t="str">
        <f t="shared" si="1"/>
        <v/>
      </c>
      <c r="D57" s="96"/>
      <c r="E57" s="19"/>
      <c r="F57" s="8"/>
      <c r="G57" s="19" t="s">
        <v>3</v>
      </c>
      <c r="H57" s="97"/>
      <c r="I57" s="97"/>
      <c r="J57" s="19"/>
      <c r="K57" s="96" t="str">
        <f t="shared" si="0"/>
        <v/>
      </c>
      <c r="L57" s="96"/>
      <c r="M57" s="6" t="str">
        <f t="shared" si="2"/>
        <v/>
      </c>
      <c r="N57" s="19"/>
      <c r="O57" s="8"/>
      <c r="P57" s="97"/>
      <c r="Q57" s="97"/>
      <c r="R57" s="98" t="str">
        <f t="shared" si="3"/>
        <v/>
      </c>
      <c r="S57" s="98"/>
      <c r="T57" s="99" t="str">
        <f t="shared" si="4"/>
        <v/>
      </c>
      <c r="U57" s="99"/>
    </row>
    <row r="58" spans="2:21" x14ac:dyDescent="0.15">
      <c r="B58" s="19">
        <v>50</v>
      </c>
      <c r="C58" s="96" t="str">
        <f t="shared" si="1"/>
        <v/>
      </c>
      <c r="D58" s="96"/>
      <c r="E58" s="19"/>
      <c r="F58" s="8"/>
      <c r="G58" s="19" t="s">
        <v>3</v>
      </c>
      <c r="H58" s="97"/>
      <c r="I58" s="97"/>
      <c r="J58" s="19"/>
      <c r="K58" s="96" t="str">
        <f t="shared" si="0"/>
        <v/>
      </c>
      <c r="L58" s="96"/>
      <c r="M58" s="6" t="str">
        <f t="shared" si="2"/>
        <v/>
      </c>
      <c r="N58" s="19"/>
      <c r="O58" s="8"/>
      <c r="P58" s="97"/>
      <c r="Q58" s="97"/>
      <c r="R58" s="98" t="str">
        <f t="shared" si="3"/>
        <v/>
      </c>
      <c r="S58" s="98"/>
      <c r="T58" s="99" t="str">
        <f t="shared" si="4"/>
        <v/>
      </c>
      <c r="U58" s="99"/>
    </row>
    <row r="59" spans="2:21" x14ac:dyDescent="0.15">
      <c r="B59" s="19">
        <v>51</v>
      </c>
      <c r="C59" s="96" t="str">
        <f t="shared" si="1"/>
        <v/>
      </c>
      <c r="D59" s="96"/>
      <c r="E59" s="19"/>
      <c r="F59" s="8"/>
      <c r="G59" s="19" t="s">
        <v>3</v>
      </c>
      <c r="H59" s="97"/>
      <c r="I59" s="97"/>
      <c r="J59" s="19"/>
      <c r="K59" s="96" t="str">
        <f t="shared" si="0"/>
        <v/>
      </c>
      <c r="L59" s="96"/>
      <c r="M59" s="6" t="str">
        <f t="shared" si="2"/>
        <v/>
      </c>
      <c r="N59" s="19"/>
      <c r="O59" s="8"/>
      <c r="P59" s="97"/>
      <c r="Q59" s="97"/>
      <c r="R59" s="98" t="str">
        <f t="shared" si="3"/>
        <v/>
      </c>
      <c r="S59" s="98"/>
      <c r="T59" s="99" t="str">
        <f t="shared" si="4"/>
        <v/>
      </c>
      <c r="U59" s="99"/>
    </row>
    <row r="60" spans="2:21" x14ac:dyDescent="0.15">
      <c r="B60" s="19">
        <v>52</v>
      </c>
      <c r="C60" s="96" t="str">
        <f t="shared" si="1"/>
        <v/>
      </c>
      <c r="D60" s="96"/>
      <c r="E60" s="19"/>
      <c r="F60" s="8"/>
      <c r="G60" s="19" t="s">
        <v>3</v>
      </c>
      <c r="H60" s="97"/>
      <c r="I60" s="97"/>
      <c r="J60" s="19"/>
      <c r="K60" s="96" t="str">
        <f t="shared" si="0"/>
        <v/>
      </c>
      <c r="L60" s="96"/>
      <c r="M60" s="6" t="str">
        <f t="shared" si="2"/>
        <v/>
      </c>
      <c r="N60" s="19"/>
      <c r="O60" s="8"/>
      <c r="P60" s="97"/>
      <c r="Q60" s="97"/>
      <c r="R60" s="98" t="str">
        <f t="shared" si="3"/>
        <v/>
      </c>
      <c r="S60" s="98"/>
      <c r="T60" s="99" t="str">
        <f t="shared" si="4"/>
        <v/>
      </c>
      <c r="U60" s="99"/>
    </row>
    <row r="61" spans="2:21" x14ac:dyDescent="0.15">
      <c r="B61" s="19">
        <v>53</v>
      </c>
      <c r="C61" s="96" t="str">
        <f t="shared" si="1"/>
        <v/>
      </c>
      <c r="D61" s="96"/>
      <c r="E61" s="19"/>
      <c r="F61" s="8"/>
      <c r="G61" s="19" t="s">
        <v>3</v>
      </c>
      <c r="H61" s="97"/>
      <c r="I61" s="97"/>
      <c r="J61" s="19"/>
      <c r="K61" s="96" t="str">
        <f t="shared" si="0"/>
        <v/>
      </c>
      <c r="L61" s="96"/>
      <c r="M61" s="6" t="str">
        <f t="shared" si="2"/>
        <v/>
      </c>
      <c r="N61" s="19"/>
      <c r="O61" s="8"/>
      <c r="P61" s="97"/>
      <c r="Q61" s="97"/>
      <c r="R61" s="98" t="str">
        <f t="shared" si="3"/>
        <v/>
      </c>
      <c r="S61" s="98"/>
      <c r="T61" s="99" t="str">
        <f t="shared" si="4"/>
        <v/>
      </c>
      <c r="U61" s="99"/>
    </row>
    <row r="62" spans="2:21" x14ac:dyDescent="0.15">
      <c r="B62" s="19">
        <v>54</v>
      </c>
      <c r="C62" s="96" t="str">
        <f t="shared" si="1"/>
        <v/>
      </c>
      <c r="D62" s="96"/>
      <c r="E62" s="19"/>
      <c r="F62" s="8"/>
      <c r="G62" s="19" t="s">
        <v>3</v>
      </c>
      <c r="H62" s="97"/>
      <c r="I62" s="97"/>
      <c r="J62" s="19"/>
      <c r="K62" s="96" t="str">
        <f t="shared" si="0"/>
        <v/>
      </c>
      <c r="L62" s="96"/>
      <c r="M62" s="6" t="str">
        <f t="shared" si="2"/>
        <v/>
      </c>
      <c r="N62" s="19"/>
      <c r="O62" s="8"/>
      <c r="P62" s="97"/>
      <c r="Q62" s="97"/>
      <c r="R62" s="98" t="str">
        <f t="shared" si="3"/>
        <v/>
      </c>
      <c r="S62" s="98"/>
      <c r="T62" s="99" t="str">
        <f t="shared" si="4"/>
        <v/>
      </c>
      <c r="U62" s="99"/>
    </row>
    <row r="63" spans="2:21" x14ac:dyDescent="0.15">
      <c r="B63" s="19">
        <v>55</v>
      </c>
      <c r="C63" s="96" t="str">
        <f t="shared" si="1"/>
        <v/>
      </c>
      <c r="D63" s="96"/>
      <c r="E63" s="19"/>
      <c r="F63" s="8"/>
      <c r="G63" s="19" t="s">
        <v>4</v>
      </c>
      <c r="H63" s="97"/>
      <c r="I63" s="97"/>
      <c r="J63" s="19"/>
      <c r="K63" s="96" t="str">
        <f t="shared" si="0"/>
        <v/>
      </c>
      <c r="L63" s="96"/>
      <c r="M63" s="6" t="str">
        <f t="shared" si="2"/>
        <v/>
      </c>
      <c r="N63" s="19"/>
      <c r="O63" s="8"/>
      <c r="P63" s="97"/>
      <c r="Q63" s="97"/>
      <c r="R63" s="98" t="str">
        <f t="shared" si="3"/>
        <v/>
      </c>
      <c r="S63" s="98"/>
      <c r="T63" s="99" t="str">
        <f t="shared" si="4"/>
        <v/>
      </c>
      <c r="U63" s="99"/>
    </row>
    <row r="64" spans="2:21" x14ac:dyDescent="0.15">
      <c r="B64" s="19">
        <v>56</v>
      </c>
      <c r="C64" s="96" t="str">
        <f t="shared" si="1"/>
        <v/>
      </c>
      <c r="D64" s="96"/>
      <c r="E64" s="19"/>
      <c r="F64" s="8"/>
      <c r="G64" s="19" t="s">
        <v>3</v>
      </c>
      <c r="H64" s="97"/>
      <c r="I64" s="97"/>
      <c r="J64" s="19"/>
      <c r="K64" s="96" t="str">
        <f t="shared" si="0"/>
        <v/>
      </c>
      <c r="L64" s="96"/>
      <c r="M64" s="6" t="str">
        <f t="shared" si="2"/>
        <v/>
      </c>
      <c r="N64" s="19"/>
      <c r="O64" s="8"/>
      <c r="P64" s="97"/>
      <c r="Q64" s="97"/>
      <c r="R64" s="98" t="str">
        <f t="shared" si="3"/>
        <v/>
      </c>
      <c r="S64" s="98"/>
      <c r="T64" s="99" t="str">
        <f t="shared" si="4"/>
        <v/>
      </c>
      <c r="U64" s="99"/>
    </row>
    <row r="65" spans="2:21" x14ac:dyDescent="0.15">
      <c r="B65" s="19">
        <v>57</v>
      </c>
      <c r="C65" s="96" t="str">
        <f t="shared" si="1"/>
        <v/>
      </c>
      <c r="D65" s="96"/>
      <c r="E65" s="19"/>
      <c r="F65" s="8"/>
      <c r="G65" s="19" t="s">
        <v>3</v>
      </c>
      <c r="H65" s="97"/>
      <c r="I65" s="97"/>
      <c r="J65" s="19"/>
      <c r="K65" s="96" t="str">
        <f t="shared" si="0"/>
        <v/>
      </c>
      <c r="L65" s="96"/>
      <c r="M65" s="6" t="str">
        <f t="shared" si="2"/>
        <v/>
      </c>
      <c r="N65" s="19"/>
      <c r="O65" s="8"/>
      <c r="P65" s="97"/>
      <c r="Q65" s="97"/>
      <c r="R65" s="98" t="str">
        <f t="shared" si="3"/>
        <v/>
      </c>
      <c r="S65" s="98"/>
      <c r="T65" s="99" t="str">
        <f t="shared" si="4"/>
        <v/>
      </c>
      <c r="U65" s="99"/>
    </row>
    <row r="66" spans="2:21" x14ac:dyDescent="0.15">
      <c r="B66" s="19">
        <v>58</v>
      </c>
      <c r="C66" s="96" t="str">
        <f t="shared" si="1"/>
        <v/>
      </c>
      <c r="D66" s="96"/>
      <c r="E66" s="19"/>
      <c r="F66" s="8"/>
      <c r="G66" s="19" t="s">
        <v>3</v>
      </c>
      <c r="H66" s="97"/>
      <c r="I66" s="97"/>
      <c r="J66" s="19"/>
      <c r="K66" s="96" t="str">
        <f t="shared" si="0"/>
        <v/>
      </c>
      <c r="L66" s="96"/>
      <c r="M66" s="6" t="str">
        <f t="shared" si="2"/>
        <v/>
      </c>
      <c r="N66" s="19"/>
      <c r="O66" s="8"/>
      <c r="P66" s="97"/>
      <c r="Q66" s="97"/>
      <c r="R66" s="98" t="str">
        <f t="shared" si="3"/>
        <v/>
      </c>
      <c r="S66" s="98"/>
      <c r="T66" s="99" t="str">
        <f t="shared" si="4"/>
        <v/>
      </c>
      <c r="U66" s="99"/>
    </row>
    <row r="67" spans="2:21" x14ac:dyDescent="0.15">
      <c r="B67" s="19">
        <v>59</v>
      </c>
      <c r="C67" s="96" t="str">
        <f t="shared" si="1"/>
        <v/>
      </c>
      <c r="D67" s="96"/>
      <c r="E67" s="19"/>
      <c r="F67" s="8"/>
      <c r="G67" s="19" t="s">
        <v>3</v>
      </c>
      <c r="H67" s="97"/>
      <c r="I67" s="97"/>
      <c r="J67" s="19"/>
      <c r="K67" s="96" t="str">
        <f t="shared" si="0"/>
        <v/>
      </c>
      <c r="L67" s="96"/>
      <c r="M67" s="6" t="str">
        <f t="shared" si="2"/>
        <v/>
      </c>
      <c r="N67" s="19"/>
      <c r="O67" s="8"/>
      <c r="P67" s="97"/>
      <c r="Q67" s="97"/>
      <c r="R67" s="98" t="str">
        <f t="shared" si="3"/>
        <v/>
      </c>
      <c r="S67" s="98"/>
      <c r="T67" s="99" t="str">
        <f t="shared" si="4"/>
        <v/>
      </c>
      <c r="U67" s="99"/>
    </row>
    <row r="68" spans="2:21" x14ac:dyDescent="0.15">
      <c r="B68" s="19">
        <v>60</v>
      </c>
      <c r="C68" s="96" t="str">
        <f t="shared" si="1"/>
        <v/>
      </c>
      <c r="D68" s="96"/>
      <c r="E68" s="19"/>
      <c r="F68" s="8"/>
      <c r="G68" s="19" t="s">
        <v>4</v>
      </c>
      <c r="H68" s="97"/>
      <c r="I68" s="97"/>
      <c r="J68" s="19"/>
      <c r="K68" s="96" t="str">
        <f t="shared" si="0"/>
        <v/>
      </c>
      <c r="L68" s="96"/>
      <c r="M68" s="6" t="str">
        <f t="shared" si="2"/>
        <v/>
      </c>
      <c r="N68" s="19"/>
      <c r="O68" s="8"/>
      <c r="P68" s="97"/>
      <c r="Q68" s="97"/>
      <c r="R68" s="98" t="str">
        <f t="shared" si="3"/>
        <v/>
      </c>
      <c r="S68" s="98"/>
      <c r="T68" s="99" t="str">
        <f t="shared" si="4"/>
        <v/>
      </c>
      <c r="U68" s="99"/>
    </row>
    <row r="69" spans="2:21" x14ac:dyDescent="0.15">
      <c r="B69" s="19">
        <v>61</v>
      </c>
      <c r="C69" s="96" t="str">
        <f t="shared" si="1"/>
        <v/>
      </c>
      <c r="D69" s="96"/>
      <c r="E69" s="19"/>
      <c r="F69" s="8"/>
      <c r="G69" s="19" t="s">
        <v>4</v>
      </c>
      <c r="H69" s="97"/>
      <c r="I69" s="97"/>
      <c r="J69" s="19"/>
      <c r="K69" s="96" t="str">
        <f t="shared" si="0"/>
        <v/>
      </c>
      <c r="L69" s="96"/>
      <c r="M69" s="6" t="str">
        <f t="shared" si="2"/>
        <v/>
      </c>
      <c r="N69" s="19"/>
      <c r="O69" s="8"/>
      <c r="P69" s="97"/>
      <c r="Q69" s="97"/>
      <c r="R69" s="98" t="str">
        <f t="shared" si="3"/>
        <v/>
      </c>
      <c r="S69" s="98"/>
      <c r="T69" s="99" t="str">
        <f t="shared" si="4"/>
        <v/>
      </c>
      <c r="U69" s="99"/>
    </row>
    <row r="70" spans="2:21" x14ac:dyDescent="0.15">
      <c r="B70" s="19">
        <v>62</v>
      </c>
      <c r="C70" s="96" t="str">
        <f t="shared" si="1"/>
        <v/>
      </c>
      <c r="D70" s="96"/>
      <c r="E70" s="19"/>
      <c r="F70" s="8"/>
      <c r="G70" s="19" t="s">
        <v>3</v>
      </c>
      <c r="H70" s="97"/>
      <c r="I70" s="97"/>
      <c r="J70" s="19"/>
      <c r="K70" s="96" t="str">
        <f t="shared" si="0"/>
        <v/>
      </c>
      <c r="L70" s="96"/>
      <c r="M70" s="6" t="str">
        <f t="shared" si="2"/>
        <v/>
      </c>
      <c r="N70" s="19"/>
      <c r="O70" s="8"/>
      <c r="P70" s="97"/>
      <c r="Q70" s="97"/>
      <c r="R70" s="98" t="str">
        <f t="shared" si="3"/>
        <v/>
      </c>
      <c r="S70" s="98"/>
      <c r="T70" s="99" t="str">
        <f t="shared" si="4"/>
        <v/>
      </c>
      <c r="U70" s="99"/>
    </row>
    <row r="71" spans="2:21" x14ac:dyDescent="0.15">
      <c r="B71" s="19">
        <v>63</v>
      </c>
      <c r="C71" s="96" t="str">
        <f t="shared" si="1"/>
        <v/>
      </c>
      <c r="D71" s="96"/>
      <c r="E71" s="19"/>
      <c r="F71" s="8"/>
      <c r="G71" s="19" t="s">
        <v>4</v>
      </c>
      <c r="H71" s="97"/>
      <c r="I71" s="97"/>
      <c r="J71" s="19"/>
      <c r="K71" s="96" t="str">
        <f t="shared" si="0"/>
        <v/>
      </c>
      <c r="L71" s="96"/>
      <c r="M71" s="6" t="str">
        <f t="shared" si="2"/>
        <v/>
      </c>
      <c r="N71" s="19"/>
      <c r="O71" s="8"/>
      <c r="P71" s="97"/>
      <c r="Q71" s="97"/>
      <c r="R71" s="98" t="str">
        <f t="shared" si="3"/>
        <v/>
      </c>
      <c r="S71" s="98"/>
      <c r="T71" s="99" t="str">
        <f t="shared" si="4"/>
        <v/>
      </c>
      <c r="U71" s="99"/>
    </row>
    <row r="72" spans="2:21" x14ac:dyDescent="0.15">
      <c r="B72" s="19">
        <v>64</v>
      </c>
      <c r="C72" s="96" t="str">
        <f t="shared" si="1"/>
        <v/>
      </c>
      <c r="D72" s="96"/>
      <c r="E72" s="19"/>
      <c r="F72" s="8"/>
      <c r="G72" s="19" t="s">
        <v>3</v>
      </c>
      <c r="H72" s="97"/>
      <c r="I72" s="97"/>
      <c r="J72" s="19"/>
      <c r="K72" s="96" t="str">
        <f t="shared" si="0"/>
        <v/>
      </c>
      <c r="L72" s="96"/>
      <c r="M72" s="6" t="str">
        <f t="shared" si="2"/>
        <v/>
      </c>
      <c r="N72" s="19"/>
      <c r="O72" s="8"/>
      <c r="P72" s="97"/>
      <c r="Q72" s="97"/>
      <c r="R72" s="98" t="str">
        <f t="shared" si="3"/>
        <v/>
      </c>
      <c r="S72" s="98"/>
      <c r="T72" s="99" t="str">
        <f t="shared" si="4"/>
        <v/>
      </c>
      <c r="U72" s="99"/>
    </row>
    <row r="73" spans="2:21" x14ac:dyDescent="0.15">
      <c r="B73" s="19">
        <v>65</v>
      </c>
      <c r="C73" s="96" t="str">
        <f t="shared" si="1"/>
        <v/>
      </c>
      <c r="D73" s="96"/>
      <c r="E73" s="19"/>
      <c r="F73" s="8"/>
      <c r="G73" s="19" t="s">
        <v>4</v>
      </c>
      <c r="H73" s="97"/>
      <c r="I73" s="97"/>
      <c r="J73" s="19"/>
      <c r="K73" s="96" t="str">
        <f t="shared" ref="K73:K108" si="5">IF(F73="","",C73*0.03)</f>
        <v/>
      </c>
      <c r="L73" s="96"/>
      <c r="M73" s="6" t="str">
        <f t="shared" si="2"/>
        <v/>
      </c>
      <c r="N73" s="19"/>
      <c r="O73" s="8"/>
      <c r="P73" s="97"/>
      <c r="Q73" s="97"/>
      <c r="R73" s="98" t="str">
        <f t="shared" si="3"/>
        <v/>
      </c>
      <c r="S73" s="98"/>
      <c r="T73" s="99" t="str">
        <f t="shared" si="4"/>
        <v/>
      </c>
      <c r="U73" s="99"/>
    </row>
    <row r="74" spans="2:21" x14ac:dyDescent="0.15">
      <c r="B74" s="19">
        <v>66</v>
      </c>
      <c r="C74" s="96" t="str">
        <f t="shared" ref="C74:C108" si="6">IF(R73="","",C73+R73)</f>
        <v/>
      </c>
      <c r="D74" s="96"/>
      <c r="E74" s="19"/>
      <c r="F74" s="8"/>
      <c r="G74" s="19" t="s">
        <v>4</v>
      </c>
      <c r="H74" s="97"/>
      <c r="I74" s="97"/>
      <c r="J74" s="19"/>
      <c r="K74" s="96" t="str">
        <f t="shared" si="5"/>
        <v/>
      </c>
      <c r="L74" s="96"/>
      <c r="M74" s="6" t="str">
        <f t="shared" ref="M74:M108" si="7">IF(J74="","",(K74/J74)/1000)</f>
        <v/>
      </c>
      <c r="N74" s="19"/>
      <c r="O74" s="8"/>
      <c r="P74" s="97"/>
      <c r="Q74" s="97"/>
      <c r="R74" s="98" t="str">
        <f t="shared" ref="R74:R108" si="8">IF(O74="","",(IF(G74="売",H74-P74,P74-H74))*M74*100000)</f>
        <v/>
      </c>
      <c r="S74" s="98"/>
      <c r="T74" s="99" t="str">
        <f t="shared" ref="T74:T108" si="9">IF(O74="","",IF(R74&lt;0,J74*(-1),IF(G74="買",(P74-H74)*100,(H74-P74)*100)))</f>
        <v/>
      </c>
      <c r="U74" s="99"/>
    </row>
    <row r="75" spans="2:21" x14ac:dyDescent="0.15">
      <c r="B75" s="19">
        <v>67</v>
      </c>
      <c r="C75" s="96" t="str">
        <f t="shared" si="6"/>
        <v/>
      </c>
      <c r="D75" s="96"/>
      <c r="E75" s="19"/>
      <c r="F75" s="8"/>
      <c r="G75" s="19" t="s">
        <v>3</v>
      </c>
      <c r="H75" s="97"/>
      <c r="I75" s="97"/>
      <c r="J75" s="19"/>
      <c r="K75" s="96" t="str">
        <f t="shared" si="5"/>
        <v/>
      </c>
      <c r="L75" s="96"/>
      <c r="M75" s="6" t="str">
        <f t="shared" si="7"/>
        <v/>
      </c>
      <c r="N75" s="19"/>
      <c r="O75" s="8"/>
      <c r="P75" s="97"/>
      <c r="Q75" s="97"/>
      <c r="R75" s="98" t="str">
        <f t="shared" si="8"/>
        <v/>
      </c>
      <c r="S75" s="98"/>
      <c r="T75" s="99" t="str">
        <f t="shared" si="9"/>
        <v/>
      </c>
      <c r="U75" s="99"/>
    </row>
    <row r="76" spans="2:21" x14ac:dyDescent="0.15">
      <c r="B76" s="19">
        <v>68</v>
      </c>
      <c r="C76" s="96" t="str">
        <f t="shared" si="6"/>
        <v/>
      </c>
      <c r="D76" s="96"/>
      <c r="E76" s="19"/>
      <c r="F76" s="8"/>
      <c r="G76" s="19" t="s">
        <v>3</v>
      </c>
      <c r="H76" s="97"/>
      <c r="I76" s="97"/>
      <c r="J76" s="19"/>
      <c r="K76" s="96" t="str">
        <f t="shared" si="5"/>
        <v/>
      </c>
      <c r="L76" s="96"/>
      <c r="M76" s="6" t="str">
        <f t="shared" si="7"/>
        <v/>
      </c>
      <c r="N76" s="19"/>
      <c r="O76" s="8"/>
      <c r="P76" s="97"/>
      <c r="Q76" s="97"/>
      <c r="R76" s="98" t="str">
        <f t="shared" si="8"/>
        <v/>
      </c>
      <c r="S76" s="98"/>
      <c r="T76" s="99" t="str">
        <f t="shared" si="9"/>
        <v/>
      </c>
      <c r="U76" s="99"/>
    </row>
    <row r="77" spans="2:21" x14ac:dyDescent="0.15">
      <c r="B77" s="19">
        <v>69</v>
      </c>
      <c r="C77" s="96" t="str">
        <f t="shared" si="6"/>
        <v/>
      </c>
      <c r="D77" s="96"/>
      <c r="E77" s="19"/>
      <c r="F77" s="8"/>
      <c r="G77" s="19" t="s">
        <v>3</v>
      </c>
      <c r="H77" s="97"/>
      <c r="I77" s="97"/>
      <c r="J77" s="19"/>
      <c r="K77" s="96" t="str">
        <f t="shared" si="5"/>
        <v/>
      </c>
      <c r="L77" s="96"/>
      <c r="M77" s="6" t="str">
        <f t="shared" si="7"/>
        <v/>
      </c>
      <c r="N77" s="19"/>
      <c r="O77" s="8"/>
      <c r="P77" s="97"/>
      <c r="Q77" s="97"/>
      <c r="R77" s="98" t="str">
        <f t="shared" si="8"/>
        <v/>
      </c>
      <c r="S77" s="98"/>
      <c r="T77" s="99" t="str">
        <f t="shared" si="9"/>
        <v/>
      </c>
      <c r="U77" s="99"/>
    </row>
    <row r="78" spans="2:21" x14ac:dyDescent="0.15">
      <c r="B78" s="19">
        <v>70</v>
      </c>
      <c r="C78" s="96" t="str">
        <f t="shared" si="6"/>
        <v/>
      </c>
      <c r="D78" s="96"/>
      <c r="E78" s="19"/>
      <c r="F78" s="8"/>
      <c r="G78" s="19" t="s">
        <v>4</v>
      </c>
      <c r="H78" s="97"/>
      <c r="I78" s="97"/>
      <c r="J78" s="19"/>
      <c r="K78" s="96" t="str">
        <f t="shared" si="5"/>
        <v/>
      </c>
      <c r="L78" s="96"/>
      <c r="M78" s="6" t="str">
        <f t="shared" si="7"/>
        <v/>
      </c>
      <c r="N78" s="19"/>
      <c r="O78" s="8"/>
      <c r="P78" s="97"/>
      <c r="Q78" s="97"/>
      <c r="R78" s="98" t="str">
        <f t="shared" si="8"/>
        <v/>
      </c>
      <c r="S78" s="98"/>
      <c r="T78" s="99" t="str">
        <f t="shared" si="9"/>
        <v/>
      </c>
      <c r="U78" s="99"/>
    </row>
    <row r="79" spans="2:21" x14ac:dyDescent="0.15">
      <c r="B79" s="19">
        <v>71</v>
      </c>
      <c r="C79" s="96" t="str">
        <f t="shared" si="6"/>
        <v/>
      </c>
      <c r="D79" s="96"/>
      <c r="E79" s="19"/>
      <c r="F79" s="8"/>
      <c r="G79" s="19" t="s">
        <v>3</v>
      </c>
      <c r="H79" s="97"/>
      <c r="I79" s="97"/>
      <c r="J79" s="19"/>
      <c r="K79" s="96" t="str">
        <f t="shared" si="5"/>
        <v/>
      </c>
      <c r="L79" s="96"/>
      <c r="M79" s="6" t="str">
        <f t="shared" si="7"/>
        <v/>
      </c>
      <c r="N79" s="19"/>
      <c r="O79" s="8"/>
      <c r="P79" s="97"/>
      <c r="Q79" s="97"/>
      <c r="R79" s="98" t="str">
        <f t="shared" si="8"/>
        <v/>
      </c>
      <c r="S79" s="98"/>
      <c r="T79" s="99" t="str">
        <f t="shared" si="9"/>
        <v/>
      </c>
      <c r="U79" s="99"/>
    </row>
    <row r="80" spans="2:21" x14ac:dyDescent="0.15">
      <c r="B80" s="19">
        <v>72</v>
      </c>
      <c r="C80" s="96" t="str">
        <f t="shared" si="6"/>
        <v/>
      </c>
      <c r="D80" s="96"/>
      <c r="E80" s="19"/>
      <c r="F80" s="8"/>
      <c r="G80" s="19" t="s">
        <v>4</v>
      </c>
      <c r="H80" s="97"/>
      <c r="I80" s="97"/>
      <c r="J80" s="19"/>
      <c r="K80" s="96" t="str">
        <f t="shared" si="5"/>
        <v/>
      </c>
      <c r="L80" s="96"/>
      <c r="M80" s="6" t="str">
        <f t="shared" si="7"/>
        <v/>
      </c>
      <c r="N80" s="19"/>
      <c r="O80" s="8"/>
      <c r="P80" s="97"/>
      <c r="Q80" s="97"/>
      <c r="R80" s="98" t="str">
        <f t="shared" si="8"/>
        <v/>
      </c>
      <c r="S80" s="98"/>
      <c r="T80" s="99" t="str">
        <f t="shared" si="9"/>
        <v/>
      </c>
      <c r="U80" s="99"/>
    </row>
    <row r="81" spans="2:21" x14ac:dyDescent="0.15">
      <c r="B81" s="19">
        <v>73</v>
      </c>
      <c r="C81" s="96" t="str">
        <f t="shared" si="6"/>
        <v/>
      </c>
      <c r="D81" s="96"/>
      <c r="E81" s="19"/>
      <c r="F81" s="8"/>
      <c r="G81" s="19" t="s">
        <v>3</v>
      </c>
      <c r="H81" s="97"/>
      <c r="I81" s="97"/>
      <c r="J81" s="19"/>
      <c r="K81" s="96" t="str">
        <f t="shared" si="5"/>
        <v/>
      </c>
      <c r="L81" s="96"/>
      <c r="M81" s="6" t="str">
        <f t="shared" si="7"/>
        <v/>
      </c>
      <c r="N81" s="19"/>
      <c r="O81" s="8"/>
      <c r="P81" s="97"/>
      <c r="Q81" s="97"/>
      <c r="R81" s="98" t="str">
        <f t="shared" si="8"/>
        <v/>
      </c>
      <c r="S81" s="98"/>
      <c r="T81" s="99" t="str">
        <f t="shared" si="9"/>
        <v/>
      </c>
      <c r="U81" s="99"/>
    </row>
    <row r="82" spans="2:21" x14ac:dyDescent="0.15">
      <c r="B82" s="19">
        <v>74</v>
      </c>
      <c r="C82" s="96" t="str">
        <f t="shared" si="6"/>
        <v/>
      </c>
      <c r="D82" s="96"/>
      <c r="E82" s="19"/>
      <c r="F82" s="8"/>
      <c r="G82" s="19" t="s">
        <v>3</v>
      </c>
      <c r="H82" s="97"/>
      <c r="I82" s="97"/>
      <c r="J82" s="19"/>
      <c r="K82" s="96" t="str">
        <f t="shared" si="5"/>
        <v/>
      </c>
      <c r="L82" s="96"/>
      <c r="M82" s="6" t="str">
        <f t="shared" si="7"/>
        <v/>
      </c>
      <c r="N82" s="19"/>
      <c r="O82" s="8"/>
      <c r="P82" s="97"/>
      <c r="Q82" s="97"/>
      <c r="R82" s="98" t="str">
        <f t="shared" si="8"/>
        <v/>
      </c>
      <c r="S82" s="98"/>
      <c r="T82" s="99" t="str">
        <f t="shared" si="9"/>
        <v/>
      </c>
      <c r="U82" s="99"/>
    </row>
    <row r="83" spans="2:21" x14ac:dyDescent="0.15">
      <c r="B83" s="19">
        <v>75</v>
      </c>
      <c r="C83" s="96" t="str">
        <f t="shared" si="6"/>
        <v/>
      </c>
      <c r="D83" s="96"/>
      <c r="E83" s="19"/>
      <c r="F83" s="8"/>
      <c r="G83" s="19" t="s">
        <v>3</v>
      </c>
      <c r="H83" s="97"/>
      <c r="I83" s="97"/>
      <c r="J83" s="19"/>
      <c r="K83" s="96" t="str">
        <f t="shared" si="5"/>
        <v/>
      </c>
      <c r="L83" s="96"/>
      <c r="M83" s="6" t="str">
        <f t="shared" si="7"/>
        <v/>
      </c>
      <c r="N83" s="19"/>
      <c r="O83" s="8"/>
      <c r="P83" s="97"/>
      <c r="Q83" s="97"/>
      <c r="R83" s="98" t="str">
        <f t="shared" si="8"/>
        <v/>
      </c>
      <c r="S83" s="98"/>
      <c r="T83" s="99" t="str">
        <f t="shared" si="9"/>
        <v/>
      </c>
      <c r="U83" s="99"/>
    </row>
    <row r="84" spans="2:21" x14ac:dyDescent="0.15">
      <c r="B84" s="19">
        <v>76</v>
      </c>
      <c r="C84" s="96" t="str">
        <f t="shared" si="6"/>
        <v/>
      </c>
      <c r="D84" s="96"/>
      <c r="E84" s="19"/>
      <c r="F84" s="8"/>
      <c r="G84" s="19" t="s">
        <v>3</v>
      </c>
      <c r="H84" s="97"/>
      <c r="I84" s="97"/>
      <c r="J84" s="19"/>
      <c r="K84" s="96" t="str">
        <f t="shared" si="5"/>
        <v/>
      </c>
      <c r="L84" s="96"/>
      <c r="M84" s="6" t="str">
        <f t="shared" si="7"/>
        <v/>
      </c>
      <c r="N84" s="19"/>
      <c r="O84" s="8"/>
      <c r="P84" s="97"/>
      <c r="Q84" s="97"/>
      <c r="R84" s="98" t="str">
        <f t="shared" si="8"/>
        <v/>
      </c>
      <c r="S84" s="98"/>
      <c r="T84" s="99" t="str">
        <f t="shared" si="9"/>
        <v/>
      </c>
      <c r="U84" s="99"/>
    </row>
    <row r="85" spans="2:21" x14ac:dyDescent="0.15">
      <c r="B85" s="19">
        <v>77</v>
      </c>
      <c r="C85" s="96" t="str">
        <f t="shared" si="6"/>
        <v/>
      </c>
      <c r="D85" s="96"/>
      <c r="E85" s="19"/>
      <c r="F85" s="8"/>
      <c r="G85" s="19" t="s">
        <v>4</v>
      </c>
      <c r="H85" s="97"/>
      <c r="I85" s="97"/>
      <c r="J85" s="19"/>
      <c r="K85" s="96" t="str">
        <f t="shared" si="5"/>
        <v/>
      </c>
      <c r="L85" s="96"/>
      <c r="M85" s="6" t="str">
        <f t="shared" si="7"/>
        <v/>
      </c>
      <c r="N85" s="19"/>
      <c r="O85" s="8"/>
      <c r="P85" s="97"/>
      <c r="Q85" s="97"/>
      <c r="R85" s="98" t="str">
        <f t="shared" si="8"/>
        <v/>
      </c>
      <c r="S85" s="98"/>
      <c r="T85" s="99" t="str">
        <f t="shared" si="9"/>
        <v/>
      </c>
      <c r="U85" s="99"/>
    </row>
    <row r="86" spans="2:21" x14ac:dyDescent="0.15">
      <c r="B86" s="19">
        <v>78</v>
      </c>
      <c r="C86" s="96" t="str">
        <f t="shared" si="6"/>
        <v/>
      </c>
      <c r="D86" s="96"/>
      <c r="E86" s="19"/>
      <c r="F86" s="8"/>
      <c r="G86" s="19" t="s">
        <v>3</v>
      </c>
      <c r="H86" s="97"/>
      <c r="I86" s="97"/>
      <c r="J86" s="19"/>
      <c r="K86" s="96" t="str">
        <f t="shared" si="5"/>
        <v/>
      </c>
      <c r="L86" s="96"/>
      <c r="M86" s="6" t="str">
        <f t="shared" si="7"/>
        <v/>
      </c>
      <c r="N86" s="19"/>
      <c r="O86" s="8"/>
      <c r="P86" s="97"/>
      <c r="Q86" s="97"/>
      <c r="R86" s="98" t="str">
        <f t="shared" si="8"/>
        <v/>
      </c>
      <c r="S86" s="98"/>
      <c r="T86" s="99" t="str">
        <f t="shared" si="9"/>
        <v/>
      </c>
      <c r="U86" s="99"/>
    </row>
    <row r="87" spans="2:21" x14ac:dyDescent="0.15">
      <c r="B87" s="19">
        <v>79</v>
      </c>
      <c r="C87" s="96" t="str">
        <f t="shared" si="6"/>
        <v/>
      </c>
      <c r="D87" s="96"/>
      <c r="E87" s="19"/>
      <c r="F87" s="8"/>
      <c r="G87" s="19" t="s">
        <v>4</v>
      </c>
      <c r="H87" s="97"/>
      <c r="I87" s="97"/>
      <c r="J87" s="19"/>
      <c r="K87" s="96" t="str">
        <f t="shared" si="5"/>
        <v/>
      </c>
      <c r="L87" s="96"/>
      <c r="M87" s="6" t="str">
        <f t="shared" si="7"/>
        <v/>
      </c>
      <c r="N87" s="19"/>
      <c r="O87" s="8"/>
      <c r="P87" s="97"/>
      <c r="Q87" s="97"/>
      <c r="R87" s="98" t="str">
        <f t="shared" si="8"/>
        <v/>
      </c>
      <c r="S87" s="98"/>
      <c r="T87" s="99" t="str">
        <f t="shared" si="9"/>
        <v/>
      </c>
      <c r="U87" s="99"/>
    </row>
    <row r="88" spans="2:21" x14ac:dyDescent="0.15">
      <c r="B88" s="19">
        <v>80</v>
      </c>
      <c r="C88" s="96" t="str">
        <f t="shared" si="6"/>
        <v/>
      </c>
      <c r="D88" s="96"/>
      <c r="E88" s="19"/>
      <c r="F88" s="8"/>
      <c r="G88" s="19" t="s">
        <v>4</v>
      </c>
      <c r="H88" s="97"/>
      <c r="I88" s="97"/>
      <c r="J88" s="19"/>
      <c r="K88" s="96" t="str">
        <f t="shared" si="5"/>
        <v/>
      </c>
      <c r="L88" s="96"/>
      <c r="M88" s="6" t="str">
        <f t="shared" si="7"/>
        <v/>
      </c>
      <c r="N88" s="19"/>
      <c r="O88" s="8"/>
      <c r="P88" s="97"/>
      <c r="Q88" s="97"/>
      <c r="R88" s="98" t="str">
        <f t="shared" si="8"/>
        <v/>
      </c>
      <c r="S88" s="98"/>
      <c r="T88" s="99" t="str">
        <f t="shared" si="9"/>
        <v/>
      </c>
      <c r="U88" s="99"/>
    </row>
    <row r="89" spans="2:21" x14ac:dyDescent="0.15">
      <c r="B89" s="19">
        <v>81</v>
      </c>
      <c r="C89" s="96" t="str">
        <f t="shared" si="6"/>
        <v/>
      </c>
      <c r="D89" s="96"/>
      <c r="E89" s="19"/>
      <c r="F89" s="8"/>
      <c r="G89" s="19" t="s">
        <v>4</v>
      </c>
      <c r="H89" s="97"/>
      <c r="I89" s="97"/>
      <c r="J89" s="19"/>
      <c r="K89" s="96" t="str">
        <f t="shared" si="5"/>
        <v/>
      </c>
      <c r="L89" s="96"/>
      <c r="M89" s="6" t="str">
        <f t="shared" si="7"/>
        <v/>
      </c>
      <c r="N89" s="19"/>
      <c r="O89" s="8"/>
      <c r="P89" s="97"/>
      <c r="Q89" s="97"/>
      <c r="R89" s="98" t="str">
        <f t="shared" si="8"/>
        <v/>
      </c>
      <c r="S89" s="98"/>
      <c r="T89" s="99" t="str">
        <f t="shared" si="9"/>
        <v/>
      </c>
      <c r="U89" s="99"/>
    </row>
    <row r="90" spans="2:21" x14ac:dyDescent="0.15">
      <c r="B90" s="19">
        <v>82</v>
      </c>
      <c r="C90" s="96" t="str">
        <f t="shared" si="6"/>
        <v/>
      </c>
      <c r="D90" s="96"/>
      <c r="E90" s="19"/>
      <c r="F90" s="8"/>
      <c r="G90" s="19" t="s">
        <v>4</v>
      </c>
      <c r="H90" s="97"/>
      <c r="I90" s="97"/>
      <c r="J90" s="19"/>
      <c r="K90" s="96" t="str">
        <f t="shared" si="5"/>
        <v/>
      </c>
      <c r="L90" s="96"/>
      <c r="M90" s="6" t="str">
        <f t="shared" si="7"/>
        <v/>
      </c>
      <c r="N90" s="19"/>
      <c r="O90" s="8"/>
      <c r="P90" s="97"/>
      <c r="Q90" s="97"/>
      <c r="R90" s="98" t="str">
        <f t="shared" si="8"/>
        <v/>
      </c>
      <c r="S90" s="98"/>
      <c r="T90" s="99" t="str">
        <f t="shared" si="9"/>
        <v/>
      </c>
      <c r="U90" s="99"/>
    </row>
    <row r="91" spans="2:21" x14ac:dyDescent="0.15">
      <c r="B91" s="19">
        <v>83</v>
      </c>
      <c r="C91" s="96" t="str">
        <f t="shared" si="6"/>
        <v/>
      </c>
      <c r="D91" s="96"/>
      <c r="E91" s="19"/>
      <c r="F91" s="8"/>
      <c r="G91" s="19" t="s">
        <v>4</v>
      </c>
      <c r="H91" s="97"/>
      <c r="I91" s="97"/>
      <c r="J91" s="19"/>
      <c r="K91" s="96" t="str">
        <f t="shared" si="5"/>
        <v/>
      </c>
      <c r="L91" s="96"/>
      <c r="M91" s="6" t="str">
        <f t="shared" si="7"/>
        <v/>
      </c>
      <c r="N91" s="19"/>
      <c r="O91" s="8"/>
      <c r="P91" s="97"/>
      <c r="Q91" s="97"/>
      <c r="R91" s="98" t="str">
        <f t="shared" si="8"/>
        <v/>
      </c>
      <c r="S91" s="98"/>
      <c r="T91" s="99" t="str">
        <f t="shared" si="9"/>
        <v/>
      </c>
      <c r="U91" s="99"/>
    </row>
    <row r="92" spans="2:21" x14ac:dyDescent="0.15">
      <c r="B92" s="19">
        <v>84</v>
      </c>
      <c r="C92" s="96" t="str">
        <f t="shared" si="6"/>
        <v/>
      </c>
      <c r="D92" s="96"/>
      <c r="E92" s="19"/>
      <c r="F92" s="8"/>
      <c r="G92" s="19" t="s">
        <v>3</v>
      </c>
      <c r="H92" s="97"/>
      <c r="I92" s="97"/>
      <c r="J92" s="19"/>
      <c r="K92" s="96" t="str">
        <f t="shared" si="5"/>
        <v/>
      </c>
      <c r="L92" s="96"/>
      <c r="M92" s="6" t="str">
        <f t="shared" si="7"/>
        <v/>
      </c>
      <c r="N92" s="19"/>
      <c r="O92" s="8"/>
      <c r="P92" s="97"/>
      <c r="Q92" s="97"/>
      <c r="R92" s="98" t="str">
        <f t="shared" si="8"/>
        <v/>
      </c>
      <c r="S92" s="98"/>
      <c r="T92" s="99" t="str">
        <f t="shared" si="9"/>
        <v/>
      </c>
      <c r="U92" s="99"/>
    </row>
    <row r="93" spans="2:21" x14ac:dyDescent="0.15">
      <c r="B93" s="19">
        <v>85</v>
      </c>
      <c r="C93" s="96" t="str">
        <f t="shared" si="6"/>
        <v/>
      </c>
      <c r="D93" s="96"/>
      <c r="E93" s="19"/>
      <c r="F93" s="8"/>
      <c r="G93" s="19" t="s">
        <v>4</v>
      </c>
      <c r="H93" s="97"/>
      <c r="I93" s="97"/>
      <c r="J93" s="19"/>
      <c r="K93" s="96" t="str">
        <f t="shared" si="5"/>
        <v/>
      </c>
      <c r="L93" s="96"/>
      <c r="M93" s="6" t="str">
        <f t="shared" si="7"/>
        <v/>
      </c>
      <c r="N93" s="19"/>
      <c r="O93" s="8"/>
      <c r="P93" s="97"/>
      <c r="Q93" s="97"/>
      <c r="R93" s="98" t="str">
        <f t="shared" si="8"/>
        <v/>
      </c>
      <c r="S93" s="98"/>
      <c r="T93" s="99" t="str">
        <f t="shared" si="9"/>
        <v/>
      </c>
      <c r="U93" s="99"/>
    </row>
    <row r="94" spans="2:21" x14ac:dyDescent="0.15">
      <c r="B94" s="19">
        <v>86</v>
      </c>
      <c r="C94" s="96" t="str">
        <f t="shared" si="6"/>
        <v/>
      </c>
      <c r="D94" s="96"/>
      <c r="E94" s="19"/>
      <c r="F94" s="8"/>
      <c r="G94" s="19" t="s">
        <v>3</v>
      </c>
      <c r="H94" s="97"/>
      <c r="I94" s="97"/>
      <c r="J94" s="19"/>
      <c r="K94" s="96" t="str">
        <f t="shared" si="5"/>
        <v/>
      </c>
      <c r="L94" s="96"/>
      <c r="M94" s="6" t="str">
        <f t="shared" si="7"/>
        <v/>
      </c>
      <c r="N94" s="19"/>
      <c r="O94" s="8"/>
      <c r="P94" s="97"/>
      <c r="Q94" s="97"/>
      <c r="R94" s="98" t="str">
        <f t="shared" si="8"/>
        <v/>
      </c>
      <c r="S94" s="98"/>
      <c r="T94" s="99" t="str">
        <f t="shared" si="9"/>
        <v/>
      </c>
      <c r="U94" s="99"/>
    </row>
    <row r="95" spans="2:21" x14ac:dyDescent="0.15">
      <c r="B95" s="19">
        <v>87</v>
      </c>
      <c r="C95" s="96" t="str">
        <f t="shared" si="6"/>
        <v/>
      </c>
      <c r="D95" s="96"/>
      <c r="E95" s="19"/>
      <c r="F95" s="8"/>
      <c r="G95" s="19" t="s">
        <v>4</v>
      </c>
      <c r="H95" s="97"/>
      <c r="I95" s="97"/>
      <c r="J95" s="19"/>
      <c r="K95" s="96" t="str">
        <f t="shared" si="5"/>
        <v/>
      </c>
      <c r="L95" s="96"/>
      <c r="M95" s="6" t="str">
        <f t="shared" si="7"/>
        <v/>
      </c>
      <c r="N95" s="19"/>
      <c r="O95" s="8"/>
      <c r="P95" s="97"/>
      <c r="Q95" s="97"/>
      <c r="R95" s="98" t="str">
        <f t="shared" si="8"/>
        <v/>
      </c>
      <c r="S95" s="98"/>
      <c r="T95" s="99" t="str">
        <f t="shared" si="9"/>
        <v/>
      </c>
      <c r="U95" s="99"/>
    </row>
    <row r="96" spans="2:21" x14ac:dyDescent="0.15">
      <c r="B96" s="19">
        <v>88</v>
      </c>
      <c r="C96" s="96" t="str">
        <f t="shared" si="6"/>
        <v/>
      </c>
      <c r="D96" s="96"/>
      <c r="E96" s="19"/>
      <c r="F96" s="8"/>
      <c r="G96" s="19" t="s">
        <v>3</v>
      </c>
      <c r="H96" s="97"/>
      <c r="I96" s="97"/>
      <c r="J96" s="19"/>
      <c r="K96" s="96" t="str">
        <f t="shared" si="5"/>
        <v/>
      </c>
      <c r="L96" s="96"/>
      <c r="M96" s="6" t="str">
        <f t="shared" si="7"/>
        <v/>
      </c>
      <c r="N96" s="19"/>
      <c r="O96" s="8"/>
      <c r="P96" s="97"/>
      <c r="Q96" s="97"/>
      <c r="R96" s="98" t="str">
        <f t="shared" si="8"/>
        <v/>
      </c>
      <c r="S96" s="98"/>
      <c r="T96" s="99" t="str">
        <f t="shared" si="9"/>
        <v/>
      </c>
      <c r="U96" s="99"/>
    </row>
    <row r="97" spans="2:21" x14ac:dyDescent="0.15">
      <c r="B97" s="19">
        <v>89</v>
      </c>
      <c r="C97" s="96" t="str">
        <f t="shared" si="6"/>
        <v/>
      </c>
      <c r="D97" s="96"/>
      <c r="E97" s="19"/>
      <c r="F97" s="8"/>
      <c r="G97" s="19" t="s">
        <v>4</v>
      </c>
      <c r="H97" s="97"/>
      <c r="I97" s="97"/>
      <c r="J97" s="19"/>
      <c r="K97" s="96" t="str">
        <f t="shared" si="5"/>
        <v/>
      </c>
      <c r="L97" s="96"/>
      <c r="M97" s="6" t="str">
        <f t="shared" si="7"/>
        <v/>
      </c>
      <c r="N97" s="19"/>
      <c r="O97" s="8"/>
      <c r="P97" s="97"/>
      <c r="Q97" s="97"/>
      <c r="R97" s="98" t="str">
        <f t="shared" si="8"/>
        <v/>
      </c>
      <c r="S97" s="98"/>
      <c r="T97" s="99" t="str">
        <f t="shared" si="9"/>
        <v/>
      </c>
      <c r="U97" s="99"/>
    </row>
    <row r="98" spans="2:21" x14ac:dyDescent="0.15">
      <c r="B98" s="19">
        <v>90</v>
      </c>
      <c r="C98" s="96" t="str">
        <f t="shared" si="6"/>
        <v/>
      </c>
      <c r="D98" s="96"/>
      <c r="E98" s="19"/>
      <c r="F98" s="8"/>
      <c r="G98" s="19" t="s">
        <v>3</v>
      </c>
      <c r="H98" s="97"/>
      <c r="I98" s="97"/>
      <c r="J98" s="19"/>
      <c r="K98" s="96" t="str">
        <f t="shared" si="5"/>
        <v/>
      </c>
      <c r="L98" s="96"/>
      <c r="M98" s="6" t="str">
        <f t="shared" si="7"/>
        <v/>
      </c>
      <c r="N98" s="19"/>
      <c r="O98" s="8"/>
      <c r="P98" s="97"/>
      <c r="Q98" s="97"/>
      <c r="R98" s="98" t="str">
        <f t="shared" si="8"/>
        <v/>
      </c>
      <c r="S98" s="98"/>
      <c r="T98" s="99" t="str">
        <f t="shared" si="9"/>
        <v/>
      </c>
      <c r="U98" s="99"/>
    </row>
    <row r="99" spans="2:21" x14ac:dyDescent="0.15">
      <c r="B99" s="19">
        <v>91</v>
      </c>
      <c r="C99" s="96" t="str">
        <f t="shared" si="6"/>
        <v/>
      </c>
      <c r="D99" s="96"/>
      <c r="E99" s="19"/>
      <c r="F99" s="8"/>
      <c r="G99" s="19" t="s">
        <v>4</v>
      </c>
      <c r="H99" s="97"/>
      <c r="I99" s="97"/>
      <c r="J99" s="19"/>
      <c r="K99" s="96" t="str">
        <f t="shared" si="5"/>
        <v/>
      </c>
      <c r="L99" s="96"/>
      <c r="M99" s="6" t="str">
        <f t="shared" si="7"/>
        <v/>
      </c>
      <c r="N99" s="19"/>
      <c r="O99" s="8"/>
      <c r="P99" s="97"/>
      <c r="Q99" s="97"/>
      <c r="R99" s="98" t="str">
        <f t="shared" si="8"/>
        <v/>
      </c>
      <c r="S99" s="98"/>
      <c r="T99" s="99" t="str">
        <f t="shared" si="9"/>
        <v/>
      </c>
      <c r="U99" s="99"/>
    </row>
    <row r="100" spans="2:21" x14ac:dyDescent="0.15">
      <c r="B100" s="19">
        <v>92</v>
      </c>
      <c r="C100" s="96" t="str">
        <f t="shared" si="6"/>
        <v/>
      </c>
      <c r="D100" s="96"/>
      <c r="E100" s="19"/>
      <c r="F100" s="8"/>
      <c r="G100" s="19" t="s">
        <v>4</v>
      </c>
      <c r="H100" s="97"/>
      <c r="I100" s="97"/>
      <c r="J100" s="19"/>
      <c r="K100" s="96" t="str">
        <f t="shared" si="5"/>
        <v/>
      </c>
      <c r="L100" s="96"/>
      <c r="M100" s="6" t="str">
        <f t="shared" si="7"/>
        <v/>
      </c>
      <c r="N100" s="19"/>
      <c r="O100" s="8"/>
      <c r="P100" s="97"/>
      <c r="Q100" s="97"/>
      <c r="R100" s="98" t="str">
        <f t="shared" si="8"/>
        <v/>
      </c>
      <c r="S100" s="98"/>
      <c r="T100" s="99" t="str">
        <f t="shared" si="9"/>
        <v/>
      </c>
      <c r="U100" s="99"/>
    </row>
    <row r="101" spans="2:21" x14ac:dyDescent="0.15">
      <c r="B101" s="19">
        <v>93</v>
      </c>
      <c r="C101" s="96" t="str">
        <f t="shared" si="6"/>
        <v/>
      </c>
      <c r="D101" s="96"/>
      <c r="E101" s="19"/>
      <c r="F101" s="8"/>
      <c r="G101" s="19" t="s">
        <v>3</v>
      </c>
      <c r="H101" s="97"/>
      <c r="I101" s="97"/>
      <c r="J101" s="19"/>
      <c r="K101" s="96" t="str">
        <f t="shared" si="5"/>
        <v/>
      </c>
      <c r="L101" s="96"/>
      <c r="M101" s="6" t="str">
        <f t="shared" si="7"/>
        <v/>
      </c>
      <c r="N101" s="19"/>
      <c r="O101" s="8"/>
      <c r="P101" s="97"/>
      <c r="Q101" s="97"/>
      <c r="R101" s="98" t="str">
        <f t="shared" si="8"/>
        <v/>
      </c>
      <c r="S101" s="98"/>
      <c r="T101" s="99" t="str">
        <f t="shared" si="9"/>
        <v/>
      </c>
      <c r="U101" s="99"/>
    </row>
    <row r="102" spans="2:21" x14ac:dyDescent="0.15">
      <c r="B102" s="19">
        <v>94</v>
      </c>
      <c r="C102" s="96" t="str">
        <f t="shared" si="6"/>
        <v/>
      </c>
      <c r="D102" s="96"/>
      <c r="E102" s="19"/>
      <c r="F102" s="8"/>
      <c r="G102" s="19" t="s">
        <v>3</v>
      </c>
      <c r="H102" s="97"/>
      <c r="I102" s="97"/>
      <c r="J102" s="19"/>
      <c r="K102" s="96" t="str">
        <f t="shared" si="5"/>
        <v/>
      </c>
      <c r="L102" s="96"/>
      <c r="M102" s="6" t="str">
        <f t="shared" si="7"/>
        <v/>
      </c>
      <c r="N102" s="19"/>
      <c r="O102" s="8"/>
      <c r="P102" s="97"/>
      <c r="Q102" s="97"/>
      <c r="R102" s="98" t="str">
        <f t="shared" si="8"/>
        <v/>
      </c>
      <c r="S102" s="98"/>
      <c r="T102" s="99" t="str">
        <f t="shared" si="9"/>
        <v/>
      </c>
      <c r="U102" s="99"/>
    </row>
    <row r="103" spans="2:21" x14ac:dyDescent="0.15">
      <c r="B103" s="19">
        <v>95</v>
      </c>
      <c r="C103" s="96" t="str">
        <f t="shared" si="6"/>
        <v/>
      </c>
      <c r="D103" s="96"/>
      <c r="E103" s="19"/>
      <c r="F103" s="8"/>
      <c r="G103" s="19" t="s">
        <v>3</v>
      </c>
      <c r="H103" s="97"/>
      <c r="I103" s="97"/>
      <c r="J103" s="19"/>
      <c r="K103" s="96" t="str">
        <f t="shared" si="5"/>
        <v/>
      </c>
      <c r="L103" s="96"/>
      <c r="M103" s="6" t="str">
        <f t="shared" si="7"/>
        <v/>
      </c>
      <c r="N103" s="19"/>
      <c r="O103" s="8"/>
      <c r="P103" s="97"/>
      <c r="Q103" s="97"/>
      <c r="R103" s="98" t="str">
        <f t="shared" si="8"/>
        <v/>
      </c>
      <c r="S103" s="98"/>
      <c r="T103" s="99" t="str">
        <f t="shared" si="9"/>
        <v/>
      </c>
      <c r="U103" s="99"/>
    </row>
    <row r="104" spans="2:21" x14ac:dyDescent="0.15">
      <c r="B104" s="19">
        <v>96</v>
      </c>
      <c r="C104" s="96" t="str">
        <f t="shared" si="6"/>
        <v/>
      </c>
      <c r="D104" s="96"/>
      <c r="E104" s="19"/>
      <c r="F104" s="8"/>
      <c r="G104" s="19" t="s">
        <v>4</v>
      </c>
      <c r="H104" s="97"/>
      <c r="I104" s="97"/>
      <c r="J104" s="19"/>
      <c r="K104" s="96" t="str">
        <f t="shared" si="5"/>
        <v/>
      </c>
      <c r="L104" s="96"/>
      <c r="M104" s="6" t="str">
        <f t="shared" si="7"/>
        <v/>
      </c>
      <c r="N104" s="19"/>
      <c r="O104" s="8"/>
      <c r="P104" s="97"/>
      <c r="Q104" s="97"/>
      <c r="R104" s="98" t="str">
        <f t="shared" si="8"/>
        <v/>
      </c>
      <c r="S104" s="98"/>
      <c r="T104" s="99" t="str">
        <f t="shared" si="9"/>
        <v/>
      </c>
      <c r="U104" s="99"/>
    </row>
    <row r="105" spans="2:21" x14ac:dyDescent="0.15">
      <c r="B105" s="19">
        <v>97</v>
      </c>
      <c r="C105" s="96" t="str">
        <f t="shared" si="6"/>
        <v/>
      </c>
      <c r="D105" s="96"/>
      <c r="E105" s="19"/>
      <c r="F105" s="8"/>
      <c r="G105" s="19" t="s">
        <v>3</v>
      </c>
      <c r="H105" s="97"/>
      <c r="I105" s="97"/>
      <c r="J105" s="19"/>
      <c r="K105" s="96" t="str">
        <f t="shared" si="5"/>
        <v/>
      </c>
      <c r="L105" s="96"/>
      <c r="M105" s="6" t="str">
        <f t="shared" si="7"/>
        <v/>
      </c>
      <c r="N105" s="19"/>
      <c r="O105" s="8"/>
      <c r="P105" s="97"/>
      <c r="Q105" s="97"/>
      <c r="R105" s="98" t="str">
        <f t="shared" si="8"/>
        <v/>
      </c>
      <c r="S105" s="98"/>
      <c r="T105" s="99" t="str">
        <f t="shared" si="9"/>
        <v/>
      </c>
      <c r="U105" s="99"/>
    </row>
    <row r="106" spans="2:21" x14ac:dyDescent="0.15">
      <c r="B106" s="19">
        <v>98</v>
      </c>
      <c r="C106" s="96" t="str">
        <f t="shared" si="6"/>
        <v/>
      </c>
      <c r="D106" s="96"/>
      <c r="E106" s="19"/>
      <c r="F106" s="8"/>
      <c r="G106" s="19" t="s">
        <v>4</v>
      </c>
      <c r="H106" s="97"/>
      <c r="I106" s="97"/>
      <c r="J106" s="19"/>
      <c r="K106" s="96" t="str">
        <f t="shared" si="5"/>
        <v/>
      </c>
      <c r="L106" s="96"/>
      <c r="M106" s="6" t="str">
        <f t="shared" si="7"/>
        <v/>
      </c>
      <c r="N106" s="19"/>
      <c r="O106" s="8"/>
      <c r="P106" s="97"/>
      <c r="Q106" s="97"/>
      <c r="R106" s="98" t="str">
        <f t="shared" si="8"/>
        <v/>
      </c>
      <c r="S106" s="98"/>
      <c r="T106" s="99" t="str">
        <f t="shared" si="9"/>
        <v/>
      </c>
      <c r="U106" s="99"/>
    </row>
    <row r="107" spans="2:21" x14ac:dyDescent="0.15">
      <c r="B107" s="19">
        <v>99</v>
      </c>
      <c r="C107" s="96" t="str">
        <f t="shared" si="6"/>
        <v/>
      </c>
      <c r="D107" s="96"/>
      <c r="E107" s="19"/>
      <c r="F107" s="8"/>
      <c r="G107" s="19" t="s">
        <v>4</v>
      </c>
      <c r="H107" s="97"/>
      <c r="I107" s="97"/>
      <c r="J107" s="19"/>
      <c r="K107" s="96" t="str">
        <f t="shared" si="5"/>
        <v/>
      </c>
      <c r="L107" s="96"/>
      <c r="M107" s="6" t="str">
        <f t="shared" si="7"/>
        <v/>
      </c>
      <c r="N107" s="19"/>
      <c r="O107" s="8"/>
      <c r="P107" s="97"/>
      <c r="Q107" s="97"/>
      <c r="R107" s="98" t="str">
        <f t="shared" si="8"/>
        <v/>
      </c>
      <c r="S107" s="98"/>
      <c r="T107" s="99" t="str">
        <f t="shared" si="9"/>
        <v/>
      </c>
      <c r="U107" s="99"/>
    </row>
    <row r="108" spans="2:21" x14ac:dyDescent="0.15">
      <c r="B108" s="19">
        <v>100</v>
      </c>
      <c r="C108" s="96" t="str">
        <f t="shared" si="6"/>
        <v/>
      </c>
      <c r="D108" s="96"/>
      <c r="E108" s="19"/>
      <c r="F108" s="8"/>
      <c r="G108" s="19" t="s">
        <v>3</v>
      </c>
      <c r="H108" s="97"/>
      <c r="I108" s="97"/>
      <c r="J108" s="19"/>
      <c r="K108" s="96" t="str">
        <f t="shared" si="5"/>
        <v/>
      </c>
      <c r="L108" s="96"/>
      <c r="M108" s="6" t="str">
        <f t="shared" si="7"/>
        <v/>
      </c>
      <c r="N108" s="19"/>
      <c r="O108" s="8"/>
      <c r="P108" s="97"/>
      <c r="Q108" s="97"/>
      <c r="R108" s="98" t="str">
        <f t="shared" si="8"/>
        <v/>
      </c>
      <c r="S108" s="98"/>
      <c r="T108" s="99" t="str">
        <f t="shared" si="9"/>
        <v/>
      </c>
      <c r="U108" s="99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検証シート　FIB1.27</vt:lpstr>
      <vt:lpstr>検証シート　FIB1.5</vt:lpstr>
      <vt:lpstr>検証シート　FIB2.0</vt:lpstr>
      <vt:lpstr>画像40まで</vt:lpstr>
      <vt:lpstr>画像41～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user</cp:lastModifiedBy>
  <cp:revision/>
  <cp:lastPrinted>2015-07-15T10:17:15Z</cp:lastPrinted>
  <dcterms:created xsi:type="dcterms:W3CDTF">2013-10-09T23:04:08Z</dcterms:created>
  <dcterms:modified xsi:type="dcterms:W3CDTF">2020-10-22T08:20:05Z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