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フリスタFX\002 トレード管理シート\検証\"/>
    </mc:Choice>
  </mc:AlternateContent>
  <bookViews>
    <workbookView xWindow="0" yWindow="0" windowWidth="28800" windowHeight="12450"/>
  </bookViews>
  <sheets>
    <sheet name="検証シート" sheetId="1" r:id="rId1"/>
    <sheet name="画像" sheetId="6" r:id="rId2"/>
    <sheet name="気づき" sheetId="5" r:id="rId3"/>
    <sheet name="検証終了通貨" sheetId="2" r:id="rId4"/>
    <sheet name="検証シート (32％)" sheetId="8" r:id="rId5"/>
    <sheet name="検証シート (30％) " sheetId="9" r:id="rId6"/>
    <sheet name="検証シート (31％)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9" l="1"/>
  <c r="K59" i="8"/>
  <c r="N17" i="1" l="1"/>
  <c r="H17" i="1" s="1"/>
  <c r="O17" i="1"/>
  <c r="I17" i="1" s="1"/>
  <c r="K18" i="1" l="1"/>
  <c r="N18" i="1" s="1"/>
  <c r="H18" i="1" s="1"/>
  <c r="L18" i="1"/>
  <c r="O18" i="1" s="1"/>
  <c r="I18" i="1" s="1"/>
  <c r="K59" i="1"/>
  <c r="K59" i="7"/>
  <c r="L19" i="1" l="1"/>
  <c r="O19" i="1" s="1"/>
  <c r="I19" i="1" s="1"/>
  <c r="K19" i="1"/>
  <c r="N19" i="1" s="1"/>
  <c r="H19" i="1" s="1"/>
  <c r="T6" i="1"/>
  <c r="T7" i="1" s="1"/>
  <c r="U7" i="1" s="1"/>
  <c r="J9" i="1"/>
  <c r="M9" i="1" s="1"/>
  <c r="G9" i="1" s="1"/>
  <c r="J10" i="1" s="1"/>
  <c r="K9" i="1"/>
  <c r="L9" i="1"/>
  <c r="O9" i="1" s="1"/>
  <c r="I9" i="1" s="1"/>
  <c r="L10" i="1" s="1"/>
  <c r="N9" i="1"/>
  <c r="H9" i="1" s="1"/>
  <c r="M10" i="1"/>
  <c r="G10" i="1" s="1"/>
  <c r="J11" i="1" s="1"/>
  <c r="M11" i="1" s="1"/>
  <c r="O10" i="1"/>
  <c r="I10" i="1" s="1"/>
  <c r="L11" i="1" s="1"/>
  <c r="O11" i="1" s="1"/>
  <c r="K20" i="1" l="1"/>
  <c r="N20" i="1" s="1"/>
  <c r="H20" i="1" s="1"/>
  <c r="L20" i="1"/>
  <c r="O20" i="1" s="1"/>
  <c r="I20" i="1" s="1"/>
  <c r="T5" i="1"/>
  <c r="U5" i="1" s="1"/>
  <c r="K10" i="1"/>
  <c r="N10" i="1" s="1"/>
  <c r="H10" i="1" s="1"/>
  <c r="I11" i="1"/>
  <c r="G11" i="1"/>
  <c r="F61" i="9"/>
  <c r="E61" i="9"/>
  <c r="D61" i="9"/>
  <c r="F60" i="9"/>
  <c r="E60" i="9"/>
  <c r="D60" i="9"/>
  <c r="F59" i="9"/>
  <c r="E59" i="9"/>
  <c r="D59" i="9"/>
  <c r="J9" i="9"/>
  <c r="M9" i="9" s="1"/>
  <c r="J8" i="9"/>
  <c r="I8" i="9"/>
  <c r="L9" i="9" s="1"/>
  <c r="O9" i="9" s="1"/>
  <c r="I9" i="9" s="1"/>
  <c r="H8" i="9"/>
  <c r="G8" i="9"/>
  <c r="F61" i="8"/>
  <c r="E61" i="8"/>
  <c r="D61" i="8"/>
  <c r="F60" i="8"/>
  <c r="E60" i="8"/>
  <c r="D60" i="8"/>
  <c r="F59" i="8"/>
  <c r="E59" i="8"/>
  <c r="D59" i="8"/>
  <c r="K9" i="8"/>
  <c r="N9" i="8" s="1"/>
  <c r="J8" i="8"/>
  <c r="I8" i="8"/>
  <c r="H8" i="8"/>
  <c r="G8" i="8"/>
  <c r="F61" i="7"/>
  <c r="E61" i="7"/>
  <c r="D61" i="7"/>
  <c r="F60" i="7"/>
  <c r="E60" i="7"/>
  <c r="D60" i="7"/>
  <c r="F59" i="7"/>
  <c r="E59" i="7"/>
  <c r="D59" i="7"/>
  <c r="J8" i="7"/>
  <c r="I8" i="7"/>
  <c r="L9" i="7" s="1"/>
  <c r="O9" i="7" s="1"/>
  <c r="H8" i="7"/>
  <c r="K9" i="7" s="1"/>
  <c r="N9" i="7" s="1"/>
  <c r="G8" i="7"/>
  <c r="J9" i="7" s="1"/>
  <c r="M9" i="7" s="1"/>
  <c r="F62" i="8" l="1"/>
  <c r="E62" i="7"/>
  <c r="D62" i="9"/>
  <c r="K21" i="1"/>
  <c r="N21" i="1" s="1"/>
  <c r="H21" i="1" s="1"/>
  <c r="L21" i="1"/>
  <c r="O21" i="1" s="1"/>
  <c r="I21" i="1" s="1"/>
  <c r="D62" i="8"/>
  <c r="E62" i="9"/>
  <c r="E62" i="8"/>
  <c r="F62" i="9"/>
  <c r="K11" i="1"/>
  <c r="N11" i="1" s="1"/>
  <c r="H11" i="1"/>
  <c r="J12" i="1"/>
  <c r="M12" i="1" s="1"/>
  <c r="G12" i="1"/>
  <c r="L12" i="1"/>
  <c r="O12" i="1" s="1"/>
  <c r="I12" i="1" s="1"/>
  <c r="L10" i="9"/>
  <c r="O10" i="9" s="1"/>
  <c r="I10" i="9" s="1"/>
  <c r="K9" i="9"/>
  <c r="N9" i="9" s="1"/>
  <c r="H9" i="9"/>
  <c r="G9" i="9"/>
  <c r="J9" i="8"/>
  <c r="M9" i="8" s="1"/>
  <c r="G9" i="8" s="1"/>
  <c r="L9" i="8"/>
  <c r="O9" i="8" s="1"/>
  <c r="I9" i="8" s="1"/>
  <c r="H9" i="8"/>
  <c r="F62" i="7"/>
  <c r="G9" i="7"/>
  <c r="H9" i="7"/>
  <c r="D62" i="7"/>
  <c r="I9" i="7"/>
  <c r="L22" i="1" l="1"/>
  <c r="O22" i="1" s="1"/>
  <c r="I22" i="1" s="1"/>
  <c r="K22" i="1"/>
  <c r="N22" i="1" s="1"/>
  <c r="H22" i="1" s="1"/>
  <c r="L13" i="1"/>
  <c r="O13" i="1" s="1"/>
  <c r="I13" i="1" s="1"/>
  <c r="K12" i="1"/>
  <c r="N12" i="1" s="1"/>
  <c r="H12" i="1" s="1"/>
  <c r="J13" i="1"/>
  <c r="M13" i="1" s="1"/>
  <c r="G13" i="1" s="1"/>
  <c r="L11" i="9"/>
  <c r="O11" i="9" s="1"/>
  <c r="I11" i="9" s="1"/>
  <c r="K10" i="9"/>
  <c r="N10" i="9" s="1"/>
  <c r="H10" i="9" s="1"/>
  <c r="J10" i="9"/>
  <c r="M10" i="9" s="1"/>
  <c r="G10" i="9" s="1"/>
  <c r="J10" i="8"/>
  <c r="M10" i="8" s="1"/>
  <c r="G10" i="8" s="1"/>
  <c r="L10" i="8"/>
  <c r="O10" i="8" s="1"/>
  <c r="I10" i="8" s="1"/>
  <c r="K10" i="8"/>
  <c r="N10" i="8" s="1"/>
  <c r="H10" i="8" s="1"/>
  <c r="J10" i="7"/>
  <c r="M10" i="7" s="1"/>
  <c r="G10" i="7" s="1"/>
  <c r="K10" i="7"/>
  <c r="N10" i="7" s="1"/>
  <c r="H10" i="7" s="1"/>
  <c r="L10" i="7"/>
  <c r="O10" i="7" s="1"/>
  <c r="I10" i="7" s="1"/>
  <c r="L23" i="1" l="1"/>
  <c r="O23" i="1" s="1"/>
  <c r="I23" i="1" s="1"/>
  <c r="K23" i="1"/>
  <c r="N23" i="1" s="1"/>
  <c r="H23" i="1" s="1"/>
  <c r="K13" i="1"/>
  <c r="N13" i="1" s="1"/>
  <c r="H13" i="1"/>
  <c r="L14" i="1"/>
  <c r="O14" i="1" s="1"/>
  <c r="I14" i="1"/>
  <c r="J14" i="1"/>
  <c r="M14" i="1" s="1"/>
  <c r="G14" i="1" s="1"/>
  <c r="L12" i="9"/>
  <c r="O12" i="9" s="1"/>
  <c r="I12" i="9" s="1"/>
  <c r="J11" i="9"/>
  <c r="M11" i="9" s="1"/>
  <c r="G11" i="9" s="1"/>
  <c r="K11" i="9"/>
  <c r="N11" i="9" s="1"/>
  <c r="H11" i="9" s="1"/>
  <c r="J11" i="8"/>
  <c r="M11" i="8" s="1"/>
  <c r="G11" i="8" s="1"/>
  <c r="K11" i="8"/>
  <c r="N11" i="8" s="1"/>
  <c r="H11" i="8" s="1"/>
  <c r="L11" i="8"/>
  <c r="O11" i="8" s="1"/>
  <c r="I11" i="8" s="1"/>
  <c r="J11" i="7"/>
  <c r="M11" i="7" s="1"/>
  <c r="G11" i="7" s="1"/>
  <c r="K11" i="7"/>
  <c r="N11" i="7" s="1"/>
  <c r="H11" i="7" s="1"/>
  <c r="L11" i="7"/>
  <c r="O11" i="7" s="1"/>
  <c r="I11" i="7" s="1"/>
  <c r="K24" i="1" l="1"/>
  <c r="N24" i="1" s="1"/>
  <c r="H24" i="1" s="1"/>
  <c r="L24" i="1"/>
  <c r="O24" i="1" s="1"/>
  <c r="I24" i="1" s="1"/>
  <c r="J15" i="1"/>
  <c r="M15" i="1" s="1"/>
  <c r="G15" i="1" s="1"/>
  <c r="K14" i="1"/>
  <c r="N14" i="1" s="1"/>
  <c r="H14" i="1" s="1"/>
  <c r="L15" i="1"/>
  <c r="O15" i="1" s="1"/>
  <c r="I15" i="1" s="1"/>
  <c r="L13" i="9"/>
  <c r="O13" i="9" s="1"/>
  <c r="I13" i="9" s="1"/>
  <c r="J12" i="9"/>
  <c r="M12" i="9" s="1"/>
  <c r="G12" i="9" s="1"/>
  <c r="K12" i="9"/>
  <c r="N12" i="9" s="1"/>
  <c r="H12" i="9" s="1"/>
  <c r="J12" i="8"/>
  <c r="M12" i="8" s="1"/>
  <c r="G12" i="8" s="1"/>
  <c r="K12" i="8"/>
  <c r="N12" i="8" s="1"/>
  <c r="H12" i="8" s="1"/>
  <c r="L12" i="8"/>
  <c r="O12" i="8" s="1"/>
  <c r="I12" i="8" s="1"/>
  <c r="L12" i="7"/>
  <c r="O12" i="7" s="1"/>
  <c r="I12" i="7" s="1"/>
  <c r="K12" i="7"/>
  <c r="N12" i="7" s="1"/>
  <c r="H12" i="7" s="1"/>
  <c r="J12" i="7"/>
  <c r="M12" i="7" s="1"/>
  <c r="G12" i="7" s="1"/>
  <c r="L16" i="1" l="1"/>
  <c r="O16" i="1" s="1"/>
  <c r="I16" i="1" s="1"/>
  <c r="L17" i="1" s="1"/>
  <c r="K15" i="1"/>
  <c r="N15" i="1" s="1"/>
  <c r="H15" i="1"/>
  <c r="J16" i="1"/>
  <c r="M16" i="1" s="1"/>
  <c r="G16" i="1" s="1"/>
  <c r="J17" i="1" s="1"/>
  <c r="M17" i="1" s="1"/>
  <c r="G17" i="1" s="1"/>
  <c r="J18" i="1" s="1"/>
  <c r="M18" i="1" s="1"/>
  <c r="G18" i="1" s="1"/>
  <c r="J19" i="1" s="1"/>
  <c r="M19" i="1" s="1"/>
  <c r="G19" i="1" s="1"/>
  <c r="J20" i="1" s="1"/>
  <c r="M20" i="1" s="1"/>
  <c r="G20" i="1" s="1"/>
  <c r="J21" i="1" s="1"/>
  <c r="M21" i="1" s="1"/>
  <c r="G21" i="1" s="1"/>
  <c r="J22" i="1" s="1"/>
  <c r="M22" i="1" s="1"/>
  <c r="G22" i="1" s="1"/>
  <c r="J23" i="1" s="1"/>
  <c r="M23" i="1" s="1"/>
  <c r="G23" i="1" s="1"/>
  <c r="J24" i="1" s="1"/>
  <c r="M24" i="1" s="1"/>
  <c r="G24" i="1" s="1"/>
  <c r="J13" i="9"/>
  <c r="M13" i="9" s="1"/>
  <c r="G13" i="9" s="1"/>
  <c r="L14" i="9"/>
  <c r="O14" i="9" s="1"/>
  <c r="I14" i="9" s="1"/>
  <c r="K13" i="9"/>
  <c r="N13" i="9" s="1"/>
  <c r="H13" i="9" s="1"/>
  <c r="L13" i="8"/>
  <c r="O13" i="8" s="1"/>
  <c r="I13" i="8" s="1"/>
  <c r="K13" i="8"/>
  <c r="N13" i="8" s="1"/>
  <c r="H13" i="8" s="1"/>
  <c r="J13" i="8"/>
  <c r="M13" i="8" s="1"/>
  <c r="G13" i="8" s="1"/>
  <c r="K13" i="7"/>
  <c r="N13" i="7" s="1"/>
  <c r="H13" i="7" s="1"/>
  <c r="L13" i="7"/>
  <c r="O13" i="7" s="1"/>
  <c r="I13" i="7" s="1"/>
  <c r="J13" i="7"/>
  <c r="M13" i="7" s="1"/>
  <c r="G13" i="7" s="1"/>
  <c r="K16" i="1" l="1"/>
  <c r="N16" i="1" s="1"/>
  <c r="H16" i="1" s="1"/>
  <c r="K17" i="1" s="1"/>
  <c r="L15" i="9"/>
  <c r="O15" i="9" s="1"/>
  <c r="I15" i="9" s="1"/>
  <c r="J14" i="9"/>
  <c r="M14" i="9" s="1"/>
  <c r="G14" i="9"/>
  <c r="K14" i="9"/>
  <c r="N14" i="9" s="1"/>
  <c r="H14" i="9" s="1"/>
  <c r="K14" i="8"/>
  <c r="N14" i="8" s="1"/>
  <c r="H14" i="8" s="1"/>
  <c r="L14" i="8"/>
  <c r="O14" i="8" s="1"/>
  <c r="I14" i="8" s="1"/>
  <c r="J14" i="8"/>
  <c r="M14" i="8" s="1"/>
  <c r="G14" i="8" s="1"/>
  <c r="L14" i="7"/>
  <c r="O14" i="7" s="1"/>
  <c r="I14" i="7" s="1"/>
  <c r="K14" i="7"/>
  <c r="N14" i="7" s="1"/>
  <c r="H14" i="7" s="1"/>
  <c r="J14" i="7"/>
  <c r="M14" i="7" s="1"/>
  <c r="G14" i="7" s="1"/>
  <c r="L16" i="9" l="1"/>
  <c r="O16" i="9" s="1"/>
  <c r="I16" i="9" s="1"/>
  <c r="K15" i="9"/>
  <c r="N15" i="9" s="1"/>
  <c r="H15" i="9" s="1"/>
  <c r="J15" i="9"/>
  <c r="M15" i="9" s="1"/>
  <c r="G15" i="9" s="1"/>
  <c r="J15" i="8"/>
  <c r="M15" i="8" s="1"/>
  <c r="G15" i="8" s="1"/>
  <c r="L15" i="8"/>
  <c r="O15" i="8" s="1"/>
  <c r="I15" i="8" s="1"/>
  <c r="K15" i="8"/>
  <c r="N15" i="8" s="1"/>
  <c r="H15" i="8" s="1"/>
  <c r="J15" i="7"/>
  <c r="M15" i="7" s="1"/>
  <c r="G15" i="7" s="1"/>
  <c r="K15" i="7"/>
  <c r="N15" i="7" s="1"/>
  <c r="H15" i="7" s="1"/>
  <c r="L15" i="7"/>
  <c r="O15" i="7" s="1"/>
  <c r="I15" i="7" s="1"/>
  <c r="J16" i="9" l="1"/>
  <c r="M16" i="9" s="1"/>
  <c r="G16" i="9"/>
  <c r="K16" i="9"/>
  <c r="N16" i="9" s="1"/>
  <c r="H16" i="9" s="1"/>
  <c r="L17" i="9"/>
  <c r="O17" i="9" s="1"/>
  <c r="I17" i="9" s="1"/>
  <c r="L16" i="8"/>
  <c r="O16" i="8" s="1"/>
  <c r="I16" i="8" s="1"/>
  <c r="J16" i="8"/>
  <c r="M16" i="8" s="1"/>
  <c r="G16" i="8" s="1"/>
  <c r="K16" i="8"/>
  <c r="N16" i="8" s="1"/>
  <c r="H16" i="8" s="1"/>
  <c r="L16" i="7"/>
  <c r="O16" i="7" s="1"/>
  <c r="I16" i="7" s="1"/>
  <c r="K16" i="7"/>
  <c r="N16" i="7" s="1"/>
  <c r="H16" i="7" s="1"/>
  <c r="J16" i="7"/>
  <c r="M16" i="7" s="1"/>
  <c r="G16" i="7" s="1"/>
  <c r="L18" i="9" l="1"/>
  <c r="O18" i="9" s="1"/>
  <c r="I18" i="9" s="1"/>
  <c r="K17" i="9"/>
  <c r="N17" i="9" s="1"/>
  <c r="H17" i="9" s="1"/>
  <c r="J17" i="9"/>
  <c r="M17" i="9" s="1"/>
  <c r="G17" i="9" s="1"/>
  <c r="K17" i="8"/>
  <c r="N17" i="8" s="1"/>
  <c r="H17" i="8" s="1"/>
  <c r="J17" i="8"/>
  <c r="M17" i="8" s="1"/>
  <c r="G17" i="8" s="1"/>
  <c r="L17" i="8"/>
  <c r="O17" i="8" s="1"/>
  <c r="I17" i="8" s="1"/>
  <c r="L17" i="7"/>
  <c r="O17" i="7" s="1"/>
  <c r="I17" i="7" s="1"/>
  <c r="K17" i="7"/>
  <c r="N17" i="7" s="1"/>
  <c r="H17" i="7" s="1"/>
  <c r="J17" i="7"/>
  <c r="M17" i="7" s="1"/>
  <c r="G17" i="7" s="1"/>
  <c r="J18" i="9" l="1"/>
  <c r="M18" i="9" s="1"/>
  <c r="G18" i="9"/>
  <c r="K18" i="9"/>
  <c r="N18" i="9" s="1"/>
  <c r="H18" i="9" s="1"/>
  <c r="L19" i="9"/>
  <c r="O19" i="9" s="1"/>
  <c r="I19" i="9" s="1"/>
  <c r="J18" i="8"/>
  <c r="M18" i="8" s="1"/>
  <c r="G18" i="8" s="1"/>
  <c r="L18" i="8"/>
  <c r="O18" i="8" s="1"/>
  <c r="I18" i="8" s="1"/>
  <c r="K18" i="8"/>
  <c r="N18" i="8" s="1"/>
  <c r="H18" i="8" s="1"/>
  <c r="J18" i="7"/>
  <c r="M18" i="7" s="1"/>
  <c r="G18" i="7" s="1"/>
  <c r="K18" i="7"/>
  <c r="N18" i="7" s="1"/>
  <c r="H18" i="7" s="1"/>
  <c r="L18" i="7"/>
  <c r="O18" i="7" s="1"/>
  <c r="I18" i="7" s="1"/>
  <c r="L20" i="9" l="1"/>
  <c r="O20" i="9" s="1"/>
  <c r="I20" i="9"/>
  <c r="K19" i="9"/>
  <c r="N19" i="9" s="1"/>
  <c r="H19" i="9" s="1"/>
  <c r="J19" i="9"/>
  <c r="M19" i="9" s="1"/>
  <c r="G19" i="9" s="1"/>
  <c r="L19" i="8"/>
  <c r="O19" i="8" s="1"/>
  <c r="I19" i="8" s="1"/>
  <c r="K19" i="8"/>
  <c r="N19" i="8" s="1"/>
  <c r="H19" i="8" s="1"/>
  <c r="J19" i="8"/>
  <c r="M19" i="8" s="1"/>
  <c r="G19" i="8" s="1"/>
  <c r="K19" i="7"/>
  <c r="N19" i="7" s="1"/>
  <c r="H19" i="7" s="1"/>
  <c r="J19" i="7"/>
  <c r="M19" i="7" s="1"/>
  <c r="G19" i="7" s="1"/>
  <c r="L19" i="7"/>
  <c r="O19" i="7" s="1"/>
  <c r="I19" i="7" s="1"/>
  <c r="J20" i="9" l="1"/>
  <c r="M20" i="9" s="1"/>
  <c r="G20" i="9"/>
  <c r="K20" i="9"/>
  <c r="N20" i="9" s="1"/>
  <c r="H20" i="9" s="1"/>
  <c r="L21" i="9"/>
  <c r="O21" i="9" s="1"/>
  <c r="I21" i="9" s="1"/>
  <c r="J20" i="8"/>
  <c r="M20" i="8" s="1"/>
  <c r="G20" i="8" s="1"/>
  <c r="K20" i="8"/>
  <c r="N20" i="8" s="1"/>
  <c r="H20" i="8" s="1"/>
  <c r="L20" i="8"/>
  <c r="O20" i="8" s="1"/>
  <c r="I20" i="8" s="1"/>
  <c r="L20" i="7"/>
  <c r="O20" i="7" s="1"/>
  <c r="I20" i="7" s="1"/>
  <c r="J20" i="7"/>
  <c r="M20" i="7" s="1"/>
  <c r="G20" i="7" s="1"/>
  <c r="K20" i="7"/>
  <c r="N20" i="7" s="1"/>
  <c r="H20" i="7"/>
  <c r="L22" i="9" l="1"/>
  <c r="O22" i="9" s="1"/>
  <c r="I22" i="9" s="1"/>
  <c r="K21" i="9"/>
  <c r="N21" i="9" s="1"/>
  <c r="H21" i="9" s="1"/>
  <c r="J21" i="9"/>
  <c r="M21" i="9" s="1"/>
  <c r="G21" i="9" s="1"/>
  <c r="K21" i="8"/>
  <c r="N21" i="8" s="1"/>
  <c r="H21" i="8" s="1"/>
  <c r="J21" i="8"/>
  <c r="M21" i="8" s="1"/>
  <c r="G21" i="8"/>
  <c r="L21" i="8"/>
  <c r="O21" i="8" s="1"/>
  <c r="I21" i="8" s="1"/>
  <c r="J21" i="7"/>
  <c r="M21" i="7" s="1"/>
  <c r="G21" i="7" s="1"/>
  <c r="L21" i="7"/>
  <c r="O21" i="7" s="1"/>
  <c r="I21" i="7" s="1"/>
  <c r="K21" i="7"/>
  <c r="N21" i="7" s="1"/>
  <c r="H21" i="7" s="1"/>
  <c r="L25" i="1" l="1"/>
  <c r="O25" i="1" s="1"/>
  <c r="I25" i="1" s="1"/>
  <c r="J25" i="1"/>
  <c r="M25" i="1" s="1"/>
  <c r="G25" i="1" s="1"/>
  <c r="J22" i="9"/>
  <c r="M22" i="9" s="1"/>
  <c r="G22" i="9" s="1"/>
  <c r="K22" i="9"/>
  <c r="N22" i="9" s="1"/>
  <c r="H22" i="9" s="1"/>
  <c r="L23" i="9"/>
  <c r="O23" i="9" s="1"/>
  <c r="I23" i="9" s="1"/>
  <c r="L22" i="8"/>
  <c r="O22" i="8" s="1"/>
  <c r="I22" i="8" s="1"/>
  <c r="K22" i="8"/>
  <c r="N22" i="8" s="1"/>
  <c r="H22" i="8" s="1"/>
  <c r="J22" i="8"/>
  <c r="M22" i="8" s="1"/>
  <c r="G22" i="8" s="1"/>
  <c r="K22" i="7"/>
  <c r="N22" i="7" s="1"/>
  <c r="H22" i="7" s="1"/>
  <c r="L22" i="7"/>
  <c r="O22" i="7" s="1"/>
  <c r="I22" i="7" s="1"/>
  <c r="J22" i="7"/>
  <c r="M22" i="7" s="1"/>
  <c r="G22" i="7"/>
  <c r="K25" i="1" l="1"/>
  <c r="N25" i="1" s="1"/>
  <c r="H25" i="1" s="1"/>
  <c r="J26" i="1"/>
  <c r="M26" i="1" s="1"/>
  <c r="G26" i="1" s="1"/>
  <c r="L26" i="1"/>
  <c r="O26" i="1" s="1"/>
  <c r="I26" i="1" s="1"/>
  <c r="K23" i="9"/>
  <c r="N23" i="9" s="1"/>
  <c r="H23" i="9" s="1"/>
  <c r="L24" i="9"/>
  <c r="O24" i="9" s="1"/>
  <c r="I24" i="9" s="1"/>
  <c r="J23" i="9"/>
  <c r="M23" i="9" s="1"/>
  <c r="G23" i="9" s="1"/>
  <c r="J23" i="8"/>
  <c r="M23" i="8" s="1"/>
  <c r="G23" i="8" s="1"/>
  <c r="K23" i="8"/>
  <c r="N23" i="8" s="1"/>
  <c r="H23" i="8" s="1"/>
  <c r="L23" i="8"/>
  <c r="O23" i="8" s="1"/>
  <c r="I23" i="8" s="1"/>
  <c r="K23" i="7"/>
  <c r="N23" i="7" s="1"/>
  <c r="H23" i="7" s="1"/>
  <c r="L23" i="7"/>
  <c r="O23" i="7" s="1"/>
  <c r="I23" i="7" s="1"/>
  <c r="J23" i="7"/>
  <c r="M23" i="7" s="1"/>
  <c r="G23" i="7" s="1"/>
  <c r="J27" i="1" l="1"/>
  <c r="M27" i="1" s="1"/>
  <c r="G27" i="1" s="1"/>
  <c r="K26" i="1"/>
  <c r="N26" i="1" s="1"/>
  <c r="H26" i="1" s="1"/>
  <c r="L27" i="1"/>
  <c r="O27" i="1" s="1"/>
  <c r="I27" i="1" s="1"/>
  <c r="J24" i="9"/>
  <c r="M24" i="9" s="1"/>
  <c r="G24" i="9" s="1"/>
  <c r="L25" i="9"/>
  <c r="O25" i="9" s="1"/>
  <c r="I25" i="9"/>
  <c r="K24" i="9"/>
  <c r="N24" i="9" s="1"/>
  <c r="H24" i="9" s="1"/>
  <c r="L24" i="8"/>
  <c r="O24" i="8" s="1"/>
  <c r="I24" i="8" s="1"/>
  <c r="K24" i="8"/>
  <c r="N24" i="8" s="1"/>
  <c r="H24" i="8" s="1"/>
  <c r="J24" i="8"/>
  <c r="M24" i="8" s="1"/>
  <c r="G24" i="8" s="1"/>
  <c r="J24" i="7"/>
  <c r="M24" i="7" s="1"/>
  <c r="G24" i="7" s="1"/>
  <c r="L24" i="7"/>
  <c r="O24" i="7" s="1"/>
  <c r="I24" i="7" s="1"/>
  <c r="K24" i="7"/>
  <c r="N24" i="7" s="1"/>
  <c r="H24" i="7" s="1"/>
  <c r="L28" i="1" l="1"/>
  <c r="O28" i="1" s="1"/>
  <c r="I28" i="1" s="1"/>
  <c r="K27" i="1"/>
  <c r="N27" i="1" s="1"/>
  <c r="H27" i="1" s="1"/>
  <c r="J28" i="1"/>
  <c r="M28" i="1" s="1"/>
  <c r="G28" i="1" s="1"/>
  <c r="J25" i="9"/>
  <c r="M25" i="9" s="1"/>
  <c r="G25" i="9" s="1"/>
  <c r="L26" i="9"/>
  <c r="O26" i="9" s="1"/>
  <c r="I26" i="9" s="1"/>
  <c r="K25" i="9"/>
  <c r="N25" i="9" s="1"/>
  <c r="H25" i="9" s="1"/>
  <c r="L25" i="8"/>
  <c r="O25" i="8" s="1"/>
  <c r="I25" i="8" s="1"/>
  <c r="K25" i="8"/>
  <c r="N25" i="8" s="1"/>
  <c r="H25" i="8" s="1"/>
  <c r="J25" i="8"/>
  <c r="M25" i="8" s="1"/>
  <c r="G25" i="8" s="1"/>
  <c r="L25" i="7"/>
  <c r="O25" i="7" s="1"/>
  <c r="I25" i="7" s="1"/>
  <c r="J25" i="7"/>
  <c r="M25" i="7" s="1"/>
  <c r="G25" i="7" s="1"/>
  <c r="K25" i="7"/>
  <c r="N25" i="7" s="1"/>
  <c r="H25" i="7" s="1"/>
  <c r="K28" i="1" l="1"/>
  <c r="N28" i="1" s="1"/>
  <c r="H28" i="1" s="1"/>
  <c r="J29" i="1"/>
  <c r="M29" i="1" s="1"/>
  <c r="G29" i="1" s="1"/>
  <c r="L29" i="1"/>
  <c r="O29" i="1" s="1"/>
  <c r="I29" i="1" s="1"/>
  <c r="K26" i="9"/>
  <c r="N26" i="9" s="1"/>
  <c r="H26" i="9" s="1"/>
  <c r="L27" i="9"/>
  <c r="O27" i="9" s="1"/>
  <c r="I27" i="9" s="1"/>
  <c r="J26" i="9"/>
  <c r="M26" i="9" s="1"/>
  <c r="G26" i="9" s="1"/>
  <c r="J26" i="8"/>
  <c r="M26" i="8" s="1"/>
  <c r="G26" i="8" s="1"/>
  <c r="K26" i="8"/>
  <c r="N26" i="8" s="1"/>
  <c r="H26" i="8" s="1"/>
  <c r="L26" i="8"/>
  <c r="O26" i="8" s="1"/>
  <c r="I26" i="8" s="1"/>
  <c r="L26" i="7"/>
  <c r="O26" i="7" s="1"/>
  <c r="I26" i="7" s="1"/>
  <c r="J26" i="7"/>
  <c r="M26" i="7" s="1"/>
  <c r="G26" i="7" s="1"/>
  <c r="K26" i="7"/>
  <c r="N26" i="7" s="1"/>
  <c r="H26" i="7" s="1"/>
  <c r="L30" i="1" l="1"/>
  <c r="O30" i="1" s="1"/>
  <c r="I30" i="1" s="1"/>
  <c r="J30" i="1"/>
  <c r="M30" i="1" s="1"/>
  <c r="G30" i="1" s="1"/>
  <c r="K29" i="1"/>
  <c r="N29" i="1" s="1"/>
  <c r="H29" i="1" s="1"/>
  <c r="J27" i="9"/>
  <c r="M27" i="9" s="1"/>
  <c r="G27" i="9" s="1"/>
  <c r="L28" i="9"/>
  <c r="O28" i="9" s="1"/>
  <c r="I28" i="9" s="1"/>
  <c r="K27" i="9"/>
  <c r="N27" i="9" s="1"/>
  <c r="H27" i="9" s="1"/>
  <c r="L27" i="8"/>
  <c r="O27" i="8" s="1"/>
  <c r="I27" i="8" s="1"/>
  <c r="J27" i="8"/>
  <c r="M27" i="8" s="1"/>
  <c r="G27" i="8" s="1"/>
  <c r="K27" i="8"/>
  <c r="N27" i="8" s="1"/>
  <c r="H27" i="8" s="1"/>
  <c r="J27" i="7"/>
  <c r="M27" i="7" s="1"/>
  <c r="G27" i="7" s="1"/>
  <c r="L27" i="7"/>
  <c r="O27" i="7" s="1"/>
  <c r="I27" i="7" s="1"/>
  <c r="K27" i="7"/>
  <c r="N27" i="7" s="1"/>
  <c r="H27" i="7" s="1"/>
  <c r="J31" i="1" l="1"/>
  <c r="M31" i="1" s="1"/>
  <c r="G31" i="1" s="1"/>
  <c r="K30" i="1"/>
  <c r="N30" i="1" s="1"/>
  <c r="H30" i="1" s="1"/>
  <c r="L31" i="1"/>
  <c r="O31" i="1" s="1"/>
  <c r="I31" i="1" s="1"/>
  <c r="K28" i="9"/>
  <c r="N28" i="9" s="1"/>
  <c r="H28" i="9" s="1"/>
  <c r="L29" i="9"/>
  <c r="O29" i="9" s="1"/>
  <c r="I29" i="9" s="1"/>
  <c r="J28" i="9"/>
  <c r="M28" i="9" s="1"/>
  <c r="G28" i="9" s="1"/>
  <c r="L28" i="8"/>
  <c r="O28" i="8" s="1"/>
  <c r="I28" i="8" s="1"/>
  <c r="J28" i="8"/>
  <c r="M28" i="8" s="1"/>
  <c r="G28" i="8" s="1"/>
  <c r="K28" i="8"/>
  <c r="N28" i="8" s="1"/>
  <c r="H28" i="8" s="1"/>
  <c r="K28" i="7"/>
  <c r="N28" i="7" s="1"/>
  <c r="H28" i="7" s="1"/>
  <c r="L28" i="7"/>
  <c r="O28" i="7" s="1"/>
  <c r="I28" i="7" s="1"/>
  <c r="J28" i="7"/>
  <c r="M28" i="7" s="1"/>
  <c r="G28" i="7" s="1"/>
  <c r="K31" i="1" l="1"/>
  <c r="N31" i="1" s="1"/>
  <c r="H31" i="1" s="1"/>
  <c r="L32" i="1"/>
  <c r="O32" i="1" s="1"/>
  <c r="I32" i="1" s="1"/>
  <c r="J32" i="1"/>
  <c r="M32" i="1" s="1"/>
  <c r="G32" i="1" s="1"/>
  <c r="J29" i="9"/>
  <c r="M29" i="9" s="1"/>
  <c r="G29" i="9" s="1"/>
  <c r="K29" i="9"/>
  <c r="N29" i="9" s="1"/>
  <c r="H29" i="9" s="1"/>
  <c r="L30" i="9"/>
  <c r="O30" i="9" s="1"/>
  <c r="I30" i="9" s="1"/>
  <c r="J29" i="8"/>
  <c r="M29" i="8" s="1"/>
  <c r="G29" i="8" s="1"/>
  <c r="L29" i="8"/>
  <c r="O29" i="8" s="1"/>
  <c r="I29" i="8" s="1"/>
  <c r="K29" i="8"/>
  <c r="N29" i="8" s="1"/>
  <c r="H29" i="8" s="1"/>
  <c r="J29" i="7"/>
  <c r="M29" i="7" s="1"/>
  <c r="G29" i="7" s="1"/>
  <c r="L29" i="7"/>
  <c r="O29" i="7" s="1"/>
  <c r="I29" i="7" s="1"/>
  <c r="K29" i="7"/>
  <c r="N29" i="7" s="1"/>
  <c r="H29" i="7" s="1"/>
  <c r="L33" i="1" l="1"/>
  <c r="O33" i="1" s="1"/>
  <c r="I33" i="1" s="1"/>
  <c r="K32" i="1"/>
  <c r="N32" i="1" s="1"/>
  <c r="H32" i="1" s="1"/>
  <c r="J33" i="1"/>
  <c r="M33" i="1" s="1"/>
  <c r="G33" i="1" s="1"/>
  <c r="L31" i="9"/>
  <c r="O31" i="9" s="1"/>
  <c r="I31" i="9" s="1"/>
  <c r="K30" i="9"/>
  <c r="N30" i="9" s="1"/>
  <c r="H30" i="9" s="1"/>
  <c r="J30" i="9"/>
  <c r="M30" i="9" s="1"/>
  <c r="G30" i="9" s="1"/>
  <c r="K30" i="8"/>
  <c r="N30" i="8" s="1"/>
  <c r="H30" i="8" s="1"/>
  <c r="L30" i="8"/>
  <c r="O30" i="8" s="1"/>
  <c r="I30" i="8" s="1"/>
  <c r="J30" i="8"/>
  <c r="M30" i="8" s="1"/>
  <c r="G30" i="8" s="1"/>
  <c r="L30" i="7"/>
  <c r="O30" i="7" s="1"/>
  <c r="I30" i="7" s="1"/>
  <c r="J30" i="7"/>
  <c r="M30" i="7" s="1"/>
  <c r="G30" i="7" s="1"/>
  <c r="K30" i="7"/>
  <c r="N30" i="7" s="1"/>
  <c r="H30" i="7" s="1"/>
  <c r="K33" i="1" l="1"/>
  <c r="N33" i="1" s="1"/>
  <c r="H33" i="1" s="1"/>
  <c r="J34" i="1"/>
  <c r="M34" i="1" s="1"/>
  <c r="G34" i="1" s="1"/>
  <c r="L34" i="1"/>
  <c r="O34" i="1" s="1"/>
  <c r="I34" i="1" s="1"/>
  <c r="J31" i="9"/>
  <c r="M31" i="9" s="1"/>
  <c r="G31" i="9" s="1"/>
  <c r="K31" i="9"/>
  <c r="N31" i="9" s="1"/>
  <c r="H31" i="9" s="1"/>
  <c r="L32" i="9"/>
  <c r="O32" i="9" s="1"/>
  <c r="I32" i="9" s="1"/>
  <c r="J31" i="8"/>
  <c r="M31" i="8" s="1"/>
  <c r="G31" i="8" s="1"/>
  <c r="K31" i="8"/>
  <c r="N31" i="8" s="1"/>
  <c r="H31" i="8" s="1"/>
  <c r="L31" i="8"/>
  <c r="O31" i="8" s="1"/>
  <c r="I31" i="8" s="1"/>
  <c r="L31" i="7"/>
  <c r="O31" i="7" s="1"/>
  <c r="I31" i="7" s="1"/>
  <c r="J31" i="7"/>
  <c r="M31" i="7" s="1"/>
  <c r="G31" i="7" s="1"/>
  <c r="K31" i="7"/>
  <c r="N31" i="7" s="1"/>
  <c r="H31" i="7" s="1"/>
  <c r="J35" i="1" l="1"/>
  <c r="M35" i="1" s="1"/>
  <c r="G35" i="1" s="1"/>
  <c r="K34" i="1"/>
  <c r="N34" i="1" s="1"/>
  <c r="H34" i="1" s="1"/>
  <c r="L35" i="1"/>
  <c r="O35" i="1" s="1"/>
  <c r="I35" i="1" s="1"/>
  <c r="L33" i="9"/>
  <c r="O33" i="9" s="1"/>
  <c r="I33" i="9" s="1"/>
  <c r="K32" i="9"/>
  <c r="N32" i="9" s="1"/>
  <c r="H32" i="9" s="1"/>
  <c r="J32" i="9"/>
  <c r="M32" i="9" s="1"/>
  <c r="G32" i="9" s="1"/>
  <c r="L32" i="8"/>
  <c r="O32" i="8" s="1"/>
  <c r="I32" i="8" s="1"/>
  <c r="J32" i="8"/>
  <c r="M32" i="8" s="1"/>
  <c r="G32" i="8" s="1"/>
  <c r="K32" i="8"/>
  <c r="N32" i="8" s="1"/>
  <c r="H32" i="8" s="1"/>
  <c r="K32" i="7"/>
  <c r="N32" i="7" s="1"/>
  <c r="H32" i="7" s="1"/>
  <c r="J32" i="7"/>
  <c r="M32" i="7" s="1"/>
  <c r="G32" i="7" s="1"/>
  <c r="L32" i="7"/>
  <c r="O32" i="7" s="1"/>
  <c r="I32" i="7" s="1"/>
  <c r="K35" i="1" l="1"/>
  <c r="N35" i="1" s="1"/>
  <c r="H35" i="1" s="1"/>
  <c r="J36" i="1"/>
  <c r="M36" i="1" s="1"/>
  <c r="G36" i="1" s="1"/>
  <c r="L36" i="1"/>
  <c r="O36" i="1" s="1"/>
  <c r="I36" i="1" s="1"/>
  <c r="J33" i="9"/>
  <c r="M33" i="9" s="1"/>
  <c r="G33" i="9" s="1"/>
  <c r="K33" i="9"/>
  <c r="N33" i="9" s="1"/>
  <c r="H33" i="9" s="1"/>
  <c r="L34" i="9"/>
  <c r="O34" i="9" s="1"/>
  <c r="I34" i="9" s="1"/>
  <c r="L33" i="8"/>
  <c r="O33" i="8" s="1"/>
  <c r="I33" i="8" s="1"/>
  <c r="J33" i="8"/>
  <c r="M33" i="8" s="1"/>
  <c r="G33" i="8" s="1"/>
  <c r="K33" i="8"/>
  <c r="N33" i="8" s="1"/>
  <c r="H33" i="8" s="1"/>
  <c r="L33" i="7"/>
  <c r="O33" i="7" s="1"/>
  <c r="I33" i="7" s="1"/>
  <c r="J33" i="7"/>
  <c r="M33" i="7" s="1"/>
  <c r="G33" i="7" s="1"/>
  <c r="K33" i="7"/>
  <c r="N33" i="7" s="1"/>
  <c r="H33" i="7" s="1"/>
  <c r="J37" i="1" l="1"/>
  <c r="M37" i="1" s="1"/>
  <c r="G37" i="1" s="1"/>
  <c r="K36" i="1"/>
  <c r="N36" i="1" s="1"/>
  <c r="H36" i="1" s="1"/>
  <c r="L37" i="1"/>
  <c r="O37" i="1" s="1"/>
  <c r="I37" i="1" s="1"/>
  <c r="L35" i="9"/>
  <c r="O35" i="9" s="1"/>
  <c r="I35" i="9" s="1"/>
  <c r="K34" i="9"/>
  <c r="N34" i="9" s="1"/>
  <c r="H34" i="9" s="1"/>
  <c r="J34" i="9"/>
  <c r="M34" i="9" s="1"/>
  <c r="G34" i="9" s="1"/>
  <c r="K34" i="8"/>
  <c r="N34" i="8" s="1"/>
  <c r="H34" i="8" s="1"/>
  <c r="L34" i="8"/>
  <c r="O34" i="8" s="1"/>
  <c r="I34" i="8" s="1"/>
  <c r="J34" i="8"/>
  <c r="M34" i="8" s="1"/>
  <c r="G34" i="8" s="1"/>
  <c r="K34" i="7"/>
  <c r="N34" i="7" s="1"/>
  <c r="H34" i="7" s="1"/>
  <c r="J34" i="7"/>
  <c r="M34" i="7" s="1"/>
  <c r="G34" i="7" s="1"/>
  <c r="L34" i="7"/>
  <c r="O34" i="7" s="1"/>
  <c r="I34" i="7" s="1"/>
  <c r="L38" i="1" l="1"/>
  <c r="O38" i="1" s="1"/>
  <c r="I38" i="1" s="1"/>
  <c r="K37" i="1"/>
  <c r="N37" i="1" s="1"/>
  <c r="H37" i="1" s="1"/>
  <c r="J38" i="1"/>
  <c r="M38" i="1" s="1"/>
  <c r="G38" i="1" s="1"/>
  <c r="J35" i="9"/>
  <c r="M35" i="9" s="1"/>
  <c r="G35" i="9" s="1"/>
  <c r="K35" i="9"/>
  <c r="N35" i="9" s="1"/>
  <c r="H35" i="9" s="1"/>
  <c r="L36" i="9"/>
  <c r="O36" i="9" s="1"/>
  <c r="I36" i="9" s="1"/>
  <c r="J35" i="8"/>
  <c r="M35" i="8" s="1"/>
  <c r="G35" i="8" s="1"/>
  <c r="K35" i="8"/>
  <c r="N35" i="8" s="1"/>
  <c r="H35" i="8" s="1"/>
  <c r="L35" i="8"/>
  <c r="O35" i="8" s="1"/>
  <c r="I35" i="8" s="1"/>
  <c r="L35" i="7"/>
  <c r="O35" i="7" s="1"/>
  <c r="I35" i="7" s="1"/>
  <c r="J35" i="7"/>
  <c r="M35" i="7" s="1"/>
  <c r="G35" i="7" s="1"/>
  <c r="K35" i="7"/>
  <c r="N35" i="7" s="1"/>
  <c r="H35" i="7" s="1"/>
  <c r="J39" i="1" l="1"/>
  <c r="M39" i="1" s="1"/>
  <c r="G39" i="1" s="1"/>
  <c r="K38" i="1"/>
  <c r="N38" i="1" s="1"/>
  <c r="H38" i="1" s="1"/>
  <c r="L39" i="1"/>
  <c r="O39" i="1" s="1"/>
  <c r="I39" i="1" s="1"/>
  <c r="L37" i="9"/>
  <c r="O37" i="9" s="1"/>
  <c r="I37" i="9" s="1"/>
  <c r="K36" i="9"/>
  <c r="N36" i="9" s="1"/>
  <c r="H36" i="9" s="1"/>
  <c r="J36" i="9"/>
  <c r="M36" i="9" s="1"/>
  <c r="G36" i="9" s="1"/>
  <c r="L36" i="8"/>
  <c r="O36" i="8" s="1"/>
  <c r="I36" i="8" s="1"/>
  <c r="J36" i="8"/>
  <c r="M36" i="8" s="1"/>
  <c r="G36" i="8"/>
  <c r="K36" i="8"/>
  <c r="N36" i="8" s="1"/>
  <c r="H36" i="8" s="1"/>
  <c r="K36" i="7"/>
  <c r="N36" i="7" s="1"/>
  <c r="H36" i="7" s="1"/>
  <c r="J36" i="7"/>
  <c r="M36" i="7" s="1"/>
  <c r="G36" i="7" s="1"/>
  <c r="L36" i="7"/>
  <c r="O36" i="7" s="1"/>
  <c r="I36" i="7" s="1"/>
  <c r="K39" i="1" l="1"/>
  <c r="N39" i="1" s="1"/>
  <c r="H39" i="1" s="1"/>
  <c r="J40" i="1"/>
  <c r="M40" i="1" s="1"/>
  <c r="G40" i="1" s="1"/>
  <c r="L40" i="1"/>
  <c r="O40" i="1" s="1"/>
  <c r="I40" i="1" s="1"/>
  <c r="J37" i="9"/>
  <c r="M37" i="9" s="1"/>
  <c r="G37" i="9" s="1"/>
  <c r="K37" i="9"/>
  <c r="N37" i="9" s="1"/>
  <c r="H37" i="9" s="1"/>
  <c r="L38" i="9"/>
  <c r="O38" i="9" s="1"/>
  <c r="I38" i="9" s="1"/>
  <c r="K37" i="8"/>
  <c r="N37" i="8" s="1"/>
  <c r="H37" i="8" s="1"/>
  <c r="L37" i="8"/>
  <c r="O37" i="8" s="1"/>
  <c r="I37" i="8" s="1"/>
  <c r="J37" i="8"/>
  <c r="M37" i="8" s="1"/>
  <c r="G37" i="8" s="1"/>
  <c r="L37" i="7"/>
  <c r="O37" i="7" s="1"/>
  <c r="I37" i="7" s="1"/>
  <c r="J37" i="7"/>
  <c r="M37" i="7" s="1"/>
  <c r="G37" i="7" s="1"/>
  <c r="K37" i="7"/>
  <c r="N37" i="7" s="1"/>
  <c r="H37" i="7" s="1"/>
  <c r="J41" i="1" l="1"/>
  <c r="M41" i="1" s="1"/>
  <c r="G41" i="1" s="1"/>
  <c r="L41" i="1"/>
  <c r="O41" i="1" s="1"/>
  <c r="I41" i="1" s="1"/>
  <c r="K40" i="1"/>
  <c r="N40" i="1" s="1"/>
  <c r="H40" i="1" s="1"/>
  <c r="L39" i="9"/>
  <c r="O39" i="9" s="1"/>
  <c r="I39" i="9" s="1"/>
  <c r="K38" i="9"/>
  <c r="N38" i="9" s="1"/>
  <c r="H38" i="9" s="1"/>
  <c r="J38" i="9"/>
  <c r="M38" i="9" s="1"/>
  <c r="G38" i="9" s="1"/>
  <c r="L38" i="8"/>
  <c r="O38" i="8" s="1"/>
  <c r="I38" i="8" s="1"/>
  <c r="J38" i="8"/>
  <c r="M38" i="8" s="1"/>
  <c r="G38" i="8" s="1"/>
  <c r="K38" i="8"/>
  <c r="N38" i="8" s="1"/>
  <c r="H38" i="8" s="1"/>
  <c r="K38" i="7"/>
  <c r="N38" i="7" s="1"/>
  <c r="H38" i="7" s="1"/>
  <c r="J38" i="7"/>
  <c r="M38" i="7" s="1"/>
  <c r="G38" i="7" s="1"/>
  <c r="L38" i="7"/>
  <c r="O38" i="7" s="1"/>
  <c r="I38" i="7" s="1"/>
  <c r="K41" i="1" l="1"/>
  <c r="N41" i="1" s="1"/>
  <c r="H41" i="1" s="1"/>
  <c r="L42" i="1"/>
  <c r="O42" i="1" s="1"/>
  <c r="I42" i="1" s="1"/>
  <c r="J42" i="1"/>
  <c r="M42" i="1" s="1"/>
  <c r="G42" i="1" s="1"/>
  <c r="J39" i="9"/>
  <c r="M39" i="9" s="1"/>
  <c r="G39" i="9" s="1"/>
  <c r="K39" i="9"/>
  <c r="N39" i="9" s="1"/>
  <c r="H39" i="9" s="1"/>
  <c r="L40" i="9"/>
  <c r="O40" i="9" s="1"/>
  <c r="I40" i="9" s="1"/>
  <c r="K39" i="8"/>
  <c r="N39" i="8" s="1"/>
  <c r="H39" i="8" s="1"/>
  <c r="J39" i="8"/>
  <c r="M39" i="8" s="1"/>
  <c r="G39" i="8" s="1"/>
  <c r="L39" i="8"/>
  <c r="O39" i="8" s="1"/>
  <c r="I39" i="8" s="1"/>
  <c r="L39" i="7"/>
  <c r="O39" i="7" s="1"/>
  <c r="I39" i="7" s="1"/>
  <c r="J39" i="7"/>
  <c r="M39" i="7" s="1"/>
  <c r="G39" i="7" s="1"/>
  <c r="K39" i="7"/>
  <c r="N39" i="7" s="1"/>
  <c r="H39" i="7" s="1"/>
  <c r="K42" i="1" l="1"/>
  <c r="N42" i="1" s="1"/>
  <c r="H42" i="1" s="1"/>
  <c r="L43" i="1"/>
  <c r="O43" i="1" s="1"/>
  <c r="I43" i="1" s="1"/>
  <c r="J43" i="1"/>
  <c r="M43" i="1" s="1"/>
  <c r="G43" i="1" s="1"/>
  <c r="L41" i="9"/>
  <c r="O41" i="9" s="1"/>
  <c r="I41" i="9" s="1"/>
  <c r="K40" i="9"/>
  <c r="N40" i="9" s="1"/>
  <c r="H40" i="9" s="1"/>
  <c r="J40" i="9"/>
  <c r="M40" i="9" s="1"/>
  <c r="G40" i="9" s="1"/>
  <c r="J40" i="8"/>
  <c r="M40" i="8" s="1"/>
  <c r="G40" i="8" s="1"/>
  <c r="L40" i="8"/>
  <c r="O40" i="8" s="1"/>
  <c r="I40" i="8" s="1"/>
  <c r="K40" i="8"/>
  <c r="N40" i="8" s="1"/>
  <c r="H40" i="8" s="1"/>
  <c r="K40" i="7"/>
  <c r="N40" i="7" s="1"/>
  <c r="H40" i="7" s="1"/>
  <c r="J40" i="7"/>
  <c r="M40" i="7" s="1"/>
  <c r="G40" i="7" s="1"/>
  <c r="L40" i="7"/>
  <c r="O40" i="7" s="1"/>
  <c r="I40" i="7" s="1"/>
  <c r="J44" i="1" l="1"/>
  <c r="M44" i="1" s="1"/>
  <c r="G44" i="1" s="1"/>
  <c r="K43" i="1"/>
  <c r="N43" i="1" s="1"/>
  <c r="H43" i="1" s="1"/>
  <c r="L44" i="1"/>
  <c r="O44" i="1" s="1"/>
  <c r="I44" i="1" s="1"/>
  <c r="J41" i="9"/>
  <c r="M41" i="9" s="1"/>
  <c r="G41" i="9" s="1"/>
  <c r="K41" i="9"/>
  <c r="N41" i="9" s="1"/>
  <c r="H41" i="9" s="1"/>
  <c r="L42" i="9"/>
  <c r="O42" i="9" s="1"/>
  <c r="I42" i="9" s="1"/>
  <c r="L41" i="8"/>
  <c r="O41" i="8" s="1"/>
  <c r="I41" i="8" s="1"/>
  <c r="K41" i="8"/>
  <c r="N41" i="8" s="1"/>
  <c r="H41" i="8" s="1"/>
  <c r="J41" i="8"/>
  <c r="M41" i="8" s="1"/>
  <c r="G41" i="8" s="1"/>
  <c r="L41" i="7"/>
  <c r="O41" i="7" s="1"/>
  <c r="I41" i="7" s="1"/>
  <c r="J41" i="7"/>
  <c r="M41" i="7" s="1"/>
  <c r="G41" i="7" s="1"/>
  <c r="K41" i="7"/>
  <c r="N41" i="7" s="1"/>
  <c r="H41" i="7" s="1"/>
  <c r="L45" i="1" l="1"/>
  <c r="O45" i="1" s="1"/>
  <c r="I45" i="1" s="1"/>
  <c r="K44" i="1"/>
  <c r="N44" i="1" s="1"/>
  <c r="H44" i="1" s="1"/>
  <c r="J45" i="1"/>
  <c r="M45" i="1" s="1"/>
  <c r="G45" i="1" s="1"/>
  <c r="L43" i="9"/>
  <c r="O43" i="9" s="1"/>
  <c r="I43" i="9" s="1"/>
  <c r="K42" i="9"/>
  <c r="N42" i="9" s="1"/>
  <c r="H42" i="9" s="1"/>
  <c r="J42" i="9"/>
  <c r="M42" i="9" s="1"/>
  <c r="G42" i="9" s="1"/>
  <c r="K42" i="8"/>
  <c r="N42" i="8" s="1"/>
  <c r="H42" i="8" s="1"/>
  <c r="L42" i="8"/>
  <c r="O42" i="8" s="1"/>
  <c r="I42" i="8" s="1"/>
  <c r="J42" i="8"/>
  <c r="M42" i="8" s="1"/>
  <c r="G42" i="8" s="1"/>
  <c r="K42" i="7"/>
  <c r="N42" i="7" s="1"/>
  <c r="H42" i="7" s="1"/>
  <c r="L42" i="7"/>
  <c r="O42" i="7" s="1"/>
  <c r="I42" i="7" s="1"/>
  <c r="J42" i="7"/>
  <c r="M42" i="7" s="1"/>
  <c r="G42" i="7" s="1"/>
  <c r="K45" i="1" l="1"/>
  <c r="N45" i="1" s="1"/>
  <c r="H45" i="1" s="1"/>
  <c r="L46" i="1"/>
  <c r="O46" i="1" s="1"/>
  <c r="I46" i="1" s="1"/>
  <c r="J46" i="1"/>
  <c r="M46" i="1" s="1"/>
  <c r="G46" i="1" s="1"/>
  <c r="J43" i="9"/>
  <c r="M43" i="9" s="1"/>
  <c r="G43" i="9" s="1"/>
  <c r="K43" i="9"/>
  <c r="N43" i="9" s="1"/>
  <c r="H43" i="9" s="1"/>
  <c r="L44" i="9"/>
  <c r="O44" i="9" s="1"/>
  <c r="I44" i="9" s="1"/>
  <c r="J43" i="8"/>
  <c r="M43" i="8" s="1"/>
  <c r="G43" i="8" s="1"/>
  <c r="L43" i="8"/>
  <c r="O43" i="8" s="1"/>
  <c r="I43" i="8" s="1"/>
  <c r="K43" i="8"/>
  <c r="N43" i="8" s="1"/>
  <c r="H43" i="8" s="1"/>
  <c r="J43" i="7"/>
  <c r="M43" i="7" s="1"/>
  <c r="G43" i="7" s="1"/>
  <c r="L43" i="7"/>
  <c r="O43" i="7" s="1"/>
  <c r="I43" i="7" s="1"/>
  <c r="K43" i="7"/>
  <c r="N43" i="7" s="1"/>
  <c r="H43" i="7" s="1"/>
  <c r="J47" i="1" l="1"/>
  <c r="M47" i="1" s="1"/>
  <c r="G47" i="1" s="1"/>
  <c r="L47" i="1"/>
  <c r="O47" i="1" s="1"/>
  <c r="I47" i="1" s="1"/>
  <c r="K46" i="1"/>
  <c r="N46" i="1" s="1"/>
  <c r="H46" i="1" s="1"/>
  <c r="L45" i="9"/>
  <c r="O45" i="9" s="1"/>
  <c r="I45" i="9" s="1"/>
  <c r="K44" i="9"/>
  <c r="N44" i="9" s="1"/>
  <c r="H44" i="9" s="1"/>
  <c r="J44" i="9"/>
  <c r="M44" i="9" s="1"/>
  <c r="G44" i="9" s="1"/>
  <c r="L44" i="8"/>
  <c r="O44" i="8" s="1"/>
  <c r="I44" i="8" s="1"/>
  <c r="K44" i="8"/>
  <c r="N44" i="8" s="1"/>
  <c r="H44" i="8" s="1"/>
  <c r="J44" i="8"/>
  <c r="M44" i="8" s="1"/>
  <c r="G44" i="8" s="1"/>
  <c r="K44" i="7"/>
  <c r="N44" i="7" s="1"/>
  <c r="H44" i="7" s="1"/>
  <c r="L44" i="7"/>
  <c r="O44" i="7" s="1"/>
  <c r="I44" i="7" s="1"/>
  <c r="J44" i="7"/>
  <c r="M44" i="7" s="1"/>
  <c r="G44" i="7" s="1"/>
  <c r="K47" i="1" l="1"/>
  <c r="N47" i="1" s="1"/>
  <c r="H47" i="1" s="1"/>
  <c r="J48" i="1"/>
  <c r="M48" i="1" s="1"/>
  <c r="G48" i="1" s="1"/>
  <c r="L48" i="1"/>
  <c r="O48" i="1" s="1"/>
  <c r="I48" i="1" s="1"/>
  <c r="J45" i="9"/>
  <c r="M45" i="9" s="1"/>
  <c r="G45" i="9" s="1"/>
  <c r="K45" i="9"/>
  <c r="N45" i="9" s="1"/>
  <c r="H45" i="9" s="1"/>
  <c r="L46" i="9"/>
  <c r="O46" i="9" s="1"/>
  <c r="I46" i="9" s="1"/>
  <c r="J45" i="8"/>
  <c r="M45" i="8" s="1"/>
  <c r="G45" i="8" s="1"/>
  <c r="K45" i="8"/>
  <c r="N45" i="8" s="1"/>
  <c r="H45" i="8" s="1"/>
  <c r="L45" i="8"/>
  <c r="O45" i="8" s="1"/>
  <c r="I45" i="8" s="1"/>
  <c r="J45" i="7"/>
  <c r="M45" i="7" s="1"/>
  <c r="G45" i="7" s="1"/>
  <c r="L45" i="7"/>
  <c r="O45" i="7" s="1"/>
  <c r="I45" i="7" s="1"/>
  <c r="K45" i="7"/>
  <c r="N45" i="7" s="1"/>
  <c r="H45" i="7" s="1"/>
  <c r="J49" i="1" l="1"/>
  <c r="M49" i="1" s="1"/>
  <c r="G49" i="1" s="1"/>
  <c r="L49" i="1"/>
  <c r="O49" i="1" s="1"/>
  <c r="I49" i="1" s="1"/>
  <c r="K48" i="1"/>
  <c r="N48" i="1" s="1"/>
  <c r="H48" i="1" s="1"/>
  <c r="L47" i="9"/>
  <c r="O47" i="9" s="1"/>
  <c r="I47" i="9" s="1"/>
  <c r="K46" i="9"/>
  <c r="N46" i="9" s="1"/>
  <c r="H46" i="9" s="1"/>
  <c r="J46" i="9"/>
  <c r="M46" i="9" s="1"/>
  <c r="G46" i="9" s="1"/>
  <c r="L46" i="8"/>
  <c r="O46" i="8" s="1"/>
  <c r="I46" i="8" s="1"/>
  <c r="K46" i="8"/>
  <c r="N46" i="8" s="1"/>
  <c r="H46" i="8" s="1"/>
  <c r="J46" i="8"/>
  <c r="M46" i="8" s="1"/>
  <c r="G46" i="8" s="1"/>
  <c r="K46" i="7"/>
  <c r="N46" i="7" s="1"/>
  <c r="H46" i="7" s="1"/>
  <c r="L46" i="7"/>
  <c r="O46" i="7" s="1"/>
  <c r="I46" i="7" s="1"/>
  <c r="J46" i="7"/>
  <c r="M46" i="7" s="1"/>
  <c r="G46" i="7" s="1"/>
  <c r="L50" i="1" l="1"/>
  <c r="O50" i="1" s="1"/>
  <c r="I50" i="1" s="1"/>
  <c r="J50" i="1"/>
  <c r="M50" i="1" s="1"/>
  <c r="G50" i="1" s="1"/>
  <c r="K49" i="1"/>
  <c r="N49" i="1" s="1"/>
  <c r="H49" i="1" s="1"/>
  <c r="J47" i="9"/>
  <c r="M47" i="9" s="1"/>
  <c r="G47" i="9" s="1"/>
  <c r="K47" i="9"/>
  <c r="N47" i="9" s="1"/>
  <c r="H47" i="9" s="1"/>
  <c r="L48" i="9"/>
  <c r="O48" i="9" s="1"/>
  <c r="I48" i="9" s="1"/>
  <c r="J47" i="8"/>
  <c r="M47" i="8" s="1"/>
  <c r="G47" i="8" s="1"/>
  <c r="K47" i="8"/>
  <c r="N47" i="8" s="1"/>
  <c r="H47" i="8" s="1"/>
  <c r="L47" i="8"/>
  <c r="O47" i="8" s="1"/>
  <c r="I47" i="8" s="1"/>
  <c r="J47" i="7"/>
  <c r="M47" i="7" s="1"/>
  <c r="G47" i="7" s="1"/>
  <c r="L47" i="7"/>
  <c r="O47" i="7" s="1"/>
  <c r="I47" i="7" s="1"/>
  <c r="K47" i="7"/>
  <c r="N47" i="7" s="1"/>
  <c r="H47" i="7" s="1"/>
  <c r="K50" i="1" l="1"/>
  <c r="N50" i="1" s="1"/>
  <c r="H50" i="1" s="1"/>
  <c r="J51" i="1"/>
  <c r="M51" i="1" s="1"/>
  <c r="G51" i="1" s="1"/>
  <c r="L51" i="1"/>
  <c r="O51" i="1" s="1"/>
  <c r="I51" i="1" s="1"/>
  <c r="L49" i="9"/>
  <c r="O49" i="9" s="1"/>
  <c r="I49" i="9" s="1"/>
  <c r="K48" i="9"/>
  <c r="N48" i="9" s="1"/>
  <c r="H48" i="9" s="1"/>
  <c r="J48" i="9"/>
  <c r="M48" i="9" s="1"/>
  <c r="G48" i="9" s="1"/>
  <c r="L48" i="8"/>
  <c r="O48" i="8" s="1"/>
  <c r="I48" i="8" s="1"/>
  <c r="K48" i="8"/>
  <c r="N48" i="8" s="1"/>
  <c r="H48" i="8" s="1"/>
  <c r="J48" i="8"/>
  <c r="M48" i="8" s="1"/>
  <c r="G48" i="8" s="1"/>
  <c r="K48" i="7"/>
  <c r="N48" i="7" s="1"/>
  <c r="H48" i="7" s="1"/>
  <c r="L48" i="7"/>
  <c r="O48" i="7" s="1"/>
  <c r="I48" i="7" s="1"/>
  <c r="J48" i="7"/>
  <c r="M48" i="7" s="1"/>
  <c r="G48" i="7" s="1"/>
  <c r="J52" i="1" l="1"/>
  <c r="M52" i="1" s="1"/>
  <c r="G52" i="1" s="1"/>
  <c r="L52" i="1"/>
  <c r="O52" i="1" s="1"/>
  <c r="I52" i="1" s="1"/>
  <c r="K51" i="1"/>
  <c r="N51" i="1" s="1"/>
  <c r="H51" i="1" s="1"/>
  <c r="J49" i="9"/>
  <c r="M49" i="9" s="1"/>
  <c r="G49" i="9" s="1"/>
  <c r="K49" i="9"/>
  <c r="N49" i="9" s="1"/>
  <c r="H49" i="9" s="1"/>
  <c r="L50" i="9"/>
  <c r="O50" i="9" s="1"/>
  <c r="I50" i="9" s="1"/>
  <c r="K49" i="8"/>
  <c r="N49" i="8" s="1"/>
  <c r="H49" i="8" s="1"/>
  <c r="L49" i="8"/>
  <c r="O49" i="8" s="1"/>
  <c r="I49" i="8" s="1"/>
  <c r="J49" i="8"/>
  <c r="M49" i="8" s="1"/>
  <c r="G49" i="8" s="1"/>
  <c r="J49" i="7"/>
  <c r="M49" i="7" s="1"/>
  <c r="G49" i="7" s="1"/>
  <c r="L49" i="7"/>
  <c r="O49" i="7" s="1"/>
  <c r="I49" i="7" s="1"/>
  <c r="K49" i="7"/>
  <c r="N49" i="7" s="1"/>
  <c r="H49" i="7" s="1"/>
  <c r="L53" i="1" l="1"/>
  <c r="O53" i="1" s="1"/>
  <c r="I53" i="1" s="1"/>
  <c r="K52" i="1"/>
  <c r="N52" i="1" s="1"/>
  <c r="H52" i="1" s="1"/>
  <c r="J53" i="1"/>
  <c r="M53" i="1" s="1"/>
  <c r="G53" i="1" s="1"/>
  <c r="L51" i="9"/>
  <c r="O51" i="9" s="1"/>
  <c r="I51" i="9" s="1"/>
  <c r="K50" i="9"/>
  <c r="N50" i="9" s="1"/>
  <c r="H50" i="9" s="1"/>
  <c r="J50" i="9"/>
  <c r="M50" i="9" s="1"/>
  <c r="G50" i="9" s="1"/>
  <c r="L50" i="8"/>
  <c r="O50" i="8" s="1"/>
  <c r="I50" i="8" s="1"/>
  <c r="K50" i="8"/>
  <c r="N50" i="8" s="1"/>
  <c r="H50" i="8" s="1"/>
  <c r="J50" i="8"/>
  <c r="M50" i="8" s="1"/>
  <c r="G50" i="8" s="1"/>
  <c r="K50" i="7"/>
  <c r="N50" i="7" s="1"/>
  <c r="H50" i="7" s="1"/>
  <c r="L50" i="7"/>
  <c r="O50" i="7" s="1"/>
  <c r="I50" i="7" s="1"/>
  <c r="J50" i="7"/>
  <c r="M50" i="7" s="1"/>
  <c r="G50" i="7" s="1"/>
  <c r="K53" i="1" l="1"/>
  <c r="N53" i="1" s="1"/>
  <c r="H53" i="1" s="1"/>
  <c r="J54" i="1"/>
  <c r="M54" i="1" s="1"/>
  <c r="G54" i="1" s="1"/>
  <c r="L54" i="1"/>
  <c r="O54" i="1" s="1"/>
  <c r="I54" i="1" s="1"/>
  <c r="J51" i="9"/>
  <c r="M51" i="9" s="1"/>
  <c r="G51" i="9" s="1"/>
  <c r="K51" i="9"/>
  <c r="N51" i="9" s="1"/>
  <c r="H51" i="9" s="1"/>
  <c r="L52" i="9"/>
  <c r="O52" i="9" s="1"/>
  <c r="I52" i="9" s="1"/>
  <c r="J51" i="8"/>
  <c r="M51" i="8" s="1"/>
  <c r="G51" i="8" s="1"/>
  <c r="K51" i="8"/>
  <c r="N51" i="8" s="1"/>
  <c r="H51" i="8" s="1"/>
  <c r="L51" i="8"/>
  <c r="O51" i="8" s="1"/>
  <c r="I51" i="8" s="1"/>
  <c r="J51" i="7"/>
  <c r="M51" i="7" s="1"/>
  <c r="G51" i="7" s="1"/>
  <c r="L51" i="7"/>
  <c r="O51" i="7" s="1"/>
  <c r="I51" i="7" s="1"/>
  <c r="K51" i="7"/>
  <c r="N51" i="7" s="1"/>
  <c r="H51" i="7" s="1"/>
  <c r="L55" i="1" l="1"/>
  <c r="O55" i="1" s="1"/>
  <c r="I55" i="1" s="1"/>
  <c r="J55" i="1"/>
  <c r="M55" i="1" s="1"/>
  <c r="G55" i="1" s="1"/>
  <c r="K54" i="1"/>
  <c r="N54" i="1" s="1"/>
  <c r="H54" i="1" s="1"/>
  <c r="L53" i="9"/>
  <c r="O53" i="9" s="1"/>
  <c r="I53" i="9" s="1"/>
  <c r="K52" i="9"/>
  <c r="N52" i="9" s="1"/>
  <c r="H52" i="9" s="1"/>
  <c r="J52" i="9"/>
  <c r="M52" i="9" s="1"/>
  <c r="G52" i="9" s="1"/>
  <c r="L52" i="8"/>
  <c r="O52" i="8" s="1"/>
  <c r="I52" i="8" s="1"/>
  <c r="K52" i="8"/>
  <c r="N52" i="8" s="1"/>
  <c r="H52" i="8" s="1"/>
  <c r="J52" i="8"/>
  <c r="M52" i="8" s="1"/>
  <c r="G52" i="8"/>
  <c r="K52" i="7"/>
  <c r="N52" i="7" s="1"/>
  <c r="H52" i="7"/>
  <c r="J52" i="7"/>
  <c r="M52" i="7" s="1"/>
  <c r="G52" i="7" s="1"/>
  <c r="L52" i="7"/>
  <c r="O52" i="7" s="1"/>
  <c r="I52" i="7" s="1"/>
  <c r="K55" i="1" l="1"/>
  <c r="N55" i="1" s="1"/>
  <c r="H55" i="1" s="1"/>
  <c r="L56" i="1"/>
  <c r="O56" i="1" s="1"/>
  <c r="I56" i="1" s="1"/>
  <c r="J56" i="1"/>
  <c r="M56" i="1" s="1"/>
  <c r="G56" i="1" s="1"/>
  <c r="J53" i="9"/>
  <c r="M53" i="9" s="1"/>
  <c r="G53" i="9" s="1"/>
  <c r="K53" i="9"/>
  <c r="N53" i="9" s="1"/>
  <c r="H53" i="9" s="1"/>
  <c r="L54" i="9"/>
  <c r="O54" i="9" s="1"/>
  <c r="I54" i="9" s="1"/>
  <c r="K53" i="8"/>
  <c r="N53" i="8" s="1"/>
  <c r="H53" i="8" s="1"/>
  <c r="L53" i="8"/>
  <c r="O53" i="8" s="1"/>
  <c r="I53" i="8" s="1"/>
  <c r="J53" i="8"/>
  <c r="M53" i="8" s="1"/>
  <c r="G53" i="8" s="1"/>
  <c r="L53" i="7"/>
  <c r="O53" i="7" s="1"/>
  <c r="I53" i="7" s="1"/>
  <c r="J53" i="7"/>
  <c r="M53" i="7" s="1"/>
  <c r="G53" i="7" s="1"/>
  <c r="K53" i="7"/>
  <c r="N53" i="7" s="1"/>
  <c r="H53" i="7" s="1"/>
  <c r="L57" i="1" l="1"/>
  <c r="O57" i="1" s="1"/>
  <c r="I57" i="1" s="1"/>
  <c r="K56" i="1"/>
  <c r="N56" i="1" s="1"/>
  <c r="H56" i="1" s="1"/>
  <c r="J57" i="1"/>
  <c r="M57" i="1" s="1"/>
  <c r="G57" i="1" s="1"/>
  <c r="L55" i="9"/>
  <c r="O55" i="9" s="1"/>
  <c r="I55" i="9" s="1"/>
  <c r="K54" i="9"/>
  <c r="N54" i="9" s="1"/>
  <c r="H54" i="9" s="1"/>
  <c r="J54" i="9"/>
  <c r="M54" i="9" s="1"/>
  <c r="G54" i="9" s="1"/>
  <c r="J54" i="8"/>
  <c r="M54" i="8" s="1"/>
  <c r="G54" i="8" s="1"/>
  <c r="L54" i="8"/>
  <c r="O54" i="8" s="1"/>
  <c r="I54" i="8" s="1"/>
  <c r="K54" i="8"/>
  <c r="N54" i="8" s="1"/>
  <c r="H54" i="8" s="1"/>
  <c r="K54" i="7"/>
  <c r="N54" i="7" s="1"/>
  <c r="H54" i="7" s="1"/>
  <c r="L54" i="7"/>
  <c r="O54" i="7" s="1"/>
  <c r="I54" i="7" s="1"/>
  <c r="J54" i="7"/>
  <c r="M54" i="7" s="1"/>
  <c r="G54" i="7" s="1"/>
  <c r="J58" i="1" l="1"/>
  <c r="M58" i="1" s="1"/>
  <c r="G58" i="1" s="1"/>
  <c r="L58" i="1"/>
  <c r="O58" i="1" s="1"/>
  <c r="I58" i="1" s="1"/>
  <c r="K57" i="1"/>
  <c r="N57" i="1" s="1"/>
  <c r="H57" i="1" s="1"/>
  <c r="J55" i="9"/>
  <c r="M55" i="9" s="1"/>
  <c r="G55" i="9" s="1"/>
  <c r="K55" i="9"/>
  <c r="N55" i="9" s="1"/>
  <c r="H55" i="9" s="1"/>
  <c r="L56" i="9"/>
  <c r="O56" i="9" s="1"/>
  <c r="I56" i="9" s="1"/>
  <c r="K55" i="8"/>
  <c r="N55" i="8" s="1"/>
  <c r="H55" i="8" s="1"/>
  <c r="L55" i="8"/>
  <c r="O55" i="8" s="1"/>
  <c r="I55" i="8" s="1"/>
  <c r="J55" i="8"/>
  <c r="M55" i="8" s="1"/>
  <c r="G55" i="8" s="1"/>
  <c r="J55" i="7"/>
  <c r="M55" i="7" s="1"/>
  <c r="G55" i="7" s="1"/>
  <c r="L55" i="7"/>
  <c r="O55" i="7" s="1"/>
  <c r="I55" i="7" s="1"/>
  <c r="K55" i="7"/>
  <c r="N55" i="7" s="1"/>
  <c r="H55" i="7" s="1"/>
  <c r="K58" i="1" l="1"/>
  <c r="N58" i="1" s="1"/>
  <c r="H58" i="1" s="1"/>
  <c r="L57" i="9"/>
  <c r="O57" i="9" s="1"/>
  <c r="I57" i="9" s="1"/>
  <c r="K56" i="9"/>
  <c r="N56" i="9" s="1"/>
  <c r="H56" i="9" s="1"/>
  <c r="J56" i="9"/>
  <c r="M56" i="9" s="1"/>
  <c r="G56" i="9" s="1"/>
  <c r="L56" i="8"/>
  <c r="O56" i="8" s="1"/>
  <c r="I56" i="8" s="1"/>
  <c r="J56" i="8"/>
  <c r="M56" i="8" s="1"/>
  <c r="G56" i="8" s="1"/>
  <c r="K56" i="8"/>
  <c r="N56" i="8" s="1"/>
  <c r="H56" i="8" s="1"/>
  <c r="K56" i="7"/>
  <c r="N56" i="7" s="1"/>
  <c r="H56" i="7" s="1"/>
  <c r="J56" i="7"/>
  <c r="M56" i="7" s="1"/>
  <c r="G56" i="7" s="1"/>
  <c r="L56" i="7"/>
  <c r="O56" i="7" s="1"/>
  <c r="I56" i="7" s="1"/>
  <c r="J57" i="9" l="1"/>
  <c r="M57" i="9" s="1"/>
  <c r="G57" i="9" s="1"/>
  <c r="K57" i="9"/>
  <c r="N57" i="9" s="1"/>
  <c r="H57" i="9" s="1"/>
  <c r="L58" i="9"/>
  <c r="O58" i="9" s="1"/>
  <c r="I58" i="9" s="1"/>
  <c r="I59" i="9" s="1"/>
  <c r="I61" i="9" s="1"/>
  <c r="L61" i="9" s="1"/>
  <c r="J57" i="8"/>
  <c r="M57" i="8" s="1"/>
  <c r="G57" i="8" s="1"/>
  <c r="L57" i="8"/>
  <c r="O57" i="8" s="1"/>
  <c r="I57" i="8" s="1"/>
  <c r="K57" i="8"/>
  <c r="N57" i="8" s="1"/>
  <c r="H57" i="8" s="1"/>
  <c r="L57" i="7"/>
  <c r="O57" i="7" s="1"/>
  <c r="I57" i="7" s="1"/>
  <c r="J57" i="7"/>
  <c r="M57" i="7" s="1"/>
  <c r="G57" i="7" s="1"/>
  <c r="K57" i="7"/>
  <c r="N57" i="7" s="1"/>
  <c r="H57" i="7" s="1"/>
  <c r="K58" i="9" l="1"/>
  <c r="N58" i="9" s="1"/>
  <c r="H58" i="9" s="1"/>
  <c r="H59" i="9" s="1"/>
  <c r="H61" i="9" s="1"/>
  <c r="K61" i="9" s="1"/>
  <c r="J58" i="9"/>
  <c r="M58" i="9" s="1"/>
  <c r="G58" i="9" s="1"/>
  <c r="G59" i="9" s="1"/>
  <c r="G61" i="9" s="1"/>
  <c r="J61" i="9" s="1"/>
  <c r="K58" i="8"/>
  <c r="N58" i="8" s="1"/>
  <c r="H58" i="8" s="1"/>
  <c r="H59" i="8" s="1"/>
  <c r="H61" i="8" s="1"/>
  <c r="K61" i="8" s="1"/>
  <c r="L58" i="8"/>
  <c r="O58" i="8" s="1"/>
  <c r="I58" i="8" s="1"/>
  <c r="I59" i="8" s="1"/>
  <c r="I61" i="8" s="1"/>
  <c r="L61" i="8" s="1"/>
  <c r="J58" i="8"/>
  <c r="M58" i="8" s="1"/>
  <c r="G58" i="8" s="1"/>
  <c r="G59" i="8" s="1"/>
  <c r="G61" i="8" s="1"/>
  <c r="J61" i="8" s="1"/>
  <c r="J58" i="7"/>
  <c r="K58" i="7"/>
  <c r="L58" i="7"/>
  <c r="N58" i="7" l="1"/>
  <c r="H58" i="7" s="1"/>
  <c r="H59" i="7" s="1"/>
  <c r="H61" i="7" s="1"/>
  <c r="K61" i="7" s="1"/>
  <c r="O58" i="7"/>
  <c r="I58" i="7" s="1"/>
  <c r="I59" i="7" s="1"/>
  <c r="I61" i="7" s="1"/>
  <c r="L61" i="7" s="1"/>
  <c r="M58" i="7"/>
  <c r="G58" i="7" s="1"/>
  <c r="G59" i="7" s="1"/>
  <c r="G61" i="7" s="1"/>
  <c r="J61" i="7" s="1"/>
  <c r="F59" i="1" l="1"/>
  <c r="D59" i="1"/>
  <c r="D61" i="1" l="1"/>
  <c r="E61" i="1"/>
  <c r="F61" i="1"/>
  <c r="E59" i="1"/>
  <c r="I8" i="1" l="1"/>
  <c r="H8" i="1"/>
  <c r="G8" i="1"/>
  <c r="F60" i="1"/>
  <c r="F62" i="1" s="1"/>
  <c r="E60" i="1"/>
  <c r="E62" i="1" s="1"/>
  <c r="D60" i="1"/>
  <c r="D62" i="1" s="1"/>
  <c r="H59" i="1" l="1"/>
  <c r="H61" i="1" s="1"/>
  <c r="K61" i="1" s="1"/>
  <c r="I59" i="1"/>
  <c r="I61" i="1" l="1"/>
  <c r="L61" i="1" s="1"/>
  <c r="G59" i="1" l="1"/>
  <c r="G61" i="1" s="1"/>
  <c r="J61" i="1" s="1"/>
</calcChain>
</file>

<file path=xl/comments1.xml><?xml version="1.0" encoding="utf-8"?>
<comments xmlns="http://schemas.openxmlformats.org/spreadsheetml/2006/main">
  <authors>
    <author>user</author>
  </authors>
  <commentList>
    <comment ref="F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※2015/1/1～</t>
        </r>
      </text>
    </comment>
    <comment ref="F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2020/11/23～過去へ</t>
        </r>
      </text>
    </comment>
    <comment ref="H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2020/11/26～過去へ</t>
        </r>
      </text>
    </comment>
  </commentList>
</comments>
</file>

<file path=xl/sharedStrings.xml><?xml version="1.0" encoding="utf-8"?>
<sst xmlns="http://schemas.openxmlformats.org/spreadsheetml/2006/main" count="158" uniqueCount="72">
  <si>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</si>
  <si>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</si>
  <si>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</si>
  <si>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</si>
  <si>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</si>
  <si>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</si>
  <si>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</si>
  <si>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</si>
  <si>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</si>
  <si>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EURUSD</t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</si>
  <si>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</si>
  <si>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</si>
  <si>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</si>
  <si>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</si>
  <si>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</si>
  <si>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</si>
  <si>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</si>
  <si>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</si>
  <si>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</si>
  <si>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</si>
  <si>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</si>
  <si>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</si>
  <si>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</si>
  <si>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4H足</t>
    <rPh sb="2" eb="3">
      <t>アシ</t>
    </rPh>
    <phoneticPr fontId="1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</si>
  <si>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</si>
  <si>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</si>
  <si>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</si>
  <si>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</si>
  <si>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</si>
  <si>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</si>
  <si>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</si>
  <si>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</si>
  <si>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</si>
  <si>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</si>
  <si>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</si>
  <si>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</si>
  <si>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</si>
  <si>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No.</t>
    <phoneticPr fontId="1"/>
  </si>
  <si>
    <t>エントリー</t>
    <phoneticPr fontId="1"/>
  </si>
  <si>
    <t>エントリー</t>
    <phoneticPr fontId="1"/>
  </si>
  <si>
    <t>open</t>
    <phoneticPr fontId="1"/>
  </si>
  <si>
    <t>hight</t>
    <phoneticPr fontId="1"/>
  </si>
  <si>
    <t>low</t>
    <phoneticPr fontId="1"/>
  </si>
  <si>
    <t>close</t>
    <phoneticPr fontId="1"/>
  </si>
  <si>
    <t>ローソク</t>
    <phoneticPr fontId="1"/>
  </si>
  <si>
    <t>上髭</t>
    <rPh sb="0" eb="2">
      <t>ウエヒゲ</t>
    </rPh>
    <phoneticPr fontId="1"/>
  </si>
  <si>
    <t>下髭</t>
    <rPh sb="0" eb="2">
      <t>シタヒゲ</t>
    </rPh>
    <phoneticPr fontId="1"/>
  </si>
  <si>
    <t>EUR/USD</t>
    <phoneticPr fontId="5"/>
  </si>
  <si>
    <t>1:1.27</t>
    <phoneticPr fontId="1"/>
  </si>
  <si>
    <t>1:5</t>
    <phoneticPr fontId="1"/>
  </si>
  <si>
    <t>1:2</t>
    <phoneticPr fontId="1"/>
  </si>
  <si>
    <t>リスクリワード</t>
    <phoneticPr fontId="1"/>
  </si>
  <si>
    <t>勝率</t>
    <phoneticPr fontId="1"/>
  </si>
  <si>
    <t>最適リスク率表</t>
    <rPh sb="0" eb="2">
      <t>サイテキ</t>
    </rPh>
    <rPh sb="5" eb="6">
      <t>リツ</t>
    </rPh>
    <rPh sb="6" eb="7">
      <t>ヒョウ</t>
    </rPh>
    <phoneticPr fontId="1"/>
  </si>
  <si>
    <t>　各リスクリワードの勝率を基に、最適リスク率(右図参照)を計算ではじき出し、下のタグにそれぞれの検証シートを作成しました。勝率は、時の運もありますが、決まらまいと適正なリスク率が出せないので、直近の検証を重ね、各通貨ペア・時間足毎に把握しておくことが、いかに勝利に繋がるかが良く分かりました。</t>
    <rPh sb="1" eb="2">
      <t>カク</t>
    </rPh>
    <rPh sb="10" eb="12">
      <t>ショウリツ</t>
    </rPh>
    <rPh sb="13" eb="14">
      <t>モト</t>
    </rPh>
    <rPh sb="16" eb="18">
      <t>サイテキ</t>
    </rPh>
    <rPh sb="21" eb="22">
      <t>リツ</t>
    </rPh>
    <rPh sb="23" eb="25">
      <t>ミギズ</t>
    </rPh>
    <rPh sb="25" eb="27">
      <t>サンショウ</t>
    </rPh>
    <rPh sb="29" eb="31">
      <t>ケイサン</t>
    </rPh>
    <rPh sb="35" eb="36">
      <t>ダ</t>
    </rPh>
    <rPh sb="38" eb="39">
      <t>シタ</t>
    </rPh>
    <rPh sb="48" eb="50">
      <t>ケンショウ</t>
    </rPh>
    <rPh sb="54" eb="56">
      <t>サクセイ</t>
    </rPh>
    <rPh sb="61" eb="63">
      <t>ショウリツ</t>
    </rPh>
    <rPh sb="65" eb="66">
      <t>トキ</t>
    </rPh>
    <rPh sb="67" eb="68">
      <t>ウン</t>
    </rPh>
    <rPh sb="75" eb="76">
      <t>キ</t>
    </rPh>
    <rPh sb="81" eb="83">
      <t>テキセイ</t>
    </rPh>
    <rPh sb="87" eb="88">
      <t>リツ</t>
    </rPh>
    <rPh sb="89" eb="90">
      <t>ダ</t>
    </rPh>
    <rPh sb="96" eb="98">
      <t>チョッキン</t>
    </rPh>
    <rPh sb="99" eb="101">
      <t>ケンショウ</t>
    </rPh>
    <phoneticPr fontId="1"/>
  </si>
  <si>
    <t>　直近1～2年の各通貨ペア・１H、４H当たりの足の検証を順次行って行こうと思います。</t>
    <rPh sb="1" eb="3">
      <t>チョッキン</t>
    </rPh>
    <rPh sb="6" eb="7">
      <t>ネン</t>
    </rPh>
    <rPh sb="8" eb="9">
      <t>カク</t>
    </rPh>
    <rPh sb="9" eb="11">
      <t>ツウカ</t>
    </rPh>
    <rPh sb="19" eb="20">
      <t>ア</t>
    </rPh>
    <rPh sb="23" eb="24">
      <t>アシ</t>
    </rPh>
    <rPh sb="25" eb="27">
      <t>ケンショウ</t>
    </rPh>
    <rPh sb="28" eb="30">
      <t>ジュンジ</t>
    </rPh>
    <rPh sb="30" eb="31">
      <t>オコナ</t>
    </rPh>
    <rPh sb="33" eb="34">
      <t>イ</t>
    </rPh>
    <rPh sb="37" eb="38">
      <t>オモ</t>
    </rPh>
    <phoneticPr fontId="1"/>
  </si>
  <si>
    <t>1H足</t>
    <rPh sb="2" eb="3">
      <t>アシ</t>
    </rPh>
    <phoneticPr fontId="1"/>
  </si>
  <si>
    <t>レンジ相場</t>
    <rPh sb="3" eb="5">
      <t>ソウバ</t>
    </rPh>
    <phoneticPr fontId="1"/>
  </si>
  <si>
    <t>アップトレンド</t>
    <phoneticPr fontId="1"/>
  </si>
  <si>
    <t>【質問】上髭が長過ぎますか？</t>
    <rPh sb="1" eb="3">
      <t>シツモン</t>
    </rPh>
    <rPh sb="4" eb="6">
      <t>ウエヒゲ</t>
    </rPh>
    <rPh sb="7" eb="9">
      <t>ナガス</t>
    </rPh>
    <phoneticPr fontId="1"/>
  </si>
  <si>
    <t>アップトレンド初期</t>
    <rPh sb="7" eb="9">
      <t>ショキ</t>
    </rPh>
    <phoneticPr fontId="1"/>
  </si>
  <si>
    <t>MAゴールデンクロス後のアップトレンド</t>
    <rPh sb="10" eb="11">
      <t>ゴ</t>
    </rPh>
    <phoneticPr fontId="1"/>
  </si>
  <si>
    <t>　検証3回目です。通貨ペアは前回と同じEUR/USDの1H足の直近半年弱でやりました。目が慣れてきたせいかPBを早く見つけやすくなりました。</t>
    <rPh sb="1" eb="3">
      <t>ケンショウ</t>
    </rPh>
    <rPh sb="4" eb="6">
      <t>カイメ</t>
    </rPh>
    <rPh sb="9" eb="11">
      <t>ツウカ</t>
    </rPh>
    <rPh sb="14" eb="16">
      <t>ゼンカイ</t>
    </rPh>
    <rPh sb="17" eb="18">
      <t>オナ</t>
    </rPh>
    <rPh sb="29" eb="30">
      <t>アシ</t>
    </rPh>
    <rPh sb="31" eb="33">
      <t>チョッキン</t>
    </rPh>
    <rPh sb="43" eb="44">
      <t>メ</t>
    </rPh>
    <rPh sb="45" eb="46">
      <t>ナ</t>
    </rPh>
    <rPh sb="56" eb="57">
      <t>ハヤ</t>
    </rPh>
    <rPh sb="58" eb="59">
      <t>ミ</t>
    </rPh>
    <phoneticPr fontId="1"/>
  </si>
  <si>
    <t>通貨ペア</t>
    <rPh sb="0" eb="2">
      <t>ツウカ</t>
    </rPh>
    <phoneticPr fontId="1"/>
  </si>
  <si>
    <t>足</t>
    <rPh sb="0" eb="1">
      <t>アシ</t>
    </rPh>
    <phoneticPr fontId="1"/>
  </si>
  <si>
    <t>EUR/USD</t>
  </si>
  <si>
    <t>EUR/USD</t>
    <phoneticPr fontId="5"/>
  </si>
  <si>
    <t>４H</t>
    <phoneticPr fontId="1"/>
  </si>
  <si>
    <t>期間</t>
    <rPh sb="0" eb="2">
      <t>キカン</t>
    </rPh>
    <phoneticPr fontId="1"/>
  </si>
  <si>
    <t>利益率(リスク3%)</t>
    <rPh sb="0" eb="3">
      <t>リエキリツ</t>
    </rPh>
    <phoneticPr fontId="1"/>
  </si>
  <si>
    <t>１H</t>
    <phoneticPr fontId="1"/>
  </si>
  <si>
    <t>勝率</t>
    <rPh sb="0" eb="2">
      <t>ショウリツ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</si>
</sst>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yyyy/m/d;@"/>
    <numFmt numFmtId="177" formatCode="#,##0_);[Red]\(#,##0\)"/>
    <numFmt numFmtId="178" formatCode="#,##0_ "/>
    <numFmt numFmtId="179" formatCode="0.0%"/>
    <numFmt numFmtId="180" formatCode="m/d;@"/>
    <numFmt numFmtId="181" formatCode="&quot;損失上限(リスク&quot;##&quot;%)&quot;"/>
    <numFmt numFmtId="182" formatCode="0.0_ "/>
    <numFmt numFmtId="183" formatCode="0.0&quot;倍&quot;"/>
    <numFmt numFmtId="185" formatCode="#&quot;日&quot;"/>
    <numFmt numFmtId="186" formatCode="#&quot;%&quot;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0" borderId="9" xfId="0" applyNumberFormat="1" applyFont="1" applyFill="1" applyBorder="1">
      <alignment vertical="center"/>
    </xf>
    <xf numFmtId="0" fontId="12" fillId="3" borderId="9" xfId="0" applyNumberFormat="1" applyFont="1" applyFill="1" applyBorder="1">
      <alignment vertical="center"/>
    </xf>
    <xf numFmtId="177" fontId="14" fillId="0" borderId="0" xfId="0" applyNumberFormat="1" applyFont="1">
      <alignment vertical="center"/>
    </xf>
    <xf numFmtId="177" fontId="0" fillId="0" borderId="0" xfId="0" applyNumberFormat="1" applyBorder="1" applyAlignment="1">
      <alignment vertical="center" shrinkToFit="1"/>
    </xf>
    <xf numFmtId="38" fontId="0" fillId="0" borderId="8" xfId="1" applyFont="1" applyBorder="1" applyAlignment="1">
      <alignment vertical="center" shrinkToFit="1"/>
    </xf>
    <xf numFmtId="38" fontId="0" fillId="0" borderId="0" xfId="1" applyFont="1" applyBorder="1" applyAlignment="1">
      <alignment vertical="center" shrinkToFit="1"/>
    </xf>
    <xf numFmtId="38" fontId="0" fillId="0" borderId="9" xfId="1" applyFont="1" applyBorder="1" applyAlignment="1">
      <alignment vertical="center" shrinkToFit="1"/>
    </xf>
    <xf numFmtId="38" fontId="0" fillId="0" borderId="3" xfId="1" applyFont="1" applyBorder="1" applyAlignment="1">
      <alignment vertical="center" shrinkToFit="1"/>
    </xf>
    <xf numFmtId="38" fontId="0" fillId="0" borderId="4" xfId="1" applyFont="1" applyBorder="1" applyAlignment="1">
      <alignment vertical="center" shrinkToFit="1"/>
    </xf>
    <xf numFmtId="38" fontId="0" fillId="0" borderId="5" xfId="1" applyFont="1" applyBorder="1" applyAlignment="1">
      <alignment vertical="center" shrinkToFit="1"/>
    </xf>
    <xf numFmtId="177" fontId="0" fillId="0" borderId="13" xfId="0" applyNumberFormat="1" applyFill="1" applyBorder="1" applyAlignment="1">
      <alignment vertical="center" shrinkToFit="1"/>
    </xf>
    <xf numFmtId="177" fontId="0" fillId="0" borderId="14" xfId="0" applyNumberFormat="1" applyFill="1" applyBorder="1" applyAlignment="1">
      <alignment vertical="center" shrinkToFit="1"/>
    </xf>
    <xf numFmtId="177" fontId="0" fillId="0" borderId="15" xfId="0" applyNumberFormat="1" applyFill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38" fontId="13" fillId="0" borderId="13" xfId="1" applyFont="1" applyFill="1" applyBorder="1" applyAlignment="1">
      <alignment vertical="center" shrinkToFit="1"/>
    </xf>
    <xf numFmtId="0" fontId="13" fillId="0" borderId="15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9" fontId="2" fillId="0" borderId="13" xfId="3" applyFont="1" applyBorder="1" applyAlignment="1">
      <alignment vertical="center" shrinkToFit="1"/>
    </xf>
    <xf numFmtId="9" fontId="2" fillId="0" borderId="14" xfId="3" applyFont="1" applyBorder="1" applyAlignment="1">
      <alignment vertical="center" shrinkToFit="1"/>
    </xf>
    <xf numFmtId="9" fontId="2" fillId="0" borderId="15" xfId="3" applyFont="1" applyBorder="1" applyAlignment="1">
      <alignment vertical="center" shrinkToFit="1"/>
    </xf>
    <xf numFmtId="179" fontId="2" fillId="0" borderId="13" xfId="3" applyNumberFormat="1" applyFont="1" applyBorder="1" applyAlignment="1">
      <alignment vertical="center" shrinkToFit="1"/>
    </xf>
    <xf numFmtId="179" fontId="2" fillId="0" borderId="2" xfId="3" applyNumberFormat="1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 shrinkToFit="1"/>
    </xf>
    <xf numFmtId="14" fontId="7" fillId="0" borderId="16" xfId="0" applyNumberFormat="1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177" fontId="12" fillId="4" borderId="0" xfId="0" applyNumberFormat="1" applyFont="1" applyFill="1" applyBorder="1" applyAlignment="1">
      <alignment vertical="center" shrinkToFi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  <xf numFmtId="0" fontId="12" fillId="0" borderId="0" xfId="0" applyNumberFormat="1" applyFont="1" applyFill="1" applyBorder="1">
      <alignment vertical="center"/>
    </xf>
    <xf numFmtId="177" fontId="0" fillId="0" borderId="0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12" fillId="0" borderId="3" xfId="0" applyNumberFormat="1" applyFont="1" applyFill="1" applyBorder="1">
      <alignment vertical="center"/>
    </xf>
    <xf numFmtId="0" fontId="12" fillId="0" borderId="4" xfId="0" applyNumberFormat="1" applyFont="1" applyFill="1" applyBorder="1">
      <alignment vertical="center"/>
    </xf>
    <xf numFmtId="0" fontId="12" fillId="0" borderId="5" xfId="0" applyNumberFormat="1" applyFont="1" applyFill="1" applyBorder="1">
      <alignment vertical="center"/>
    </xf>
    <xf numFmtId="180" fontId="0" fillId="0" borderId="12" xfId="0" applyNumberFormat="1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0" fontId="12" fillId="0" borderId="8" xfId="0" applyNumberFormat="1" applyFont="1" applyFill="1" applyBorder="1">
      <alignment vertical="center"/>
    </xf>
    <xf numFmtId="176" fontId="0" fillId="0" borderId="12" xfId="0" applyNumberFormat="1" applyFill="1" applyBorder="1">
      <alignment vertical="center"/>
    </xf>
    <xf numFmtId="180" fontId="0" fillId="0" borderId="11" xfId="0" applyNumberFormat="1" applyFill="1" applyBorder="1">
      <alignment vertical="center"/>
    </xf>
    <xf numFmtId="0" fontId="12" fillId="0" borderId="6" xfId="0" applyNumberFormat="1" applyFont="1" applyFill="1" applyBorder="1">
      <alignment vertical="center"/>
    </xf>
    <xf numFmtId="0" fontId="12" fillId="0" borderId="1" xfId="0" applyNumberFormat="1" applyFont="1" applyFill="1" applyBorder="1">
      <alignment vertical="center"/>
    </xf>
    <xf numFmtId="0" fontId="0" fillId="0" borderId="16" xfId="0" applyBorder="1">
      <alignment vertical="center"/>
    </xf>
    <xf numFmtId="0" fontId="3" fillId="0" borderId="16" xfId="0" applyFont="1" applyFill="1" applyBorder="1">
      <alignment vertical="center"/>
    </xf>
    <xf numFmtId="182" fontId="0" fillId="0" borderId="16" xfId="0" applyNumberFormat="1" applyBorder="1">
      <alignment vertical="center"/>
    </xf>
    <xf numFmtId="183" fontId="0" fillId="0" borderId="16" xfId="0" applyNumberFormat="1" applyBorder="1">
      <alignment vertical="center"/>
    </xf>
    <xf numFmtId="177" fontId="12" fillId="0" borderId="0" xfId="0" applyNumberFormat="1" applyFont="1" applyFill="1" applyBorder="1" applyAlignment="1">
      <alignment vertical="center" shrinkToFit="1"/>
    </xf>
    <xf numFmtId="0" fontId="10" fillId="0" borderId="16" xfId="2" applyBorder="1">
      <alignment vertical="center"/>
    </xf>
    <xf numFmtId="49" fontId="10" fillId="7" borderId="16" xfId="2" applyNumberFormat="1" applyFill="1" applyBorder="1" applyAlignment="1">
      <alignment horizontal="center" vertical="center"/>
    </xf>
    <xf numFmtId="9" fontId="10" fillId="4" borderId="16" xfId="2" applyNumberFormat="1" applyFill="1" applyBorder="1">
      <alignment vertical="center"/>
    </xf>
    <xf numFmtId="0" fontId="10" fillId="0" borderId="16" xfId="2" applyFill="1" applyBorder="1" applyAlignment="1">
      <alignment vertical="center" textRotation="255"/>
    </xf>
    <xf numFmtId="0" fontId="10" fillId="0" borderId="16" xfId="2" applyFill="1" applyBorder="1">
      <alignment vertical="center"/>
    </xf>
    <xf numFmtId="0" fontId="10" fillId="0" borderId="21" xfId="2" applyBorder="1" applyAlignment="1">
      <alignment horizontal="center" vertical="center"/>
    </xf>
    <xf numFmtId="9" fontId="16" fillId="0" borderId="16" xfId="2" applyNumberFormat="1" applyFont="1" applyBorder="1" applyAlignment="1">
      <alignment horizontal="center" vertical="center"/>
    </xf>
    <xf numFmtId="14" fontId="11" fillId="0" borderId="0" xfId="2" applyNumberFormat="1" applyFont="1" applyAlignment="1">
      <alignment horizontal="center" vertical="center"/>
    </xf>
    <xf numFmtId="20" fontId="11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right" vertical="center"/>
    </xf>
    <xf numFmtId="177" fontId="15" fillId="0" borderId="0" xfId="0" applyNumberFormat="1" applyFont="1">
      <alignment vertical="center"/>
    </xf>
    <xf numFmtId="0" fontId="12" fillId="3" borderId="7" xfId="0" applyNumberFormat="1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0" fillId="0" borderId="8" xfId="0" applyFill="1" applyBorder="1">
      <alignment vertical="center"/>
    </xf>
    <xf numFmtId="0" fontId="0" fillId="0" borderId="0" xfId="0" applyFill="1" applyBorder="1">
      <alignment vertical="center"/>
    </xf>
    <xf numFmtId="0" fontId="12" fillId="0" borderId="7" xfId="0" applyNumberFormat="1" applyFont="1" applyFill="1" applyBorder="1">
      <alignment vertical="center"/>
    </xf>
    <xf numFmtId="0" fontId="12" fillId="3" borderId="5" xfId="0" applyNumberFormat="1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  <xf numFmtId="0" fontId="10" fillId="6" borderId="16" xfId="2" applyFill="1" applyBorder="1" applyAlignment="1">
      <alignment horizontal="center" vertical="center"/>
    </xf>
    <xf numFmtId="0" fontId="10" fillId="5" borderId="18" xfId="2" applyFill="1" applyBorder="1" applyAlignment="1">
      <alignment horizontal="center" vertical="center" textRotation="255"/>
    </xf>
    <xf numFmtId="0" fontId="10" fillId="5" borderId="19" xfId="2" applyFill="1" applyBorder="1" applyAlignment="1">
      <alignment horizontal="center" vertical="center" textRotation="255"/>
    </xf>
    <xf numFmtId="0" fontId="10" fillId="5" borderId="20" xfId="2" applyFill="1" applyBorder="1" applyAlignment="1">
      <alignment horizontal="center" vertical="center" textRotation="255"/>
    </xf>
    <xf numFmtId="0" fontId="10" fillId="0" borderId="17" xfId="2" applyBorder="1" applyAlignment="1">
      <alignment horizontal="center" vertical="center"/>
    </xf>
    <xf numFmtId="181" fontId="14" fillId="0" borderId="13" xfId="0" applyNumberFormat="1" applyFont="1" applyBorder="1" applyAlignment="1">
      <alignment horizontal="center" vertical="center"/>
    </xf>
    <xf numFmtId="181" fontId="14" fillId="0" borderId="14" xfId="0" applyNumberFormat="1" applyFont="1" applyBorder="1" applyAlignment="1">
      <alignment horizontal="center" vertical="center"/>
    </xf>
    <xf numFmtId="181" fontId="14" fillId="0" borderId="15" xfId="0" applyNumberFormat="1" applyFont="1" applyBorder="1" applyAlignment="1">
      <alignment horizontal="center" vertical="center"/>
    </xf>
    <xf numFmtId="181" fontId="15" fillId="0" borderId="13" xfId="0" applyNumberFormat="1" applyFont="1" applyBorder="1" applyAlignment="1">
      <alignment horizontal="center" vertical="center"/>
    </xf>
    <xf numFmtId="181" fontId="15" fillId="0" borderId="14" xfId="0" applyNumberFormat="1" applyFont="1" applyBorder="1" applyAlignment="1">
      <alignment horizontal="center" vertical="center"/>
    </xf>
    <xf numFmtId="181" fontId="15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77" fontId="12" fillId="0" borderId="0" xfId="0" applyNumberFormat="1" applyFont="1">
      <alignment vertical="center"/>
    </xf>
    <xf numFmtId="177" fontId="19" fillId="0" borderId="0" xfId="0" applyNumberFormat="1" applyFont="1">
      <alignment vertical="center"/>
    </xf>
    <xf numFmtId="0" fontId="0" fillId="0" borderId="16" xfId="0" applyBorder="1" applyAlignment="1">
      <alignment horizontal="right" vertical="center"/>
    </xf>
    <xf numFmtId="185" fontId="0" fillId="0" borderId="16" xfId="0" applyNumberFormat="1" applyBorder="1">
      <alignment vertical="center"/>
    </xf>
    <xf numFmtId="186" fontId="0" fillId="0" borderId="16" xfId="0" applyNumberFormat="1" applyBorder="1">
      <alignment vertical="center"/>
    </xf>
    <xf numFmtId="0" fontId="0" fillId="0" borderId="16" xfId="0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6" xfId="0" applyFill="1" applyBorder="1" applyAlignment="1">
      <alignment horizontal="centerContinuous" vertical="center"/>
    </xf>
    <xf numFmtId="0" fontId="10" fillId="2" borderId="20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8" borderId="16" xfId="0" applyFill="1" applyBorder="1">
      <alignment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8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506729</xdr:colOff>
      <xdr:row>0</xdr:row>
      <xdr:rowOff>0</xdr:rowOff>
    </xdr:from>
    <xdr:to>
      <xdr:col>35</xdr:col>
      <xdr:colOff>415289</xdr:colOff>
      <xdr:row>4</xdr:row>
      <xdr:rowOff>22860</xdr:rowOff>
    </xdr:to>
    <xdr:sp macro="" textlink="">
      <xdr:nvSpPr>
        <xdr:cNvPr id="2" name="正方形/長方形 2">
          <a:extLst>
            <a:ext uri="{FF2B5EF4-FFF2-40B4-BE49-F238E27FC236}">
              <a16:creationId xmlns=""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22890479" y="2552700"/>
          <a:ext cx="575310" cy="9753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0</xdr:row>
      <xdr:rowOff>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=""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0</xdr:row>
      <xdr:rowOff>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=""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0</xdr:row>
      <xdr:rowOff>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=""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0</xdr:row>
      <xdr:rowOff>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=""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0</xdr:row>
      <xdr:rowOff>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=""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0</xdr:row>
      <xdr:rowOff>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=""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0</xdr:row>
      <xdr:rowOff>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=""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0</xdr:row>
      <xdr:rowOff>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=""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0</xdr:row>
      <xdr:rowOff>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=""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0</xdr:row>
      <xdr:rowOff>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=""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0</xdr:row>
      <xdr:rowOff>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=""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0</xdr:row>
      <xdr:rowOff>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=""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0</xdr:row>
      <xdr:rowOff>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=""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0</xdr:row>
      <xdr:rowOff>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=""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0</xdr:row>
      <xdr:rowOff>0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=""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0</xdr:row>
      <xdr:rowOff>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=""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0</xdr:row>
      <xdr:rowOff>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=""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0</xdr:row>
      <xdr:rowOff>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=""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0</xdr:row>
      <xdr:rowOff>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=""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0</xdr:row>
      <xdr:rowOff>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=""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0</xdr:row>
      <xdr:rowOff>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=""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0</xdr:row>
      <xdr:rowOff>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=""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11</xdr:col>
      <xdr:colOff>126729</xdr:colOff>
      <xdr:row>22</xdr:row>
      <xdr:rowOff>156882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647" y="0"/>
          <a:ext cx="6289964" cy="508747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7</xdr:col>
      <xdr:colOff>483011</xdr:colOff>
      <xdr:row>44</xdr:row>
      <xdr:rowOff>155743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647" y="5378824"/>
          <a:ext cx="4180952" cy="46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8</xdr:col>
      <xdr:colOff>295259</xdr:colOff>
      <xdr:row>61</xdr:row>
      <xdr:rowOff>19188</xdr:rowOff>
    </xdr:to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0647" y="10309412"/>
          <a:ext cx="4609524" cy="338095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9</xdr:col>
      <xdr:colOff>212269</xdr:colOff>
      <xdr:row>75</xdr:row>
      <xdr:rowOff>10279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0647" y="13895294"/>
          <a:ext cx="5142857" cy="29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7</xdr:col>
      <xdr:colOff>254440</xdr:colOff>
      <xdr:row>98</xdr:row>
      <xdr:rowOff>126555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0647" y="17032941"/>
          <a:ext cx="3952381" cy="50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11</xdr:col>
      <xdr:colOff>408194</xdr:colOff>
      <xdr:row>122</xdr:row>
      <xdr:rowOff>197675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70647" y="22187647"/>
          <a:ext cx="6571429" cy="53523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123</xdr:row>
      <xdr:rowOff>224116</xdr:rowOff>
    </xdr:from>
    <xdr:to>
      <xdr:col>5</xdr:col>
      <xdr:colOff>549088</xdr:colOff>
      <xdr:row>143</xdr:row>
      <xdr:rowOff>197806</xdr:rowOff>
    </xdr:to>
    <xdr:pic>
      <xdr:nvPicPr>
        <xdr:cNvPr id="32" name="図 3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70647" y="27790587"/>
          <a:ext cx="3014382" cy="445604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21</xdr:col>
      <xdr:colOff>92576</xdr:colOff>
      <xdr:row>172</xdr:row>
      <xdr:rowOff>53586</xdr:rowOff>
    </xdr:to>
    <xdr:pic>
      <xdr:nvPicPr>
        <xdr:cNvPr id="37" name="図 3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70647" y="32497059"/>
          <a:ext cx="12419047" cy="610476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6</xdr:col>
      <xdr:colOff>261239</xdr:colOff>
      <xdr:row>203</xdr:row>
      <xdr:rowOff>209804</xdr:rowOff>
    </xdr:to>
    <xdr:pic>
      <xdr:nvPicPr>
        <xdr:cNvPr id="38" name="図 3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70647" y="38772353"/>
          <a:ext cx="3342857" cy="69333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6</xdr:col>
      <xdr:colOff>604096</xdr:colOff>
      <xdr:row>223</xdr:row>
      <xdr:rowOff>23026</xdr:rowOff>
    </xdr:to>
    <xdr:pic>
      <xdr:nvPicPr>
        <xdr:cNvPr id="44" name="図 4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0647" y="45944118"/>
          <a:ext cx="3685714" cy="40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22411</xdr:colOff>
      <xdr:row>224</xdr:row>
      <xdr:rowOff>57709</xdr:rowOff>
    </xdr:from>
    <xdr:to>
      <xdr:col>15</xdr:col>
      <xdr:colOff>229400</xdr:colOff>
      <xdr:row>237</xdr:row>
      <xdr:rowOff>89646</xdr:rowOff>
    </xdr:to>
    <xdr:pic>
      <xdr:nvPicPr>
        <xdr:cNvPr id="51" name="図 50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93058" y="50260062"/>
          <a:ext cx="8835518" cy="294546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21</xdr:col>
      <xdr:colOff>73529</xdr:colOff>
      <xdr:row>262</xdr:row>
      <xdr:rowOff>154509</xdr:rowOff>
    </xdr:to>
    <xdr:pic>
      <xdr:nvPicPr>
        <xdr:cNvPr id="63" name="図 6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70647" y="53340000"/>
          <a:ext cx="12400000" cy="5533333"/>
        </a:xfrm>
        <a:prstGeom prst="rect">
          <a:avLst/>
        </a:prstGeom>
      </xdr:spPr>
    </xdr:pic>
    <xdr:clientData/>
  </xdr:twoCellAnchor>
  <xdr:twoCellAnchor editAs="oneCell">
    <xdr:from>
      <xdr:col>1</xdr:col>
      <xdr:colOff>33617</xdr:colOff>
      <xdr:row>264</xdr:row>
      <xdr:rowOff>56030</xdr:rowOff>
    </xdr:from>
    <xdr:to>
      <xdr:col>11</xdr:col>
      <xdr:colOff>590273</xdr:colOff>
      <xdr:row>284</xdr:row>
      <xdr:rowOff>179294</xdr:rowOff>
    </xdr:to>
    <xdr:pic>
      <xdr:nvPicPr>
        <xdr:cNvPr id="64" name="図 63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04264" y="59223089"/>
          <a:ext cx="6719891" cy="460561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285</xdr:row>
      <xdr:rowOff>224117</xdr:rowOff>
    </xdr:from>
    <xdr:to>
      <xdr:col>11</xdr:col>
      <xdr:colOff>511878</xdr:colOff>
      <xdr:row>299</xdr:row>
      <xdr:rowOff>11205</xdr:rowOff>
    </xdr:to>
    <xdr:pic>
      <xdr:nvPicPr>
        <xdr:cNvPr id="75" name="図 74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70647" y="64097646"/>
          <a:ext cx="6675113" cy="292473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7</xdr:col>
      <xdr:colOff>392206</xdr:colOff>
      <xdr:row>315</xdr:row>
      <xdr:rowOff>174509</xdr:rowOff>
    </xdr:to>
    <xdr:pic>
      <xdr:nvPicPr>
        <xdr:cNvPr id="78" name="図 77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70647" y="67235294"/>
          <a:ext cx="4090147" cy="3536274"/>
        </a:xfrm>
        <a:prstGeom prst="rect">
          <a:avLst/>
        </a:prstGeom>
      </xdr:spPr>
    </xdr:pic>
    <xdr:clientData/>
  </xdr:twoCellAnchor>
  <xdr:twoCellAnchor editAs="oneCell">
    <xdr:from>
      <xdr:col>1</xdr:col>
      <xdr:colOff>56029</xdr:colOff>
      <xdr:row>339</xdr:row>
      <xdr:rowOff>44823</xdr:rowOff>
    </xdr:from>
    <xdr:to>
      <xdr:col>7</xdr:col>
      <xdr:colOff>291421</xdr:colOff>
      <xdr:row>360</xdr:row>
      <xdr:rowOff>14542</xdr:rowOff>
    </xdr:to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26676" y="76020705"/>
          <a:ext cx="3933333" cy="467619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8</xdr:col>
      <xdr:colOff>276211</xdr:colOff>
      <xdr:row>337</xdr:row>
      <xdr:rowOff>136695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470647" y="71045294"/>
          <a:ext cx="4590476" cy="4619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27</xdr:col>
      <xdr:colOff>337493</xdr:colOff>
      <xdr:row>397</xdr:row>
      <xdr:rowOff>112717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470647" y="80906471"/>
          <a:ext cx="16361905" cy="818095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19</xdr:col>
      <xdr:colOff>362011</xdr:colOff>
      <xdr:row>423</xdr:row>
      <xdr:rowOff>67235</xdr:rowOff>
    </xdr:to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470647" y="89198824"/>
          <a:ext cx="11455835" cy="567017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424</xdr:row>
      <xdr:rowOff>11206</xdr:rowOff>
    </xdr:from>
    <xdr:to>
      <xdr:col>7</xdr:col>
      <xdr:colOff>459442</xdr:colOff>
      <xdr:row>445</xdr:row>
      <xdr:rowOff>21213</xdr:rowOff>
    </xdr:to>
    <xdr:pic>
      <xdr:nvPicPr>
        <xdr:cNvPr id="39" name="図 38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470647" y="95037088"/>
          <a:ext cx="4157383" cy="471647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446</xdr:row>
      <xdr:rowOff>0</xdr:rowOff>
    </xdr:from>
    <xdr:to>
      <xdr:col>9</xdr:col>
      <xdr:colOff>112795</xdr:colOff>
      <xdr:row>461</xdr:row>
      <xdr:rowOff>67236</xdr:rowOff>
    </xdr:to>
    <xdr:pic>
      <xdr:nvPicPr>
        <xdr:cNvPr id="40" name="図 39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470647" y="99956471"/>
          <a:ext cx="5043383" cy="3429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462</xdr:row>
      <xdr:rowOff>0</xdr:rowOff>
    </xdr:from>
    <xdr:to>
      <xdr:col>9</xdr:col>
      <xdr:colOff>78441</xdr:colOff>
      <xdr:row>481</xdr:row>
      <xdr:rowOff>16136</xdr:rowOff>
    </xdr:to>
    <xdr:pic>
      <xdr:nvPicPr>
        <xdr:cNvPr id="42" name="図 41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470647" y="103542353"/>
          <a:ext cx="5009029" cy="4274371"/>
        </a:xfrm>
        <a:prstGeom prst="rect">
          <a:avLst/>
        </a:prstGeom>
      </xdr:spPr>
    </xdr:pic>
    <xdr:clientData/>
  </xdr:twoCellAnchor>
  <xdr:twoCellAnchor editAs="oneCell">
    <xdr:from>
      <xdr:col>1</xdr:col>
      <xdr:colOff>33617</xdr:colOff>
      <xdr:row>510</xdr:row>
      <xdr:rowOff>56030</xdr:rowOff>
    </xdr:from>
    <xdr:to>
      <xdr:col>9</xdr:col>
      <xdr:colOff>336177</xdr:colOff>
      <xdr:row>531</xdr:row>
      <xdr:rowOff>146611</xdr:rowOff>
    </xdr:to>
    <xdr:pic>
      <xdr:nvPicPr>
        <xdr:cNvPr id="43" name="図 42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504264" y="114356030"/>
          <a:ext cx="5233148" cy="4797052"/>
        </a:xfrm>
        <a:prstGeom prst="rect">
          <a:avLst/>
        </a:prstGeom>
      </xdr:spPr>
    </xdr:pic>
    <xdr:clientData/>
  </xdr:twoCellAnchor>
  <xdr:twoCellAnchor editAs="oneCell">
    <xdr:from>
      <xdr:col>1</xdr:col>
      <xdr:colOff>22410</xdr:colOff>
      <xdr:row>482</xdr:row>
      <xdr:rowOff>44823</xdr:rowOff>
    </xdr:from>
    <xdr:to>
      <xdr:col>9</xdr:col>
      <xdr:colOff>290697</xdr:colOff>
      <xdr:row>508</xdr:row>
      <xdr:rowOff>201705</xdr:rowOff>
    </xdr:to>
    <xdr:pic>
      <xdr:nvPicPr>
        <xdr:cNvPr id="45" name="図 44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493057" y="108069529"/>
          <a:ext cx="5198875" cy="5983941"/>
        </a:xfrm>
        <a:prstGeom prst="rect">
          <a:avLst/>
        </a:prstGeom>
      </xdr:spPr>
    </xdr:pic>
    <xdr:clientData/>
  </xdr:twoCellAnchor>
  <xdr:twoCellAnchor editAs="oneCell">
    <xdr:from>
      <xdr:col>0</xdr:col>
      <xdr:colOff>470646</xdr:colOff>
      <xdr:row>532</xdr:row>
      <xdr:rowOff>224117</xdr:rowOff>
    </xdr:from>
    <xdr:to>
      <xdr:col>9</xdr:col>
      <xdr:colOff>422986</xdr:colOff>
      <xdr:row>549</xdr:row>
      <xdr:rowOff>156882</xdr:rowOff>
    </xdr:to>
    <xdr:pic>
      <xdr:nvPicPr>
        <xdr:cNvPr id="46" name="図 45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470646" y="119454705"/>
          <a:ext cx="5353575" cy="374276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12</xdr:col>
      <xdr:colOff>353774</xdr:colOff>
      <xdr:row>569</xdr:row>
      <xdr:rowOff>127788</xdr:rowOff>
    </xdr:to>
    <xdr:pic>
      <xdr:nvPicPr>
        <xdr:cNvPr id="47" name="図 46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470647" y="123488824"/>
          <a:ext cx="7133333" cy="41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570</xdr:row>
      <xdr:rowOff>0</xdr:rowOff>
    </xdr:from>
    <xdr:to>
      <xdr:col>16</xdr:col>
      <xdr:colOff>536099</xdr:colOff>
      <xdr:row>596</xdr:row>
      <xdr:rowOff>220560</xdr:rowOff>
    </xdr:to>
    <xdr:pic>
      <xdr:nvPicPr>
        <xdr:cNvPr id="48" name="図 47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470647" y="127747059"/>
          <a:ext cx="9780952" cy="604761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598</xdr:row>
      <xdr:rowOff>0</xdr:rowOff>
    </xdr:from>
    <xdr:to>
      <xdr:col>12</xdr:col>
      <xdr:colOff>257735</xdr:colOff>
      <xdr:row>619</xdr:row>
      <xdr:rowOff>201335</xdr:rowOff>
    </xdr:to>
    <xdr:pic>
      <xdr:nvPicPr>
        <xdr:cNvPr id="49" name="図 48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470647" y="134022353"/>
          <a:ext cx="7037294" cy="4907806"/>
        </a:xfrm>
        <a:prstGeom prst="rect">
          <a:avLst/>
        </a:prstGeom>
      </xdr:spPr>
    </xdr:pic>
    <xdr:clientData/>
  </xdr:twoCellAnchor>
  <xdr:twoCellAnchor editAs="oneCell">
    <xdr:from>
      <xdr:col>0</xdr:col>
      <xdr:colOff>470646</xdr:colOff>
      <xdr:row>621</xdr:row>
      <xdr:rowOff>0</xdr:rowOff>
    </xdr:from>
    <xdr:to>
      <xdr:col>10</xdr:col>
      <xdr:colOff>246528</xdr:colOff>
      <xdr:row>640</xdr:row>
      <xdr:rowOff>184708</xdr:rowOff>
    </xdr:to>
    <xdr:pic>
      <xdr:nvPicPr>
        <xdr:cNvPr id="50" name="図 49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470646" y="139177059"/>
          <a:ext cx="5793441" cy="444294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642</xdr:row>
      <xdr:rowOff>0</xdr:rowOff>
    </xdr:from>
    <xdr:to>
      <xdr:col>16</xdr:col>
      <xdr:colOff>564671</xdr:colOff>
      <xdr:row>671</xdr:row>
      <xdr:rowOff>129159</xdr:rowOff>
    </xdr:to>
    <xdr:pic>
      <xdr:nvPicPr>
        <xdr:cNvPr id="52" name="図 51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470647" y="143883529"/>
          <a:ext cx="9809524" cy="662857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673</xdr:row>
      <xdr:rowOff>0</xdr:rowOff>
    </xdr:from>
    <xdr:to>
      <xdr:col>11</xdr:col>
      <xdr:colOff>89647</xdr:colOff>
      <xdr:row>690</xdr:row>
      <xdr:rowOff>89882</xdr:rowOff>
    </xdr:to>
    <xdr:pic>
      <xdr:nvPicPr>
        <xdr:cNvPr id="53" name="図 52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470647" y="150831176"/>
          <a:ext cx="6252882" cy="389988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692</xdr:row>
      <xdr:rowOff>0</xdr:rowOff>
    </xdr:from>
    <xdr:to>
      <xdr:col>12</xdr:col>
      <xdr:colOff>49012</xdr:colOff>
      <xdr:row>717</xdr:row>
      <xdr:rowOff>139916</xdr:rowOff>
    </xdr:to>
    <xdr:pic>
      <xdr:nvPicPr>
        <xdr:cNvPr id="54" name="図 53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470647" y="155089412"/>
          <a:ext cx="6828571" cy="57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470646</xdr:colOff>
      <xdr:row>719</xdr:row>
      <xdr:rowOff>46502</xdr:rowOff>
    </xdr:from>
    <xdr:to>
      <xdr:col>12</xdr:col>
      <xdr:colOff>366939</xdr:colOff>
      <xdr:row>737</xdr:row>
      <xdr:rowOff>78441</xdr:rowOff>
    </xdr:to>
    <xdr:pic>
      <xdr:nvPicPr>
        <xdr:cNvPr id="55" name="図 54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470646" y="161187090"/>
          <a:ext cx="7146499" cy="40660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738</xdr:row>
      <xdr:rowOff>0</xdr:rowOff>
    </xdr:from>
    <xdr:to>
      <xdr:col>12</xdr:col>
      <xdr:colOff>10917</xdr:colOff>
      <xdr:row>757</xdr:row>
      <xdr:rowOff>141765</xdr:rowOff>
    </xdr:to>
    <xdr:pic>
      <xdr:nvPicPr>
        <xdr:cNvPr id="56" name="図 55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470647" y="165398824"/>
          <a:ext cx="6790476" cy="44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758</xdr:row>
      <xdr:rowOff>224117</xdr:rowOff>
    </xdr:from>
    <xdr:to>
      <xdr:col>12</xdr:col>
      <xdr:colOff>592674</xdr:colOff>
      <xdr:row>775</xdr:row>
      <xdr:rowOff>134470</xdr:rowOff>
    </xdr:to>
    <xdr:pic>
      <xdr:nvPicPr>
        <xdr:cNvPr id="57" name="図 56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470647" y="170105293"/>
          <a:ext cx="7372233" cy="3720353"/>
        </a:xfrm>
        <a:prstGeom prst="rect">
          <a:avLst/>
        </a:prstGeom>
      </xdr:spPr>
    </xdr:pic>
    <xdr:clientData/>
  </xdr:twoCellAnchor>
  <xdr:twoCellAnchor editAs="oneCell">
    <xdr:from>
      <xdr:col>0</xdr:col>
      <xdr:colOff>470646</xdr:colOff>
      <xdr:row>776</xdr:row>
      <xdr:rowOff>224117</xdr:rowOff>
    </xdr:from>
    <xdr:to>
      <xdr:col>9</xdr:col>
      <xdr:colOff>123264</xdr:colOff>
      <xdr:row>802</xdr:row>
      <xdr:rowOff>222229</xdr:rowOff>
    </xdr:to>
    <xdr:pic>
      <xdr:nvPicPr>
        <xdr:cNvPr id="58" name="図 57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470646" y="174139411"/>
          <a:ext cx="5053853" cy="582517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804</xdr:row>
      <xdr:rowOff>0</xdr:rowOff>
    </xdr:from>
    <xdr:to>
      <xdr:col>9</xdr:col>
      <xdr:colOff>107507</xdr:colOff>
      <xdr:row>825</xdr:row>
      <xdr:rowOff>55434</xdr:rowOff>
    </xdr:to>
    <xdr:pic>
      <xdr:nvPicPr>
        <xdr:cNvPr id="59" name="図 58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470647" y="180190588"/>
          <a:ext cx="5038095" cy="47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826</xdr:row>
      <xdr:rowOff>0</xdr:rowOff>
    </xdr:from>
    <xdr:to>
      <xdr:col>6</xdr:col>
      <xdr:colOff>336176</xdr:colOff>
      <xdr:row>850</xdr:row>
      <xdr:rowOff>135350</xdr:rowOff>
    </xdr:to>
    <xdr:pic>
      <xdr:nvPicPr>
        <xdr:cNvPr id="60" name="図 59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470647" y="185121176"/>
          <a:ext cx="3417794" cy="55141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850</xdr:row>
      <xdr:rowOff>224117</xdr:rowOff>
    </xdr:from>
    <xdr:to>
      <xdr:col>14</xdr:col>
      <xdr:colOff>480110</xdr:colOff>
      <xdr:row>865</xdr:row>
      <xdr:rowOff>156881</xdr:rowOff>
    </xdr:to>
    <xdr:pic>
      <xdr:nvPicPr>
        <xdr:cNvPr id="61" name="図 60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470647" y="190724117"/>
          <a:ext cx="8492316" cy="329452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867</xdr:row>
      <xdr:rowOff>0</xdr:rowOff>
    </xdr:from>
    <xdr:to>
      <xdr:col>13</xdr:col>
      <xdr:colOff>242213</xdr:colOff>
      <xdr:row>884</xdr:row>
      <xdr:rowOff>151905</xdr:rowOff>
    </xdr:to>
    <xdr:pic>
      <xdr:nvPicPr>
        <xdr:cNvPr id="62" name="図 61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470647" y="194310000"/>
          <a:ext cx="7638095" cy="39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886</xdr:row>
      <xdr:rowOff>0</xdr:rowOff>
    </xdr:from>
    <xdr:to>
      <xdr:col>12</xdr:col>
      <xdr:colOff>0</xdr:colOff>
      <xdr:row>915</xdr:row>
      <xdr:rowOff>149014</xdr:rowOff>
    </xdr:to>
    <xdr:pic>
      <xdr:nvPicPr>
        <xdr:cNvPr id="65" name="図 64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470647" y="198568235"/>
          <a:ext cx="6779559" cy="6648426"/>
        </a:xfrm>
        <a:prstGeom prst="rect">
          <a:avLst/>
        </a:prstGeom>
      </xdr:spPr>
    </xdr:pic>
    <xdr:clientData/>
  </xdr:twoCellAnchor>
  <xdr:twoCellAnchor editAs="oneCell">
    <xdr:from>
      <xdr:col>0</xdr:col>
      <xdr:colOff>470646</xdr:colOff>
      <xdr:row>917</xdr:row>
      <xdr:rowOff>0</xdr:rowOff>
    </xdr:from>
    <xdr:to>
      <xdr:col>11</xdr:col>
      <xdr:colOff>590285</xdr:colOff>
      <xdr:row>936</xdr:row>
      <xdr:rowOff>145676</xdr:rowOff>
    </xdr:to>
    <xdr:pic>
      <xdr:nvPicPr>
        <xdr:cNvPr id="66" name="図 65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470646" y="205515882"/>
          <a:ext cx="6753521" cy="4403912"/>
        </a:xfrm>
        <a:prstGeom prst="rect">
          <a:avLst/>
        </a:prstGeom>
      </xdr:spPr>
    </xdr:pic>
    <xdr:clientData/>
  </xdr:twoCellAnchor>
  <xdr:twoCellAnchor editAs="oneCell">
    <xdr:from>
      <xdr:col>0</xdr:col>
      <xdr:colOff>470646</xdr:colOff>
      <xdr:row>938</xdr:row>
      <xdr:rowOff>0</xdr:rowOff>
    </xdr:from>
    <xdr:to>
      <xdr:col>11</xdr:col>
      <xdr:colOff>448235</xdr:colOff>
      <xdr:row>960</xdr:row>
      <xdr:rowOff>14862</xdr:rowOff>
    </xdr:to>
    <xdr:pic>
      <xdr:nvPicPr>
        <xdr:cNvPr id="67" name="図 66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470646" y="210222353"/>
          <a:ext cx="6611471" cy="4945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961</xdr:row>
      <xdr:rowOff>0</xdr:rowOff>
    </xdr:from>
    <xdr:to>
      <xdr:col>11</xdr:col>
      <xdr:colOff>491637</xdr:colOff>
      <xdr:row>977</xdr:row>
      <xdr:rowOff>33618</xdr:rowOff>
    </xdr:to>
    <xdr:pic>
      <xdr:nvPicPr>
        <xdr:cNvPr id="68" name="図 67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470647" y="215377059"/>
          <a:ext cx="6654872" cy="3619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6</xdr:col>
      <xdr:colOff>461239</xdr:colOff>
      <xdr:row>998</xdr:row>
      <xdr:rowOff>222409</xdr:rowOff>
    </xdr:to>
    <xdr:pic>
      <xdr:nvPicPr>
        <xdr:cNvPr id="69" name="図 68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470647" y="219187059"/>
          <a:ext cx="3542857" cy="470476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1000</xdr:row>
      <xdr:rowOff>0</xdr:rowOff>
    </xdr:from>
    <xdr:to>
      <xdr:col>12</xdr:col>
      <xdr:colOff>353774</xdr:colOff>
      <xdr:row>1025</xdr:row>
      <xdr:rowOff>82773</xdr:rowOff>
    </xdr:to>
    <xdr:pic>
      <xdr:nvPicPr>
        <xdr:cNvPr id="70" name="図 69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470647" y="224117647"/>
          <a:ext cx="7133333" cy="5685714"/>
        </a:xfrm>
        <a:prstGeom prst="rect">
          <a:avLst/>
        </a:prstGeom>
      </xdr:spPr>
    </xdr:pic>
    <xdr:clientData/>
  </xdr:twoCellAnchor>
  <xdr:twoCellAnchor editAs="oneCell">
    <xdr:from>
      <xdr:col>1</xdr:col>
      <xdr:colOff>11206</xdr:colOff>
      <xdr:row>1026</xdr:row>
      <xdr:rowOff>56029</xdr:rowOff>
    </xdr:from>
    <xdr:to>
      <xdr:col>17</xdr:col>
      <xdr:colOff>92886</xdr:colOff>
      <xdr:row>1053</xdr:row>
      <xdr:rowOff>195329</xdr:rowOff>
    </xdr:to>
    <xdr:pic>
      <xdr:nvPicPr>
        <xdr:cNvPr id="71" name="図 70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481853" y="230000735"/>
          <a:ext cx="9942857" cy="619047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1055</xdr:row>
      <xdr:rowOff>0</xdr:rowOff>
    </xdr:from>
    <xdr:to>
      <xdr:col>10</xdr:col>
      <xdr:colOff>582706</xdr:colOff>
      <xdr:row>1074</xdr:row>
      <xdr:rowOff>132693</xdr:rowOff>
    </xdr:to>
    <xdr:pic>
      <xdr:nvPicPr>
        <xdr:cNvPr id="72" name="図 71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470647" y="236444118"/>
          <a:ext cx="6129618" cy="4390928"/>
        </a:xfrm>
        <a:prstGeom prst="rect">
          <a:avLst/>
        </a:prstGeom>
      </xdr:spPr>
    </xdr:pic>
    <xdr:clientData/>
  </xdr:twoCellAnchor>
  <xdr:twoCellAnchor editAs="oneCell">
    <xdr:from>
      <xdr:col>0</xdr:col>
      <xdr:colOff>470646</xdr:colOff>
      <xdr:row>1075</xdr:row>
      <xdr:rowOff>224116</xdr:rowOff>
    </xdr:from>
    <xdr:to>
      <xdr:col>11</xdr:col>
      <xdr:colOff>606347</xdr:colOff>
      <xdr:row>1090</xdr:row>
      <xdr:rowOff>214592</xdr:rowOff>
    </xdr:to>
    <xdr:pic>
      <xdr:nvPicPr>
        <xdr:cNvPr id="73" name="図 72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470646" y="241150587"/>
          <a:ext cx="6769583" cy="3361765"/>
        </a:xfrm>
        <a:prstGeom prst="rect">
          <a:avLst/>
        </a:prstGeom>
      </xdr:spPr>
    </xdr:pic>
    <xdr:clientData/>
  </xdr:twoCellAnchor>
  <xdr:twoCellAnchor editAs="oneCell">
    <xdr:from>
      <xdr:col>1</xdr:col>
      <xdr:colOff>33618</xdr:colOff>
      <xdr:row>1092</xdr:row>
      <xdr:rowOff>44824</xdr:rowOff>
    </xdr:from>
    <xdr:to>
      <xdr:col>17</xdr:col>
      <xdr:colOff>381965</xdr:colOff>
      <xdr:row>1119</xdr:row>
      <xdr:rowOff>41267</xdr:rowOff>
    </xdr:to>
    <xdr:pic>
      <xdr:nvPicPr>
        <xdr:cNvPr id="76" name="図 75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504265" y="244781295"/>
          <a:ext cx="10209524" cy="60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L63" sqref="L63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21" x14ac:dyDescent="0.4">
      <c r="A1" s="1" t="s">
        <v>7</v>
      </c>
      <c r="C1" t="s">
        <v>9</v>
      </c>
    </row>
    <row r="2" spans="1:21" x14ac:dyDescent="0.4">
      <c r="A2" s="1" t="s">
        <v>8</v>
      </c>
      <c r="C2" t="s">
        <v>56</v>
      </c>
    </row>
    <row r="3" spans="1:21" x14ac:dyDescent="0.4">
      <c r="A3" s="1" t="s">
        <v>11</v>
      </c>
      <c r="C3" s="26">
        <v>100000</v>
      </c>
    </row>
    <row r="4" spans="1:21" x14ac:dyDescent="0.4">
      <c r="A4" s="1" t="s">
        <v>12</v>
      </c>
      <c r="C4" s="26" t="s">
        <v>14</v>
      </c>
    </row>
    <row r="5" spans="1:21" ht="19.5" thickBot="1" x14ac:dyDescent="0.45">
      <c r="A5" s="1" t="s">
        <v>13</v>
      </c>
      <c r="C5" s="26" t="s">
        <v>35</v>
      </c>
      <c r="Q5" s="112" t="s">
        <v>40</v>
      </c>
      <c r="R5" s="112">
        <v>489</v>
      </c>
      <c r="S5" s="112" t="s">
        <v>45</v>
      </c>
      <c r="T5" s="112">
        <f>IF(T6&gt;0,R6-R8,R6-R5)</f>
        <v>47</v>
      </c>
      <c r="U5" s="115">
        <f>ABS(T5/T6)</f>
        <v>3.6153846153846154</v>
      </c>
    </row>
    <row r="6" spans="1:21" ht="19.5" thickBot="1" x14ac:dyDescent="0.45">
      <c r="A6" s="21" t="s">
        <v>0</v>
      </c>
      <c r="B6" s="21" t="s">
        <v>1</v>
      </c>
      <c r="C6" s="21" t="s">
        <v>1</v>
      </c>
      <c r="D6" s="42" t="s">
        <v>26</v>
      </c>
      <c r="E6" s="22"/>
      <c r="F6" s="23"/>
      <c r="G6" s="134" t="s">
        <v>3</v>
      </c>
      <c r="H6" s="135"/>
      <c r="I6" s="141"/>
      <c r="J6" s="134" t="s">
        <v>24</v>
      </c>
      <c r="K6" s="135"/>
      <c r="L6" s="141"/>
      <c r="M6" s="134" t="s">
        <v>25</v>
      </c>
      <c r="N6" s="135"/>
      <c r="O6" s="141"/>
      <c r="Q6" s="112" t="s">
        <v>41</v>
      </c>
      <c r="R6" s="112">
        <v>536</v>
      </c>
      <c r="S6" s="112" t="s">
        <v>44</v>
      </c>
      <c r="T6" s="112">
        <f>R8-R5</f>
        <v>-13</v>
      </c>
      <c r="U6" s="114"/>
    </row>
    <row r="7" spans="1:21" ht="19.5" thickBot="1" x14ac:dyDescent="0.45">
      <c r="A7" s="24"/>
      <c r="B7" s="24" t="s">
        <v>2</v>
      </c>
      <c r="C7" s="46" t="s">
        <v>30</v>
      </c>
      <c r="D7" s="11">
        <v>1.27</v>
      </c>
      <c r="E7" s="12">
        <v>1.5</v>
      </c>
      <c r="F7" s="13">
        <v>2</v>
      </c>
      <c r="G7" s="11">
        <v>1.27</v>
      </c>
      <c r="H7" s="12">
        <v>1.5</v>
      </c>
      <c r="I7" s="13">
        <v>2</v>
      </c>
      <c r="J7" s="11">
        <v>1.27</v>
      </c>
      <c r="K7" s="12">
        <v>1.5</v>
      </c>
      <c r="L7" s="13">
        <v>2</v>
      </c>
      <c r="M7" s="11">
        <v>1.27</v>
      </c>
      <c r="N7" s="12">
        <v>1.5</v>
      </c>
      <c r="O7" s="13">
        <v>2</v>
      </c>
      <c r="Q7" s="112" t="s">
        <v>42</v>
      </c>
      <c r="R7" s="113">
        <v>463</v>
      </c>
      <c r="S7" s="112" t="s">
        <v>46</v>
      </c>
      <c r="T7" s="112">
        <f>IF(T6&gt;0,R5-R7,R8-R7)</f>
        <v>13</v>
      </c>
      <c r="U7" s="115">
        <f>ABS(T7/T6)</f>
        <v>1</v>
      </c>
    </row>
    <row r="8" spans="1:21" ht="19.5" thickBot="1" x14ac:dyDescent="0.45">
      <c r="A8" s="129" t="s">
        <v>10</v>
      </c>
      <c r="B8" s="10"/>
      <c r="C8" s="43"/>
      <c r="D8" s="15"/>
      <c r="E8" s="14"/>
      <c r="F8" s="16"/>
      <c r="G8" s="17">
        <f>C3</f>
        <v>100000</v>
      </c>
      <c r="H8" s="18">
        <f>C3</f>
        <v>100000</v>
      </c>
      <c r="I8" s="19">
        <f>C3</f>
        <v>100000</v>
      </c>
      <c r="J8" s="138" t="s">
        <v>24</v>
      </c>
      <c r="K8" s="139"/>
      <c r="L8" s="140"/>
      <c r="M8" s="138"/>
      <c r="N8" s="139"/>
      <c r="O8" s="140"/>
      <c r="Q8" s="112" t="s">
        <v>43</v>
      </c>
      <c r="R8" s="112">
        <v>476</v>
      </c>
    </row>
    <row r="9" spans="1:21" x14ac:dyDescent="0.4">
      <c r="A9" s="130">
        <v>1</v>
      </c>
      <c r="B9" s="100">
        <v>44159</v>
      </c>
      <c r="C9" s="101">
        <v>1</v>
      </c>
      <c r="D9" s="102">
        <v>1.27</v>
      </c>
      <c r="E9" s="103">
        <v>1.5</v>
      </c>
      <c r="F9" s="133">
        <v>2</v>
      </c>
      <c r="G9" s="20">
        <f>IF(D9="","",G8+M9)</f>
        <v>103810</v>
      </c>
      <c r="H9" s="20">
        <f>IF(E9="","",H8+N9)</f>
        <v>104500</v>
      </c>
      <c r="I9" s="20">
        <f>IF(F9="","",I8+O9)</f>
        <v>106000</v>
      </c>
      <c r="J9" s="36">
        <f t="shared" ref="J9:L12" si="0">IF(G8="","",G8*0.03)</f>
        <v>3000</v>
      </c>
      <c r="K9" s="37">
        <f t="shared" si="0"/>
        <v>3000</v>
      </c>
      <c r="L9" s="38">
        <f t="shared" si="0"/>
        <v>3000</v>
      </c>
      <c r="M9" s="36">
        <f t="shared" ref="M9:O12" si="1">IF(D9="","",J9*D9)</f>
        <v>3810</v>
      </c>
      <c r="N9" s="37">
        <f t="shared" si="1"/>
        <v>4500</v>
      </c>
      <c r="O9" s="38">
        <f t="shared" si="1"/>
        <v>6000</v>
      </c>
      <c r="P9" s="35"/>
      <c r="Q9" s="35"/>
      <c r="R9" s="35"/>
    </row>
    <row r="10" spans="1:21" x14ac:dyDescent="0.4">
      <c r="A10" s="130">
        <v>2</v>
      </c>
      <c r="B10" s="105">
        <v>44158</v>
      </c>
      <c r="C10" s="106">
        <v>2</v>
      </c>
      <c r="D10" s="107">
        <v>-1</v>
      </c>
      <c r="E10" s="98">
        <v>-1</v>
      </c>
      <c r="F10" s="62">
        <v>-1</v>
      </c>
      <c r="G10" s="20">
        <f t="shared" ref="G10:G42" si="2">IF(D10="","",G9+M10)</f>
        <v>100695.7</v>
      </c>
      <c r="H10" s="20">
        <f t="shared" ref="H10:H42" si="3">IF(E10="","",H9+N10)</f>
        <v>101365</v>
      </c>
      <c r="I10" s="20">
        <f t="shared" ref="I10:I42" si="4">IF(F10="","",I9+O10)</f>
        <v>102820</v>
      </c>
      <c r="J10" s="39">
        <f t="shared" si="0"/>
        <v>3114.2999999999997</v>
      </c>
      <c r="K10" s="40">
        <f t="shared" si="0"/>
        <v>3135</v>
      </c>
      <c r="L10" s="41">
        <f t="shared" si="0"/>
        <v>3180</v>
      </c>
      <c r="M10" s="39">
        <f t="shared" si="1"/>
        <v>-3114.2999999999997</v>
      </c>
      <c r="N10" s="40">
        <f t="shared" si="1"/>
        <v>-3135</v>
      </c>
      <c r="O10" s="41">
        <f t="shared" si="1"/>
        <v>-3180</v>
      </c>
      <c r="P10" s="35"/>
      <c r="Q10" s="35"/>
      <c r="R10" s="35"/>
    </row>
    <row r="11" spans="1:21" x14ac:dyDescent="0.4">
      <c r="A11" s="130">
        <v>3</v>
      </c>
      <c r="B11" s="105">
        <v>44155</v>
      </c>
      <c r="C11" s="106">
        <v>2</v>
      </c>
      <c r="D11" s="107">
        <v>1.27</v>
      </c>
      <c r="E11" s="98">
        <v>1.5</v>
      </c>
      <c r="F11" s="62">
        <v>2</v>
      </c>
      <c r="G11" s="20">
        <f t="shared" si="2"/>
        <v>104532.20616999999</v>
      </c>
      <c r="H11" s="20">
        <f t="shared" si="3"/>
        <v>105926.425</v>
      </c>
      <c r="I11" s="20">
        <f t="shared" si="4"/>
        <v>108989.2</v>
      </c>
      <c r="J11" s="39">
        <f t="shared" si="0"/>
        <v>3020.8709999999996</v>
      </c>
      <c r="K11" s="40">
        <f t="shared" si="0"/>
        <v>3040.95</v>
      </c>
      <c r="L11" s="41">
        <f t="shared" si="0"/>
        <v>3084.6</v>
      </c>
      <c r="M11" s="39">
        <f t="shared" si="1"/>
        <v>3836.5061699999997</v>
      </c>
      <c r="N11" s="40">
        <f t="shared" si="1"/>
        <v>4561.4249999999993</v>
      </c>
      <c r="O11" s="41">
        <f t="shared" si="1"/>
        <v>6169.2</v>
      </c>
      <c r="P11" s="35"/>
      <c r="Q11" s="35"/>
      <c r="R11" s="35"/>
    </row>
    <row r="12" spans="1:21" x14ac:dyDescent="0.4">
      <c r="A12" s="130">
        <v>4</v>
      </c>
      <c r="B12" s="105">
        <v>44152</v>
      </c>
      <c r="C12" s="106">
        <v>1</v>
      </c>
      <c r="D12" s="107">
        <v>-1</v>
      </c>
      <c r="E12" s="98">
        <v>-1</v>
      </c>
      <c r="F12" s="62">
        <v>-1</v>
      </c>
      <c r="G12" s="20">
        <f t="shared" si="2"/>
        <v>101396.23998489999</v>
      </c>
      <c r="H12" s="20">
        <f t="shared" si="3"/>
        <v>102748.63225000001</v>
      </c>
      <c r="I12" s="20">
        <f t="shared" si="4"/>
        <v>105719.52399999999</v>
      </c>
      <c r="J12" s="39">
        <f t="shared" si="0"/>
        <v>3135.9661850999996</v>
      </c>
      <c r="K12" s="40">
        <f t="shared" si="0"/>
        <v>3177.7927500000001</v>
      </c>
      <c r="L12" s="41">
        <f t="shared" si="0"/>
        <v>3269.6759999999999</v>
      </c>
      <c r="M12" s="39">
        <f t="shared" si="1"/>
        <v>-3135.9661850999996</v>
      </c>
      <c r="N12" s="40">
        <f t="shared" si="1"/>
        <v>-3177.7927500000001</v>
      </c>
      <c r="O12" s="41">
        <f t="shared" si="1"/>
        <v>-3269.6759999999999</v>
      </c>
      <c r="P12" s="35"/>
      <c r="Q12" s="35"/>
      <c r="R12" s="35"/>
    </row>
    <row r="13" spans="1:21" x14ac:dyDescent="0.4">
      <c r="A13" s="130">
        <v>5</v>
      </c>
      <c r="B13" s="105">
        <v>44151</v>
      </c>
      <c r="C13" s="106">
        <v>2</v>
      </c>
      <c r="D13" s="107">
        <v>-1</v>
      </c>
      <c r="E13" s="98">
        <v>-1</v>
      </c>
      <c r="F13" s="62">
        <v>-1</v>
      </c>
      <c r="G13" s="20">
        <f t="shared" si="2"/>
        <v>98354.352785352996</v>
      </c>
      <c r="H13" s="20">
        <f t="shared" si="3"/>
        <v>99666.173282500007</v>
      </c>
      <c r="I13" s="20">
        <f t="shared" si="4"/>
        <v>102547.93827999999</v>
      </c>
      <c r="J13" s="39">
        <f t="shared" ref="J13:J58" si="5">IF(G12="","",G12*0.03)</f>
        <v>3041.8871995469995</v>
      </c>
      <c r="K13" s="40">
        <f t="shared" ref="K13:K58" si="6">IF(H12="","",H12*0.03)</f>
        <v>3082.4589675000002</v>
      </c>
      <c r="L13" s="41">
        <f t="shared" ref="L13:L58" si="7">IF(I12="","",I12*0.03)</f>
        <v>3171.5857199999996</v>
      </c>
      <c r="M13" s="39">
        <f t="shared" ref="M13:M58" si="8">IF(D13="","",J13*D13)</f>
        <v>-3041.8871995469995</v>
      </c>
      <c r="N13" s="40">
        <f t="shared" ref="N13:N58" si="9">IF(E13="","",K13*E13)</f>
        <v>-3082.4589675000002</v>
      </c>
      <c r="O13" s="41">
        <f t="shared" ref="O13:O58" si="10">IF(F13="","",L13*F13)</f>
        <v>-3171.5857199999996</v>
      </c>
      <c r="P13" s="35"/>
      <c r="Q13" s="35"/>
      <c r="R13" s="35"/>
    </row>
    <row r="14" spans="1:21" x14ac:dyDescent="0.4">
      <c r="A14" s="130">
        <v>6</v>
      </c>
      <c r="B14" s="105">
        <v>44151</v>
      </c>
      <c r="C14" s="106">
        <v>1</v>
      </c>
      <c r="D14" s="107">
        <v>1.27</v>
      </c>
      <c r="E14" s="98">
        <v>1.5</v>
      </c>
      <c r="F14" s="62">
        <v>2</v>
      </c>
      <c r="G14" s="20">
        <f t="shared" si="2"/>
        <v>102101.65362647494</v>
      </c>
      <c r="H14" s="20">
        <f t="shared" si="3"/>
        <v>104151.15108021251</v>
      </c>
      <c r="I14" s="20">
        <f t="shared" si="4"/>
        <v>108700.81457679998</v>
      </c>
      <c r="J14" s="39">
        <f t="shared" si="5"/>
        <v>2950.6305835605899</v>
      </c>
      <c r="K14" s="40">
        <f t="shared" si="6"/>
        <v>2989.9851984750003</v>
      </c>
      <c r="L14" s="41">
        <f t="shared" si="7"/>
        <v>3076.4381483999996</v>
      </c>
      <c r="M14" s="39">
        <f t="shared" si="8"/>
        <v>3747.3008411219494</v>
      </c>
      <c r="N14" s="40">
        <f t="shared" si="9"/>
        <v>4484.9777977125004</v>
      </c>
      <c r="O14" s="41">
        <f t="shared" si="10"/>
        <v>6152.8762967999992</v>
      </c>
      <c r="P14" s="35"/>
      <c r="Q14" s="35"/>
      <c r="R14" s="35"/>
    </row>
    <row r="15" spans="1:21" x14ac:dyDescent="0.4">
      <c r="A15" s="130">
        <v>7</v>
      </c>
      <c r="B15" s="105">
        <v>44144</v>
      </c>
      <c r="C15" s="106">
        <v>2</v>
      </c>
      <c r="D15" s="107">
        <v>-1</v>
      </c>
      <c r="E15" s="98">
        <v>-1</v>
      </c>
      <c r="F15" s="62">
        <v>-1</v>
      </c>
      <c r="G15" s="20">
        <f t="shared" si="2"/>
        <v>99038.6040176807</v>
      </c>
      <c r="H15" s="20">
        <f t="shared" si="3"/>
        <v>101026.61654780613</v>
      </c>
      <c r="I15" s="20">
        <f t="shared" si="4"/>
        <v>105439.79013949598</v>
      </c>
      <c r="J15" s="39">
        <f t="shared" si="5"/>
        <v>3063.0496087942483</v>
      </c>
      <c r="K15" s="40">
        <f t="shared" si="6"/>
        <v>3124.5345324063751</v>
      </c>
      <c r="L15" s="41">
        <f t="shared" si="7"/>
        <v>3261.0244373039991</v>
      </c>
      <c r="M15" s="39">
        <f t="shared" si="8"/>
        <v>-3063.0496087942483</v>
      </c>
      <c r="N15" s="40">
        <f t="shared" si="9"/>
        <v>-3124.5345324063751</v>
      </c>
      <c r="O15" s="41">
        <f t="shared" si="10"/>
        <v>-3261.0244373039991</v>
      </c>
      <c r="P15" s="35"/>
      <c r="Q15" s="35"/>
      <c r="R15" s="35"/>
    </row>
    <row r="16" spans="1:21" x14ac:dyDescent="0.4">
      <c r="A16" s="130">
        <v>8</v>
      </c>
      <c r="B16" s="105">
        <v>44139</v>
      </c>
      <c r="C16" s="106">
        <v>1</v>
      </c>
      <c r="D16" s="107">
        <v>1.27</v>
      </c>
      <c r="E16" s="98">
        <v>1.5</v>
      </c>
      <c r="F16" s="63">
        <v>2</v>
      </c>
      <c r="G16" s="20">
        <f t="shared" si="2"/>
        <v>102811.97483075433</v>
      </c>
      <c r="H16" s="20">
        <f t="shared" si="3"/>
        <v>105572.81429245741</v>
      </c>
      <c r="I16" s="20">
        <f t="shared" si="4"/>
        <v>111766.17754786574</v>
      </c>
      <c r="J16" s="39">
        <f t="shared" si="5"/>
        <v>2971.158120530421</v>
      </c>
      <c r="K16" s="40">
        <f t="shared" si="6"/>
        <v>3030.798496434184</v>
      </c>
      <c r="L16" s="41">
        <f t="shared" si="7"/>
        <v>3163.1937041848792</v>
      </c>
      <c r="M16" s="39">
        <f t="shared" si="8"/>
        <v>3773.3708130736345</v>
      </c>
      <c r="N16" s="40">
        <f t="shared" si="9"/>
        <v>4546.1977446512756</v>
      </c>
      <c r="O16" s="41">
        <f t="shared" si="10"/>
        <v>6326.3874083697583</v>
      </c>
      <c r="P16" s="35"/>
      <c r="Q16" s="35"/>
      <c r="R16" s="35"/>
    </row>
    <row r="17" spans="1:18" x14ac:dyDescent="0.4">
      <c r="A17" s="130">
        <v>9</v>
      </c>
      <c r="B17" s="105">
        <v>44139</v>
      </c>
      <c r="C17" s="106">
        <v>2</v>
      </c>
      <c r="D17" s="107">
        <v>1.27</v>
      </c>
      <c r="E17" s="98">
        <v>-1</v>
      </c>
      <c r="F17" s="62">
        <v>-1</v>
      </c>
      <c r="G17" s="20">
        <f t="shared" si="2"/>
        <v>106729.11107180608</v>
      </c>
      <c r="H17" s="20">
        <f t="shared" si="3"/>
        <v>102405.62986368369</v>
      </c>
      <c r="I17" s="20">
        <f t="shared" si="4"/>
        <v>108413.19222142977</v>
      </c>
      <c r="J17" s="39">
        <f t="shared" si="5"/>
        <v>3084.3592449226298</v>
      </c>
      <c r="K17" s="40">
        <f t="shared" si="6"/>
        <v>3167.1844287737222</v>
      </c>
      <c r="L17" s="41">
        <f t="shared" si="7"/>
        <v>3352.9853264359722</v>
      </c>
      <c r="M17" s="39">
        <f t="shared" si="8"/>
        <v>3917.1362410517399</v>
      </c>
      <c r="N17" s="40">
        <f t="shared" si="9"/>
        <v>-3167.1844287737222</v>
      </c>
      <c r="O17" s="41">
        <f t="shared" si="10"/>
        <v>-3352.9853264359722</v>
      </c>
      <c r="P17" s="64"/>
      <c r="Q17" s="35"/>
      <c r="R17" s="35"/>
    </row>
    <row r="18" spans="1:18" x14ac:dyDescent="0.4">
      <c r="A18" s="130">
        <v>10</v>
      </c>
      <c r="B18" s="105">
        <v>44138</v>
      </c>
      <c r="C18" s="106">
        <v>1</v>
      </c>
      <c r="D18" s="107">
        <v>1.27</v>
      </c>
      <c r="E18" s="98">
        <v>1.5</v>
      </c>
      <c r="F18" s="63">
        <v>2</v>
      </c>
      <c r="G18" s="20">
        <f t="shared" si="2"/>
        <v>110795.49020364189</v>
      </c>
      <c r="H18" s="20">
        <f t="shared" si="3"/>
        <v>107013.88320754946</v>
      </c>
      <c r="I18" s="20">
        <f t="shared" si="4"/>
        <v>114917.98375471555</v>
      </c>
      <c r="J18" s="39">
        <f t="shared" si="5"/>
        <v>3201.8733321541822</v>
      </c>
      <c r="K18" s="40">
        <f t="shared" si="6"/>
        <v>3072.1688959105104</v>
      </c>
      <c r="L18" s="41">
        <f t="shared" si="7"/>
        <v>3252.3957666428928</v>
      </c>
      <c r="M18" s="39">
        <f t="shared" si="8"/>
        <v>4066.3791318358117</v>
      </c>
      <c r="N18" s="40">
        <f t="shared" si="9"/>
        <v>4608.2533438657656</v>
      </c>
      <c r="O18" s="41">
        <f t="shared" si="10"/>
        <v>6504.7915332857856</v>
      </c>
      <c r="P18" s="35"/>
      <c r="Q18" s="35"/>
      <c r="R18" s="35"/>
    </row>
    <row r="19" spans="1:18" x14ac:dyDescent="0.4">
      <c r="A19" s="130">
        <v>11</v>
      </c>
      <c r="B19" s="105">
        <v>44137</v>
      </c>
      <c r="C19" s="106">
        <v>2</v>
      </c>
      <c r="D19" s="107">
        <v>1.27</v>
      </c>
      <c r="E19" s="98">
        <v>1.5</v>
      </c>
      <c r="F19" s="62">
        <v>2</v>
      </c>
      <c r="G19" s="20">
        <f t="shared" si="2"/>
        <v>115016.79838040065</v>
      </c>
      <c r="H19" s="20">
        <f t="shared" si="3"/>
        <v>111829.50795188919</v>
      </c>
      <c r="I19" s="20">
        <f t="shared" si="4"/>
        <v>121813.06277999848</v>
      </c>
      <c r="J19" s="39">
        <f t="shared" si="5"/>
        <v>3323.8647061092565</v>
      </c>
      <c r="K19" s="40">
        <f t="shared" si="6"/>
        <v>3210.4164962264836</v>
      </c>
      <c r="L19" s="41">
        <f t="shared" si="7"/>
        <v>3447.5395126414664</v>
      </c>
      <c r="M19" s="39">
        <f t="shared" si="8"/>
        <v>4221.3081767587555</v>
      </c>
      <c r="N19" s="40">
        <f t="shared" si="9"/>
        <v>4815.6247443397251</v>
      </c>
      <c r="O19" s="41">
        <f t="shared" si="10"/>
        <v>6895.0790252829329</v>
      </c>
      <c r="P19" s="64"/>
      <c r="Q19" s="35"/>
      <c r="R19" s="35"/>
    </row>
    <row r="20" spans="1:18" x14ac:dyDescent="0.4">
      <c r="A20" s="130">
        <v>12</v>
      </c>
      <c r="B20" s="105">
        <v>44130</v>
      </c>
      <c r="C20" s="106">
        <v>2</v>
      </c>
      <c r="D20" s="107">
        <v>1.27</v>
      </c>
      <c r="E20" s="98">
        <v>1.5</v>
      </c>
      <c r="F20" s="63">
        <v>2</v>
      </c>
      <c r="G20" s="20">
        <f t="shared" si="2"/>
        <v>119398.93839869392</v>
      </c>
      <c r="H20" s="20">
        <f t="shared" si="3"/>
        <v>116861.8358097242</v>
      </c>
      <c r="I20" s="20">
        <f t="shared" si="4"/>
        <v>129121.84654679839</v>
      </c>
      <c r="J20" s="39">
        <f t="shared" si="5"/>
        <v>3450.5039514120194</v>
      </c>
      <c r="K20" s="40">
        <f t="shared" si="6"/>
        <v>3354.8852385566756</v>
      </c>
      <c r="L20" s="41">
        <f t="shared" si="7"/>
        <v>3654.3918833999542</v>
      </c>
      <c r="M20" s="39">
        <f t="shared" si="8"/>
        <v>4382.1400182932648</v>
      </c>
      <c r="N20" s="40">
        <f t="shared" si="9"/>
        <v>5032.3278578350137</v>
      </c>
      <c r="O20" s="41">
        <f t="shared" si="10"/>
        <v>7308.7837667999083</v>
      </c>
      <c r="P20" s="35"/>
      <c r="Q20" s="35"/>
      <c r="R20" s="35"/>
    </row>
    <row r="21" spans="1:18" x14ac:dyDescent="0.4">
      <c r="A21" s="130">
        <v>13</v>
      </c>
      <c r="B21" s="105">
        <v>44127</v>
      </c>
      <c r="C21" s="106">
        <v>1</v>
      </c>
      <c r="D21" s="107">
        <v>1.27</v>
      </c>
      <c r="E21" s="98">
        <v>1.5</v>
      </c>
      <c r="F21" s="62">
        <v>-1</v>
      </c>
      <c r="G21" s="20">
        <f t="shared" si="2"/>
        <v>123948.03795168416</v>
      </c>
      <c r="H21" s="20">
        <f t="shared" si="3"/>
        <v>122120.61842116179</v>
      </c>
      <c r="I21" s="20">
        <f t="shared" si="4"/>
        <v>125248.19115039444</v>
      </c>
      <c r="J21" s="39">
        <f t="shared" si="5"/>
        <v>3581.9681519608175</v>
      </c>
      <c r="K21" s="40">
        <f t="shared" si="6"/>
        <v>3505.8550742917259</v>
      </c>
      <c r="L21" s="41">
        <f t="shared" si="7"/>
        <v>3873.6553964039517</v>
      </c>
      <c r="M21" s="39">
        <f t="shared" si="8"/>
        <v>4549.0995529902384</v>
      </c>
      <c r="N21" s="40">
        <f t="shared" si="9"/>
        <v>5258.7826114375894</v>
      </c>
      <c r="O21" s="41">
        <f t="shared" si="10"/>
        <v>-3873.6553964039517</v>
      </c>
      <c r="P21" s="64"/>
      <c r="Q21" s="35"/>
      <c r="R21" s="35"/>
    </row>
    <row r="22" spans="1:18" x14ac:dyDescent="0.4">
      <c r="A22" s="130">
        <v>14</v>
      </c>
      <c r="B22" s="105">
        <v>44125</v>
      </c>
      <c r="C22" s="106">
        <v>1</v>
      </c>
      <c r="D22" s="107">
        <v>-1</v>
      </c>
      <c r="E22" s="98">
        <v>-1</v>
      </c>
      <c r="F22" s="62">
        <v>-1</v>
      </c>
      <c r="G22" s="20">
        <f t="shared" si="2"/>
        <v>120229.59681313364</v>
      </c>
      <c r="H22" s="20">
        <f t="shared" si="3"/>
        <v>118456.99986852694</v>
      </c>
      <c r="I22" s="20">
        <f t="shared" si="4"/>
        <v>121490.74541588261</v>
      </c>
      <c r="J22" s="39">
        <f t="shared" si="5"/>
        <v>3718.4411385505246</v>
      </c>
      <c r="K22" s="40">
        <f t="shared" si="6"/>
        <v>3663.6185526348536</v>
      </c>
      <c r="L22" s="41">
        <f t="shared" si="7"/>
        <v>3757.4457345118331</v>
      </c>
      <c r="M22" s="39">
        <f t="shared" si="8"/>
        <v>-3718.4411385505246</v>
      </c>
      <c r="N22" s="40">
        <f t="shared" si="9"/>
        <v>-3663.6185526348536</v>
      </c>
      <c r="O22" s="41">
        <f t="shared" si="10"/>
        <v>-3757.4457345118331</v>
      </c>
      <c r="P22" s="35"/>
      <c r="Q22" s="35"/>
      <c r="R22" s="35"/>
    </row>
    <row r="23" spans="1:18" x14ac:dyDescent="0.4">
      <c r="A23" s="130">
        <v>15</v>
      </c>
      <c r="B23" s="105">
        <v>44119</v>
      </c>
      <c r="C23" s="106">
        <v>2</v>
      </c>
      <c r="D23" s="107">
        <v>-1</v>
      </c>
      <c r="E23" s="98">
        <v>-1</v>
      </c>
      <c r="F23" s="62">
        <v>-1</v>
      </c>
      <c r="G23" s="20">
        <f t="shared" si="2"/>
        <v>116622.70890873963</v>
      </c>
      <c r="H23" s="20">
        <f t="shared" si="3"/>
        <v>114903.28987247113</v>
      </c>
      <c r="I23" s="20">
        <f t="shared" si="4"/>
        <v>117846.02305340614</v>
      </c>
      <c r="J23" s="39">
        <f t="shared" si="5"/>
        <v>3606.8879043940092</v>
      </c>
      <c r="K23" s="40">
        <f t="shared" si="6"/>
        <v>3553.709996055808</v>
      </c>
      <c r="L23" s="41">
        <f t="shared" si="7"/>
        <v>3644.7223624764783</v>
      </c>
      <c r="M23" s="39">
        <f t="shared" si="8"/>
        <v>-3606.8879043940092</v>
      </c>
      <c r="N23" s="40">
        <f t="shared" si="9"/>
        <v>-3553.709996055808</v>
      </c>
      <c r="O23" s="41">
        <f t="shared" si="10"/>
        <v>-3644.7223624764783</v>
      </c>
      <c r="P23" s="35"/>
      <c r="Q23" s="35"/>
      <c r="R23" s="35"/>
    </row>
    <row r="24" spans="1:18" x14ac:dyDescent="0.4">
      <c r="A24" s="130">
        <v>16</v>
      </c>
      <c r="B24" s="105">
        <v>44118</v>
      </c>
      <c r="C24" s="106">
        <v>2</v>
      </c>
      <c r="D24" s="107">
        <v>-1</v>
      </c>
      <c r="E24" s="98">
        <v>-1</v>
      </c>
      <c r="F24" s="62">
        <v>-1</v>
      </c>
      <c r="G24" s="20">
        <f t="shared" si="2"/>
        <v>113124.02764147744</v>
      </c>
      <c r="H24" s="20">
        <f t="shared" si="3"/>
        <v>111456.191176297</v>
      </c>
      <c r="I24" s="20">
        <f t="shared" si="4"/>
        <v>114310.64236180396</v>
      </c>
      <c r="J24" s="39">
        <f t="shared" si="5"/>
        <v>3498.6812672621886</v>
      </c>
      <c r="K24" s="40">
        <f t="shared" si="6"/>
        <v>3447.0986961741337</v>
      </c>
      <c r="L24" s="41">
        <f t="shared" si="7"/>
        <v>3535.380691602184</v>
      </c>
      <c r="M24" s="39">
        <f t="shared" si="8"/>
        <v>-3498.6812672621886</v>
      </c>
      <c r="N24" s="40">
        <f t="shared" si="9"/>
        <v>-3447.0986961741337</v>
      </c>
      <c r="O24" s="41">
        <f t="shared" si="10"/>
        <v>-3535.380691602184</v>
      </c>
      <c r="P24" s="35" t="s">
        <v>57</v>
      </c>
      <c r="Q24" s="35"/>
      <c r="R24" s="35"/>
    </row>
    <row r="25" spans="1:18" x14ac:dyDescent="0.4">
      <c r="A25" s="130">
        <v>17</v>
      </c>
      <c r="B25" s="105">
        <v>44112</v>
      </c>
      <c r="C25" s="106">
        <v>2</v>
      </c>
      <c r="D25" s="107">
        <v>-1</v>
      </c>
      <c r="E25" s="98">
        <v>-1</v>
      </c>
      <c r="F25" s="62">
        <v>-1</v>
      </c>
      <c r="G25" s="20">
        <f t="shared" si="2"/>
        <v>109730.30681223312</v>
      </c>
      <c r="H25" s="20">
        <f t="shared" si="3"/>
        <v>108112.50544100809</v>
      </c>
      <c r="I25" s="20">
        <f t="shared" si="4"/>
        <v>110881.32309094984</v>
      </c>
      <c r="J25" s="39">
        <f t="shared" si="5"/>
        <v>3393.7208292443233</v>
      </c>
      <c r="K25" s="40">
        <f t="shared" si="6"/>
        <v>3343.6857352889097</v>
      </c>
      <c r="L25" s="41">
        <f t="shared" si="7"/>
        <v>3429.3192708541187</v>
      </c>
      <c r="M25" s="39">
        <f t="shared" si="8"/>
        <v>-3393.7208292443233</v>
      </c>
      <c r="N25" s="40">
        <f t="shared" si="9"/>
        <v>-3343.6857352889097</v>
      </c>
      <c r="O25" s="41">
        <f t="shared" si="10"/>
        <v>-3429.3192708541187</v>
      </c>
      <c r="P25" s="35"/>
      <c r="Q25" s="35"/>
      <c r="R25" s="35"/>
    </row>
    <row r="26" spans="1:18" x14ac:dyDescent="0.4">
      <c r="A26" s="130">
        <v>18</v>
      </c>
      <c r="B26" s="105">
        <v>44103</v>
      </c>
      <c r="C26" s="106">
        <v>1</v>
      </c>
      <c r="D26" s="107">
        <v>1.27</v>
      </c>
      <c r="E26" s="98">
        <v>1.5</v>
      </c>
      <c r="F26" s="63">
        <v>2</v>
      </c>
      <c r="G26" s="20">
        <f t="shared" si="2"/>
        <v>113911.0315017792</v>
      </c>
      <c r="H26" s="20">
        <f t="shared" si="3"/>
        <v>112977.56818585345</v>
      </c>
      <c r="I26" s="20">
        <f t="shared" si="4"/>
        <v>117534.20247640683</v>
      </c>
      <c r="J26" s="39">
        <f t="shared" si="5"/>
        <v>3291.9092043669934</v>
      </c>
      <c r="K26" s="40">
        <f t="shared" si="6"/>
        <v>3243.3751632302428</v>
      </c>
      <c r="L26" s="41">
        <f t="shared" si="7"/>
        <v>3326.4396927284952</v>
      </c>
      <c r="M26" s="39">
        <f t="shared" si="8"/>
        <v>4180.7246895460821</v>
      </c>
      <c r="N26" s="40">
        <f t="shared" si="9"/>
        <v>4865.0627448453643</v>
      </c>
      <c r="O26" s="41">
        <f t="shared" si="10"/>
        <v>6652.8793854569903</v>
      </c>
      <c r="P26" s="35"/>
      <c r="Q26" s="35"/>
      <c r="R26" s="35"/>
    </row>
    <row r="27" spans="1:18" x14ac:dyDescent="0.4">
      <c r="A27" s="130">
        <v>19</v>
      </c>
      <c r="B27" s="105">
        <v>44091</v>
      </c>
      <c r="C27" s="106">
        <v>1</v>
      </c>
      <c r="D27" s="107">
        <v>1.27</v>
      </c>
      <c r="E27" s="98">
        <v>1.5</v>
      </c>
      <c r="F27" s="62">
        <v>2</v>
      </c>
      <c r="G27" s="20">
        <f t="shared" si="2"/>
        <v>118251.04180199699</v>
      </c>
      <c r="H27" s="20">
        <f t="shared" si="3"/>
        <v>118061.55875421685</v>
      </c>
      <c r="I27" s="20">
        <f t="shared" si="4"/>
        <v>124586.25462499124</v>
      </c>
      <c r="J27" s="39">
        <f t="shared" si="5"/>
        <v>3417.3309450533761</v>
      </c>
      <c r="K27" s="40">
        <f t="shared" si="6"/>
        <v>3389.3270455756033</v>
      </c>
      <c r="L27" s="41">
        <f t="shared" si="7"/>
        <v>3526.0260742922051</v>
      </c>
      <c r="M27" s="39">
        <f t="shared" si="8"/>
        <v>4340.0103002177875</v>
      </c>
      <c r="N27" s="40">
        <f t="shared" si="9"/>
        <v>5083.9905683634051</v>
      </c>
      <c r="O27" s="41">
        <f t="shared" si="10"/>
        <v>7052.0521485844101</v>
      </c>
      <c r="P27" s="35"/>
      <c r="Q27" s="35"/>
      <c r="R27" s="35"/>
    </row>
    <row r="28" spans="1:18" x14ac:dyDescent="0.4">
      <c r="A28" s="130">
        <v>20</v>
      </c>
      <c r="B28" s="105">
        <v>44090</v>
      </c>
      <c r="C28" s="106">
        <v>2</v>
      </c>
      <c r="D28" s="107">
        <v>1.27</v>
      </c>
      <c r="E28" s="98">
        <v>1.5</v>
      </c>
      <c r="F28" s="62">
        <v>2</v>
      </c>
      <c r="G28" s="20">
        <f t="shared" si="2"/>
        <v>122756.40649465309</v>
      </c>
      <c r="H28" s="20">
        <f t="shared" si="3"/>
        <v>123374.32889815661</v>
      </c>
      <c r="I28" s="20">
        <f t="shared" si="4"/>
        <v>132061.42990249072</v>
      </c>
      <c r="J28" s="39">
        <f t="shared" si="5"/>
        <v>3547.5312540599098</v>
      </c>
      <c r="K28" s="40">
        <f t="shared" si="6"/>
        <v>3541.8467626265056</v>
      </c>
      <c r="L28" s="41">
        <f t="shared" si="7"/>
        <v>3737.5876387497369</v>
      </c>
      <c r="M28" s="39">
        <f t="shared" si="8"/>
        <v>4505.364692656085</v>
      </c>
      <c r="N28" s="40">
        <f t="shared" si="9"/>
        <v>5312.7701439397588</v>
      </c>
      <c r="O28" s="41">
        <f t="shared" si="10"/>
        <v>7475.1752774994739</v>
      </c>
      <c r="P28" s="35"/>
      <c r="Q28" s="35"/>
      <c r="R28" s="35"/>
    </row>
    <row r="29" spans="1:18" x14ac:dyDescent="0.4">
      <c r="A29" s="130">
        <v>21</v>
      </c>
      <c r="B29" s="105">
        <v>44089</v>
      </c>
      <c r="C29" s="106">
        <v>1</v>
      </c>
      <c r="D29" s="107">
        <v>1.27</v>
      </c>
      <c r="E29" s="98">
        <v>1.5</v>
      </c>
      <c r="F29" s="62">
        <v>2</v>
      </c>
      <c r="G29" s="20">
        <f t="shared" si="2"/>
        <v>127433.42558209937</v>
      </c>
      <c r="H29" s="20">
        <f t="shared" si="3"/>
        <v>128926.17369857366</v>
      </c>
      <c r="I29" s="20">
        <f t="shared" si="4"/>
        <v>139985.11569664016</v>
      </c>
      <c r="J29" s="39">
        <f t="shared" si="5"/>
        <v>3682.6921948395925</v>
      </c>
      <c r="K29" s="40">
        <f t="shared" si="6"/>
        <v>3701.2298669446982</v>
      </c>
      <c r="L29" s="41">
        <f t="shared" si="7"/>
        <v>3961.8428970747213</v>
      </c>
      <c r="M29" s="39">
        <f t="shared" si="8"/>
        <v>4677.0190874462824</v>
      </c>
      <c r="N29" s="40">
        <f t="shared" si="9"/>
        <v>5551.8448004170477</v>
      </c>
      <c r="O29" s="41">
        <f t="shared" si="10"/>
        <v>7923.6857941494427</v>
      </c>
      <c r="P29" s="35"/>
      <c r="Q29" s="35"/>
      <c r="R29" s="35"/>
    </row>
    <row r="30" spans="1:18" x14ac:dyDescent="0.4">
      <c r="A30" s="130">
        <v>22</v>
      </c>
      <c r="B30" s="105">
        <v>44082</v>
      </c>
      <c r="C30" s="106">
        <v>2</v>
      </c>
      <c r="D30" s="107">
        <v>0</v>
      </c>
      <c r="E30" s="98">
        <v>0</v>
      </c>
      <c r="F30" s="62">
        <v>0</v>
      </c>
      <c r="G30" s="20">
        <f t="shared" si="2"/>
        <v>127433.42558209937</v>
      </c>
      <c r="H30" s="20">
        <f t="shared" si="3"/>
        <v>128926.17369857366</v>
      </c>
      <c r="I30" s="20">
        <f t="shared" si="4"/>
        <v>139985.11569664016</v>
      </c>
      <c r="J30" s="39">
        <f t="shared" si="5"/>
        <v>3823.002767462981</v>
      </c>
      <c r="K30" s="40">
        <f t="shared" si="6"/>
        <v>3867.78521095721</v>
      </c>
      <c r="L30" s="41">
        <f t="shared" si="7"/>
        <v>4199.5534708992045</v>
      </c>
      <c r="M30" s="39">
        <f t="shared" si="8"/>
        <v>0</v>
      </c>
      <c r="N30" s="40">
        <f t="shared" si="9"/>
        <v>0</v>
      </c>
      <c r="O30" s="41">
        <f t="shared" si="10"/>
        <v>0</v>
      </c>
      <c r="P30" s="35"/>
      <c r="Q30" s="35"/>
      <c r="R30" s="35"/>
    </row>
    <row r="31" spans="1:18" x14ac:dyDescent="0.4">
      <c r="A31" s="130">
        <v>23</v>
      </c>
      <c r="B31" s="105">
        <v>44074</v>
      </c>
      <c r="C31" s="106">
        <v>1</v>
      </c>
      <c r="D31" s="107">
        <v>-1</v>
      </c>
      <c r="E31" s="98">
        <v>-1</v>
      </c>
      <c r="F31" s="62">
        <v>-1</v>
      </c>
      <c r="G31" s="20">
        <f t="shared" si="2"/>
        <v>123610.42281463639</v>
      </c>
      <c r="H31" s="20">
        <f t="shared" si="3"/>
        <v>125058.38848761645</v>
      </c>
      <c r="I31" s="20">
        <f t="shared" si="4"/>
        <v>135785.56222574096</v>
      </c>
      <c r="J31" s="39">
        <f t="shared" si="5"/>
        <v>3823.002767462981</v>
      </c>
      <c r="K31" s="40">
        <f t="shared" si="6"/>
        <v>3867.78521095721</v>
      </c>
      <c r="L31" s="41">
        <f t="shared" si="7"/>
        <v>4199.5534708992045</v>
      </c>
      <c r="M31" s="39">
        <f t="shared" si="8"/>
        <v>-3823.002767462981</v>
      </c>
      <c r="N31" s="40">
        <f t="shared" si="9"/>
        <v>-3867.78521095721</v>
      </c>
      <c r="O31" s="41">
        <f t="shared" si="10"/>
        <v>-4199.5534708992045</v>
      </c>
      <c r="P31" s="127"/>
      <c r="Q31" s="35"/>
      <c r="R31" s="35"/>
    </row>
    <row r="32" spans="1:18" x14ac:dyDescent="0.4">
      <c r="A32" s="130">
        <v>24</v>
      </c>
      <c r="B32" s="105">
        <v>44067</v>
      </c>
      <c r="C32" s="106">
        <v>1</v>
      </c>
      <c r="D32" s="107">
        <v>1.27</v>
      </c>
      <c r="E32" s="98">
        <v>1.5</v>
      </c>
      <c r="F32" s="62">
        <v>2</v>
      </c>
      <c r="G32" s="20">
        <f t="shared" si="2"/>
        <v>128319.97992387404</v>
      </c>
      <c r="H32" s="20">
        <f t="shared" si="3"/>
        <v>130686.01596955919</v>
      </c>
      <c r="I32" s="20">
        <f t="shared" si="4"/>
        <v>143932.69595928543</v>
      </c>
      <c r="J32" s="39">
        <f t="shared" si="5"/>
        <v>3708.3126844390918</v>
      </c>
      <c r="K32" s="40">
        <f t="shared" si="6"/>
        <v>3751.7516546284933</v>
      </c>
      <c r="L32" s="41">
        <f t="shared" si="7"/>
        <v>4073.5668667722284</v>
      </c>
      <c r="M32" s="39">
        <f t="shared" si="8"/>
        <v>4709.5571092376467</v>
      </c>
      <c r="N32" s="40">
        <f t="shared" si="9"/>
        <v>5627.6274819427399</v>
      </c>
      <c r="O32" s="41">
        <f t="shared" si="10"/>
        <v>8147.1337335444568</v>
      </c>
      <c r="P32" s="35"/>
      <c r="Q32" s="35"/>
      <c r="R32" s="35"/>
    </row>
    <row r="33" spans="1:18" x14ac:dyDescent="0.4">
      <c r="A33" s="130">
        <v>25</v>
      </c>
      <c r="B33" s="105">
        <v>44061</v>
      </c>
      <c r="C33" s="106">
        <v>1</v>
      </c>
      <c r="D33" s="107">
        <v>1.27</v>
      </c>
      <c r="E33" s="98">
        <v>1.5</v>
      </c>
      <c r="F33" s="63">
        <v>2</v>
      </c>
      <c r="G33" s="20">
        <f t="shared" si="2"/>
        <v>133208.97115897364</v>
      </c>
      <c r="H33" s="20">
        <f t="shared" si="3"/>
        <v>136566.88668818935</v>
      </c>
      <c r="I33" s="20">
        <f t="shared" si="4"/>
        <v>152568.65771684254</v>
      </c>
      <c r="J33" s="39">
        <f t="shared" si="5"/>
        <v>3849.5993977162211</v>
      </c>
      <c r="K33" s="40">
        <f t="shared" si="6"/>
        <v>3920.5804790867755</v>
      </c>
      <c r="L33" s="41">
        <f t="shared" si="7"/>
        <v>4317.9808787785623</v>
      </c>
      <c r="M33" s="39">
        <f t="shared" si="8"/>
        <v>4888.991235099601</v>
      </c>
      <c r="N33" s="40">
        <f t="shared" si="9"/>
        <v>5880.8707186301635</v>
      </c>
      <c r="O33" s="41">
        <f t="shared" si="10"/>
        <v>8635.9617575571247</v>
      </c>
      <c r="P33" s="162" t="s">
        <v>58</v>
      </c>
      <c r="Q33" s="35"/>
      <c r="R33" s="35"/>
    </row>
    <row r="34" spans="1:18" x14ac:dyDescent="0.4">
      <c r="A34" s="130">
        <v>26</v>
      </c>
      <c r="B34" s="105">
        <v>44060</v>
      </c>
      <c r="C34" s="106">
        <v>1</v>
      </c>
      <c r="D34" s="107">
        <v>1.27</v>
      </c>
      <c r="E34" s="98">
        <v>1.5</v>
      </c>
      <c r="F34" s="63">
        <v>2</v>
      </c>
      <c r="G34" s="20">
        <f t="shared" si="2"/>
        <v>138284.23296013052</v>
      </c>
      <c r="H34" s="20">
        <f t="shared" si="3"/>
        <v>142712.39658915787</v>
      </c>
      <c r="I34" s="20">
        <f t="shared" si="4"/>
        <v>161722.77717985309</v>
      </c>
      <c r="J34" s="39">
        <f t="shared" si="5"/>
        <v>3996.2691347692089</v>
      </c>
      <c r="K34" s="40">
        <f t="shared" si="6"/>
        <v>4097.00660064568</v>
      </c>
      <c r="L34" s="41">
        <f t="shared" si="7"/>
        <v>4577.0597315052764</v>
      </c>
      <c r="M34" s="39">
        <f t="shared" si="8"/>
        <v>5075.2618011568957</v>
      </c>
      <c r="N34" s="40">
        <f t="shared" si="9"/>
        <v>6145.50990096852</v>
      </c>
      <c r="O34" s="41">
        <f t="shared" si="10"/>
        <v>9154.1194630105529</v>
      </c>
      <c r="P34" s="163" t="s">
        <v>58</v>
      </c>
      <c r="Q34" s="35"/>
      <c r="R34" s="35"/>
    </row>
    <row r="35" spans="1:18" x14ac:dyDescent="0.4">
      <c r="A35" s="130">
        <v>27</v>
      </c>
      <c r="B35" s="105">
        <v>44060</v>
      </c>
      <c r="C35" s="106">
        <v>1</v>
      </c>
      <c r="D35" s="107">
        <v>1.27</v>
      </c>
      <c r="E35" s="98">
        <v>1.5</v>
      </c>
      <c r="F35" s="63">
        <v>2</v>
      </c>
      <c r="G35" s="20">
        <f t="shared" si="2"/>
        <v>143552.86223591151</v>
      </c>
      <c r="H35" s="20">
        <f t="shared" si="3"/>
        <v>149134.45443566996</v>
      </c>
      <c r="I35" s="20">
        <f t="shared" si="4"/>
        <v>171426.14381064428</v>
      </c>
      <c r="J35" s="39">
        <f t="shared" si="5"/>
        <v>4148.5269888039156</v>
      </c>
      <c r="K35" s="40">
        <f t="shared" si="6"/>
        <v>4281.3718976747359</v>
      </c>
      <c r="L35" s="41">
        <f t="shared" si="7"/>
        <v>4851.6833153955922</v>
      </c>
      <c r="M35" s="39">
        <f t="shared" si="8"/>
        <v>5268.6292757809733</v>
      </c>
      <c r="N35" s="40">
        <f t="shared" si="9"/>
        <v>6422.0578465121034</v>
      </c>
      <c r="O35" s="41">
        <f t="shared" si="10"/>
        <v>9703.3666307911844</v>
      </c>
      <c r="P35" s="127" t="s">
        <v>59</v>
      </c>
      <c r="Q35" s="35"/>
      <c r="R35" s="35"/>
    </row>
    <row r="36" spans="1:18" x14ac:dyDescent="0.4">
      <c r="A36" s="130">
        <v>28</v>
      </c>
      <c r="B36" s="105">
        <v>44056</v>
      </c>
      <c r="C36" s="106">
        <v>1</v>
      </c>
      <c r="D36" s="107">
        <v>-1</v>
      </c>
      <c r="E36" s="98">
        <v>-1</v>
      </c>
      <c r="F36" s="62">
        <v>-1</v>
      </c>
      <c r="G36" s="20">
        <f t="shared" si="2"/>
        <v>139246.27636883417</v>
      </c>
      <c r="H36" s="20">
        <f t="shared" si="3"/>
        <v>144660.42080259987</v>
      </c>
      <c r="I36" s="20">
        <f t="shared" si="4"/>
        <v>166283.35949632496</v>
      </c>
      <c r="J36" s="39">
        <f t="shared" si="5"/>
        <v>4306.585867077345</v>
      </c>
      <c r="K36" s="40">
        <f t="shared" si="6"/>
        <v>4474.0336330700984</v>
      </c>
      <c r="L36" s="41">
        <f t="shared" si="7"/>
        <v>5142.7843143193286</v>
      </c>
      <c r="M36" s="39">
        <f t="shared" si="8"/>
        <v>-4306.585867077345</v>
      </c>
      <c r="N36" s="40">
        <f t="shared" si="9"/>
        <v>-4474.0336330700984</v>
      </c>
      <c r="O36" s="41">
        <f t="shared" si="10"/>
        <v>-5142.7843143193286</v>
      </c>
      <c r="P36" s="35"/>
      <c r="Q36" s="35"/>
      <c r="R36" s="35"/>
    </row>
    <row r="37" spans="1:18" x14ac:dyDescent="0.4">
      <c r="A37" s="130">
        <v>29</v>
      </c>
      <c r="B37" s="105">
        <v>44049</v>
      </c>
      <c r="C37" s="106">
        <v>1</v>
      </c>
      <c r="D37" s="107">
        <v>-1</v>
      </c>
      <c r="E37" s="98">
        <v>-1</v>
      </c>
      <c r="F37" s="62">
        <v>-1</v>
      </c>
      <c r="G37" s="20">
        <f t="shared" si="2"/>
        <v>135068.88807776914</v>
      </c>
      <c r="H37" s="20">
        <f t="shared" si="3"/>
        <v>140320.60817852188</v>
      </c>
      <c r="I37" s="20">
        <f t="shared" si="4"/>
        <v>161294.85871143523</v>
      </c>
      <c r="J37" s="39">
        <f t="shared" si="5"/>
        <v>4177.3882910650245</v>
      </c>
      <c r="K37" s="40">
        <f t="shared" si="6"/>
        <v>4339.8126240779957</v>
      </c>
      <c r="L37" s="41">
        <f t="shared" si="7"/>
        <v>4988.5007848897485</v>
      </c>
      <c r="M37" s="39">
        <f t="shared" si="8"/>
        <v>-4177.3882910650245</v>
      </c>
      <c r="N37" s="40">
        <f t="shared" si="9"/>
        <v>-4339.8126240779957</v>
      </c>
      <c r="O37" s="41">
        <f t="shared" si="10"/>
        <v>-4988.5007848897485</v>
      </c>
      <c r="P37" s="35"/>
      <c r="Q37" s="35"/>
      <c r="R37" s="35"/>
    </row>
    <row r="38" spans="1:18" x14ac:dyDescent="0.4">
      <c r="A38" s="130">
        <v>30</v>
      </c>
      <c r="B38" s="105">
        <v>44036</v>
      </c>
      <c r="C38" s="106">
        <v>1</v>
      </c>
      <c r="D38" s="107">
        <v>1.27</v>
      </c>
      <c r="E38" s="98">
        <v>1.5</v>
      </c>
      <c r="F38" s="63">
        <v>2</v>
      </c>
      <c r="G38" s="20">
        <f t="shared" si="2"/>
        <v>140215.01271353214</v>
      </c>
      <c r="H38" s="20">
        <f t="shared" si="3"/>
        <v>146635.03554655536</v>
      </c>
      <c r="I38" s="20">
        <f t="shared" si="4"/>
        <v>170972.55023412133</v>
      </c>
      <c r="J38" s="39">
        <f t="shared" si="5"/>
        <v>4052.066642333074</v>
      </c>
      <c r="K38" s="40">
        <f t="shared" si="6"/>
        <v>4209.6182453556567</v>
      </c>
      <c r="L38" s="41">
        <f t="shared" si="7"/>
        <v>4838.8457613430564</v>
      </c>
      <c r="M38" s="39">
        <f t="shared" si="8"/>
        <v>5146.1246357630043</v>
      </c>
      <c r="N38" s="40">
        <f t="shared" si="9"/>
        <v>6314.4273680334845</v>
      </c>
      <c r="O38" s="41">
        <f t="shared" si="10"/>
        <v>9677.6915226861129</v>
      </c>
      <c r="P38" s="35"/>
      <c r="Q38" s="35"/>
      <c r="R38" s="35"/>
    </row>
    <row r="39" spans="1:18" x14ac:dyDescent="0.4">
      <c r="A39" s="130">
        <v>31</v>
      </c>
      <c r="B39" s="105">
        <v>44036</v>
      </c>
      <c r="C39" s="106">
        <v>2</v>
      </c>
      <c r="D39" s="107">
        <v>-1</v>
      </c>
      <c r="E39" s="98">
        <v>-1</v>
      </c>
      <c r="F39" s="62">
        <v>-1</v>
      </c>
      <c r="G39" s="20">
        <f t="shared" si="2"/>
        <v>136008.56233212617</v>
      </c>
      <c r="H39" s="20">
        <f t="shared" si="3"/>
        <v>142235.98448015869</v>
      </c>
      <c r="I39" s="99">
        <f t="shared" si="4"/>
        <v>165843.3737270977</v>
      </c>
      <c r="J39" s="39">
        <f t="shared" si="5"/>
        <v>4206.4503814059644</v>
      </c>
      <c r="K39" s="40">
        <f t="shared" si="6"/>
        <v>4399.0510663966606</v>
      </c>
      <c r="L39" s="41">
        <f t="shared" si="7"/>
        <v>5129.1765070236397</v>
      </c>
      <c r="M39" s="39">
        <f t="shared" si="8"/>
        <v>-4206.4503814059644</v>
      </c>
      <c r="N39" s="40">
        <f t="shared" si="9"/>
        <v>-4399.0510663966606</v>
      </c>
      <c r="O39" s="41">
        <f t="shared" si="10"/>
        <v>-5129.1765070236397</v>
      </c>
      <c r="P39" s="35"/>
      <c r="Q39" s="35"/>
      <c r="R39" s="35"/>
    </row>
    <row r="40" spans="1:18" x14ac:dyDescent="0.4">
      <c r="A40" s="130">
        <v>32</v>
      </c>
      <c r="B40" s="105">
        <v>44020</v>
      </c>
      <c r="C40" s="106">
        <v>1</v>
      </c>
      <c r="D40" s="107">
        <v>1.27</v>
      </c>
      <c r="E40" s="98">
        <v>1.5</v>
      </c>
      <c r="F40" s="63">
        <v>2</v>
      </c>
      <c r="G40" s="20">
        <f t="shared" si="2"/>
        <v>141190.48855698018</v>
      </c>
      <c r="H40" s="20">
        <f t="shared" si="3"/>
        <v>148636.60378176582</v>
      </c>
      <c r="I40" s="20">
        <f t="shared" si="4"/>
        <v>175793.97615072355</v>
      </c>
      <c r="J40" s="39">
        <f t="shared" si="5"/>
        <v>4080.256869963785</v>
      </c>
      <c r="K40" s="40">
        <f t="shared" si="6"/>
        <v>4267.0795344047601</v>
      </c>
      <c r="L40" s="41">
        <f t="shared" si="7"/>
        <v>4975.3012118129309</v>
      </c>
      <c r="M40" s="39">
        <f t="shared" si="8"/>
        <v>5181.9262248540072</v>
      </c>
      <c r="N40" s="40">
        <f t="shared" si="9"/>
        <v>6400.6193016071402</v>
      </c>
      <c r="O40" s="41">
        <f t="shared" si="10"/>
        <v>9950.6024236258618</v>
      </c>
      <c r="Q40" s="35"/>
      <c r="R40" s="35"/>
    </row>
    <row r="41" spans="1:18" x14ac:dyDescent="0.4">
      <c r="A41" s="130">
        <v>33</v>
      </c>
      <c r="B41" s="105">
        <v>44018</v>
      </c>
      <c r="C41" s="106">
        <v>1</v>
      </c>
      <c r="D41" s="107">
        <v>1.27</v>
      </c>
      <c r="E41" s="98">
        <v>1.5</v>
      </c>
      <c r="F41" s="63">
        <v>2</v>
      </c>
      <c r="G41" s="20">
        <f t="shared" si="2"/>
        <v>146569.84617100112</v>
      </c>
      <c r="H41" s="20">
        <f t="shared" si="3"/>
        <v>155325.25095194529</v>
      </c>
      <c r="I41" s="20">
        <f t="shared" si="4"/>
        <v>186341.61471976698</v>
      </c>
      <c r="J41" s="39">
        <f t="shared" si="5"/>
        <v>4235.7146567094051</v>
      </c>
      <c r="K41" s="40">
        <f t="shared" si="6"/>
        <v>4459.0981134529748</v>
      </c>
      <c r="L41" s="41">
        <f t="shared" si="7"/>
        <v>5273.8192845217063</v>
      </c>
      <c r="M41" s="39">
        <f t="shared" si="8"/>
        <v>5379.3576140209443</v>
      </c>
      <c r="N41" s="40">
        <f t="shared" si="9"/>
        <v>6688.6471701794617</v>
      </c>
      <c r="O41" s="41">
        <f t="shared" si="10"/>
        <v>10547.638569043413</v>
      </c>
      <c r="P41" s="35"/>
      <c r="Q41" s="35"/>
      <c r="R41" s="35"/>
    </row>
    <row r="42" spans="1:18" x14ac:dyDescent="0.4">
      <c r="A42" s="130">
        <v>34</v>
      </c>
      <c r="B42" s="105">
        <v>44015</v>
      </c>
      <c r="C42" s="106">
        <v>1</v>
      </c>
      <c r="D42" s="107">
        <v>1.27</v>
      </c>
      <c r="E42" s="98">
        <v>1.5</v>
      </c>
      <c r="F42" s="63">
        <v>2</v>
      </c>
      <c r="G42" s="20">
        <f t="shared" si="2"/>
        <v>152154.15731011625</v>
      </c>
      <c r="H42" s="20">
        <f t="shared" si="3"/>
        <v>162314.88724478282</v>
      </c>
      <c r="I42" s="20">
        <f t="shared" si="4"/>
        <v>197522.11160295299</v>
      </c>
      <c r="J42" s="39">
        <f t="shared" si="5"/>
        <v>4397.0953851300337</v>
      </c>
      <c r="K42" s="40">
        <f t="shared" si="6"/>
        <v>4659.757528558358</v>
      </c>
      <c r="L42" s="41">
        <f t="shared" si="7"/>
        <v>5590.2484415930094</v>
      </c>
      <c r="M42" s="39">
        <f>IF(D42="","",J42*D42)</f>
        <v>5584.3111391151433</v>
      </c>
      <c r="N42" s="40">
        <f t="shared" si="9"/>
        <v>6989.6362928375365</v>
      </c>
      <c r="O42" s="41">
        <f t="shared" si="10"/>
        <v>11180.496883186019</v>
      </c>
      <c r="Q42" s="35"/>
      <c r="R42" s="35"/>
    </row>
    <row r="43" spans="1:18" x14ac:dyDescent="0.4">
      <c r="A43" s="131">
        <v>35</v>
      </c>
      <c r="B43" s="105">
        <v>44015</v>
      </c>
      <c r="C43" s="106">
        <v>2</v>
      </c>
      <c r="D43" s="107">
        <v>-1</v>
      </c>
      <c r="E43" s="98">
        <v>-1</v>
      </c>
      <c r="F43" s="62">
        <v>-1</v>
      </c>
      <c r="G43" s="20">
        <f>IF(D43="","",G42+M43)</f>
        <v>147589.53259081277</v>
      </c>
      <c r="H43" s="20">
        <f>IF(E43="","",H42+N43)</f>
        <v>157445.44062743933</v>
      </c>
      <c r="I43" s="20">
        <f>IF(F43="","",I42+O43)</f>
        <v>191596.4482548644</v>
      </c>
      <c r="J43" s="39">
        <f t="shared" si="5"/>
        <v>4564.6247193034869</v>
      </c>
      <c r="K43" s="40">
        <f t="shared" si="6"/>
        <v>4869.4466173434839</v>
      </c>
      <c r="L43" s="41">
        <f t="shared" si="7"/>
        <v>5925.6633480885894</v>
      </c>
      <c r="M43" s="39">
        <f t="shared" si="8"/>
        <v>-4564.6247193034869</v>
      </c>
      <c r="N43" s="40">
        <f t="shared" si="9"/>
        <v>-4869.4466173434839</v>
      </c>
      <c r="O43" s="41">
        <f t="shared" si="10"/>
        <v>-5925.6633480885894</v>
      </c>
    </row>
    <row r="44" spans="1:18" x14ac:dyDescent="0.4">
      <c r="A44" s="130">
        <v>36</v>
      </c>
      <c r="B44" s="105">
        <v>44013</v>
      </c>
      <c r="C44" s="106">
        <v>1</v>
      </c>
      <c r="D44" s="107">
        <v>-1</v>
      </c>
      <c r="E44" s="98">
        <v>-1</v>
      </c>
      <c r="F44" s="62">
        <v>-1</v>
      </c>
      <c r="G44" s="20">
        <f t="shared" ref="G44:G58" si="11">IF(D44="","",G43+M44)</f>
        <v>143161.84661308839</v>
      </c>
      <c r="H44" s="20">
        <f t="shared" ref="H44:H58" si="12">IF(E44="","",H43+N44)</f>
        <v>152722.07740861614</v>
      </c>
      <c r="I44" s="20">
        <f t="shared" ref="I44:I58" si="13">IF(F44="","",I43+O44)</f>
        <v>185848.55480721846</v>
      </c>
      <c r="J44" s="39">
        <f>IF(G43="","",G43*0.03)</f>
        <v>4427.6859777243826</v>
      </c>
      <c r="K44" s="40">
        <f t="shared" si="6"/>
        <v>4723.3632188231795</v>
      </c>
      <c r="L44" s="41">
        <f t="shared" si="7"/>
        <v>5747.8934476459317</v>
      </c>
      <c r="M44" s="39">
        <f>IF(D44="","",J44*D44)</f>
        <v>-4427.6859777243826</v>
      </c>
      <c r="N44" s="40">
        <f t="shared" si="9"/>
        <v>-4723.3632188231795</v>
      </c>
      <c r="O44" s="41">
        <f t="shared" si="10"/>
        <v>-5747.8934476459317</v>
      </c>
    </row>
    <row r="45" spans="1:18" x14ac:dyDescent="0.4">
      <c r="A45" s="130">
        <v>37</v>
      </c>
      <c r="B45" s="105">
        <v>44012</v>
      </c>
      <c r="C45" s="106">
        <v>2</v>
      </c>
      <c r="D45" s="107">
        <v>1.27</v>
      </c>
      <c r="E45" s="98">
        <v>1.5</v>
      </c>
      <c r="F45" s="63">
        <v>2</v>
      </c>
      <c r="G45" s="20">
        <f t="shared" si="11"/>
        <v>148616.31296904705</v>
      </c>
      <c r="H45" s="20">
        <f t="shared" si="12"/>
        <v>159594.57089200386</v>
      </c>
      <c r="I45" s="20">
        <f t="shared" si="13"/>
        <v>196999.46809565157</v>
      </c>
      <c r="J45" s="39">
        <f t="shared" si="5"/>
        <v>4294.8553983926513</v>
      </c>
      <c r="K45" s="40">
        <f t="shared" si="6"/>
        <v>4581.662322258484</v>
      </c>
      <c r="L45" s="41">
        <f t="shared" si="7"/>
        <v>5575.4566442165533</v>
      </c>
      <c r="M45" s="39">
        <f t="shared" si="8"/>
        <v>5454.466355958667</v>
      </c>
      <c r="N45" s="40">
        <f t="shared" si="9"/>
        <v>6872.493483387726</v>
      </c>
      <c r="O45" s="41">
        <f t="shared" si="10"/>
        <v>11150.913288433107</v>
      </c>
      <c r="P45" s="35"/>
    </row>
    <row r="46" spans="1:18" x14ac:dyDescent="0.4">
      <c r="A46" s="130">
        <v>38</v>
      </c>
      <c r="B46" s="105">
        <v>44011</v>
      </c>
      <c r="C46" s="106">
        <v>1</v>
      </c>
      <c r="D46" s="107">
        <v>1.27</v>
      </c>
      <c r="E46" s="98">
        <v>1.5</v>
      </c>
      <c r="F46" s="63">
        <v>2</v>
      </c>
      <c r="G46" s="20">
        <f t="shared" si="11"/>
        <v>154278.59449316774</v>
      </c>
      <c r="H46" s="20">
        <f t="shared" si="12"/>
        <v>166776.32658214404</v>
      </c>
      <c r="I46" s="20">
        <f t="shared" si="13"/>
        <v>208819.43618139066</v>
      </c>
      <c r="J46" s="39">
        <f t="shared" si="5"/>
        <v>4458.4893890714111</v>
      </c>
      <c r="K46" s="40">
        <f t="shared" si="6"/>
        <v>4787.837126760116</v>
      </c>
      <c r="L46" s="41">
        <f t="shared" si="7"/>
        <v>5909.984042869547</v>
      </c>
      <c r="M46" s="39">
        <f t="shared" si="8"/>
        <v>5662.2815241206918</v>
      </c>
      <c r="N46" s="40">
        <f t="shared" si="9"/>
        <v>7181.755690140174</v>
      </c>
      <c r="O46" s="41">
        <f t="shared" si="10"/>
        <v>11819.968085739094</v>
      </c>
      <c r="P46" t="s">
        <v>60</v>
      </c>
    </row>
    <row r="47" spans="1:18" x14ac:dyDescent="0.4">
      <c r="A47" s="130">
        <v>39</v>
      </c>
      <c r="B47" s="105">
        <v>44007</v>
      </c>
      <c r="C47" s="106">
        <v>2</v>
      </c>
      <c r="D47" s="107">
        <v>-1</v>
      </c>
      <c r="E47" s="98">
        <v>-1</v>
      </c>
      <c r="F47" s="62">
        <v>-1</v>
      </c>
      <c r="G47" s="20">
        <f t="shared" si="11"/>
        <v>149650.23665837271</v>
      </c>
      <c r="H47" s="20">
        <f t="shared" si="12"/>
        <v>161773.03678467972</v>
      </c>
      <c r="I47" s="20">
        <f t="shared" si="13"/>
        <v>202554.85309594893</v>
      </c>
      <c r="J47" s="39">
        <f t="shared" si="5"/>
        <v>4628.3578347950315</v>
      </c>
      <c r="K47" s="40">
        <f t="shared" si="6"/>
        <v>5003.2897974643211</v>
      </c>
      <c r="L47" s="41">
        <f t="shared" si="7"/>
        <v>6264.58308544172</v>
      </c>
      <c r="M47" s="39">
        <f t="shared" si="8"/>
        <v>-4628.3578347950315</v>
      </c>
      <c r="N47" s="40">
        <f t="shared" si="9"/>
        <v>-5003.2897974643211</v>
      </c>
      <c r="O47" s="41">
        <f t="shared" si="10"/>
        <v>-6264.58308544172</v>
      </c>
    </row>
    <row r="48" spans="1:18" x14ac:dyDescent="0.4">
      <c r="A48" s="130">
        <v>40</v>
      </c>
      <c r="B48" s="105">
        <v>44007</v>
      </c>
      <c r="C48" s="106">
        <v>2</v>
      </c>
      <c r="D48" s="107">
        <v>1.27</v>
      </c>
      <c r="E48" s="98">
        <v>-1</v>
      </c>
      <c r="F48" s="62">
        <v>-1</v>
      </c>
      <c r="G48" s="20">
        <f t="shared" si="11"/>
        <v>155351.91067505672</v>
      </c>
      <c r="H48" s="20">
        <f t="shared" si="12"/>
        <v>156919.84568113933</v>
      </c>
      <c r="I48" s="20">
        <f t="shared" si="13"/>
        <v>196478.20750307047</v>
      </c>
      <c r="J48" s="39">
        <f t="shared" si="5"/>
        <v>4489.5070997511812</v>
      </c>
      <c r="K48" s="40">
        <f t="shared" si="6"/>
        <v>4853.1911035403909</v>
      </c>
      <c r="L48" s="41">
        <f t="shared" si="7"/>
        <v>6076.6455928784681</v>
      </c>
      <c r="M48" s="39">
        <f t="shared" si="8"/>
        <v>5701.674016684</v>
      </c>
      <c r="N48" s="40">
        <f t="shared" si="9"/>
        <v>-4853.1911035403909</v>
      </c>
      <c r="O48" s="41">
        <f t="shared" si="10"/>
        <v>-6076.6455928784681</v>
      </c>
    </row>
    <row r="49" spans="1:16" x14ac:dyDescent="0.4">
      <c r="A49" s="130">
        <v>41</v>
      </c>
      <c r="B49" s="105">
        <v>44004</v>
      </c>
      <c r="C49" s="106">
        <v>1</v>
      </c>
      <c r="D49" s="107">
        <v>1.27</v>
      </c>
      <c r="E49" s="98">
        <v>1.5</v>
      </c>
      <c r="F49" s="63">
        <v>2</v>
      </c>
      <c r="G49" s="20">
        <f t="shared" si="11"/>
        <v>161270.81847177638</v>
      </c>
      <c r="H49" s="20">
        <f t="shared" si="12"/>
        <v>163981.2387367906</v>
      </c>
      <c r="I49" s="20">
        <f t="shared" si="13"/>
        <v>208266.8999532547</v>
      </c>
      <c r="J49" s="39">
        <f t="shared" si="5"/>
        <v>4660.5573202517016</v>
      </c>
      <c r="K49" s="40">
        <f t="shared" si="6"/>
        <v>4707.59537043418</v>
      </c>
      <c r="L49" s="41">
        <f t="shared" si="7"/>
        <v>5894.3462250921139</v>
      </c>
      <c r="M49" s="39">
        <f t="shared" si="8"/>
        <v>5918.9077967196608</v>
      </c>
      <c r="N49" s="40">
        <f t="shared" si="9"/>
        <v>7061.3930556512696</v>
      </c>
      <c r="O49" s="41">
        <f t="shared" si="10"/>
        <v>11788.692450184228</v>
      </c>
      <c r="P49" t="s">
        <v>61</v>
      </c>
    </row>
    <row r="50" spans="1:16" x14ac:dyDescent="0.4">
      <c r="A50" s="130">
        <v>42</v>
      </c>
      <c r="B50" s="105">
        <v>44001</v>
      </c>
      <c r="C50" s="106">
        <v>2</v>
      </c>
      <c r="D50" s="107">
        <v>-1</v>
      </c>
      <c r="E50" s="98">
        <v>-1</v>
      </c>
      <c r="F50" s="62">
        <v>-1</v>
      </c>
      <c r="G50" s="20">
        <f t="shared" si="11"/>
        <v>156432.69391762308</v>
      </c>
      <c r="H50" s="20">
        <f t="shared" si="12"/>
        <v>159061.80157468689</v>
      </c>
      <c r="I50" s="20">
        <f t="shared" si="13"/>
        <v>202018.89295465706</v>
      </c>
      <c r="J50" s="39">
        <f t="shared" si="5"/>
        <v>4838.1245541532908</v>
      </c>
      <c r="K50" s="40">
        <f t="shared" si="6"/>
        <v>4919.437162103718</v>
      </c>
      <c r="L50" s="41">
        <f t="shared" si="7"/>
        <v>6248.0069985976406</v>
      </c>
      <c r="M50" s="39">
        <f t="shared" si="8"/>
        <v>-4838.1245541532908</v>
      </c>
      <c r="N50" s="40">
        <f t="shared" si="9"/>
        <v>-4919.437162103718</v>
      </c>
      <c r="O50" s="41">
        <f t="shared" si="10"/>
        <v>-6248.0069985976406</v>
      </c>
    </row>
    <row r="51" spans="1:16" x14ac:dyDescent="0.4">
      <c r="A51" s="130">
        <v>43</v>
      </c>
      <c r="B51" s="105">
        <v>43990</v>
      </c>
      <c r="C51" s="106">
        <v>2</v>
      </c>
      <c r="D51" s="107">
        <v>0</v>
      </c>
      <c r="E51" s="98">
        <v>0</v>
      </c>
      <c r="F51" s="62">
        <v>0</v>
      </c>
      <c r="G51" s="20">
        <f t="shared" si="11"/>
        <v>156432.69391762308</v>
      </c>
      <c r="H51" s="20">
        <f t="shared" si="12"/>
        <v>159061.80157468689</v>
      </c>
      <c r="I51" s="20">
        <f t="shared" si="13"/>
        <v>202018.89295465706</v>
      </c>
      <c r="J51" s="39">
        <f t="shared" si="5"/>
        <v>4692.9808175286926</v>
      </c>
      <c r="K51" s="40">
        <f t="shared" si="6"/>
        <v>4771.8540472406066</v>
      </c>
      <c r="L51" s="41">
        <f t="shared" si="7"/>
        <v>6060.5667886397114</v>
      </c>
      <c r="M51" s="39">
        <f t="shared" si="8"/>
        <v>0</v>
      </c>
      <c r="N51" s="40">
        <f t="shared" si="9"/>
        <v>0</v>
      </c>
      <c r="O51" s="41">
        <f t="shared" si="10"/>
        <v>0</v>
      </c>
    </row>
    <row r="52" spans="1:16" x14ac:dyDescent="0.4">
      <c r="A52" s="130">
        <v>44</v>
      </c>
      <c r="B52" s="105">
        <v>43983</v>
      </c>
      <c r="C52" s="106">
        <v>1</v>
      </c>
      <c r="D52" s="107">
        <v>1.27</v>
      </c>
      <c r="E52" s="98">
        <v>1.5</v>
      </c>
      <c r="F52" s="62">
        <v>2</v>
      </c>
      <c r="G52" s="20">
        <f t="shared" si="11"/>
        <v>162392.77955588451</v>
      </c>
      <c r="H52" s="20">
        <f t="shared" si="12"/>
        <v>166219.58264554781</v>
      </c>
      <c r="I52" s="20">
        <f t="shared" si="13"/>
        <v>214140.02653193648</v>
      </c>
      <c r="J52" s="39">
        <f t="shared" si="5"/>
        <v>4692.9808175286926</v>
      </c>
      <c r="K52" s="40">
        <f t="shared" si="6"/>
        <v>4771.8540472406066</v>
      </c>
      <c r="L52" s="41">
        <f t="shared" si="7"/>
        <v>6060.5667886397114</v>
      </c>
      <c r="M52" s="39">
        <f t="shared" si="8"/>
        <v>5960.0856382614393</v>
      </c>
      <c r="N52" s="40">
        <f t="shared" si="9"/>
        <v>7157.7810708609104</v>
      </c>
      <c r="O52" s="41">
        <f t="shared" si="10"/>
        <v>12121.133577279423</v>
      </c>
    </row>
    <row r="53" spans="1:16" x14ac:dyDescent="0.4">
      <c r="A53" s="130">
        <v>45</v>
      </c>
      <c r="B53" s="105">
        <v>43973</v>
      </c>
      <c r="C53" s="106">
        <v>2</v>
      </c>
      <c r="D53" s="107">
        <v>1.27</v>
      </c>
      <c r="E53" s="98">
        <v>1.5</v>
      </c>
      <c r="F53" s="63">
        <v>2</v>
      </c>
      <c r="G53" s="20">
        <f t="shared" si="11"/>
        <v>168579.94445696371</v>
      </c>
      <c r="H53" s="20">
        <f t="shared" si="12"/>
        <v>173699.46386459746</v>
      </c>
      <c r="I53" s="20">
        <f t="shared" si="13"/>
        <v>226988.42812385267</v>
      </c>
      <c r="J53" s="39">
        <f t="shared" si="5"/>
        <v>4871.783386676535</v>
      </c>
      <c r="K53" s="40">
        <f t="shared" si="6"/>
        <v>4986.5874793664343</v>
      </c>
      <c r="L53" s="41">
        <f t="shared" si="7"/>
        <v>6424.2007959580942</v>
      </c>
      <c r="M53" s="39">
        <f t="shared" si="8"/>
        <v>6187.1649010791998</v>
      </c>
      <c r="N53" s="40">
        <f t="shared" si="9"/>
        <v>7479.8812190496519</v>
      </c>
      <c r="O53" s="41">
        <f t="shared" si="10"/>
        <v>12848.401591916188</v>
      </c>
    </row>
    <row r="54" spans="1:16" x14ac:dyDescent="0.4">
      <c r="A54" s="130">
        <v>46</v>
      </c>
      <c r="B54" s="105">
        <v>43972</v>
      </c>
      <c r="C54" s="106">
        <v>2</v>
      </c>
      <c r="D54" s="107">
        <v>1.27</v>
      </c>
      <c r="E54" s="98">
        <v>1.5</v>
      </c>
      <c r="F54" s="63">
        <v>2</v>
      </c>
      <c r="G54" s="20">
        <f t="shared" si="11"/>
        <v>175002.84034077404</v>
      </c>
      <c r="H54" s="20">
        <f t="shared" si="12"/>
        <v>181515.93973850436</v>
      </c>
      <c r="I54" s="20">
        <f t="shared" si="13"/>
        <v>240607.73381128383</v>
      </c>
      <c r="J54" s="39">
        <f t="shared" si="5"/>
        <v>5057.3983337089112</v>
      </c>
      <c r="K54" s="40">
        <f t="shared" si="6"/>
        <v>5210.9839159379235</v>
      </c>
      <c r="L54" s="41">
        <f t="shared" si="7"/>
        <v>6809.6528437155803</v>
      </c>
      <c r="M54" s="39">
        <f t="shared" si="8"/>
        <v>6422.8958838103172</v>
      </c>
      <c r="N54" s="40">
        <f t="shared" si="9"/>
        <v>7816.4758739068857</v>
      </c>
      <c r="O54" s="41">
        <f t="shared" si="10"/>
        <v>13619.305687431161</v>
      </c>
    </row>
    <row r="55" spans="1:16" x14ac:dyDescent="0.4">
      <c r="A55" s="130">
        <v>47</v>
      </c>
      <c r="B55" s="105">
        <v>43971</v>
      </c>
      <c r="C55" s="106">
        <v>1</v>
      </c>
      <c r="D55" s="107">
        <v>1.27</v>
      </c>
      <c r="E55" s="98">
        <v>1.5</v>
      </c>
      <c r="F55" s="62">
        <v>2</v>
      </c>
      <c r="G55" s="20">
        <f t="shared" si="11"/>
        <v>181670.44855775754</v>
      </c>
      <c r="H55" s="20">
        <f t="shared" si="12"/>
        <v>189684.15702673706</v>
      </c>
      <c r="I55" s="20">
        <f t="shared" si="13"/>
        <v>255044.19783996086</v>
      </c>
      <c r="J55" s="39">
        <f t="shared" si="5"/>
        <v>5250.0852102232211</v>
      </c>
      <c r="K55" s="40">
        <f t="shared" si="6"/>
        <v>5445.4781921551303</v>
      </c>
      <c r="L55" s="41">
        <f t="shared" si="7"/>
        <v>7218.232014338515</v>
      </c>
      <c r="M55" s="39">
        <f t="shared" si="8"/>
        <v>6667.6082169834908</v>
      </c>
      <c r="N55" s="40">
        <f t="shared" si="9"/>
        <v>8168.2172882326959</v>
      </c>
      <c r="O55" s="41">
        <f t="shared" si="10"/>
        <v>14436.46402867703</v>
      </c>
    </row>
    <row r="56" spans="1:16" x14ac:dyDescent="0.4">
      <c r="A56" s="130">
        <v>48</v>
      </c>
      <c r="B56" s="105">
        <v>43971</v>
      </c>
      <c r="C56" s="106">
        <v>1</v>
      </c>
      <c r="D56" s="107">
        <v>1.27</v>
      </c>
      <c r="E56" s="98">
        <v>1.5</v>
      </c>
      <c r="F56" s="63">
        <v>2</v>
      </c>
      <c r="G56" s="20">
        <f t="shared" si="11"/>
        <v>188592.09264780811</v>
      </c>
      <c r="H56" s="20">
        <f t="shared" si="12"/>
        <v>198219.94409294022</v>
      </c>
      <c r="I56" s="20">
        <f t="shared" si="13"/>
        <v>270346.84971035854</v>
      </c>
      <c r="J56" s="39">
        <f t="shared" si="5"/>
        <v>5450.1134567327263</v>
      </c>
      <c r="K56" s="40">
        <f t="shared" si="6"/>
        <v>5690.5247108021113</v>
      </c>
      <c r="L56" s="41">
        <f t="shared" si="7"/>
        <v>7651.3259351988254</v>
      </c>
      <c r="M56" s="39">
        <f t="shared" si="8"/>
        <v>6921.6440900505622</v>
      </c>
      <c r="N56" s="40">
        <f t="shared" si="9"/>
        <v>8535.7870662031673</v>
      </c>
      <c r="O56" s="41">
        <f t="shared" si="10"/>
        <v>15302.651870397651</v>
      </c>
    </row>
    <row r="57" spans="1:16" x14ac:dyDescent="0.4">
      <c r="A57" s="130">
        <v>49</v>
      </c>
      <c r="B57" s="105">
        <v>43966</v>
      </c>
      <c r="C57" s="106">
        <v>1</v>
      </c>
      <c r="D57" s="107">
        <v>-1</v>
      </c>
      <c r="E57" s="98">
        <v>-1</v>
      </c>
      <c r="F57" s="62">
        <v>-1</v>
      </c>
      <c r="G57" s="20">
        <f t="shared" si="11"/>
        <v>182934.32986837387</v>
      </c>
      <c r="H57" s="20">
        <f t="shared" si="12"/>
        <v>192273.34577015202</v>
      </c>
      <c r="I57" s="20">
        <f t="shared" si="13"/>
        <v>262236.44421904779</v>
      </c>
      <c r="J57" s="39">
        <f t="shared" si="5"/>
        <v>5657.7627794342434</v>
      </c>
      <c r="K57" s="40">
        <f t="shared" si="6"/>
        <v>5946.5983227882061</v>
      </c>
      <c r="L57" s="41">
        <f t="shared" si="7"/>
        <v>8110.4054913107557</v>
      </c>
      <c r="M57" s="39">
        <f t="shared" si="8"/>
        <v>-5657.7627794342434</v>
      </c>
      <c r="N57" s="40">
        <f t="shared" si="9"/>
        <v>-5946.5983227882061</v>
      </c>
      <c r="O57" s="41">
        <f t="shared" si="10"/>
        <v>-8110.4054913107557</v>
      </c>
    </row>
    <row r="58" spans="1:16" ht="19.5" thickBot="1" x14ac:dyDescent="0.45">
      <c r="A58" s="7">
        <v>50</v>
      </c>
      <c r="B58" s="109">
        <v>43957</v>
      </c>
      <c r="C58" s="106">
        <v>2</v>
      </c>
      <c r="D58" s="110">
        <v>1.27</v>
      </c>
      <c r="E58" s="111">
        <v>1.5</v>
      </c>
      <c r="F58" s="132">
        <v>-1</v>
      </c>
      <c r="G58" s="20">
        <f t="shared" si="11"/>
        <v>189904.12783635891</v>
      </c>
      <c r="H58" s="20">
        <f t="shared" si="12"/>
        <v>200925.64632980886</v>
      </c>
      <c r="I58" s="20">
        <f t="shared" si="13"/>
        <v>254369.35089247636</v>
      </c>
      <c r="J58" s="39">
        <f t="shared" si="5"/>
        <v>5488.0298960512155</v>
      </c>
      <c r="K58" s="40">
        <f t="shared" si="6"/>
        <v>5768.2003731045606</v>
      </c>
      <c r="L58" s="41">
        <f t="shared" si="7"/>
        <v>7867.093326571433</v>
      </c>
      <c r="M58" s="39">
        <f t="shared" si="8"/>
        <v>6969.7979679850441</v>
      </c>
      <c r="N58" s="40">
        <f t="shared" si="9"/>
        <v>8652.3005596568401</v>
      </c>
      <c r="O58" s="41">
        <f t="shared" si="10"/>
        <v>-7867.093326571433</v>
      </c>
    </row>
    <row r="59" spans="1:16" ht="19.5" thickBot="1" x14ac:dyDescent="0.45">
      <c r="A59" s="7"/>
      <c r="B59" s="142" t="s">
        <v>5</v>
      </c>
      <c r="C59" s="143"/>
      <c r="D59" s="5">
        <f>COUNTIF(D9:D58,1.27)</f>
        <v>31</v>
      </c>
      <c r="E59" s="5">
        <f>COUNTIF(E9:E58,1.5)</f>
        <v>29</v>
      </c>
      <c r="F59" s="6">
        <f>COUNTIF(F9:F58,2)</f>
        <v>27</v>
      </c>
      <c r="G59" s="52">
        <f>MAX(G8:G58)</f>
        <v>189904.12783635891</v>
      </c>
      <c r="H59" s="53">
        <f>MAX(H8:H58)</f>
        <v>200925.64632980886</v>
      </c>
      <c r="I59" s="54">
        <f>MAX(I8:I58)</f>
        <v>270346.84971035854</v>
      </c>
      <c r="J59" s="49" t="s">
        <v>32</v>
      </c>
      <c r="K59" s="50">
        <f>ABS(B58-B9)</f>
        <v>202</v>
      </c>
      <c r="L59" s="51" t="s">
        <v>33</v>
      </c>
      <c r="M59" s="7"/>
      <c r="N59" s="3"/>
      <c r="O59" s="4"/>
    </row>
    <row r="60" spans="1:16" ht="19.5" thickBot="1" x14ac:dyDescent="0.45">
      <c r="A60" s="7"/>
      <c r="B60" s="136" t="s">
        <v>6</v>
      </c>
      <c r="C60" s="137"/>
      <c r="D60" s="5">
        <f>COUNTIF(D9:D58,-1)</f>
        <v>17</v>
      </c>
      <c r="E60" s="5">
        <f>COUNTIF(E9:E58,-1)</f>
        <v>19</v>
      </c>
      <c r="F60" s="6">
        <f>COUNTIF(F9:F58,-1)</f>
        <v>21</v>
      </c>
      <c r="G60" s="134" t="s">
        <v>31</v>
      </c>
      <c r="H60" s="135"/>
      <c r="I60" s="141"/>
      <c r="J60" s="134" t="s">
        <v>34</v>
      </c>
      <c r="K60" s="135"/>
      <c r="L60" s="141"/>
      <c r="M60" s="7"/>
      <c r="N60" s="3"/>
      <c r="O60" s="4"/>
    </row>
    <row r="61" spans="1:16" ht="19.5" thickBot="1" x14ac:dyDescent="0.45">
      <c r="A61" s="7"/>
      <c r="B61" s="136" t="s">
        <v>36</v>
      </c>
      <c r="C61" s="137"/>
      <c r="D61" s="5">
        <f>COUNTIF(D9:D58,0)</f>
        <v>2</v>
      </c>
      <c r="E61" s="5">
        <f>COUNTIF(E9:E58,0)</f>
        <v>2</v>
      </c>
      <c r="F61" s="5">
        <f>COUNTIF(F9:F58,0)</f>
        <v>2</v>
      </c>
      <c r="G61" s="58">
        <f>G59/G8</f>
        <v>1.899041278363589</v>
      </c>
      <c r="H61" s="59">
        <f>H59/H8</f>
        <v>2.0092564632980885</v>
      </c>
      <c r="I61" s="60">
        <f>I59/I8</f>
        <v>2.7034684971035854</v>
      </c>
      <c r="J61" s="47">
        <f>(G61-100%)*30/K59</f>
        <v>0.13352098193518649</v>
      </c>
      <c r="K61" s="47">
        <f>(H61-100%)*30/K59</f>
        <v>0.14988957375714185</v>
      </c>
      <c r="L61" s="48">
        <f>(I61-100%)*30/K59</f>
        <v>0.25299037085696813</v>
      </c>
      <c r="M61" s="8"/>
      <c r="N61" s="2"/>
      <c r="O61" s="9"/>
    </row>
    <row r="62" spans="1:16" ht="19.5" thickBot="1" x14ac:dyDescent="0.45">
      <c r="A62" s="3"/>
      <c r="B62" s="134" t="s">
        <v>4</v>
      </c>
      <c r="C62" s="135"/>
      <c r="D62" s="61">
        <f>D59/(D59+D60+D61)</f>
        <v>0.62</v>
      </c>
      <c r="E62" s="56">
        <f>E59/(E59+E60+E61)</f>
        <v>0.57999999999999996</v>
      </c>
      <c r="F62" s="57">
        <f>F59/(F59+F60+F61)</f>
        <v>0.54</v>
      </c>
    </row>
    <row r="64" spans="1:16" x14ac:dyDescent="0.4">
      <c r="D64" s="55"/>
      <c r="E64" s="55"/>
      <c r="F64" s="55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93"/>
  <sheetViews>
    <sheetView zoomScale="85" zoomScaleNormal="85" workbookViewId="0">
      <selection activeCell="A1162" sqref="A1162"/>
    </sheetView>
  </sheetViews>
  <sheetFormatPr defaultColWidth="8.125" defaultRowHeight="17.25" x14ac:dyDescent="0.4"/>
  <cols>
    <col min="1" max="1" width="6.125" style="126" customWidth="1"/>
    <col min="2" max="2" width="8.125" style="45" customWidth="1"/>
    <col min="3" max="16384" width="8.125" style="44"/>
  </cols>
  <sheetData>
    <row r="1" spans="1:2" x14ac:dyDescent="0.4">
      <c r="A1" s="126">
        <v>1</v>
      </c>
    </row>
    <row r="3" spans="1:2" x14ac:dyDescent="0.4">
      <c r="B3" s="124"/>
    </row>
    <row r="4" spans="1:2" x14ac:dyDescent="0.4">
      <c r="B4" s="125"/>
    </row>
    <row r="25" spans="1:1" x14ac:dyDescent="0.4">
      <c r="A25" s="126">
        <v>2</v>
      </c>
    </row>
    <row r="47" spans="1:1" x14ac:dyDescent="0.4">
      <c r="A47" s="126">
        <v>3</v>
      </c>
    </row>
    <row r="52" spans="1:2" x14ac:dyDescent="0.4">
      <c r="B52" s="124"/>
    </row>
    <row r="53" spans="1:2" x14ac:dyDescent="0.4">
      <c r="B53" s="125"/>
    </row>
    <row r="63" spans="1:2" x14ac:dyDescent="0.4">
      <c r="A63" s="126">
        <v>4</v>
      </c>
    </row>
    <row r="77" spans="1:1" x14ac:dyDescent="0.4">
      <c r="A77" s="126">
        <v>5</v>
      </c>
    </row>
    <row r="100" spans="1:2" x14ac:dyDescent="0.4">
      <c r="A100" s="126">
        <v>6</v>
      </c>
    </row>
    <row r="101" spans="1:2" x14ac:dyDescent="0.4">
      <c r="B101" s="124"/>
    </row>
    <row r="102" spans="1:2" x14ac:dyDescent="0.4">
      <c r="B102" s="125"/>
    </row>
    <row r="125" spans="1:1" x14ac:dyDescent="0.4">
      <c r="A125" s="126">
        <v>7</v>
      </c>
    </row>
    <row r="146" spans="1:2" x14ac:dyDescent="0.4">
      <c r="A146" s="126">
        <v>8</v>
      </c>
    </row>
    <row r="151" spans="1:2" x14ac:dyDescent="0.4">
      <c r="B151" s="124"/>
    </row>
    <row r="152" spans="1:2" x14ac:dyDescent="0.4">
      <c r="B152" s="125"/>
    </row>
    <row r="174" spans="1:1" x14ac:dyDescent="0.4">
      <c r="A174" s="126">
        <v>9</v>
      </c>
    </row>
    <row r="200" spans="1:2" x14ac:dyDescent="0.4">
      <c r="B200" s="124"/>
    </row>
    <row r="201" spans="1:2" x14ac:dyDescent="0.4">
      <c r="B201" s="125"/>
    </row>
    <row r="206" spans="1:2" x14ac:dyDescent="0.4">
      <c r="A206" s="126">
        <v>10</v>
      </c>
    </row>
    <row r="225" spans="1:1" x14ac:dyDescent="0.4">
      <c r="A225" s="126">
        <v>11</v>
      </c>
    </row>
    <row r="239" spans="1:1" x14ac:dyDescent="0.4">
      <c r="A239" s="126">
        <v>12</v>
      </c>
    </row>
    <row r="249" spans="2:2" x14ac:dyDescent="0.4">
      <c r="B249" s="124"/>
    </row>
    <row r="250" spans="2:2" x14ac:dyDescent="0.4">
      <c r="B250" s="125"/>
    </row>
    <row r="265" spans="1:1" x14ac:dyDescent="0.4">
      <c r="A265" s="126">
        <v>13</v>
      </c>
    </row>
    <row r="287" spans="1:1" x14ac:dyDescent="0.4">
      <c r="A287" s="126">
        <v>14</v>
      </c>
    </row>
    <row r="298" spans="1:2" x14ac:dyDescent="0.4">
      <c r="B298" s="124"/>
    </row>
    <row r="299" spans="1:2" x14ac:dyDescent="0.4">
      <c r="B299" s="125"/>
    </row>
    <row r="301" spans="1:2" x14ac:dyDescent="0.4">
      <c r="A301" s="126">
        <v>15</v>
      </c>
    </row>
    <row r="318" spans="1:1" x14ac:dyDescent="0.4">
      <c r="A318" s="126">
        <v>16</v>
      </c>
    </row>
    <row r="340" spans="1:2" x14ac:dyDescent="0.4">
      <c r="A340" s="126">
        <v>17</v>
      </c>
    </row>
    <row r="347" spans="1:2" x14ac:dyDescent="0.4">
      <c r="B347" s="124"/>
    </row>
    <row r="348" spans="1:2" x14ac:dyDescent="0.4">
      <c r="B348" s="125"/>
    </row>
    <row r="362" spans="1:1" x14ac:dyDescent="0.4">
      <c r="A362" s="126">
        <v>18</v>
      </c>
    </row>
    <row r="396" spans="1:2" x14ac:dyDescent="0.4">
      <c r="B396" s="124"/>
    </row>
    <row r="397" spans="1:2" x14ac:dyDescent="0.4">
      <c r="B397" s="125"/>
    </row>
    <row r="399" spans="1:2" x14ac:dyDescent="0.4">
      <c r="A399" s="126">
        <v>19</v>
      </c>
    </row>
    <row r="425" spans="1:1" x14ac:dyDescent="0.4">
      <c r="A425" s="126">
        <v>20</v>
      </c>
    </row>
    <row r="445" spans="1:2" x14ac:dyDescent="0.4">
      <c r="B445" s="124"/>
    </row>
    <row r="446" spans="1:2" x14ac:dyDescent="0.4">
      <c r="B446" s="125"/>
    </row>
    <row r="447" spans="1:2" x14ac:dyDescent="0.4">
      <c r="A447" s="126">
        <v>21</v>
      </c>
    </row>
    <row r="463" spans="1:1" x14ac:dyDescent="0.4">
      <c r="A463" s="126">
        <v>22</v>
      </c>
    </row>
    <row r="483" spans="1:2" x14ac:dyDescent="0.4">
      <c r="A483" s="126">
        <v>23</v>
      </c>
    </row>
    <row r="494" spans="1:2" x14ac:dyDescent="0.4">
      <c r="B494" s="124"/>
    </row>
    <row r="495" spans="1:2" x14ac:dyDescent="0.4">
      <c r="B495" s="125"/>
    </row>
    <row r="511" spans="1:1" x14ac:dyDescent="0.4">
      <c r="A511" s="126">
        <v>24</v>
      </c>
    </row>
    <row r="534" spans="1:2" x14ac:dyDescent="0.4">
      <c r="A534" s="126">
        <v>25</v>
      </c>
    </row>
    <row r="543" spans="1:2" x14ac:dyDescent="0.4">
      <c r="B543" s="124"/>
    </row>
    <row r="544" spans="1:2" x14ac:dyDescent="0.4">
      <c r="B544" s="125"/>
    </row>
    <row r="552" spans="1:1" x14ac:dyDescent="0.4">
      <c r="A552" s="126">
        <v>26</v>
      </c>
    </row>
    <row r="571" spans="1:1" x14ac:dyDescent="0.4">
      <c r="A571" s="126">
        <v>27</v>
      </c>
    </row>
    <row r="592" spans="2:2" x14ac:dyDescent="0.4">
      <c r="B592" s="124"/>
    </row>
    <row r="593" spans="1:2" x14ac:dyDescent="0.4">
      <c r="B593" s="125"/>
    </row>
    <row r="599" spans="1:2" x14ac:dyDescent="0.4">
      <c r="A599" s="126">
        <v>28</v>
      </c>
    </row>
    <row r="622" spans="1:1" x14ac:dyDescent="0.4">
      <c r="A622" s="126">
        <v>29</v>
      </c>
    </row>
    <row r="641" spans="1:2" x14ac:dyDescent="0.4">
      <c r="B641" s="124"/>
    </row>
    <row r="642" spans="1:2" x14ac:dyDescent="0.4">
      <c r="B642" s="125"/>
    </row>
    <row r="643" spans="1:2" x14ac:dyDescent="0.4">
      <c r="A643" s="126">
        <v>30</v>
      </c>
    </row>
    <row r="674" spans="1:1" x14ac:dyDescent="0.4">
      <c r="A674" s="126">
        <v>31</v>
      </c>
    </row>
    <row r="690" spans="1:2" x14ac:dyDescent="0.4">
      <c r="B690" s="124"/>
    </row>
    <row r="691" spans="1:2" x14ac:dyDescent="0.4">
      <c r="B691" s="125"/>
    </row>
    <row r="693" spans="1:2" x14ac:dyDescent="0.4">
      <c r="A693" s="126">
        <v>32</v>
      </c>
    </row>
    <row r="720" spans="1:1" x14ac:dyDescent="0.4">
      <c r="A720" s="126">
        <v>33</v>
      </c>
    </row>
    <row r="739" spans="1:1" x14ac:dyDescent="0.4">
      <c r="A739" s="126">
        <v>34</v>
      </c>
    </row>
    <row r="760" spans="1:1" x14ac:dyDescent="0.4">
      <c r="A760" s="126">
        <v>35</v>
      </c>
    </row>
    <row r="778" spans="1:1" x14ac:dyDescent="0.4">
      <c r="A778" s="126">
        <v>36</v>
      </c>
    </row>
    <row r="805" spans="1:1" x14ac:dyDescent="0.4">
      <c r="A805" s="126">
        <v>37</v>
      </c>
    </row>
    <row r="827" spans="1:1" x14ac:dyDescent="0.4">
      <c r="A827" s="126">
        <v>38</v>
      </c>
    </row>
    <row r="852" spans="1:1" x14ac:dyDescent="0.4">
      <c r="A852" s="126">
        <v>39</v>
      </c>
    </row>
    <row r="868" spans="1:1" x14ac:dyDescent="0.4">
      <c r="A868" s="126">
        <v>40</v>
      </c>
    </row>
    <row r="887" spans="1:1" x14ac:dyDescent="0.4">
      <c r="A887" s="126">
        <v>41</v>
      </c>
    </row>
    <row r="918" spans="1:1" x14ac:dyDescent="0.4">
      <c r="A918" s="126">
        <v>42</v>
      </c>
    </row>
    <row r="939" spans="1:1" x14ac:dyDescent="0.4">
      <c r="A939" s="126">
        <v>43</v>
      </c>
    </row>
    <row r="962" spans="1:1" x14ac:dyDescent="0.4">
      <c r="A962" s="126">
        <v>44</v>
      </c>
    </row>
    <row r="979" spans="1:1" x14ac:dyDescent="0.4">
      <c r="A979" s="126">
        <v>45</v>
      </c>
    </row>
    <row r="1001" spans="1:1" x14ac:dyDescent="0.4">
      <c r="A1001" s="126">
        <v>46</v>
      </c>
    </row>
    <row r="1027" spans="1:1" x14ac:dyDescent="0.4">
      <c r="A1027" s="126">
        <v>47</v>
      </c>
    </row>
    <row r="1056" spans="1:1" x14ac:dyDescent="0.4">
      <c r="A1056" s="126">
        <v>48</v>
      </c>
    </row>
    <row r="1077" spans="1:1" x14ac:dyDescent="0.4">
      <c r="A1077" s="126">
        <v>49</v>
      </c>
    </row>
    <row r="1093" spans="1:1" x14ac:dyDescent="0.4">
      <c r="A1093" s="126">
        <v>50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145" zoomScaleSheetLayoutView="100" workbookViewId="0">
      <selection activeCell="P15" sqref="P15"/>
    </sheetView>
  </sheetViews>
  <sheetFormatPr defaultColWidth="8.125" defaultRowHeight="13.5" x14ac:dyDescent="0.4"/>
  <cols>
    <col min="1" max="11" width="8.125" style="44"/>
    <col min="12" max="13" width="3.75" style="44" customWidth="1"/>
    <col min="14" max="16384" width="8.125" style="44"/>
  </cols>
  <sheetData>
    <row r="1" spans="1:16" x14ac:dyDescent="0.4">
      <c r="A1" s="44" t="s">
        <v>27</v>
      </c>
    </row>
    <row r="2" spans="1:16" x14ac:dyDescent="0.4">
      <c r="A2" s="144" t="s">
        <v>62</v>
      </c>
      <c r="B2" s="145"/>
      <c r="C2" s="145"/>
      <c r="D2" s="145"/>
      <c r="E2" s="145"/>
      <c r="F2" s="145"/>
      <c r="G2" s="145"/>
      <c r="H2" s="145"/>
      <c r="I2" s="145"/>
      <c r="J2" s="145"/>
      <c r="K2" s="95"/>
      <c r="L2" s="95"/>
    </row>
    <row r="3" spans="1:16" x14ac:dyDescent="0.4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95"/>
      <c r="L3" s="95"/>
    </row>
    <row r="4" spans="1:16" x14ac:dyDescent="0.4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95"/>
      <c r="L4" s="95"/>
    </row>
    <row r="5" spans="1:16" x14ac:dyDescent="0.4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95"/>
      <c r="L5" s="95"/>
    </row>
    <row r="6" spans="1:16" x14ac:dyDescent="0.4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95"/>
      <c r="L6" s="95"/>
    </row>
    <row r="7" spans="1:16" x14ac:dyDescent="0.4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95"/>
      <c r="L7" s="95"/>
    </row>
    <row r="8" spans="1:16" x14ac:dyDescent="0.4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95"/>
      <c r="L8" s="95"/>
    </row>
    <row r="9" spans="1:16" x14ac:dyDescent="0.4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95"/>
      <c r="L9" s="95"/>
    </row>
    <row r="10" spans="1:16" x14ac:dyDescent="0.4">
      <c r="L10" s="95"/>
    </row>
    <row r="11" spans="1:16" x14ac:dyDescent="0.4">
      <c r="A11" s="44" t="s">
        <v>28</v>
      </c>
      <c r="L11" s="152" t="s">
        <v>53</v>
      </c>
      <c r="M11" s="152"/>
      <c r="N11" s="152"/>
      <c r="O11" s="152"/>
      <c r="P11" s="152"/>
    </row>
    <row r="12" spans="1:16" ht="13.5" customHeight="1" x14ac:dyDescent="0.4">
      <c r="A12" s="146" t="s">
        <v>54</v>
      </c>
      <c r="B12" s="147"/>
      <c r="C12" s="147"/>
      <c r="D12" s="147"/>
      <c r="E12" s="147"/>
      <c r="F12" s="147"/>
      <c r="G12" s="147"/>
      <c r="H12" s="147"/>
      <c r="I12" s="147"/>
      <c r="J12" s="147"/>
      <c r="K12" s="97"/>
      <c r="L12" s="117"/>
      <c r="M12" s="117"/>
      <c r="N12" s="148" t="s">
        <v>51</v>
      </c>
      <c r="O12" s="148"/>
      <c r="P12" s="148"/>
    </row>
    <row r="13" spans="1:16" x14ac:dyDescent="0.4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97"/>
      <c r="L13" s="120"/>
      <c r="M13" s="121"/>
      <c r="N13" s="118" t="s">
        <v>48</v>
      </c>
      <c r="O13" s="118" t="s">
        <v>49</v>
      </c>
      <c r="P13" s="118" t="s">
        <v>50</v>
      </c>
    </row>
    <row r="14" spans="1:16" x14ac:dyDescent="0.4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97"/>
      <c r="L14" s="149" t="s">
        <v>52</v>
      </c>
      <c r="M14" s="119">
        <v>0.62</v>
      </c>
      <c r="N14" s="123">
        <v>0.32</v>
      </c>
      <c r="O14" s="122"/>
      <c r="P14" s="122"/>
    </row>
    <row r="15" spans="1:16" x14ac:dyDescent="0.4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97"/>
      <c r="L15" s="150"/>
      <c r="M15" s="119">
        <v>0.57999999999999996</v>
      </c>
      <c r="N15" s="122"/>
      <c r="O15" s="123">
        <v>0.3</v>
      </c>
      <c r="P15" s="122"/>
    </row>
    <row r="16" spans="1:16" x14ac:dyDescent="0.4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97"/>
      <c r="L16" s="151"/>
      <c r="M16" s="119">
        <v>0.54</v>
      </c>
      <c r="N16" s="122"/>
      <c r="O16" s="122"/>
      <c r="P16" s="123">
        <v>0.31</v>
      </c>
    </row>
    <row r="17" spans="1:12" x14ac:dyDescent="0.4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97"/>
      <c r="L17" s="97"/>
    </row>
    <row r="18" spans="1:12" x14ac:dyDescent="0.4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97"/>
      <c r="L18" s="97"/>
    </row>
    <row r="19" spans="1:12" x14ac:dyDescent="0.4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97"/>
      <c r="L19" s="97"/>
    </row>
    <row r="20" spans="1:12" x14ac:dyDescent="0.4">
      <c r="L20" s="97"/>
    </row>
    <row r="21" spans="1:12" x14ac:dyDescent="0.4">
      <c r="A21" s="44" t="s">
        <v>29</v>
      </c>
    </row>
    <row r="22" spans="1:12" x14ac:dyDescent="0.4">
      <c r="A22" s="146" t="s">
        <v>55</v>
      </c>
      <c r="B22" s="146"/>
      <c r="C22" s="146"/>
      <c r="D22" s="146"/>
      <c r="E22" s="146"/>
      <c r="F22" s="146"/>
      <c r="G22" s="146"/>
      <c r="H22" s="146"/>
      <c r="I22" s="146"/>
      <c r="J22" s="146"/>
      <c r="K22" s="96"/>
    </row>
    <row r="23" spans="1:12" x14ac:dyDescent="0.4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96"/>
      <c r="L23" s="96"/>
    </row>
    <row r="24" spans="1:12" x14ac:dyDescent="0.4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96"/>
      <c r="L24" s="96"/>
    </row>
    <row r="25" spans="1:12" x14ac:dyDescent="0.4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96"/>
      <c r="L25" s="96"/>
    </row>
    <row r="26" spans="1:12" x14ac:dyDescent="0.4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96"/>
      <c r="L26" s="96"/>
    </row>
    <row r="27" spans="1:12" x14ac:dyDescent="0.4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96"/>
      <c r="L27" s="96"/>
    </row>
    <row r="28" spans="1:12" x14ac:dyDescent="0.4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96"/>
      <c r="L28" s="96"/>
    </row>
    <row r="29" spans="1:12" x14ac:dyDescent="0.4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96"/>
      <c r="L29" s="96"/>
    </row>
    <row r="30" spans="1:12" x14ac:dyDescent="0.4">
      <c r="L30" s="96"/>
    </row>
  </sheetData>
  <mergeCells count="6">
    <mergeCell ref="A2:J9"/>
    <mergeCell ref="A12:J19"/>
    <mergeCell ref="A22:J29"/>
    <mergeCell ref="N12:P12"/>
    <mergeCell ref="L14:L16"/>
    <mergeCell ref="L11:P11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2"/>
  <sheetViews>
    <sheetView zoomScale="80" zoomScaleNormal="80" workbookViewId="0">
      <selection activeCell="J13" sqref="J13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18" x14ac:dyDescent="0.4">
      <c r="A1" s="27" t="s">
        <v>15</v>
      </c>
      <c r="B1" s="28"/>
      <c r="C1" s="29"/>
      <c r="D1" s="30"/>
      <c r="E1" s="29"/>
      <c r="F1" s="30"/>
      <c r="G1" s="29"/>
      <c r="H1" s="30"/>
    </row>
    <row r="2" spans="1:18" x14ac:dyDescent="0.4">
      <c r="A2" s="93"/>
      <c r="B2" s="29"/>
      <c r="C2" s="29"/>
      <c r="D2" s="30"/>
      <c r="E2" s="29"/>
      <c r="F2" s="30"/>
      <c r="G2" s="29"/>
      <c r="H2" s="30"/>
      <c r="J2" s="168" t="s">
        <v>63</v>
      </c>
      <c r="K2" s="169" t="s">
        <v>64</v>
      </c>
      <c r="L2" s="169" t="s">
        <v>68</v>
      </c>
      <c r="M2" s="170" t="s">
        <v>71</v>
      </c>
      <c r="N2" s="170"/>
      <c r="O2" s="170"/>
      <c r="P2" s="170" t="s">
        <v>69</v>
      </c>
      <c r="Q2" s="170"/>
      <c r="R2" s="170"/>
    </row>
    <row r="3" spans="1:18" x14ac:dyDescent="0.4">
      <c r="A3" s="32" t="s">
        <v>16</v>
      </c>
      <c r="B3" s="32" t="s">
        <v>17</v>
      </c>
      <c r="C3" s="32" t="s">
        <v>18</v>
      </c>
      <c r="D3" s="33" t="s">
        <v>19</v>
      </c>
      <c r="E3" s="32" t="s">
        <v>20</v>
      </c>
      <c r="F3" s="33" t="s">
        <v>19</v>
      </c>
      <c r="G3" s="32" t="s">
        <v>21</v>
      </c>
      <c r="H3" s="33" t="s">
        <v>19</v>
      </c>
      <c r="J3" s="171"/>
      <c r="K3" s="172"/>
      <c r="L3" s="172"/>
      <c r="M3" s="173">
        <v>1.27</v>
      </c>
      <c r="N3" s="173">
        <v>1.5</v>
      </c>
      <c r="O3" s="173">
        <v>2</v>
      </c>
      <c r="P3" s="173">
        <v>1.27</v>
      </c>
      <c r="Q3" s="173">
        <v>1.5</v>
      </c>
      <c r="R3" s="173">
        <v>2</v>
      </c>
    </row>
    <row r="4" spans="1:18" x14ac:dyDescent="0.4">
      <c r="A4" s="34" t="s">
        <v>22</v>
      </c>
      <c r="B4" s="90" t="s">
        <v>66</v>
      </c>
      <c r="C4" s="90"/>
      <c r="D4" s="91"/>
      <c r="E4" s="90"/>
      <c r="F4" s="91">
        <v>42538</v>
      </c>
      <c r="G4" s="90"/>
      <c r="H4" s="91"/>
      <c r="J4" s="167" t="s">
        <v>65</v>
      </c>
      <c r="K4" s="164" t="s">
        <v>70</v>
      </c>
      <c r="L4" s="165">
        <v>202</v>
      </c>
      <c r="M4" s="166">
        <v>62</v>
      </c>
      <c r="N4" s="166">
        <v>58</v>
      </c>
      <c r="O4" s="166">
        <v>54</v>
      </c>
      <c r="P4" s="166">
        <v>190</v>
      </c>
      <c r="Q4" s="166">
        <v>201</v>
      </c>
      <c r="R4" s="166">
        <v>270</v>
      </c>
    </row>
    <row r="5" spans="1:18" x14ac:dyDescent="0.4">
      <c r="A5" s="34" t="s">
        <v>22</v>
      </c>
      <c r="B5" s="90" t="s">
        <v>47</v>
      </c>
      <c r="C5" s="90"/>
      <c r="D5" s="91"/>
      <c r="E5" s="90"/>
      <c r="F5" s="91">
        <v>43370</v>
      </c>
      <c r="G5" s="90"/>
      <c r="H5" s="91">
        <v>43957</v>
      </c>
      <c r="J5" s="167"/>
      <c r="K5" s="164" t="s">
        <v>67</v>
      </c>
      <c r="L5" s="165">
        <v>770</v>
      </c>
      <c r="M5" s="166">
        <v>58</v>
      </c>
      <c r="N5" s="166">
        <v>58</v>
      </c>
      <c r="O5" s="166">
        <v>52</v>
      </c>
      <c r="P5" s="166">
        <v>165</v>
      </c>
      <c r="Q5" s="166">
        <v>198</v>
      </c>
      <c r="R5" s="166">
        <v>234</v>
      </c>
    </row>
    <row r="6" spans="1:18" x14ac:dyDescent="0.4">
      <c r="A6" s="34" t="s">
        <v>22</v>
      </c>
      <c r="B6" s="90"/>
      <c r="C6" s="90"/>
      <c r="D6" s="92"/>
      <c r="E6" s="90"/>
      <c r="F6" s="92"/>
      <c r="G6" s="90"/>
      <c r="H6" s="92"/>
    </row>
    <row r="7" spans="1:18" x14ac:dyDescent="0.4">
      <c r="A7" s="34" t="s">
        <v>22</v>
      </c>
      <c r="B7" s="90"/>
      <c r="C7" s="90"/>
      <c r="D7" s="92"/>
      <c r="E7" s="90"/>
      <c r="F7" s="92"/>
      <c r="G7" s="90"/>
      <c r="H7" s="92"/>
    </row>
    <row r="8" spans="1:18" x14ac:dyDescent="0.4">
      <c r="A8" s="34" t="s">
        <v>22</v>
      </c>
      <c r="B8" s="90"/>
      <c r="C8" s="90"/>
      <c r="D8" s="92"/>
      <c r="E8" s="90"/>
      <c r="F8" s="92"/>
      <c r="G8" s="90"/>
      <c r="H8" s="92"/>
    </row>
    <row r="9" spans="1:18" x14ac:dyDescent="0.4">
      <c r="A9" s="34" t="s">
        <v>22</v>
      </c>
      <c r="B9" s="90"/>
      <c r="C9" s="90"/>
      <c r="D9" s="92"/>
      <c r="E9" s="90"/>
      <c r="F9" s="92"/>
      <c r="G9" s="90"/>
      <c r="H9" s="92"/>
    </row>
    <row r="10" spans="1:18" x14ac:dyDescent="0.4">
      <c r="A10" s="34" t="s">
        <v>22</v>
      </c>
      <c r="B10" s="90"/>
      <c r="C10" s="90"/>
      <c r="D10" s="92"/>
      <c r="E10" s="90"/>
      <c r="F10" s="92"/>
      <c r="G10" s="90"/>
      <c r="H10" s="92"/>
    </row>
    <row r="11" spans="1:18" x14ac:dyDescent="0.4">
      <c r="A11" s="34" t="s">
        <v>22</v>
      </c>
      <c r="B11" s="90"/>
      <c r="C11" s="90"/>
      <c r="D11" s="92"/>
      <c r="E11" s="90"/>
      <c r="F11" s="92"/>
      <c r="G11" s="90"/>
      <c r="H11" s="92"/>
    </row>
    <row r="12" spans="1:18" x14ac:dyDescent="0.4">
      <c r="A12" s="31"/>
      <c r="B12" s="29"/>
      <c r="C12" s="29"/>
      <c r="D12" s="30"/>
      <c r="E12" s="29"/>
      <c r="F12" s="30"/>
      <c r="G12" s="29"/>
      <c r="H12" s="30"/>
    </row>
  </sheetData>
  <mergeCells count="4">
    <mergeCell ref="J4:J5"/>
    <mergeCell ref="J2:J3"/>
    <mergeCell ref="K2:K3"/>
    <mergeCell ref="L2:L3"/>
  </mergeCells>
  <phoneticPr fontId="1"/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64"/>
  <sheetViews>
    <sheetView zoomScaleNormal="100" workbookViewId="0">
      <pane xSplit="1" ySplit="8" topLeftCell="B49" activePane="bottomRight" state="frozen"/>
      <selection activeCell="H66" sqref="H66"/>
      <selection pane="topRight" activeCell="H66" sqref="H66"/>
      <selection pane="bottomLeft" activeCell="H66" sqref="H66"/>
      <selection pane="bottomRight" activeCell="J7" sqref="J7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x14ac:dyDescent="0.4">
      <c r="A1" s="1" t="s">
        <v>7</v>
      </c>
      <c r="C1" t="s">
        <v>9</v>
      </c>
    </row>
    <row r="2" spans="1:18" x14ac:dyDescent="0.4">
      <c r="A2" s="1" t="s">
        <v>8</v>
      </c>
      <c r="C2" t="s">
        <v>23</v>
      </c>
    </row>
    <row r="3" spans="1:18" x14ac:dyDescent="0.4">
      <c r="A3" s="1" t="s">
        <v>11</v>
      </c>
      <c r="C3" s="26">
        <v>100000</v>
      </c>
    </row>
    <row r="4" spans="1:18" x14ac:dyDescent="0.4">
      <c r="A4" s="1" t="s">
        <v>12</v>
      </c>
      <c r="C4" s="26" t="s">
        <v>14</v>
      </c>
    </row>
    <row r="5" spans="1:18" ht="19.5" thickBot="1" x14ac:dyDescent="0.45">
      <c r="A5" s="1" t="s">
        <v>13</v>
      </c>
      <c r="C5" s="26" t="s">
        <v>35</v>
      </c>
    </row>
    <row r="6" spans="1:18" ht="19.5" thickBot="1" x14ac:dyDescent="0.45">
      <c r="A6" s="21" t="s">
        <v>37</v>
      </c>
      <c r="B6" s="21" t="s">
        <v>38</v>
      </c>
      <c r="C6" s="21" t="s">
        <v>39</v>
      </c>
      <c r="D6" s="42" t="s">
        <v>26</v>
      </c>
      <c r="E6" s="22"/>
      <c r="F6" s="23"/>
      <c r="G6" s="134" t="s">
        <v>3</v>
      </c>
      <c r="H6" s="135"/>
      <c r="I6" s="141"/>
      <c r="J6" s="153">
        <v>32</v>
      </c>
      <c r="K6" s="154"/>
      <c r="L6" s="155"/>
      <c r="M6" s="134" t="s">
        <v>25</v>
      </c>
      <c r="N6" s="135"/>
      <c r="O6" s="141"/>
    </row>
    <row r="7" spans="1:18" ht="19.5" thickBot="1" x14ac:dyDescent="0.45">
      <c r="A7" s="24"/>
      <c r="B7" s="24" t="s">
        <v>2</v>
      </c>
      <c r="C7" s="46" t="s">
        <v>30</v>
      </c>
      <c r="D7" s="11">
        <v>1.27</v>
      </c>
      <c r="E7" s="12">
        <v>1.5</v>
      </c>
      <c r="F7" s="13">
        <v>2</v>
      </c>
      <c r="G7" s="11">
        <v>1.27</v>
      </c>
      <c r="H7" s="12">
        <v>1.5</v>
      </c>
      <c r="I7" s="13">
        <v>2</v>
      </c>
      <c r="J7" s="11">
        <v>1.27</v>
      </c>
      <c r="K7" s="12">
        <v>1.5</v>
      </c>
      <c r="L7" s="13">
        <v>2</v>
      </c>
      <c r="M7" s="11">
        <v>1.27</v>
      </c>
      <c r="N7" s="12">
        <v>1.5</v>
      </c>
      <c r="O7" s="13">
        <v>2</v>
      </c>
    </row>
    <row r="8" spans="1:18" ht="19.5" thickBot="1" x14ac:dyDescent="0.45">
      <c r="A8" s="25" t="s">
        <v>10</v>
      </c>
      <c r="B8" s="10"/>
      <c r="C8" s="43"/>
      <c r="D8" s="15"/>
      <c r="E8" s="14"/>
      <c r="F8" s="16"/>
      <c r="G8" s="17">
        <f>C3</f>
        <v>100000</v>
      </c>
      <c r="H8" s="18">
        <f>C3</f>
        <v>100000</v>
      </c>
      <c r="I8" s="19">
        <f>C3</f>
        <v>100000</v>
      </c>
      <c r="J8" s="156">
        <f>J6</f>
        <v>32</v>
      </c>
      <c r="K8" s="157"/>
      <c r="L8" s="158"/>
      <c r="M8" s="138"/>
      <c r="N8" s="139"/>
      <c r="O8" s="140"/>
    </row>
    <row r="9" spans="1:18" x14ac:dyDescent="0.4">
      <c r="A9" s="7">
        <v>1</v>
      </c>
      <c r="B9" s="100">
        <v>44140</v>
      </c>
      <c r="C9" s="101">
        <v>1</v>
      </c>
      <c r="D9" s="102">
        <v>1.27</v>
      </c>
      <c r="E9" s="103">
        <v>1.5</v>
      </c>
      <c r="F9" s="104">
        <v>2</v>
      </c>
      <c r="G9" s="65">
        <f>IF(D9="","",G8+M9)</f>
        <v>140640</v>
      </c>
      <c r="H9" s="65">
        <f>IF(E9="","",H8+N9)</f>
        <v>148000</v>
      </c>
      <c r="I9" s="65">
        <f>IF(F9="","",I8+O9)</f>
        <v>164000</v>
      </c>
      <c r="J9" s="66">
        <f>IF(G8="","",G8*$J$6/100)</f>
        <v>32000</v>
      </c>
      <c r="K9" s="67">
        <f>IF(H8="","",H8*$J$6/100)</f>
        <v>32000</v>
      </c>
      <c r="L9" s="68">
        <f>IF(I8="","",I8*$J$6/100)</f>
        <v>32000</v>
      </c>
      <c r="M9" s="69">
        <f>IF(D9="","",J9*D9)</f>
        <v>40640</v>
      </c>
      <c r="N9" s="70">
        <f t="shared" ref="M9:O24" si="0">IF(E9="","",K9*E9)</f>
        <v>48000</v>
      </c>
      <c r="O9" s="71">
        <f t="shared" si="0"/>
        <v>64000</v>
      </c>
      <c r="P9" s="35"/>
      <c r="Q9" s="35"/>
      <c r="R9" s="35"/>
    </row>
    <row r="10" spans="1:18" x14ac:dyDescent="0.4">
      <c r="A10" s="7">
        <v>2</v>
      </c>
      <c r="B10" s="105">
        <v>44116</v>
      </c>
      <c r="C10" s="106">
        <v>1</v>
      </c>
      <c r="D10" s="107">
        <v>-1</v>
      </c>
      <c r="E10" s="98">
        <v>-1</v>
      </c>
      <c r="F10" s="62">
        <v>-1</v>
      </c>
      <c r="G10" s="65">
        <f t="shared" ref="G10:I25" si="1">IF(D10="","",G9+M10)</f>
        <v>95635.199999999997</v>
      </c>
      <c r="H10" s="65">
        <f t="shared" si="1"/>
        <v>100640</v>
      </c>
      <c r="I10" s="65">
        <f t="shared" si="1"/>
        <v>111520</v>
      </c>
      <c r="J10" s="66">
        <f t="shared" ref="J10:L25" si="2">IF(G9="","",G9*$J$6/100)</f>
        <v>45004.800000000003</v>
      </c>
      <c r="K10" s="67">
        <f t="shared" si="2"/>
        <v>47360</v>
      </c>
      <c r="L10" s="68">
        <f t="shared" si="2"/>
        <v>52480</v>
      </c>
      <c r="M10" s="66">
        <f t="shared" si="0"/>
        <v>-45004.800000000003</v>
      </c>
      <c r="N10" s="67">
        <f t="shared" si="0"/>
        <v>-47360</v>
      </c>
      <c r="O10" s="68">
        <f t="shared" si="0"/>
        <v>-52480</v>
      </c>
      <c r="P10" s="35"/>
      <c r="Q10" s="35"/>
      <c r="R10" s="35"/>
    </row>
    <row r="11" spans="1:18" x14ac:dyDescent="0.4">
      <c r="A11" s="7">
        <v>3</v>
      </c>
      <c r="B11" s="105">
        <v>44082</v>
      </c>
      <c r="C11" s="106">
        <v>2</v>
      </c>
      <c r="D11" s="107">
        <v>1.27</v>
      </c>
      <c r="E11" s="98">
        <v>1.5</v>
      </c>
      <c r="F11" s="62">
        <v>-1</v>
      </c>
      <c r="G11" s="65">
        <f t="shared" si="1"/>
        <v>134501.34528000001</v>
      </c>
      <c r="H11" s="65">
        <f t="shared" si="1"/>
        <v>148947.20000000001</v>
      </c>
      <c r="I11" s="65">
        <f t="shared" si="1"/>
        <v>75833.600000000006</v>
      </c>
      <c r="J11" s="66">
        <f t="shared" si="2"/>
        <v>30603.263999999999</v>
      </c>
      <c r="K11" s="67">
        <f t="shared" si="2"/>
        <v>32204.799999999999</v>
      </c>
      <c r="L11" s="68">
        <f t="shared" si="2"/>
        <v>35686.400000000001</v>
      </c>
      <c r="M11" s="66">
        <f t="shared" si="0"/>
        <v>38866.145279999997</v>
      </c>
      <c r="N11" s="67">
        <f t="shared" si="0"/>
        <v>48307.199999999997</v>
      </c>
      <c r="O11" s="68">
        <f t="shared" si="0"/>
        <v>-35686.400000000001</v>
      </c>
      <c r="P11" s="35"/>
      <c r="Q11" s="35"/>
      <c r="R11" s="35"/>
    </row>
    <row r="12" spans="1:18" x14ac:dyDescent="0.4">
      <c r="A12" s="7">
        <v>4</v>
      </c>
      <c r="B12" s="105">
        <v>44081</v>
      </c>
      <c r="C12" s="106">
        <v>2</v>
      </c>
      <c r="D12" s="107">
        <v>1.27</v>
      </c>
      <c r="E12" s="98">
        <v>1.5</v>
      </c>
      <c r="F12" s="62">
        <v>2</v>
      </c>
      <c r="G12" s="65">
        <f t="shared" si="1"/>
        <v>189162.69200179202</v>
      </c>
      <c r="H12" s="65">
        <f t="shared" si="1"/>
        <v>220441.85600000003</v>
      </c>
      <c r="I12" s="65">
        <f t="shared" si="1"/>
        <v>124367.10400000001</v>
      </c>
      <c r="J12" s="66">
        <f t="shared" si="2"/>
        <v>43040.430489600003</v>
      </c>
      <c r="K12" s="67">
        <f t="shared" si="2"/>
        <v>47663.104000000007</v>
      </c>
      <c r="L12" s="68">
        <f t="shared" si="2"/>
        <v>24266.752</v>
      </c>
      <c r="M12" s="66">
        <f t="shared" si="0"/>
        <v>54661.346721792004</v>
      </c>
      <c r="N12" s="67">
        <f t="shared" si="0"/>
        <v>71494.656000000017</v>
      </c>
      <c r="O12" s="68">
        <f t="shared" si="0"/>
        <v>48533.504000000001</v>
      </c>
      <c r="P12" s="35"/>
      <c r="Q12" s="35"/>
      <c r="R12" s="35"/>
    </row>
    <row r="13" spans="1:18" x14ac:dyDescent="0.4">
      <c r="A13" s="7">
        <v>5</v>
      </c>
      <c r="B13" s="105">
        <v>44070</v>
      </c>
      <c r="C13" s="106">
        <v>1</v>
      </c>
      <c r="D13" s="107">
        <v>-1</v>
      </c>
      <c r="E13" s="98">
        <v>-1</v>
      </c>
      <c r="F13" s="62">
        <v>-1</v>
      </c>
      <c r="G13" s="65">
        <f t="shared" si="1"/>
        <v>128630.63056121857</v>
      </c>
      <c r="H13" s="65">
        <f t="shared" si="1"/>
        <v>149900.46208000003</v>
      </c>
      <c r="I13" s="65">
        <f t="shared" si="1"/>
        <v>84569.630720000001</v>
      </c>
      <c r="J13" s="66">
        <f t="shared" si="2"/>
        <v>60532.061440573445</v>
      </c>
      <c r="K13" s="67">
        <f t="shared" si="2"/>
        <v>70541.393920000002</v>
      </c>
      <c r="L13" s="68">
        <f t="shared" si="2"/>
        <v>39797.473280000006</v>
      </c>
      <c r="M13" s="66">
        <f t="shared" si="0"/>
        <v>-60532.061440573445</v>
      </c>
      <c r="N13" s="67">
        <f t="shared" si="0"/>
        <v>-70541.393920000002</v>
      </c>
      <c r="O13" s="68">
        <f t="shared" si="0"/>
        <v>-39797.473280000006</v>
      </c>
      <c r="P13" s="35"/>
      <c r="Q13" s="35"/>
      <c r="R13" s="35"/>
    </row>
    <row r="14" spans="1:18" x14ac:dyDescent="0.4">
      <c r="A14" s="7">
        <v>6</v>
      </c>
      <c r="B14" s="105">
        <v>44041</v>
      </c>
      <c r="C14" s="106">
        <v>1</v>
      </c>
      <c r="D14" s="107">
        <v>1.27</v>
      </c>
      <c r="E14" s="98">
        <v>1.5</v>
      </c>
      <c r="F14" s="62">
        <v>2</v>
      </c>
      <c r="G14" s="65">
        <f t="shared" si="1"/>
        <v>180906.1188212978</v>
      </c>
      <c r="H14" s="65">
        <f t="shared" si="1"/>
        <v>221852.68387840004</v>
      </c>
      <c r="I14" s="65">
        <f t="shared" si="1"/>
        <v>138694.19438080001</v>
      </c>
      <c r="J14" s="66">
        <f t="shared" si="2"/>
        <v>41161.801779589943</v>
      </c>
      <c r="K14" s="67">
        <f t="shared" si="2"/>
        <v>47968.147865600011</v>
      </c>
      <c r="L14" s="68">
        <f t="shared" si="2"/>
        <v>27062.281830399999</v>
      </c>
      <c r="M14" s="66">
        <f t="shared" si="0"/>
        <v>52275.488260079226</v>
      </c>
      <c r="N14" s="67">
        <f t="shared" si="0"/>
        <v>71952.221798400016</v>
      </c>
      <c r="O14" s="68">
        <f t="shared" si="0"/>
        <v>54124.563660799999</v>
      </c>
      <c r="P14" s="35"/>
      <c r="Q14" s="35"/>
      <c r="R14" s="35"/>
    </row>
    <row r="15" spans="1:18" x14ac:dyDescent="0.4">
      <c r="A15" s="7">
        <v>7</v>
      </c>
      <c r="B15" s="105">
        <v>43921</v>
      </c>
      <c r="C15" s="106">
        <v>2</v>
      </c>
      <c r="D15" s="107">
        <v>-1</v>
      </c>
      <c r="E15" s="98">
        <v>-1</v>
      </c>
      <c r="F15" s="62">
        <v>-1</v>
      </c>
      <c r="G15" s="65">
        <f t="shared" si="1"/>
        <v>123016.16079848251</v>
      </c>
      <c r="H15" s="65">
        <f t="shared" si="1"/>
        <v>150859.82503731202</v>
      </c>
      <c r="I15" s="65">
        <f t="shared" si="1"/>
        <v>94312.052178943995</v>
      </c>
      <c r="J15" s="66">
        <f t="shared" si="2"/>
        <v>57889.958022815299</v>
      </c>
      <c r="K15" s="67">
        <f t="shared" si="2"/>
        <v>70992.858841088018</v>
      </c>
      <c r="L15" s="68">
        <f t="shared" si="2"/>
        <v>44382.142201856004</v>
      </c>
      <c r="M15" s="66">
        <f t="shared" si="0"/>
        <v>-57889.958022815299</v>
      </c>
      <c r="N15" s="67">
        <f t="shared" si="0"/>
        <v>-70992.858841088018</v>
      </c>
      <c r="O15" s="68">
        <f t="shared" si="0"/>
        <v>-44382.142201856004</v>
      </c>
      <c r="P15" s="35"/>
      <c r="Q15" s="35"/>
      <c r="R15" s="35"/>
    </row>
    <row r="16" spans="1:18" x14ac:dyDescent="0.4">
      <c r="A16" s="7">
        <v>8</v>
      </c>
      <c r="B16" s="105">
        <v>43909</v>
      </c>
      <c r="C16" s="106">
        <v>2</v>
      </c>
      <c r="D16" s="107">
        <v>1.27</v>
      </c>
      <c r="E16" s="98">
        <v>1.5</v>
      </c>
      <c r="F16" s="62">
        <v>2</v>
      </c>
      <c r="G16" s="65">
        <f t="shared" si="1"/>
        <v>173009.92854698582</v>
      </c>
      <c r="H16" s="65">
        <f t="shared" si="1"/>
        <v>223272.54105522181</v>
      </c>
      <c r="I16" s="65">
        <f t="shared" si="1"/>
        <v>154671.76557346815</v>
      </c>
      <c r="J16" s="66">
        <f t="shared" si="2"/>
        <v>39365.171455514406</v>
      </c>
      <c r="K16" s="67">
        <f t="shared" si="2"/>
        <v>48275.144011939847</v>
      </c>
      <c r="L16" s="68">
        <f t="shared" si="2"/>
        <v>30179.856697262079</v>
      </c>
      <c r="M16" s="66">
        <f t="shared" si="0"/>
        <v>49993.767748503298</v>
      </c>
      <c r="N16" s="67">
        <f t="shared" si="0"/>
        <v>72412.71601790977</v>
      </c>
      <c r="O16" s="68">
        <f t="shared" si="0"/>
        <v>60359.713394524159</v>
      </c>
      <c r="P16" s="35"/>
      <c r="Q16" s="35"/>
      <c r="R16" s="35"/>
    </row>
    <row r="17" spans="1:18" x14ac:dyDescent="0.4">
      <c r="A17" s="7">
        <v>9</v>
      </c>
      <c r="B17" s="105">
        <v>43902</v>
      </c>
      <c r="C17" s="106">
        <v>2</v>
      </c>
      <c r="D17" s="107">
        <v>1.27</v>
      </c>
      <c r="E17" s="98">
        <v>1.5</v>
      </c>
      <c r="F17" s="63">
        <v>2</v>
      </c>
      <c r="G17" s="65">
        <f t="shared" si="1"/>
        <v>243321.16350848085</v>
      </c>
      <c r="H17" s="65">
        <f t="shared" si="1"/>
        <v>330443.36076172825</v>
      </c>
      <c r="I17" s="65">
        <f t="shared" si="1"/>
        <v>253661.69554048777</v>
      </c>
      <c r="J17" s="66">
        <f t="shared" si="2"/>
        <v>55363.177135035461</v>
      </c>
      <c r="K17" s="67">
        <f t="shared" si="2"/>
        <v>71447.213137670973</v>
      </c>
      <c r="L17" s="68">
        <f t="shared" si="2"/>
        <v>49494.96498350981</v>
      </c>
      <c r="M17" s="66">
        <f t="shared" si="0"/>
        <v>70311.234961495036</v>
      </c>
      <c r="N17" s="67">
        <f t="shared" si="0"/>
        <v>107170.81970650646</v>
      </c>
      <c r="O17" s="68">
        <f t="shared" si="0"/>
        <v>98989.92996701962</v>
      </c>
      <c r="P17" s="64"/>
      <c r="Q17" s="35"/>
      <c r="R17" s="35"/>
    </row>
    <row r="18" spans="1:18" x14ac:dyDescent="0.4">
      <c r="A18" s="7">
        <v>10</v>
      </c>
      <c r="B18" s="105">
        <v>43887</v>
      </c>
      <c r="C18" s="106">
        <v>1</v>
      </c>
      <c r="D18" s="107">
        <v>-1</v>
      </c>
      <c r="E18" s="98">
        <v>-1</v>
      </c>
      <c r="F18" s="62">
        <v>-1</v>
      </c>
      <c r="G18" s="65">
        <f t="shared" si="1"/>
        <v>165458.39118576696</v>
      </c>
      <c r="H18" s="65">
        <f t="shared" si="1"/>
        <v>224701.48531797522</v>
      </c>
      <c r="I18" s="65">
        <f>IF(F18="","",I17+O18)</f>
        <v>172489.95296753169</v>
      </c>
      <c r="J18" s="66">
        <f t="shared" si="2"/>
        <v>77862.772322713878</v>
      </c>
      <c r="K18" s="67">
        <f t="shared" si="2"/>
        <v>105741.87544375304</v>
      </c>
      <c r="L18" s="68">
        <f>IF(I17="","",I17*$J$6/100)</f>
        <v>81171.742572956078</v>
      </c>
      <c r="M18" s="66">
        <f t="shared" si="0"/>
        <v>-77862.772322713878</v>
      </c>
      <c r="N18" s="67">
        <f t="shared" si="0"/>
        <v>-105741.87544375304</v>
      </c>
      <c r="O18" s="68">
        <f t="shared" si="0"/>
        <v>-81171.742572956078</v>
      </c>
      <c r="P18" s="35"/>
      <c r="Q18" s="35"/>
      <c r="R18" s="35"/>
    </row>
    <row r="19" spans="1:18" x14ac:dyDescent="0.4">
      <c r="A19" s="7">
        <v>11</v>
      </c>
      <c r="B19" s="105">
        <v>43882</v>
      </c>
      <c r="C19" s="106">
        <v>1</v>
      </c>
      <c r="D19" s="107">
        <v>1.27</v>
      </c>
      <c r="E19" s="98">
        <v>1.5</v>
      </c>
      <c r="F19" s="63">
        <v>2</v>
      </c>
      <c r="G19" s="65">
        <f t="shared" si="1"/>
        <v>232700.68136366265</v>
      </c>
      <c r="H19" s="65">
        <f t="shared" si="1"/>
        <v>332558.19827060332</v>
      </c>
      <c r="I19" s="65">
        <f t="shared" si="1"/>
        <v>282883.522866752</v>
      </c>
      <c r="J19" s="66">
        <f t="shared" si="2"/>
        <v>52946.685179445427</v>
      </c>
      <c r="K19" s="67">
        <f t="shared" si="2"/>
        <v>71904.475301752071</v>
      </c>
      <c r="L19" s="68">
        <f t="shared" si="2"/>
        <v>55196.784949610141</v>
      </c>
      <c r="M19" s="66">
        <f t="shared" si="0"/>
        <v>67242.290177895688</v>
      </c>
      <c r="N19" s="67">
        <f t="shared" si="0"/>
        <v>107856.71295262811</v>
      </c>
      <c r="O19" s="68">
        <f t="shared" si="0"/>
        <v>110393.56989922028</v>
      </c>
      <c r="P19" s="64"/>
      <c r="Q19" s="35"/>
      <c r="R19" s="35"/>
    </row>
    <row r="20" spans="1:18" x14ac:dyDescent="0.4">
      <c r="A20" s="7">
        <v>12</v>
      </c>
      <c r="B20" s="105">
        <v>43853</v>
      </c>
      <c r="C20" s="106">
        <v>2</v>
      </c>
      <c r="D20" s="107">
        <v>1.27</v>
      </c>
      <c r="E20" s="98">
        <v>1.5</v>
      </c>
      <c r="F20" s="63">
        <v>2</v>
      </c>
      <c r="G20" s="65">
        <f t="shared" si="1"/>
        <v>327270.23826985515</v>
      </c>
      <c r="H20" s="65">
        <f t="shared" si="1"/>
        <v>492186.13344049291</v>
      </c>
      <c r="I20" s="65">
        <f t="shared" si="1"/>
        <v>463928.97750147327</v>
      </c>
      <c r="J20" s="66">
        <f t="shared" si="2"/>
        <v>74464.21803637204</v>
      </c>
      <c r="K20" s="67">
        <f t="shared" si="2"/>
        <v>106418.62344659306</v>
      </c>
      <c r="L20" s="68">
        <f t="shared" si="2"/>
        <v>90522.727317360637</v>
      </c>
      <c r="M20" s="66">
        <f t="shared" si="0"/>
        <v>94569.556906192491</v>
      </c>
      <c r="N20" s="67">
        <f t="shared" si="0"/>
        <v>159627.93516988959</v>
      </c>
      <c r="O20" s="68">
        <f t="shared" si="0"/>
        <v>181045.45463472127</v>
      </c>
      <c r="P20" s="35"/>
      <c r="Q20" s="35"/>
      <c r="R20" s="35"/>
    </row>
    <row r="21" spans="1:18" x14ac:dyDescent="0.4">
      <c r="A21" s="7">
        <v>13</v>
      </c>
      <c r="B21" s="105">
        <v>43847</v>
      </c>
      <c r="C21" s="106">
        <v>2</v>
      </c>
      <c r="D21" s="107">
        <v>1.27</v>
      </c>
      <c r="E21" s="98">
        <v>1.5</v>
      </c>
      <c r="F21" s="63">
        <v>2</v>
      </c>
      <c r="G21" s="65">
        <f t="shared" si="1"/>
        <v>460272.86310272431</v>
      </c>
      <c r="H21" s="65">
        <f t="shared" si="1"/>
        <v>728435.47749192943</v>
      </c>
      <c r="I21" s="65">
        <f t="shared" si="1"/>
        <v>760843.52310241619</v>
      </c>
      <c r="J21" s="66">
        <f t="shared" si="2"/>
        <v>104726.47624635365</v>
      </c>
      <c r="K21" s="67">
        <f t="shared" si="2"/>
        <v>157499.56270095773</v>
      </c>
      <c r="L21" s="68">
        <f t="shared" si="2"/>
        <v>148457.27280047146</v>
      </c>
      <c r="M21" s="66">
        <f t="shared" si="0"/>
        <v>133002.62483286913</v>
      </c>
      <c r="N21" s="67">
        <f t="shared" si="0"/>
        <v>236249.34405143658</v>
      </c>
      <c r="O21" s="68">
        <f t="shared" si="0"/>
        <v>296914.54560094292</v>
      </c>
      <c r="P21" s="64"/>
      <c r="Q21" s="35"/>
      <c r="R21" s="35"/>
    </row>
    <row r="22" spans="1:18" x14ac:dyDescent="0.4">
      <c r="A22" s="7">
        <v>14</v>
      </c>
      <c r="B22" s="108">
        <v>43816</v>
      </c>
      <c r="C22" s="106">
        <v>1</v>
      </c>
      <c r="D22" s="107">
        <v>-1</v>
      </c>
      <c r="E22" s="98">
        <v>-1</v>
      </c>
      <c r="F22" s="62">
        <v>-1</v>
      </c>
      <c r="G22" s="65">
        <f t="shared" si="1"/>
        <v>312985.54690985254</v>
      </c>
      <c r="H22" s="65">
        <f t="shared" si="1"/>
        <v>495336.12469451199</v>
      </c>
      <c r="I22" s="65">
        <f t="shared" si="1"/>
        <v>517373.59570964298</v>
      </c>
      <c r="J22" s="66">
        <f t="shared" si="2"/>
        <v>147287.31619287177</v>
      </c>
      <c r="K22" s="67">
        <f t="shared" si="2"/>
        <v>233099.35279741741</v>
      </c>
      <c r="L22" s="68">
        <f t="shared" si="2"/>
        <v>243469.92739277318</v>
      </c>
      <c r="M22" s="66">
        <f t="shared" si="0"/>
        <v>-147287.31619287177</v>
      </c>
      <c r="N22" s="67">
        <f t="shared" si="0"/>
        <v>-233099.35279741741</v>
      </c>
      <c r="O22" s="68">
        <f t="shared" si="0"/>
        <v>-243469.92739277318</v>
      </c>
      <c r="P22" s="35"/>
      <c r="Q22" s="35"/>
      <c r="R22" s="35"/>
    </row>
    <row r="23" spans="1:18" x14ac:dyDescent="0.4">
      <c r="A23" s="7">
        <v>15</v>
      </c>
      <c r="B23" s="105">
        <v>44176</v>
      </c>
      <c r="C23" s="106">
        <v>1</v>
      </c>
      <c r="D23" s="107">
        <v>1.27</v>
      </c>
      <c r="E23" s="98">
        <v>1.5</v>
      </c>
      <c r="F23" s="63">
        <v>2</v>
      </c>
      <c r="G23" s="65">
        <f t="shared" si="1"/>
        <v>440182.8731740166</v>
      </c>
      <c r="H23" s="65">
        <f t="shared" si="1"/>
        <v>733097.46454787778</v>
      </c>
      <c r="I23" s="65">
        <f t="shared" si="1"/>
        <v>848492.69696381455</v>
      </c>
      <c r="J23" s="66">
        <f t="shared" si="2"/>
        <v>100155.37501115281</v>
      </c>
      <c r="K23" s="67">
        <f t="shared" si="2"/>
        <v>158507.55990224384</v>
      </c>
      <c r="L23" s="68">
        <f t="shared" si="2"/>
        <v>165559.55062708576</v>
      </c>
      <c r="M23" s="66">
        <f t="shared" si="0"/>
        <v>127197.32626416406</v>
      </c>
      <c r="N23" s="67">
        <f t="shared" si="0"/>
        <v>237761.33985336576</v>
      </c>
      <c r="O23" s="68">
        <f t="shared" si="0"/>
        <v>331119.10125417152</v>
      </c>
      <c r="P23" s="35"/>
      <c r="Q23" s="35"/>
      <c r="R23" s="35"/>
    </row>
    <row r="24" spans="1:18" x14ac:dyDescent="0.4">
      <c r="A24" s="7">
        <v>16</v>
      </c>
      <c r="B24" s="105">
        <v>44157</v>
      </c>
      <c r="C24" s="106">
        <v>2</v>
      </c>
      <c r="D24" s="107">
        <v>1.27</v>
      </c>
      <c r="E24" s="98">
        <v>1.5</v>
      </c>
      <c r="F24" s="62">
        <v>-1</v>
      </c>
      <c r="G24" s="65">
        <f t="shared" si="1"/>
        <v>619073.19283193699</v>
      </c>
      <c r="H24" s="65">
        <f t="shared" si="1"/>
        <v>1084984.2475308592</v>
      </c>
      <c r="I24" s="65">
        <f t="shared" si="1"/>
        <v>576975.03393539391</v>
      </c>
      <c r="J24" s="66">
        <f t="shared" si="2"/>
        <v>140858.51941568532</v>
      </c>
      <c r="K24" s="67">
        <f t="shared" si="2"/>
        <v>234591.1886553209</v>
      </c>
      <c r="L24" s="68">
        <f t="shared" si="2"/>
        <v>271517.66302842065</v>
      </c>
      <c r="M24" s="66">
        <f t="shared" si="0"/>
        <v>178890.31965792036</v>
      </c>
      <c r="N24" s="67">
        <f t="shared" si="0"/>
        <v>351886.78298298136</v>
      </c>
      <c r="O24" s="68">
        <f t="shared" si="0"/>
        <v>-271517.66302842065</v>
      </c>
      <c r="P24" s="35"/>
      <c r="Q24" s="35"/>
      <c r="R24" s="35"/>
    </row>
    <row r="25" spans="1:18" x14ac:dyDescent="0.4">
      <c r="A25" s="7">
        <v>17</v>
      </c>
      <c r="B25" s="105">
        <v>44149</v>
      </c>
      <c r="C25" s="106">
        <v>2</v>
      </c>
      <c r="D25" s="107">
        <v>-1</v>
      </c>
      <c r="E25" s="98">
        <v>-1</v>
      </c>
      <c r="F25" s="62">
        <v>-1</v>
      </c>
      <c r="G25" s="65">
        <f t="shared" si="1"/>
        <v>420969.77112571715</v>
      </c>
      <c r="H25" s="65">
        <f t="shared" si="1"/>
        <v>737789.28832098423</v>
      </c>
      <c r="I25" s="65">
        <f t="shared" si="1"/>
        <v>392343.02307606785</v>
      </c>
      <c r="J25" s="66">
        <f t="shared" si="2"/>
        <v>198103.42170621984</v>
      </c>
      <c r="K25" s="67">
        <f t="shared" si="2"/>
        <v>347194.95920987497</v>
      </c>
      <c r="L25" s="68">
        <f t="shared" si="2"/>
        <v>184632.01085932605</v>
      </c>
      <c r="M25" s="66">
        <f t="shared" ref="M25:O58" si="3">IF(D25="","",J25*D25)</f>
        <v>-198103.42170621984</v>
      </c>
      <c r="N25" s="67">
        <f t="shared" si="3"/>
        <v>-347194.95920987497</v>
      </c>
      <c r="O25" s="68">
        <f t="shared" si="3"/>
        <v>-184632.01085932605</v>
      </c>
      <c r="P25" s="35"/>
      <c r="Q25" s="35"/>
      <c r="R25" s="35"/>
    </row>
    <row r="26" spans="1:18" x14ac:dyDescent="0.4">
      <c r="A26" s="7">
        <v>18</v>
      </c>
      <c r="B26" s="105">
        <v>44120</v>
      </c>
      <c r="C26" s="106">
        <v>1</v>
      </c>
      <c r="D26" s="107">
        <v>1.27</v>
      </c>
      <c r="E26" s="98">
        <v>1.5</v>
      </c>
      <c r="F26" s="63">
        <v>2</v>
      </c>
      <c r="G26" s="65">
        <f t="shared" ref="G26:I41" si="4">IF(D26="","",G25+M26)</f>
        <v>592051.88611120859</v>
      </c>
      <c r="H26" s="65">
        <f t="shared" si="4"/>
        <v>1091928.1467150566</v>
      </c>
      <c r="I26" s="65">
        <f t="shared" si="4"/>
        <v>643442.55784475128</v>
      </c>
      <c r="J26" s="66">
        <f t="shared" ref="J26:L45" si="5">IF(G25="","",G25*$J$6/100)</f>
        <v>134710.32676022948</v>
      </c>
      <c r="K26" s="67">
        <f t="shared" si="5"/>
        <v>236092.57226271497</v>
      </c>
      <c r="L26" s="68">
        <f t="shared" si="5"/>
        <v>125549.76738434171</v>
      </c>
      <c r="M26" s="66">
        <f t="shared" si="3"/>
        <v>171082.11498549144</v>
      </c>
      <c r="N26" s="67">
        <f t="shared" si="3"/>
        <v>354138.85839407245</v>
      </c>
      <c r="O26" s="68">
        <f t="shared" si="3"/>
        <v>251099.53476868343</v>
      </c>
      <c r="P26" s="35"/>
      <c r="Q26" s="35"/>
      <c r="R26" s="35"/>
    </row>
    <row r="27" spans="1:18" x14ac:dyDescent="0.4">
      <c r="A27" s="7">
        <v>19</v>
      </c>
      <c r="B27" s="105">
        <v>44107</v>
      </c>
      <c r="C27" s="106">
        <v>1</v>
      </c>
      <c r="D27" s="107">
        <v>1.27</v>
      </c>
      <c r="E27" s="98">
        <v>1.5</v>
      </c>
      <c r="F27" s="63">
        <v>2</v>
      </c>
      <c r="G27" s="65">
        <f t="shared" si="4"/>
        <v>832661.77262680372</v>
      </c>
      <c r="H27" s="65">
        <f t="shared" si="4"/>
        <v>1616053.6571382838</v>
      </c>
      <c r="I27" s="65">
        <f t="shared" si="4"/>
        <v>1055245.7948653921</v>
      </c>
      <c r="J27" s="66">
        <f t="shared" si="5"/>
        <v>189456.60355558674</v>
      </c>
      <c r="K27" s="67">
        <f t="shared" si="5"/>
        <v>349417.0069488181</v>
      </c>
      <c r="L27" s="68">
        <f t="shared" si="5"/>
        <v>205901.6185103204</v>
      </c>
      <c r="M27" s="66">
        <f t="shared" si="3"/>
        <v>240609.88651559516</v>
      </c>
      <c r="N27" s="67">
        <f t="shared" si="3"/>
        <v>524125.51042322716</v>
      </c>
      <c r="O27" s="68">
        <f t="shared" si="3"/>
        <v>411803.23702064081</v>
      </c>
      <c r="P27" s="35"/>
      <c r="Q27" s="35"/>
      <c r="R27" s="35"/>
    </row>
    <row r="28" spans="1:18" x14ac:dyDescent="0.4">
      <c r="A28" s="7">
        <v>20</v>
      </c>
      <c r="B28" s="105">
        <v>44071</v>
      </c>
      <c r="C28" s="106">
        <v>2</v>
      </c>
      <c r="D28" s="107">
        <v>1.27</v>
      </c>
      <c r="E28" s="98">
        <v>1.5</v>
      </c>
      <c r="F28" s="63">
        <v>2</v>
      </c>
      <c r="G28" s="65">
        <f t="shared" si="4"/>
        <v>1171055.5170223368</v>
      </c>
      <c r="H28" s="65">
        <f t="shared" si="4"/>
        <v>2391759.41256466</v>
      </c>
      <c r="I28" s="65">
        <f t="shared" si="4"/>
        <v>1730603.1035792432</v>
      </c>
      <c r="J28" s="66">
        <f t="shared" si="5"/>
        <v>266451.7672405772</v>
      </c>
      <c r="K28" s="67">
        <f t="shared" si="5"/>
        <v>517137.17028425081</v>
      </c>
      <c r="L28" s="68">
        <f t="shared" si="5"/>
        <v>337678.65435692552</v>
      </c>
      <c r="M28" s="66">
        <f t="shared" si="3"/>
        <v>338393.74439553305</v>
      </c>
      <c r="N28" s="67">
        <f t="shared" si="3"/>
        <v>775705.75542637624</v>
      </c>
      <c r="O28" s="68">
        <f t="shared" si="3"/>
        <v>675357.30871385103</v>
      </c>
      <c r="P28" s="35"/>
      <c r="Q28" s="35"/>
      <c r="R28" s="35"/>
    </row>
    <row r="29" spans="1:18" x14ac:dyDescent="0.4">
      <c r="A29" s="7">
        <v>21</v>
      </c>
      <c r="B29" s="105">
        <v>44065</v>
      </c>
      <c r="C29" s="106">
        <v>2</v>
      </c>
      <c r="D29" s="107">
        <v>-1</v>
      </c>
      <c r="E29" s="98">
        <v>-1</v>
      </c>
      <c r="F29" s="62">
        <v>-1</v>
      </c>
      <c r="G29" s="65">
        <f t="shared" si="4"/>
        <v>796317.75157518906</v>
      </c>
      <c r="H29" s="65">
        <f t="shared" si="4"/>
        <v>1626396.4005439687</v>
      </c>
      <c r="I29" s="65">
        <f t="shared" si="4"/>
        <v>1176810.1104338854</v>
      </c>
      <c r="J29" s="66">
        <f t="shared" si="5"/>
        <v>374737.76544714777</v>
      </c>
      <c r="K29" s="67">
        <f t="shared" si="5"/>
        <v>765363.01202069118</v>
      </c>
      <c r="L29" s="68">
        <f t="shared" si="5"/>
        <v>553792.99314535782</v>
      </c>
      <c r="M29" s="66">
        <f t="shared" si="3"/>
        <v>-374737.76544714777</v>
      </c>
      <c r="N29" s="67">
        <f t="shared" si="3"/>
        <v>-765363.01202069118</v>
      </c>
      <c r="O29" s="68">
        <f t="shared" si="3"/>
        <v>-553792.99314535782</v>
      </c>
      <c r="P29" s="35"/>
      <c r="Q29" s="35"/>
      <c r="R29" s="35"/>
    </row>
    <row r="30" spans="1:18" x14ac:dyDescent="0.4">
      <c r="A30" s="7">
        <v>22</v>
      </c>
      <c r="B30" s="105">
        <v>44062</v>
      </c>
      <c r="C30" s="106">
        <v>2</v>
      </c>
      <c r="D30" s="107">
        <v>-1</v>
      </c>
      <c r="E30" s="98">
        <v>-1</v>
      </c>
      <c r="F30" s="62">
        <v>-1</v>
      </c>
      <c r="G30" s="65">
        <f t="shared" si="4"/>
        <v>541496.07107112859</v>
      </c>
      <c r="H30" s="65">
        <f t="shared" si="4"/>
        <v>1105949.5523698987</v>
      </c>
      <c r="I30" s="65">
        <f t="shared" si="4"/>
        <v>800230.87509504205</v>
      </c>
      <c r="J30" s="66">
        <f t="shared" si="5"/>
        <v>254821.6805040605</v>
      </c>
      <c r="K30" s="67">
        <f t="shared" si="5"/>
        <v>520446.84817406995</v>
      </c>
      <c r="L30" s="68">
        <f t="shared" si="5"/>
        <v>376579.23533884331</v>
      </c>
      <c r="M30" s="66">
        <f t="shared" si="3"/>
        <v>-254821.6805040605</v>
      </c>
      <c r="N30" s="67">
        <f t="shared" si="3"/>
        <v>-520446.84817406995</v>
      </c>
      <c r="O30" s="68">
        <f t="shared" si="3"/>
        <v>-376579.23533884331</v>
      </c>
      <c r="P30" s="35"/>
      <c r="Q30" s="35"/>
      <c r="R30" s="35"/>
    </row>
    <row r="31" spans="1:18" x14ac:dyDescent="0.4">
      <c r="A31" s="7">
        <v>23</v>
      </c>
      <c r="B31" s="105">
        <v>44057</v>
      </c>
      <c r="C31" s="106">
        <v>2</v>
      </c>
      <c r="D31" s="107">
        <v>1.27</v>
      </c>
      <c r="E31" s="98">
        <v>1.5</v>
      </c>
      <c r="F31" s="63">
        <v>2</v>
      </c>
      <c r="G31" s="65">
        <f t="shared" si="4"/>
        <v>761560.07435443532</v>
      </c>
      <c r="H31" s="65">
        <f t="shared" si="4"/>
        <v>1636805.33750745</v>
      </c>
      <c r="I31" s="65">
        <f t="shared" si="4"/>
        <v>1312378.6351558689</v>
      </c>
      <c r="J31" s="66">
        <f t="shared" si="5"/>
        <v>173278.74274276115</v>
      </c>
      <c r="K31" s="67">
        <f t="shared" si="5"/>
        <v>353903.85675836756</v>
      </c>
      <c r="L31" s="68">
        <f t="shared" si="5"/>
        <v>256073.88003041345</v>
      </c>
      <c r="M31" s="66">
        <f t="shared" si="3"/>
        <v>220064.00328330667</v>
      </c>
      <c r="N31" s="67">
        <f t="shared" si="3"/>
        <v>530855.78513755137</v>
      </c>
      <c r="O31" s="68">
        <f t="shared" si="3"/>
        <v>512147.7600608269</v>
      </c>
      <c r="P31" s="35"/>
      <c r="Q31" s="35"/>
      <c r="R31" s="35"/>
    </row>
    <row r="32" spans="1:18" x14ac:dyDescent="0.4">
      <c r="A32" s="7">
        <v>24</v>
      </c>
      <c r="B32" s="105">
        <v>44042</v>
      </c>
      <c r="C32" s="106">
        <v>1</v>
      </c>
      <c r="D32" s="107">
        <v>-1</v>
      </c>
      <c r="E32" s="98">
        <v>-1</v>
      </c>
      <c r="F32" s="62">
        <v>-1</v>
      </c>
      <c r="G32" s="65">
        <f t="shared" si="4"/>
        <v>517860.85056101601</v>
      </c>
      <c r="H32" s="65">
        <f t="shared" si="4"/>
        <v>1113027.629505066</v>
      </c>
      <c r="I32" s="65">
        <f t="shared" si="4"/>
        <v>892417.47190599097</v>
      </c>
      <c r="J32" s="66">
        <f t="shared" si="5"/>
        <v>243699.22379341931</v>
      </c>
      <c r="K32" s="67">
        <f t="shared" si="5"/>
        <v>523777.708002384</v>
      </c>
      <c r="L32" s="68">
        <f t="shared" si="5"/>
        <v>419961.16324987804</v>
      </c>
      <c r="M32" s="66">
        <f t="shared" si="3"/>
        <v>-243699.22379341931</v>
      </c>
      <c r="N32" s="67">
        <f t="shared" si="3"/>
        <v>-523777.708002384</v>
      </c>
      <c r="O32" s="68">
        <f t="shared" si="3"/>
        <v>-419961.16324987804</v>
      </c>
      <c r="P32" s="35"/>
      <c r="Q32" s="35"/>
      <c r="R32" s="35"/>
    </row>
    <row r="33" spans="1:18" x14ac:dyDescent="0.4">
      <c r="A33" s="7">
        <v>25</v>
      </c>
      <c r="B33" s="105">
        <v>44038</v>
      </c>
      <c r="C33" s="106">
        <v>2</v>
      </c>
      <c r="D33" s="107">
        <v>-1</v>
      </c>
      <c r="E33" s="98">
        <v>-1</v>
      </c>
      <c r="F33" s="62">
        <v>-1</v>
      </c>
      <c r="G33" s="65">
        <f t="shared" si="4"/>
        <v>352145.37838149088</v>
      </c>
      <c r="H33" s="65">
        <f t="shared" si="4"/>
        <v>756858.7880634449</v>
      </c>
      <c r="I33" s="65">
        <f t="shared" si="4"/>
        <v>606843.88089607388</v>
      </c>
      <c r="J33" s="66">
        <f t="shared" si="5"/>
        <v>165715.47217952512</v>
      </c>
      <c r="K33" s="67">
        <f t="shared" si="5"/>
        <v>356168.84144162113</v>
      </c>
      <c r="L33" s="68">
        <f t="shared" si="5"/>
        <v>285573.59100991709</v>
      </c>
      <c r="M33" s="66">
        <f t="shared" si="3"/>
        <v>-165715.47217952512</v>
      </c>
      <c r="N33" s="67">
        <f t="shared" si="3"/>
        <v>-356168.84144162113</v>
      </c>
      <c r="O33" s="68">
        <f t="shared" si="3"/>
        <v>-285573.59100991709</v>
      </c>
      <c r="P33" s="35"/>
      <c r="Q33" s="35"/>
      <c r="R33" s="35"/>
    </row>
    <row r="34" spans="1:18" x14ac:dyDescent="0.4">
      <c r="A34" s="7">
        <v>26</v>
      </c>
      <c r="B34" s="105">
        <v>44017</v>
      </c>
      <c r="C34" s="106">
        <v>2</v>
      </c>
      <c r="D34" s="107">
        <v>1.27</v>
      </c>
      <c r="E34" s="98">
        <v>1.5</v>
      </c>
      <c r="F34" s="63">
        <v>2</v>
      </c>
      <c r="G34" s="65">
        <f t="shared" si="4"/>
        <v>495257.26015572879</v>
      </c>
      <c r="H34" s="65">
        <f t="shared" si="4"/>
        <v>1120151.0063338985</v>
      </c>
      <c r="I34" s="65">
        <f t="shared" si="4"/>
        <v>995223.96466956125</v>
      </c>
      <c r="J34" s="66">
        <f t="shared" si="5"/>
        <v>112686.52108207709</v>
      </c>
      <c r="K34" s="67">
        <f t="shared" si="5"/>
        <v>242194.81218030237</v>
      </c>
      <c r="L34" s="68">
        <f t="shared" si="5"/>
        <v>194190.04188674365</v>
      </c>
      <c r="M34" s="66">
        <f t="shared" si="3"/>
        <v>143111.8817742379</v>
      </c>
      <c r="N34" s="67">
        <f t="shared" si="3"/>
        <v>363292.21827045357</v>
      </c>
      <c r="O34" s="68">
        <f t="shared" si="3"/>
        <v>388380.08377348731</v>
      </c>
      <c r="P34" s="35"/>
      <c r="Q34" s="35"/>
      <c r="R34" s="35"/>
    </row>
    <row r="35" spans="1:18" x14ac:dyDescent="0.4">
      <c r="A35" s="7">
        <v>27</v>
      </c>
      <c r="B35" s="105">
        <v>44016</v>
      </c>
      <c r="C35" s="106">
        <v>2</v>
      </c>
      <c r="D35" s="107">
        <v>1.27</v>
      </c>
      <c r="E35" s="98">
        <v>1.5</v>
      </c>
      <c r="F35" s="63">
        <v>2</v>
      </c>
      <c r="G35" s="65">
        <f t="shared" si="4"/>
        <v>696529.81068301701</v>
      </c>
      <c r="H35" s="65">
        <f t="shared" si="4"/>
        <v>1657823.4893741698</v>
      </c>
      <c r="I35" s="65">
        <f t="shared" si="4"/>
        <v>1632167.3020580804</v>
      </c>
      <c r="J35" s="66">
        <f t="shared" si="5"/>
        <v>158482.32324983322</v>
      </c>
      <c r="K35" s="67">
        <f t="shared" si="5"/>
        <v>358448.32202684751</v>
      </c>
      <c r="L35" s="68">
        <f t="shared" si="5"/>
        <v>318471.6686942596</v>
      </c>
      <c r="M35" s="66">
        <f t="shared" si="3"/>
        <v>201272.5505272882</v>
      </c>
      <c r="N35" s="67">
        <f t="shared" si="3"/>
        <v>537672.48304027133</v>
      </c>
      <c r="O35" s="68">
        <f t="shared" si="3"/>
        <v>636943.3373885192</v>
      </c>
      <c r="P35" s="35"/>
      <c r="Q35" s="35"/>
      <c r="R35" s="35"/>
    </row>
    <row r="36" spans="1:18" x14ac:dyDescent="0.4">
      <c r="A36" s="7">
        <v>28</v>
      </c>
      <c r="B36" s="105">
        <v>44017</v>
      </c>
      <c r="C36" s="106">
        <v>2</v>
      </c>
      <c r="D36" s="107">
        <v>1.27</v>
      </c>
      <c r="E36" s="98">
        <v>1.5</v>
      </c>
      <c r="F36" s="63">
        <v>2</v>
      </c>
      <c r="G36" s="65">
        <f t="shared" si="4"/>
        <v>979599.5257445951</v>
      </c>
      <c r="H36" s="65">
        <f t="shared" si="4"/>
        <v>2453578.7642737711</v>
      </c>
      <c r="I36" s="65">
        <f t="shared" si="4"/>
        <v>2676754.3753752522</v>
      </c>
      <c r="J36" s="66">
        <f t="shared" si="5"/>
        <v>222889.53941856546</v>
      </c>
      <c r="K36" s="67">
        <f t="shared" si="5"/>
        <v>530503.51659973431</v>
      </c>
      <c r="L36" s="68">
        <f t="shared" si="5"/>
        <v>522293.53665858577</v>
      </c>
      <c r="M36" s="66">
        <f t="shared" si="3"/>
        <v>283069.71506157814</v>
      </c>
      <c r="N36" s="67">
        <f t="shared" si="3"/>
        <v>795755.27489960147</v>
      </c>
      <c r="O36" s="68">
        <f t="shared" si="3"/>
        <v>1044587.0733171715</v>
      </c>
      <c r="P36" s="35"/>
      <c r="Q36" s="35"/>
      <c r="R36" s="35"/>
    </row>
    <row r="37" spans="1:18" x14ac:dyDescent="0.4">
      <c r="A37" s="7">
        <v>29</v>
      </c>
      <c r="B37" s="105">
        <v>44014</v>
      </c>
      <c r="C37" s="106">
        <v>2</v>
      </c>
      <c r="D37" s="107">
        <v>1.27</v>
      </c>
      <c r="E37" s="98">
        <v>1.5</v>
      </c>
      <c r="F37" s="63">
        <v>2</v>
      </c>
      <c r="G37" s="65">
        <f t="shared" si="4"/>
        <v>1377708.7730071987</v>
      </c>
      <c r="H37" s="65">
        <f t="shared" si="4"/>
        <v>3631296.5711251814</v>
      </c>
      <c r="I37" s="65">
        <f t="shared" si="4"/>
        <v>4389877.1756154131</v>
      </c>
      <c r="J37" s="66">
        <f t="shared" si="5"/>
        <v>313471.84823827044</v>
      </c>
      <c r="K37" s="67">
        <f t="shared" si="5"/>
        <v>785145.20456760679</v>
      </c>
      <c r="L37" s="68">
        <f t="shared" si="5"/>
        <v>856561.40012008068</v>
      </c>
      <c r="M37" s="66">
        <f t="shared" si="3"/>
        <v>398109.24726260349</v>
      </c>
      <c r="N37" s="67">
        <f t="shared" si="3"/>
        <v>1177717.8068514103</v>
      </c>
      <c r="O37" s="68">
        <f t="shared" si="3"/>
        <v>1713122.8002401614</v>
      </c>
      <c r="P37" s="35"/>
      <c r="Q37" s="35"/>
      <c r="R37" s="35"/>
    </row>
    <row r="38" spans="1:18" x14ac:dyDescent="0.4">
      <c r="A38" s="7">
        <v>30</v>
      </c>
      <c r="B38" s="105">
        <v>44008</v>
      </c>
      <c r="C38" s="106">
        <v>2</v>
      </c>
      <c r="D38" s="107">
        <v>-1</v>
      </c>
      <c r="E38" s="98">
        <v>-1</v>
      </c>
      <c r="F38" s="62">
        <v>-1</v>
      </c>
      <c r="G38" s="65">
        <f t="shared" si="4"/>
        <v>936841.9656448951</v>
      </c>
      <c r="H38" s="65">
        <f t="shared" si="4"/>
        <v>2469281.6683651237</v>
      </c>
      <c r="I38" s="65">
        <f t="shared" si="4"/>
        <v>2985116.4794184808</v>
      </c>
      <c r="J38" s="66">
        <f t="shared" si="5"/>
        <v>440866.8073623036</v>
      </c>
      <c r="K38" s="67">
        <f t="shared" si="5"/>
        <v>1162014.9027600579</v>
      </c>
      <c r="L38" s="68">
        <f t="shared" si="5"/>
        <v>1404760.6961969321</v>
      </c>
      <c r="M38" s="66">
        <f t="shared" si="3"/>
        <v>-440866.8073623036</v>
      </c>
      <c r="N38" s="67">
        <f t="shared" si="3"/>
        <v>-1162014.9027600579</v>
      </c>
      <c r="O38" s="68">
        <f t="shared" si="3"/>
        <v>-1404760.6961969321</v>
      </c>
      <c r="P38" s="35"/>
      <c r="Q38" s="35"/>
      <c r="R38" s="35"/>
    </row>
    <row r="39" spans="1:18" x14ac:dyDescent="0.4">
      <c r="A39" s="7">
        <v>31</v>
      </c>
      <c r="B39" s="105">
        <v>43989</v>
      </c>
      <c r="C39" s="106">
        <v>1</v>
      </c>
      <c r="D39" s="107">
        <v>-1</v>
      </c>
      <c r="E39" s="98">
        <v>-1</v>
      </c>
      <c r="F39" s="62">
        <v>-1</v>
      </c>
      <c r="G39" s="65">
        <f t="shared" si="4"/>
        <v>637052.53663852869</v>
      </c>
      <c r="H39" s="65">
        <f t="shared" si="4"/>
        <v>1679111.534488284</v>
      </c>
      <c r="I39" s="65">
        <f t="shared" si="4"/>
        <v>2029879.206004567</v>
      </c>
      <c r="J39" s="66">
        <f t="shared" si="5"/>
        <v>299789.42900636641</v>
      </c>
      <c r="K39" s="67">
        <f t="shared" si="5"/>
        <v>790170.13387683954</v>
      </c>
      <c r="L39" s="68">
        <f t="shared" si="5"/>
        <v>955237.27341391379</v>
      </c>
      <c r="M39" s="66">
        <f t="shared" si="3"/>
        <v>-299789.42900636641</v>
      </c>
      <c r="N39" s="67">
        <f t="shared" si="3"/>
        <v>-790170.13387683954</v>
      </c>
      <c r="O39" s="68">
        <f t="shared" si="3"/>
        <v>-955237.27341391379</v>
      </c>
      <c r="P39" s="35"/>
      <c r="Q39" s="35"/>
      <c r="R39" s="35"/>
    </row>
    <row r="40" spans="1:18" x14ac:dyDescent="0.4">
      <c r="A40" s="7">
        <v>32</v>
      </c>
      <c r="B40" s="105">
        <v>43958</v>
      </c>
      <c r="C40" s="106">
        <v>1</v>
      </c>
      <c r="D40" s="107">
        <v>-1</v>
      </c>
      <c r="E40" s="98">
        <v>-1</v>
      </c>
      <c r="F40" s="62">
        <v>-1</v>
      </c>
      <c r="G40" s="65">
        <f t="shared" si="4"/>
        <v>433195.7249141995</v>
      </c>
      <c r="H40" s="65">
        <f t="shared" si="4"/>
        <v>1141795.8434520331</v>
      </c>
      <c r="I40" s="65">
        <f t="shared" si="4"/>
        <v>1380317.8600831055</v>
      </c>
      <c r="J40" s="66">
        <f t="shared" si="5"/>
        <v>203856.81172432919</v>
      </c>
      <c r="K40" s="67">
        <f t="shared" si="5"/>
        <v>537315.69103625091</v>
      </c>
      <c r="L40" s="68">
        <f t="shared" si="5"/>
        <v>649561.34592146147</v>
      </c>
      <c r="M40" s="66">
        <f t="shared" si="3"/>
        <v>-203856.81172432919</v>
      </c>
      <c r="N40" s="67">
        <f t="shared" si="3"/>
        <v>-537315.69103625091</v>
      </c>
      <c r="O40" s="68">
        <f t="shared" si="3"/>
        <v>-649561.34592146147</v>
      </c>
      <c r="P40" s="35"/>
      <c r="Q40" s="35"/>
      <c r="R40" s="35"/>
    </row>
    <row r="41" spans="1:18" x14ac:dyDescent="0.4">
      <c r="A41" s="7">
        <v>33</v>
      </c>
      <c r="B41" s="105">
        <v>43939</v>
      </c>
      <c r="C41" s="106">
        <v>2</v>
      </c>
      <c r="D41" s="107">
        <v>1.27</v>
      </c>
      <c r="E41" s="98">
        <v>1.5</v>
      </c>
      <c r="F41" s="63">
        <v>2</v>
      </c>
      <c r="G41" s="65">
        <f t="shared" si="4"/>
        <v>609246.46751933021</v>
      </c>
      <c r="H41" s="65">
        <f t="shared" si="4"/>
        <v>1689857.8483090089</v>
      </c>
      <c r="I41" s="65">
        <f t="shared" si="4"/>
        <v>2263721.2905362928</v>
      </c>
      <c r="J41" s="66">
        <f t="shared" si="5"/>
        <v>138622.63197254384</v>
      </c>
      <c r="K41" s="67">
        <f t="shared" si="5"/>
        <v>365374.6699046506</v>
      </c>
      <c r="L41" s="68">
        <f t="shared" si="5"/>
        <v>441701.71522659378</v>
      </c>
      <c r="M41" s="66">
        <f t="shared" si="3"/>
        <v>176050.74260513068</v>
      </c>
      <c r="N41" s="67">
        <f t="shared" si="3"/>
        <v>548062.00485697587</v>
      </c>
      <c r="O41" s="68">
        <f t="shared" si="3"/>
        <v>883403.43045318755</v>
      </c>
      <c r="P41" s="35"/>
      <c r="Q41" s="35"/>
      <c r="R41" s="35"/>
    </row>
    <row r="42" spans="1:18" x14ac:dyDescent="0.4">
      <c r="A42" s="7">
        <v>34</v>
      </c>
      <c r="B42" s="105">
        <v>43932</v>
      </c>
      <c r="C42" s="106">
        <v>2</v>
      </c>
      <c r="D42" s="107">
        <v>-1</v>
      </c>
      <c r="E42" s="98">
        <v>-1</v>
      </c>
      <c r="F42" s="62">
        <v>-1</v>
      </c>
      <c r="G42" s="65">
        <f t="shared" ref="G42:I42" si="6">IF(D42="","",G41+M42)</f>
        <v>414287.59791314451</v>
      </c>
      <c r="H42" s="65">
        <f t="shared" si="6"/>
        <v>1149103.336850126</v>
      </c>
      <c r="I42" s="65">
        <f t="shared" si="6"/>
        <v>1539330.477564679</v>
      </c>
      <c r="J42" s="66">
        <f t="shared" si="5"/>
        <v>194958.86960618568</v>
      </c>
      <c r="K42" s="67">
        <f t="shared" si="5"/>
        <v>540754.51145888283</v>
      </c>
      <c r="L42" s="68">
        <f t="shared" si="5"/>
        <v>724390.81297161372</v>
      </c>
      <c r="M42" s="66">
        <f>IF(D42="","",J42*D42)</f>
        <v>-194958.86960618568</v>
      </c>
      <c r="N42" s="67">
        <f t="shared" si="3"/>
        <v>-540754.51145888283</v>
      </c>
      <c r="O42" s="68">
        <f t="shared" si="3"/>
        <v>-724390.81297161372</v>
      </c>
      <c r="P42" s="35"/>
      <c r="Q42" s="35"/>
      <c r="R42" s="35"/>
    </row>
    <row r="43" spans="1:18" x14ac:dyDescent="0.4">
      <c r="A43" s="3">
        <v>35</v>
      </c>
      <c r="B43" s="105">
        <v>43932</v>
      </c>
      <c r="C43" s="106">
        <v>1</v>
      </c>
      <c r="D43" s="107">
        <v>-1</v>
      </c>
      <c r="E43" s="98">
        <v>-1</v>
      </c>
      <c r="F43" s="62">
        <v>-1</v>
      </c>
      <c r="G43" s="65">
        <f>IF(D43="","",G42+M43)</f>
        <v>281715.56658093829</v>
      </c>
      <c r="H43" s="65">
        <f>IF(E43="","",H42+N43)</f>
        <v>781390.26905808575</v>
      </c>
      <c r="I43" s="65">
        <f>IF(F43="","",I42+O43)</f>
        <v>1046744.7247439817</v>
      </c>
      <c r="J43" s="66">
        <f t="shared" si="5"/>
        <v>132572.03133220624</v>
      </c>
      <c r="K43" s="67">
        <f t="shared" si="5"/>
        <v>367713.06779204035</v>
      </c>
      <c r="L43" s="68">
        <f t="shared" si="5"/>
        <v>492585.75282069726</v>
      </c>
      <c r="M43" s="66">
        <f t="shared" si="3"/>
        <v>-132572.03133220624</v>
      </c>
      <c r="N43" s="67">
        <f t="shared" si="3"/>
        <v>-367713.06779204035</v>
      </c>
      <c r="O43" s="68">
        <f t="shared" si="3"/>
        <v>-492585.75282069726</v>
      </c>
    </row>
    <row r="44" spans="1:18" x14ac:dyDescent="0.4">
      <c r="A44" s="7">
        <v>36</v>
      </c>
      <c r="B44" s="105">
        <v>43929</v>
      </c>
      <c r="C44" s="106">
        <v>2</v>
      </c>
      <c r="D44" s="107">
        <v>1.27</v>
      </c>
      <c r="E44" s="98">
        <v>1.5</v>
      </c>
      <c r="F44" s="63">
        <v>2</v>
      </c>
      <c r="G44" s="65">
        <f t="shared" ref="G44:I57" si="7">IF(D44="","",G43+M44)</f>
        <v>396204.77283943159</v>
      </c>
      <c r="H44" s="65">
        <f t="shared" si="7"/>
        <v>1156457.5982059669</v>
      </c>
      <c r="I44" s="65">
        <f t="shared" si="7"/>
        <v>1716661.3485801299</v>
      </c>
      <c r="J44" s="66">
        <f t="shared" si="5"/>
        <v>90148.981305900248</v>
      </c>
      <c r="K44" s="67">
        <f t="shared" si="5"/>
        <v>250044.88609858745</v>
      </c>
      <c r="L44" s="68">
        <f t="shared" si="5"/>
        <v>334958.31191807415</v>
      </c>
      <c r="M44" s="66">
        <f>IF(D44="","",J44*D44)</f>
        <v>114489.20625849332</v>
      </c>
      <c r="N44" s="67">
        <f t="shared" si="3"/>
        <v>375067.32914788119</v>
      </c>
      <c r="O44" s="68">
        <f t="shared" si="3"/>
        <v>669916.6238361483</v>
      </c>
    </row>
    <row r="45" spans="1:18" x14ac:dyDescent="0.4">
      <c r="A45" s="7">
        <v>37</v>
      </c>
      <c r="B45" s="105">
        <v>43910</v>
      </c>
      <c r="C45" s="106">
        <v>1</v>
      </c>
      <c r="D45" s="107">
        <v>1.27</v>
      </c>
      <c r="E45" s="98">
        <v>1.5</v>
      </c>
      <c r="F45" s="63">
        <v>2</v>
      </c>
      <c r="G45" s="65">
        <f t="shared" si="7"/>
        <v>557222.39252137661</v>
      </c>
      <c r="H45" s="65">
        <f t="shared" si="7"/>
        <v>1711557.2453448309</v>
      </c>
      <c r="I45" s="65">
        <f t="shared" si="7"/>
        <v>2815324.6116714133</v>
      </c>
      <c r="J45" s="66">
        <f t="shared" si="5"/>
        <v>126785.52730861811</v>
      </c>
      <c r="K45" s="67">
        <f t="shared" si="5"/>
        <v>370066.4314259094</v>
      </c>
      <c r="L45" s="68">
        <f t="shared" si="5"/>
        <v>549331.63154564158</v>
      </c>
      <c r="M45" s="66">
        <f t="shared" si="3"/>
        <v>161017.61968194501</v>
      </c>
      <c r="N45" s="67">
        <f t="shared" si="3"/>
        <v>555099.64713886403</v>
      </c>
      <c r="O45" s="68">
        <f t="shared" si="3"/>
        <v>1098663.2630912832</v>
      </c>
    </row>
    <row r="46" spans="1:18" x14ac:dyDescent="0.4">
      <c r="A46" s="7">
        <v>38</v>
      </c>
      <c r="B46" s="105">
        <v>43905</v>
      </c>
      <c r="C46" s="106">
        <v>1</v>
      </c>
      <c r="D46" s="107">
        <v>1.27</v>
      </c>
      <c r="E46" s="98">
        <v>1.5</v>
      </c>
      <c r="F46" s="62">
        <v>2</v>
      </c>
      <c r="G46" s="65">
        <f t="shared" si="7"/>
        <v>783677.57284206408</v>
      </c>
      <c r="H46" s="65">
        <f t="shared" si="7"/>
        <v>2533104.7231103498</v>
      </c>
      <c r="I46" s="65">
        <f t="shared" si="7"/>
        <v>4617132.3631411176</v>
      </c>
      <c r="J46" s="66">
        <f t="shared" ref="J46:L56" si="8">IF(G45="","",G45*$J$6/100)</f>
        <v>178311.16560684051</v>
      </c>
      <c r="K46" s="67">
        <f t="shared" si="8"/>
        <v>547698.31851034588</v>
      </c>
      <c r="L46" s="68">
        <f t="shared" si="8"/>
        <v>900903.87573485228</v>
      </c>
      <c r="M46" s="66">
        <f t="shared" si="3"/>
        <v>226455.18032068745</v>
      </c>
      <c r="N46" s="67">
        <f t="shared" si="3"/>
        <v>821547.47776551882</v>
      </c>
      <c r="O46" s="68">
        <f t="shared" si="3"/>
        <v>1801807.7514697046</v>
      </c>
    </row>
    <row r="47" spans="1:18" x14ac:dyDescent="0.4">
      <c r="A47" s="7">
        <v>39</v>
      </c>
      <c r="B47" s="105">
        <v>43902</v>
      </c>
      <c r="C47" s="106">
        <v>1</v>
      </c>
      <c r="D47" s="107">
        <v>1.27</v>
      </c>
      <c r="E47" s="98">
        <v>1.5</v>
      </c>
      <c r="F47" s="62">
        <v>2</v>
      </c>
      <c r="G47" s="65">
        <f t="shared" si="7"/>
        <v>1102164.1384450789</v>
      </c>
      <c r="H47" s="65">
        <f t="shared" si="7"/>
        <v>3748994.9902033177</v>
      </c>
      <c r="I47" s="65">
        <f t="shared" si="7"/>
        <v>7572097.0755514335</v>
      </c>
      <c r="J47" s="66">
        <f t="shared" si="8"/>
        <v>250776.82330946051</v>
      </c>
      <c r="K47" s="67">
        <f t="shared" si="8"/>
        <v>810593.51139531191</v>
      </c>
      <c r="L47" s="68">
        <f t="shared" si="8"/>
        <v>1477482.3562051577</v>
      </c>
      <c r="M47" s="66">
        <f t="shared" si="3"/>
        <v>318486.56560301484</v>
      </c>
      <c r="N47" s="67">
        <f t="shared" si="3"/>
        <v>1215890.2670929679</v>
      </c>
      <c r="O47" s="68">
        <f t="shared" si="3"/>
        <v>2954964.7124103154</v>
      </c>
    </row>
    <row r="48" spans="1:18" x14ac:dyDescent="0.4">
      <c r="A48" s="7">
        <v>40</v>
      </c>
      <c r="B48" s="105">
        <v>43897</v>
      </c>
      <c r="C48" s="106">
        <v>2</v>
      </c>
      <c r="D48" s="107">
        <v>1.27</v>
      </c>
      <c r="E48" s="98">
        <v>1.5</v>
      </c>
      <c r="F48" s="63">
        <v>2</v>
      </c>
      <c r="G48" s="65">
        <f t="shared" si="7"/>
        <v>1550083.6443091589</v>
      </c>
      <c r="H48" s="65">
        <f t="shared" si="7"/>
        <v>5548512.5855009109</v>
      </c>
      <c r="I48" s="65">
        <f t="shared" si="7"/>
        <v>12418239.203904351</v>
      </c>
      <c r="J48" s="66">
        <f t="shared" si="8"/>
        <v>352692.52430242521</v>
      </c>
      <c r="K48" s="67">
        <f t="shared" si="8"/>
        <v>1199678.3968650617</v>
      </c>
      <c r="L48" s="68">
        <f t="shared" si="8"/>
        <v>2423071.0641764589</v>
      </c>
      <c r="M48" s="66">
        <f t="shared" si="3"/>
        <v>447919.50586408004</v>
      </c>
      <c r="N48" s="67">
        <f t="shared" si="3"/>
        <v>1799517.5952975927</v>
      </c>
      <c r="O48" s="68">
        <f t="shared" si="3"/>
        <v>4846142.1283529177</v>
      </c>
    </row>
    <row r="49" spans="1:15" x14ac:dyDescent="0.4">
      <c r="A49" s="7">
        <v>41</v>
      </c>
      <c r="B49" s="105">
        <v>43887</v>
      </c>
      <c r="C49" s="106">
        <v>1</v>
      </c>
      <c r="D49" s="107">
        <v>-1</v>
      </c>
      <c r="E49" s="98">
        <v>-1</v>
      </c>
      <c r="F49" s="62">
        <v>-1</v>
      </c>
      <c r="G49" s="65">
        <f t="shared" si="7"/>
        <v>1054056.878130228</v>
      </c>
      <c r="H49" s="65">
        <f t="shared" si="7"/>
        <v>3772988.5581406197</v>
      </c>
      <c r="I49" s="65">
        <f t="shared" si="7"/>
        <v>8444402.658654958</v>
      </c>
      <c r="J49" s="66">
        <f t="shared" si="8"/>
        <v>496026.76617893088</v>
      </c>
      <c r="K49" s="67">
        <f t="shared" si="8"/>
        <v>1775524.0273602915</v>
      </c>
      <c r="L49" s="68">
        <f t="shared" si="8"/>
        <v>3973836.5452493923</v>
      </c>
      <c r="M49" s="66">
        <f t="shared" si="3"/>
        <v>-496026.76617893088</v>
      </c>
      <c r="N49" s="67">
        <f t="shared" si="3"/>
        <v>-1775524.0273602915</v>
      </c>
      <c r="O49" s="68">
        <f t="shared" si="3"/>
        <v>-3973836.5452493923</v>
      </c>
    </row>
    <row r="50" spans="1:15" x14ac:dyDescent="0.4">
      <c r="A50" s="7">
        <v>42</v>
      </c>
      <c r="B50" s="105">
        <v>43839</v>
      </c>
      <c r="C50" s="106">
        <v>1</v>
      </c>
      <c r="D50" s="107">
        <v>1.27</v>
      </c>
      <c r="E50" s="98">
        <v>1.5</v>
      </c>
      <c r="F50" s="62">
        <v>2</v>
      </c>
      <c r="G50" s="65">
        <f t="shared" si="7"/>
        <v>1482425.5934023526</v>
      </c>
      <c r="H50" s="65">
        <f t="shared" si="7"/>
        <v>5584023.0660481174</v>
      </c>
      <c r="I50" s="65">
        <f t="shared" si="7"/>
        <v>13848820.360194132</v>
      </c>
      <c r="J50" s="66">
        <f t="shared" si="8"/>
        <v>337298.20100167295</v>
      </c>
      <c r="K50" s="67">
        <f t="shared" si="8"/>
        <v>1207356.3386049983</v>
      </c>
      <c r="L50" s="68">
        <f t="shared" si="8"/>
        <v>2702208.8507695864</v>
      </c>
      <c r="M50" s="66">
        <f t="shared" si="3"/>
        <v>428368.71527212462</v>
      </c>
      <c r="N50" s="67">
        <f t="shared" si="3"/>
        <v>1811034.5079074975</v>
      </c>
      <c r="O50" s="68">
        <f t="shared" si="3"/>
        <v>5404417.7015391728</v>
      </c>
    </row>
    <row r="51" spans="1:15" x14ac:dyDescent="0.4">
      <c r="A51" s="7">
        <v>43</v>
      </c>
      <c r="B51" s="108">
        <v>43465</v>
      </c>
      <c r="C51" s="106">
        <v>1</v>
      </c>
      <c r="D51" s="107">
        <v>-1</v>
      </c>
      <c r="E51" s="98">
        <v>-1</v>
      </c>
      <c r="F51" s="62">
        <v>-1</v>
      </c>
      <c r="G51" s="65">
        <f t="shared" si="7"/>
        <v>1008049.4035135999</v>
      </c>
      <c r="H51" s="65">
        <f t="shared" si="7"/>
        <v>3797135.6849127198</v>
      </c>
      <c r="I51" s="65">
        <f t="shared" si="7"/>
        <v>9417197.8449320085</v>
      </c>
      <c r="J51" s="66">
        <f t="shared" si="8"/>
        <v>474376.18988875282</v>
      </c>
      <c r="K51" s="67">
        <f t="shared" si="8"/>
        <v>1786887.3811353976</v>
      </c>
      <c r="L51" s="68">
        <f t="shared" si="8"/>
        <v>4431622.5152621223</v>
      </c>
      <c r="M51" s="66">
        <f t="shared" si="3"/>
        <v>-474376.18988875282</v>
      </c>
      <c r="N51" s="67">
        <f t="shared" si="3"/>
        <v>-1786887.3811353976</v>
      </c>
      <c r="O51" s="68">
        <f t="shared" si="3"/>
        <v>-4431622.5152621223</v>
      </c>
    </row>
    <row r="52" spans="1:15" x14ac:dyDescent="0.4">
      <c r="A52" s="7">
        <v>44</v>
      </c>
      <c r="B52" s="105">
        <v>44192</v>
      </c>
      <c r="C52" s="106">
        <v>1</v>
      </c>
      <c r="D52" s="107">
        <v>1.27</v>
      </c>
      <c r="E52" s="98">
        <v>1.5</v>
      </c>
      <c r="F52" s="62">
        <v>-1</v>
      </c>
      <c r="G52" s="65">
        <f t="shared" si="7"/>
        <v>1417720.6811015268</v>
      </c>
      <c r="H52" s="65">
        <f t="shared" si="7"/>
        <v>5619760.8136708252</v>
      </c>
      <c r="I52" s="65">
        <f t="shared" si="7"/>
        <v>6403694.5345537663</v>
      </c>
      <c r="J52" s="66">
        <f t="shared" si="8"/>
        <v>322575.80912435194</v>
      </c>
      <c r="K52" s="67">
        <f t="shared" si="8"/>
        <v>1215083.4191720702</v>
      </c>
      <c r="L52" s="68">
        <f t="shared" si="8"/>
        <v>3013503.3103782427</v>
      </c>
      <c r="M52" s="66">
        <f t="shared" si="3"/>
        <v>409671.27758792695</v>
      </c>
      <c r="N52" s="67">
        <f t="shared" si="3"/>
        <v>1822625.1287581054</v>
      </c>
      <c r="O52" s="68">
        <f t="shared" si="3"/>
        <v>-3013503.3103782427</v>
      </c>
    </row>
    <row r="53" spans="1:15" x14ac:dyDescent="0.4">
      <c r="A53" s="7">
        <v>45</v>
      </c>
      <c r="B53" s="105">
        <v>44185</v>
      </c>
      <c r="C53" s="106">
        <v>1</v>
      </c>
      <c r="D53" s="107">
        <v>-1</v>
      </c>
      <c r="E53" s="98">
        <v>-1</v>
      </c>
      <c r="F53" s="62">
        <v>-1</v>
      </c>
      <c r="G53" s="65">
        <f t="shared" si="7"/>
        <v>964050.06314903824</v>
      </c>
      <c r="H53" s="65">
        <f t="shared" si="7"/>
        <v>3821437.3532961612</v>
      </c>
      <c r="I53" s="65">
        <f t="shared" si="7"/>
        <v>4354512.2834965605</v>
      </c>
      <c r="J53" s="66">
        <f t="shared" si="8"/>
        <v>453670.6179524886</v>
      </c>
      <c r="K53" s="67">
        <f t="shared" si="8"/>
        <v>1798323.460374664</v>
      </c>
      <c r="L53" s="68">
        <f t="shared" si="8"/>
        <v>2049182.2510572053</v>
      </c>
      <c r="M53" s="66">
        <f t="shared" si="3"/>
        <v>-453670.6179524886</v>
      </c>
      <c r="N53" s="67">
        <f t="shared" si="3"/>
        <v>-1798323.460374664</v>
      </c>
      <c r="O53" s="68">
        <f t="shared" si="3"/>
        <v>-2049182.2510572053</v>
      </c>
    </row>
    <row r="54" spans="1:15" x14ac:dyDescent="0.4">
      <c r="A54" s="7">
        <v>46</v>
      </c>
      <c r="B54" s="105">
        <v>44182</v>
      </c>
      <c r="C54" s="106">
        <v>1</v>
      </c>
      <c r="D54" s="107">
        <v>1.27</v>
      </c>
      <c r="E54" s="98">
        <v>1.5</v>
      </c>
      <c r="F54" s="63">
        <v>2</v>
      </c>
      <c r="G54" s="65">
        <f t="shared" si="7"/>
        <v>1355840.0088128075</v>
      </c>
      <c r="H54" s="65">
        <f t="shared" si="7"/>
        <v>5655727.2828783188</v>
      </c>
      <c r="I54" s="65">
        <f t="shared" si="7"/>
        <v>7141400.1449343599</v>
      </c>
      <c r="J54" s="66">
        <f t="shared" si="8"/>
        <v>308496.02020769223</v>
      </c>
      <c r="K54" s="67">
        <f t="shared" si="8"/>
        <v>1222859.9530547715</v>
      </c>
      <c r="L54" s="68">
        <f t="shared" si="8"/>
        <v>1393443.9307188995</v>
      </c>
      <c r="M54" s="66">
        <f t="shared" si="3"/>
        <v>391789.94566376915</v>
      </c>
      <c r="N54" s="67">
        <f t="shared" si="3"/>
        <v>1834289.9295821572</v>
      </c>
      <c r="O54" s="68">
        <f t="shared" si="3"/>
        <v>2786887.8614377989</v>
      </c>
    </row>
    <row r="55" spans="1:15" x14ac:dyDescent="0.4">
      <c r="A55" s="7">
        <v>47</v>
      </c>
      <c r="B55" s="105">
        <v>44135</v>
      </c>
      <c r="C55" s="106">
        <v>2</v>
      </c>
      <c r="D55" s="107">
        <v>-1</v>
      </c>
      <c r="E55" s="98">
        <v>-1</v>
      </c>
      <c r="F55" s="62">
        <v>-1</v>
      </c>
      <c r="G55" s="65">
        <f t="shared" si="7"/>
        <v>921971.20599270915</v>
      </c>
      <c r="H55" s="65">
        <f t="shared" si="7"/>
        <v>3845894.5523572569</v>
      </c>
      <c r="I55" s="65">
        <f t="shared" si="7"/>
        <v>4856152.0985553646</v>
      </c>
      <c r="J55" s="66">
        <f t="shared" si="8"/>
        <v>433868.80282009841</v>
      </c>
      <c r="K55" s="67">
        <f t="shared" si="8"/>
        <v>1809832.7305210619</v>
      </c>
      <c r="L55" s="68">
        <f t="shared" si="8"/>
        <v>2285248.0463789953</v>
      </c>
      <c r="M55" s="66">
        <f t="shared" si="3"/>
        <v>-433868.80282009841</v>
      </c>
      <c r="N55" s="67">
        <f t="shared" si="3"/>
        <v>-1809832.7305210619</v>
      </c>
      <c r="O55" s="68">
        <f t="shared" si="3"/>
        <v>-2285248.0463789953</v>
      </c>
    </row>
    <row r="56" spans="1:15" x14ac:dyDescent="0.4">
      <c r="A56" s="7">
        <v>48</v>
      </c>
      <c r="B56" s="105">
        <v>44120</v>
      </c>
      <c r="C56" s="106">
        <v>1</v>
      </c>
      <c r="D56" s="107">
        <v>-1</v>
      </c>
      <c r="E56" s="98">
        <v>-1</v>
      </c>
      <c r="F56" s="62">
        <v>-1</v>
      </c>
      <c r="G56" s="65">
        <f t="shared" si="7"/>
        <v>626940.42007504217</v>
      </c>
      <c r="H56" s="65">
        <f t="shared" si="7"/>
        <v>2615208.2956029344</v>
      </c>
      <c r="I56" s="65">
        <f t="shared" si="7"/>
        <v>3302183.4270176478</v>
      </c>
      <c r="J56" s="66">
        <f t="shared" si="8"/>
        <v>295030.78591766692</v>
      </c>
      <c r="K56" s="67">
        <f t="shared" si="8"/>
        <v>1230686.2567543222</v>
      </c>
      <c r="L56" s="68">
        <f t="shared" si="8"/>
        <v>1553968.6715377166</v>
      </c>
      <c r="M56" s="66">
        <f t="shared" si="3"/>
        <v>-295030.78591766692</v>
      </c>
      <c r="N56" s="67">
        <f t="shared" si="3"/>
        <v>-1230686.2567543222</v>
      </c>
      <c r="O56" s="68">
        <f t="shared" si="3"/>
        <v>-1553968.6715377166</v>
      </c>
    </row>
    <row r="57" spans="1:15" x14ac:dyDescent="0.4">
      <c r="A57" s="7">
        <v>49</v>
      </c>
      <c r="B57" s="105">
        <v>44108</v>
      </c>
      <c r="C57" s="106">
        <v>2</v>
      </c>
      <c r="D57" s="107">
        <v>-1</v>
      </c>
      <c r="E57" s="98">
        <v>-1</v>
      </c>
      <c r="F57" s="62">
        <v>-1</v>
      </c>
      <c r="G57" s="65">
        <f t="shared" si="7"/>
        <v>426319.48565102869</v>
      </c>
      <c r="H57" s="65">
        <f t="shared" si="7"/>
        <v>1778341.6410099952</v>
      </c>
      <c r="I57" s="65">
        <f t="shared" si="7"/>
        <v>2245484.7303720005</v>
      </c>
      <c r="J57" s="66">
        <f t="shared" ref="J57:L58" si="9">IF(G56="","",G56*$J$6/100)</f>
        <v>200620.93442401348</v>
      </c>
      <c r="K57" s="67">
        <f t="shared" si="9"/>
        <v>836866.65459293907</v>
      </c>
      <c r="L57" s="68">
        <f t="shared" si="9"/>
        <v>1056698.6966456473</v>
      </c>
      <c r="M57" s="66">
        <f>IF(D57="","",J57*D57)</f>
        <v>-200620.93442401348</v>
      </c>
      <c r="N57" s="67">
        <f>IF(E57="","",K57*E57)</f>
        <v>-836866.65459293907</v>
      </c>
      <c r="O57" s="68">
        <f>IF(F57="","",L57*F57)</f>
        <v>-1056698.6966456473</v>
      </c>
    </row>
    <row r="58" spans="1:15" ht="19.5" thickBot="1" x14ac:dyDescent="0.45">
      <c r="A58" s="7">
        <v>50</v>
      </c>
      <c r="B58" s="109">
        <v>43370</v>
      </c>
      <c r="C58" s="106">
        <v>2</v>
      </c>
      <c r="D58" s="110">
        <v>1.27</v>
      </c>
      <c r="E58" s="111">
        <v>1.5</v>
      </c>
      <c r="F58" s="128">
        <v>2</v>
      </c>
      <c r="G58" s="94">
        <f>IF(D58="","",G57+M58)</f>
        <v>599575.72461960674</v>
      </c>
      <c r="H58" s="89">
        <f>IF(E58="","",H57+N58)</f>
        <v>2631945.6286947932</v>
      </c>
      <c r="I58" s="116">
        <f>IF(F58="","",I57+O58)</f>
        <v>3682594.9578100806</v>
      </c>
      <c r="J58" s="66">
        <f t="shared" si="9"/>
        <v>136422.23540832917</v>
      </c>
      <c r="K58" s="67">
        <f t="shared" si="9"/>
        <v>569069.32512319845</v>
      </c>
      <c r="L58" s="68">
        <f t="shared" si="9"/>
        <v>718555.11371904018</v>
      </c>
      <c r="M58" s="66">
        <f>IF(D58="","",J58*D58)</f>
        <v>173256.23896857805</v>
      </c>
      <c r="N58" s="67">
        <f t="shared" si="3"/>
        <v>853603.98768479773</v>
      </c>
      <c r="O58" s="68">
        <f t="shared" si="3"/>
        <v>1437110.2274380804</v>
      </c>
    </row>
    <row r="59" spans="1:15" ht="19.5" thickBot="1" x14ac:dyDescent="0.45">
      <c r="A59" s="7"/>
      <c r="B59" s="142" t="s">
        <v>5</v>
      </c>
      <c r="C59" s="143"/>
      <c r="D59" s="5">
        <f>COUNTIF(D9:D58,1.27)</f>
        <v>29</v>
      </c>
      <c r="E59" s="5">
        <f>COUNTIF(E9:E58,1.5)</f>
        <v>29</v>
      </c>
      <c r="F59" s="6">
        <f>COUNTIF(F9:F58,2)</f>
        <v>26</v>
      </c>
      <c r="G59" s="72">
        <f>MAX(G8:G58)</f>
        <v>1550083.6443091589</v>
      </c>
      <c r="H59" s="73">
        <f>MAX(H8:H58)</f>
        <v>5655727.2828783188</v>
      </c>
      <c r="I59" s="74">
        <f>MAX(I8:I58)</f>
        <v>13848820.360194132</v>
      </c>
      <c r="J59" s="75" t="s">
        <v>32</v>
      </c>
      <c r="K59" s="76">
        <f>ABS(B58-B9)</f>
        <v>770</v>
      </c>
      <c r="L59" s="77" t="s">
        <v>33</v>
      </c>
      <c r="M59" s="78"/>
      <c r="N59" s="79"/>
      <c r="O59" s="80"/>
    </row>
    <row r="60" spans="1:15" ht="19.5" thickBot="1" x14ac:dyDescent="0.45">
      <c r="A60" s="7"/>
      <c r="B60" s="136" t="s">
        <v>6</v>
      </c>
      <c r="C60" s="137"/>
      <c r="D60" s="5">
        <f>COUNTIF(D9:D58,-1)</f>
        <v>21</v>
      </c>
      <c r="E60" s="5">
        <f>COUNTIF(E9:E58,-1)</f>
        <v>21</v>
      </c>
      <c r="F60" s="6">
        <f>COUNTIF(F9:F58,-1)</f>
        <v>24</v>
      </c>
      <c r="G60" s="159" t="s">
        <v>31</v>
      </c>
      <c r="H60" s="160"/>
      <c r="I60" s="161"/>
      <c r="J60" s="159" t="s">
        <v>34</v>
      </c>
      <c r="K60" s="160"/>
      <c r="L60" s="161"/>
      <c r="M60" s="78"/>
      <c r="N60" s="79"/>
      <c r="O60" s="80"/>
    </row>
    <row r="61" spans="1:15" ht="19.5" thickBot="1" x14ac:dyDescent="0.45">
      <c r="A61" s="7"/>
      <c r="B61" s="136" t="s">
        <v>36</v>
      </c>
      <c r="C61" s="137"/>
      <c r="D61" s="5">
        <f>COUNTIF(D9:D58,0)</f>
        <v>0</v>
      </c>
      <c r="E61" s="5">
        <f>COUNTIF(E9:E58,0)</f>
        <v>0</v>
      </c>
      <c r="F61" s="5">
        <f>COUNTIF(F9:F58,0)</f>
        <v>0</v>
      </c>
      <c r="G61" s="81">
        <f>G59/G8</f>
        <v>15.50083644309159</v>
      </c>
      <c r="H61" s="82">
        <f>H59/H8</f>
        <v>56.557272828783191</v>
      </c>
      <c r="I61" s="83">
        <f>I59/I8</f>
        <v>138.48820360194131</v>
      </c>
      <c r="J61" s="84">
        <f>(G61-100%)*30/K59</f>
        <v>0.56496765362694501</v>
      </c>
      <c r="K61" s="84">
        <f>(H61-100%)*30/K59</f>
        <v>2.1645690712512931</v>
      </c>
      <c r="L61" s="85">
        <f>(I61-100%)*30/K59</f>
        <v>5.356683257218493</v>
      </c>
      <c r="M61" s="86"/>
      <c r="N61" s="87"/>
      <c r="O61" s="88"/>
    </row>
    <row r="62" spans="1:15" ht="19.5" thickBot="1" x14ac:dyDescent="0.45">
      <c r="A62" s="3"/>
      <c r="B62" s="134" t="s">
        <v>4</v>
      </c>
      <c r="C62" s="135"/>
      <c r="D62" s="61">
        <f>D59/(D59+D60+D61)</f>
        <v>0.57999999999999996</v>
      </c>
      <c r="E62" s="56">
        <f>E59/(E59+E60+E61)</f>
        <v>0.57999999999999996</v>
      </c>
      <c r="F62" s="57">
        <f>F59/(F59+F60+F61)</f>
        <v>0.52</v>
      </c>
    </row>
    <row r="64" spans="1:15" x14ac:dyDescent="0.4">
      <c r="D64" s="55"/>
      <c r="E64" s="55"/>
      <c r="F64" s="55"/>
    </row>
  </sheetData>
  <mergeCells count="11">
    <mergeCell ref="B60:C60"/>
    <mergeCell ref="G60:I60"/>
    <mergeCell ref="J60:L60"/>
    <mergeCell ref="B61:C61"/>
    <mergeCell ref="B62:C62"/>
    <mergeCell ref="B59:C59"/>
    <mergeCell ref="G6:I6"/>
    <mergeCell ref="J6:L6"/>
    <mergeCell ref="M6:O6"/>
    <mergeCell ref="J8:L8"/>
    <mergeCell ref="M8:O8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64"/>
  <sheetViews>
    <sheetView zoomScaleNormal="100" workbookViewId="0">
      <pane xSplit="1" ySplit="8" topLeftCell="B49" activePane="bottomRight" state="frozen"/>
      <selection activeCell="K59" sqref="K59"/>
      <selection pane="topRight" activeCell="K59" sqref="K59"/>
      <selection pane="bottomLeft" activeCell="K59" sqref="K59"/>
      <selection pane="bottomRight" activeCell="J6" sqref="J6:L6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x14ac:dyDescent="0.4">
      <c r="A1" s="1" t="s">
        <v>7</v>
      </c>
      <c r="C1" t="s">
        <v>9</v>
      </c>
    </row>
    <row r="2" spans="1:18" x14ac:dyDescent="0.4">
      <c r="A2" s="1" t="s">
        <v>8</v>
      </c>
      <c r="C2" t="s">
        <v>23</v>
      </c>
    </row>
    <row r="3" spans="1:18" x14ac:dyDescent="0.4">
      <c r="A3" s="1" t="s">
        <v>11</v>
      </c>
      <c r="C3" s="26">
        <v>100000</v>
      </c>
    </row>
    <row r="4" spans="1:18" x14ac:dyDescent="0.4">
      <c r="A4" s="1" t="s">
        <v>12</v>
      </c>
      <c r="C4" s="26" t="s">
        <v>14</v>
      </c>
    </row>
    <row r="5" spans="1:18" ht="19.5" thickBot="1" x14ac:dyDescent="0.45">
      <c r="A5" s="1" t="s">
        <v>13</v>
      </c>
      <c r="C5" s="26" t="s">
        <v>35</v>
      </c>
    </row>
    <row r="6" spans="1:18" ht="19.5" thickBot="1" x14ac:dyDescent="0.45">
      <c r="A6" s="21" t="s">
        <v>37</v>
      </c>
      <c r="B6" s="21" t="s">
        <v>38</v>
      </c>
      <c r="C6" s="21" t="s">
        <v>39</v>
      </c>
      <c r="D6" s="42" t="s">
        <v>26</v>
      </c>
      <c r="E6" s="22"/>
      <c r="F6" s="23"/>
      <c r="G6" s="134" t="s">
        <v>3</v>
      </c>
      <c r="H6" s="135"/>
      <c r="I6" s="141"/>
      <c r="J6" s="153">
        <v>30</v>
      </c>
      <c r="K6" s="154"/>
      <c r="L6" s="155"/>
      <c r="M6" s="134" t="s">
        <v>25</v>
      </c>
      <c r="N6" s="135"/>
      <c r="O6" s="141"/>
    </row>
    <row r="7" spans="1:18" ht="19.5" thickBot="1" x14ac:dyDescent="0.45">
      <c r="A7" s="24"/>
      <c r="B7" s="24" t="s">
        <v>2</v>
      </c>
      <c r="C7" s="46" t="s">
        <v>30</v>
      </c>
      <c r="D7" s="11">
        <v>1.27</v>
      </c>
      <c r="E7" s="12">
        <v>1.5</v>
      </c>
      <c r="F7" s="13">
        <v>2</v>
      </c>
      <c r="G7" s="11">
        <v>1.27</v>
      </c>
      <c r="H7" s="12">
        <v>1.5</v>
      </c>
      <c r="I7" s="13">
        <v>2</v>
      </c>
      <c r="J7" s="11">
        <v>1.27</v>
      </c>
      <c r="K7" s="12">
        <v>1.5</v>
      </c>
      <c r="L7" s="13">
        <v>2</v>
      </c>
      <c r="M7" s="11">
        <v>1.27</v>
      </c>
      <c r="N7" s="12">
        <v>1.5</v>
      </c>
      <c r="O7" s="13">
        <v>2</v>
      </c>
    </row>
    <row r="8" spans="1:18" ht="19.5" thickBot="1" x14ac:dyDescent="0.45">
      <c r="A8" s="25" t="s">
        <v>10</v>
      </c>
      <c r="B8" s="10"/>
      <c r="C8" s="43"/>
      <c r="D8" s="15"/>
      <c r="E8" s="14"/>
      <c r="F8" s="16"/>
      <c r="G8" s="17">
        <f>C3</f>
        <v>100000</v>
      </c>
      <c r="H8" s="18">
        <f>C3</f>
        <v>100000</v>
      </c>
      <c r="I8" s="19">
        <f>C3</f>
        <v>100000</v>
      </c>
      <c r="J8" s="156">
        <f>J6</f>
        <v>30</v>
      </c>
      <c r="K8" s="157"/>
      <c r="L8" s="158"/>
      <c r="M8" s="138"/>
      <c r="N8" s="139"/>
      <c r="O8" s="140"/>
    </row>
    <row r="9" spans="1:18" x14ac:dyDescent="0.4">
      <c r="A9" s="7">
        <v>1</v>
      </c>
      <c r="B9" s="100">
        <v>44140</v>
      </c>
      <c r="C9" s="101">
        <v>1</v>
      </c>
      <c r="D9" s="102">
        <v>1.27</v>
      </c>
      <c r="E9" s="103">
        <v>1.5</v>
      </c>
      <c r="F9" s="104">
        <v>2</v>
      </c>
      <c r="G9" s="65">
        <f>IF(D9="","",G8+M9)</f>
        <v>138100</v>
      </c>
      <c r="H9" s="65">
        <f>IF(E9="","",H8+N9)</f>
        <v>145000</v>
      </c>
      <c r="I9" s="65">
        <f>IF(F9="","",I8+O9)</f>
        <v>160000</v>
      </c>
      <c r="J9" s="66">
        <f>IF(G8="","",G8*$J$6/100)</f>
        <v>30000</v>
      </c>
      <c r="K9" s="67">
        <f>IF(H8="","",H8*$J$6/100)</f>
        <v>30000</v>
      </c>
      <c r="L9" s="68">
        <f>IF(I8="","",I8*$J$6/100)</f>
        <v>30000</v>
      </c>
      <c r="M9" s="69">
        <f>IF(D9="","",J9*D9)</f>
        <v>38100</v>
      </c>
      <c r="N9" s="70">
        <f t="shared" ref="M9:O24" si="0">IF(E9="","",K9*E9)</f>
        <v>45000</v>
      </c>
      <c r="O9" s="71">
        <f t="shared" si="0"/>
        <v>60000</v>
      </c>
      <c r="P9" s="35"/>
      <c r="Q9" s="35"/>
      <c r="R9" s="35"/>
    </row>
    <row r="10" spans="1:18" x14ac:dyDescent="0.4">
      <c r="A10" s="7">
        <v>2</v>
      </c>
      <c r="B10" s="105">
        <v>44116</v>
      </c>
      <c r="C10" s="106">
        <v>1</v>
      </c>
      <c r="D10" s="107">
        <v>-1</v>
      </c>
      <c r="E10" s="98">
        <v>-1</v>
      </c>
      <c r="F10" s="62">
        <v>-1</v>
      </c>
      <c r="G10" s="65">
        <f t="shared" ref="G10:I25" si="1">IF(D10="","",G9+M10)</f>
        <v>96670</v>
      </c>
      <c r="H10" s="65">
        <f t="shared" si="1"/>
        <v>101500</v>
      </c>
      <c r="I10" s="65">
        <f t="shared" si="1"/>
        <v>112000</v>
      </c>
      <c r="J10" s="66">
        <f t="shared" ref="J10:L25" si="2">IF(G9="","",G9*$J$6/100)</f>
        <v>41430</v>
      </c>
      <c r="K10" s="67">
        <f t="shared" si="2"/>
        <v>43500</v>
      </c>
      <c r="L10" s="68">
        <f t="shared" si="2"/>
        <v>48000</v>
      </c>
      <c r="M10" s="66">
        <f t="shared" si="0"/>
        <v>-41430</v>
      </c>
      <c r="N10" s="67">
        <f t="shared" si="0"/>
        <v>-43500</v>
      </c>
      <c r="O10" s="68">
        <f t="shared" si="0"/>
        <v>-48000</v>
      </c>
      <c r="P10" s="35"/>
      <c r="Q10" s="35"/>
      <c r="R10" s="35"/>
    </row>
    <row r="11" spans="1:18" x14ac:dyDescent="0.4">
      <c r="A11" s="7">
        <v>3</v>
      </c>
      <c r="B11" s="105">
        <v>44082</v>
      </c>
      <c r="C11" s="106">
        <v>2</v>
      </c>
      <c r="D11" s="107">
        <v>1.27</v>
      </c>
      <c r="E11" s="98">
        <v>1.5</v>
      </c>
      <c r="F11" s="62">
        <v>-1</v>
      </c>
      <c r="G11" s="65">
        <f t="shared" si="1"/>
        <v>133501.27000000002</v>
      </c>
      <c r="H11" s="65">
        <f t="shared" si="1"/>
        <v>147175</v>
      </c>
      <c r="I11" s="65">
        <f t="shared" si="1"/>
        <v>78400</v>
      </c>
      <c r="J11" s="66">
        <f t="shared" si="2"/>
        <v>29001</v>
      </c>
      <c r="K11" s="67">
        <f t="shared" si="2"/>
        <v>30450</v>
      </c>
      <c r="L11" s="68">
        <f t="shared" si="2"/>
        <v>33600</v>
      </c>
      <c r="M11" s="66">
        <f t="shared" si="0"/>
        <v>36831.270000000004</v>
      </c>
      <c r="N11" s="67">
        <f t="shared" si="0"/>
        <v>45675</v>
      </c>
      <c r="O11" s="68">
        <f t="shared" si="0"/>
        <v>-33600</v>
      </c>
      <c r="P11" s="35"/>
      <c r="Q11" s="35"/>
      <c r="R11" s="35"/>
    </row>
    <row r="12" spans="1:18" x14ac:dyDescent="0.4">
      <c r="A12" s="7">
        <v>4</v>
      </c>
      <c r="B12" s="105">
        <v>44081</v>
      </c>
      <c r="C12" s="106">
        <v>2</v>
      </c>
      <c r="D12" s="107">
        <v>1.27</v>
      </c>
      <c r="E12" s="98">
        <v>1.5</v>
      </c>
      <c r="F12" s="62">
        <v>2</v>
      </c>
      <c r="G12" s="65">
        <f t="shared" si="1"/>
        <v>184365.25387000002</v>
      </c>
      <c r="H12" s="65">
        <f t="shared" si="1"/>
        <v>213403.75</v>
      </c>
      <c r="I12" s="65">
        <f t="shared" si="1"/>
        <v>125440</v>
      </c>
      <c r="J12" s="66">
        <f t="shared" si="2"/>
        <v>40050.381000000008</v>
      </c>
      <c r="K12" s="67">
        <f t="shared" si="2"/>
        <v>44152.5</v>
      </c>
      <c r="L12" s="68">
        <f t="shared" si="2"/>
        <v>23520</v>
      </c>
      <c r="M12" s="66">
        <f t="shared" si="0"/>
        <v>50863.983870000011</v>
      </c>
      <c r="N12" s="67">
        <f t="shared" si="0"/>
        <v>66228.75</v>
      </c>
      <c r="O12" s="68">
        <f t="shared" si="0"/>
        <v>47040</v>
      </c>
      <c r="P12" s="35"/>
      <c r="Q12" s="35"/>
      <c r="R12" s="35"/>
    </row>
    <row r="13" spans="1:18" x14ac:dyDescent="0.4">
      <c r="A13" s="7">
        <v>5</v>
      </c>
      <c r="B13" s="105">
        <v>44070</v>
      </c>
      <c r="C13" s="106">
        <v>1</v>
      </c>
      <c r="D13" s="107">
        <v>-1</v>
      </c>
      <c r="E13" s="98">
        <v>-1</v>
      </c>
      <c r="F13" s="62">
        <v>-1</v>
      </c>
      <c r="G13" s="65">
        <f t="shared" si="1"/>
        <v>129055.67770900001</v>
      </c>
      <c r="H13" s="65">
        <f t="shared" si="1"/>
        <v>149382.625</v>
      </c>
      <c r="I13" s="65">
        <f t="shared" si="1"/>
        <v>87808</v>
      </c>
      <c r="J13" s="66">
        <f t="shared" si="2"/>
        <v>55309.576161000005</v>
      </c>
      <c r="K13" s="67">
        <f t="shared" si="2"/>
        <v>64021.125</v>
      </c>
      <c r="L13" s="68">
        <f t="shared" si="2"/>
        <v>37632</v>
      </c>
      <c r="M13" s="66">
        <f t="shared" si="0"/>
        <v>-55309.576161000005</v>
      </c>
      <c r="N13" s="67">
        <f t="shared" si="0"/>
        <v>-64021.125</v>
      </c>
      <c r="O13" s="68">
        <f t="shared" si="0"/>
        <v>-37632</v>
      </c>
      <c r="P13" s="35"/>
      <c r="Q13" s="35"/>
      <c r="R13" s="35"/>
    </row>
    <row r="14" spans="1:18" x14ac:dyDescent="0.4">
      <c r="A14" s="7">
        <v>6</v>
      </c>
      <c r="B14" s="105">
        <v>44041</v>
      </c>
      <c r="C14" s="106">
        <v>1</v>
      </c>
      <c r="D14" s="107">
        <v>1.27</v>
      </c>
      <c r="E14" s="98">
        <v>1.5</v>
      </c>
      <c r="F14" s="62">
        <v>2</v>
      </c>
      <c r="G14" s="65">
        <f t="shared" si="1"/>
        <v>178225.89091612902</v>
      </c>
      <c r="H14" s="65">
        <f t="shared" si="1"/>
        <v>216604.80624999999</v>
      </c>
      <c r="I14" s="65">
        <f t="shared" si="1"/>
        <v>140492.79999999999</v>
      </c>
      <c r="J14" s="66">
        <f t="shared" si="2"/>
        <v>38716.703312700003</v>
      </c>
      <c r="K14" s="67">
        <f t="shared" si="2"/>
        <v>44814.787499999999</v>
      </c>
      <c r="L14" s="68">
        <f t="shared" si="2"/>
        <v>26342.400000000001</v>
      </c>
      <c r="M14" s="66">
        <f t="shared" si="0"/>
        <v>49170.213207129003</v>
      </c>
      <c r="N14" s="67">
        <f t="shared" si="0"/>
        <v>67222.181249999994</v>
      </c>
      <c r="O14" s="68">
        <f t="shared" si="0"/>
        <v>52684.800000000003</v>
      </c>
      <c r="P14" s="35"/>
      <c r="Q14" s="35"/>
      <c r="R14" s="35"/>
    </row>
    <row r="15" spans="1:18" x14ac:dyDescent="0.4">
      <c r="A15" s="7">
        <v>7</v>
      </c>
      <c r="B15" s="105">
        <v>43921</v>
      </c>
      <c r="C15" s="106">
        <v>2</v>
      </c>
      <c r="D15" s="107">
        <v>-1</v>
      </c>
      <c r="E15" s="98">
        <v>-1</v>
      </c>
      <c r="F15" s="62">
        <v>-1</v>
      </c>
      <c r="G15" s="65">
        <f t="shared" si="1"/>
        <v>124758.12364129032</v>
      </c>
      <c r="H15" s="65">
        <f t="shared" si="1"/>
        <v>151623.364375</v>
      </c>
      <c r="I15" s="65">
        <f t="shared" si="1"/>
        <v>98344.959999999992</v>
      </c>
      <c r="J15" s="66">
        <f t="shared" si="2"/>
        <v>53467.767274838705</v>
      </c>
      <c r="K15" s="67">
        <f t="shared" si="2"/>
        <v>64981.441874999997</v>
      </c>
      <c r="L15" s="68">
        <f t="shared" si="2"/>
        <v>42147.839999999997</v>
      </c>
      <c r="M15" s="66">
        <f t="shared" si="0"/>
        <v>-53467.767274838705</v>
      </c>
      <c r="N15" s="67">
        <f t="shared" si="0"/>
        <v>-64981.441874999997</v>
      </c>
      <c r="O15" s="68">
        <f t="shared" si="0"/>
        <v>-42147.839999999997</v>
      </c>
      <c r="P15" s="35"/>
      <c r="Q15" s="35"/>
      <c r="R15" s="35"/>
    </row>
    <row r="16" spans="1:18" x14ac:dyDescent="0.4">
      <c r="A16" s="7">
        <v>8</v>
      </c>
      <c r="B16" s="105">
        <v>43909</v>
      </c>
      <c r="C16" s="106">
        <v>2</v>
      </c>
      <c r="D16" s="107">
        <v>1.27</v>
      </c>
      <c r="E16" s="98">
        <v>1.5</v>
      </c>
      <c r="F16" s="62">
        <v>2</v>
      </c>
      <c r="G16" s="65">
        <f t="shared" si="1"/>
        <v>172290.96874862193</v>
      </c>
      <c r="H16" s="65">
        <f t="shared" si="1"/>
        <v>219853.87834375002</v>
      </c>
      <c r="I16" s="65">
        <f t="shared" si="1"/>
        <v>157351.93599999999</v>
      </c>
      <c r="J16" s="66">
        <f t="shared" si="2"/>
        <v>37427.437092387096</v>
      </c>
      <c r="K16" s="67">
        <f t="shared" si="2"/>
        <v>45487.009312500006</v>
      </c>
      <c r="L16" s="68">
        <f t="shared" si="2"/>
        <v>29503.487999999998</v>
      </c>
      <c r="M16" s="66">
        <f t="shared" si="0"/>
        <v>47532.84510733161</v>
      </c>
      <c r="N16" s="67">
        <f t="shared" si="0"/>
        <v>68230.513968750005</v>
      </c>
      <c r="O16" s="68">
        <f t="shared" si="0"/>
        <v>59006.975999999995</v>
      </c>
      <c r="P16" s="35"/>
      <c r="Q16" s="35"/>
      <c r="R16" s="35"/>
    </row>
    <row r="17" spans="1:18" x14ac:dyDescent="0.4">
      <c r="A17" s="7">
        <v>9</v>
      </c>
      <c r="B17" s="105">
        <v>43902</v>
      </c>
      <c r="C17" s="106">
        <v>2</v>
      </c>
      <c r="D17" s="107">
        <v>1.27</v>
      </c>
      <c r="E17" s="98">
        <v>1.5</v>
      </c>
      <c r="F17" s="63">
        <v>2</v>
      </c>
      <c r="G17" s="65">
        <f t="shared" si="1"/>
        <v>237933.82784184688</v>
      </c>
      <c r="H17" s="65">
        <f t="shared" si="1"/>
        <v>318788.12359843752</v>
      </c>
      <c r="I17" s="65">
        <f t="shared" si="1"/>
        <v>251763.09759999998</v>
      </c>
      <c r="J17" s="66">
        <f t="shared" si="2"/>
        <v>51687.290624586574</v>
      </c>
      <c r="K17" s="67">
        <f t="shared" si="2"/>
        <v>65956.163503125019</v>
      </c>
      <c r="L17" s="68">
        <f t="shared" si="2"/>
        <v>47205.580800000003</v>
      </c>
      <c r="M17" s="66">
        <f t="shared" si="0"/>
        <v>65642.85909322495</v>
      </c>
      <c r="N17" s="67">
        <f t="shared" si="0"/>
        <v>98934.245254687528</v>
      </c>
      <c r="O17" s="68">
        <f t="shared" si="0"/>
        <v>94411.161600000007</v>
      </c>
      <c r="P17" s="64"/>
      <c r="Q17" s="35"/>
      <c r="R17" s="35"/>
    </row>
    <row r="18" spans="1:18" x14ac:dyDescent="0.4">
      <c r="A18" s="7">
        <v>10</v>
      </c>
      <c r="B18" s="105">
        <v>43887</v>
      </c>
      <c r="C18" s="106">
        <v>1</v>
      </c>
      <c r="D18" s="107">
        <v>-1</v>
      </c>
      <c r="E18" s="98">
        <v>-1</v>
      </c>
      <c r="F18" s="62">
        <v>-1</v>
      </c>
      <c r="G18" s="65">
        <f t="shared" si="1"/>
        <v>166553.67948929282</v>
      </c>
      <c r="H18" s="65">
        <f t="shared" si="1"/>
        <v>223151.68651890627</v>
      </c>
      <c r="I18" s="65">
        <f>IF(F18="","",I17+O18)</f>
        <v>176234.16832</v>
      </c>
      <c r="J18" s="66">
        <f t="shared" si="2"/>
        <v>71380.148352554068</v>
      </c>
      <c r="K18" s="67">
        <f t="shared" si="2"/>
        <v>95636.437079531257</v>
      </c>
      <c r="L18" s="68">
        <f>IF(I17="","",I17*$J$6/100)</f>
        <v>75528.929279999997</v>
      </c>
      <c r="M18" s="66">
        <f t="shared" si="0"/>
        <v>-71380.148352554068</v>
      </c>
      <c r="N18" s="67">
        <f t="shared" si="0"/>
        <v>-95636.437079531257</v>
      </c>
      <c r="O18" s="68">
        <f t="shared" si="0"/>
        <v>-75528.929279999997</v>
      </c>
      <c r="P18" s="35"/>
      <c r="Q18" s="35"/>
      <c r="R18" s="35"/>
    </row>
    <row r="19" spans="1:18" x14ac:dyDescent="0.4">
      <c r="A19" s="7">
        <v>11</v>
      </c>
      <c r="B19" s="105">
        <v>43882</v>
      </c>
      <c r="C19" s="106">
        <v>1</v>
      </c>
      <c r="D19" s="107">
        <v>1.27</v>
      </c>
      <c r="E19" s="98">
        <v>1.5</v>
      </c>
      <c r="F19" s="63">
        <v>2</v>
      </c>
      <c r="G19" s="65">
        <f t="shared" si="1"/>
        <v>230010.63137471338</v>
      </c>
      <c r="H19" s="65">
        <f t="shared" si="1"/>
        <v>323569.9454524141</v>
      </c>
      <c r="I19" s="65">
        <f t="shared" si="1"/>
        <v>281974.66931199998</v>
      </c>
      <c r="J19" s="66">
        <f t="shared" si="2"/>
        <v>49966.103846787846</v>
      </c>
      <c r="K19" s="67">
        <f t="shared" si="2"/>
        <v>66945.505955671877</v>
      </c>
      <c r="L19" s="68">
        <f t="shared" si="2"/>
        <v>52870.250495999993</v>
      </c>
      <c r="M19" s="66">
        <f t="shared" si="0"/>
        <v>63456.951885420567</v>
      </c>
      <c r="N19" s="67">
        <f t="shared" si="0"/>
        <v>100418.25893350781</v>
      </c>
      <c r="O19" s="68">
        <f t="shared" si="0"/>
        <v>105740.50099199999</v>
      </c>
      <c r="P19" s="64"/>
      <c r="Q19" s="35"/>
      <c r="R19" s="35"/>
    </row>
    <row r="20" spans="1:18" x14ac:dyDescent="0.4">
      <c r="A20" s="7">
        <v>12</v>
      </c>
      <c r="B20" s="105">
        <v>43853</v>
      </c>
      <c r="C20" s="106">
        <v>2</v>
      </c>
      <c r="D20" s="107">
        <v>1.27</v>
      </c>
      <c r="E20" s="98">
        <v>1.5</v>
      </c>
      <c r="F20" s="63">
        <v>2</v>
      </c>
      <c r="G20" s="65">
        <f t="shared" si="1"/>
        <v>317644.68192847917</v>
      </c>
      <c r="H20" s="65">
        <f t="shared" si="1"/>
        <v>469176.42090600042</v>
      </c>
      <c r="I20" s="65">
        <f t="shared" si="1"/>
        <v>451159.47089919995</v>
      </c>
      <c r="J20" s="66">
        <f t="shared" si="2"/>
        <v>69003.189412414009</v>
      </c>
      <c r="K20" s="67">
        <f t="shared" si="2"/>
        <v>97070.983635724231</v>
      </c>
      <c r="L20" s="68">
        <f t="shared" si="2"/>
        <v>84592.400793599983</v>
      </c>
      <c r="M20" s="66">
        <f t="shared" si="0"/>
        <v>87634.050553765788</v>
      </c>
      <c r="N20" s="67">
        <f t="shared" si="0"/>
        <v>145606.47545358635</v>
      </c>
      <c r="O20" s="68">
        <f t="shared" si="0"/>
        <v>169184.80158719997</v>
      </c>
      <c r="P20" s="35"/>
      <c r="Q20" s="35"/>
      <c r="R20" s="35"/>
    </row>
    <row r="21" spans="1:18" x14ac:dyDescent="0.4">
      <c r="A21" s="7">
        <v>13</v>
      </c>
      <c r="B21" s="105">
        <v>43847</v>
      </c>
      <c r="C21" s="106">
        <v>2</v>
      </c>
      <c r="D21" s="107">
        <v>1.27</v>
      </c>
      <c r="E21" s="98">
        <v>1.5</v>
      </c>
      <c r="F21" s="63">
        <v>2</v>
      </c>
      <c r="G21" s="65">
        <f t="shared" si="1"/>
        <v>438667.30574322975</v>
      </c>
      <c r="H21" s="65">
        <f t="shared" si="1"/>
        <v>680305.81031370058</v>
      </c>
      <c r="I21" s="65">
        <f t="shared" si="1"/>
        <v>721855.15343871992</v>
      </c>
      <c r="J21" s="66">
        <f t="shared" si="2"/>
        <v>95293.404578543748</v>
      </c>
      <c r="K21" s="67">
        <f t="shared" si="2"/>
        <v>140752.92627180013</v>
      </c>
      <c r="L21" s="68">
        <f t="shared" si="2"/>
        <v>135347.84126975999</v>
      </c>
      <c r="M21" s="66">
        <f t="shared" si="0"/>
        <v>121022.62381475056</v>
      </c>
      <c r="N21" s="67">
        <f t="shared" si="0"/>
        <v>211129.38940770019</v>
      </c>
      <c r="O21" s="68">
        <f t="shared" si="0"/>
        <v>270695.68253951997</v>
      </c>
      <c r="P21" s="64"/>
      <c r="Q21" s="35"/>
      <c r="R21" s="35"/>
    </row>
    <row r="22" spans="1:18" x14ac:dyDescent="0.4">
      <c r="A22" s="7">
        <v>14</v>
      </c>
      <c r="B22" s="108">
        <v>43816</v>
      </c>
      <c r="C22" s="106">
        <v>1</v>
      </c>
      <c r="D22" s="107">
        <v>-1</v>
      </c>
      <c r="E22" s="98">
        <v>-1</v>
      </c>
      <c r="F22" s="62">
        <v>-1</v>
      </c>
      <c r="G22" s="65">
        <f t="shared" si="1"/>
        <v>307067.11402026081</v>
      </c>
      <c r="H22" s="65">
        <f t="shared" si="1"/>
        <v>476214.06721959042</v>
      </c>
      <c r="I22" s="65">
        <f t="shared" si="1"/>
        <v>505298.60740710399</v>
      </c>
      <c r="J22" s="66">
        <f t="shared" si="2"/>
        <v>131600.19172296894</v>
      </c>
      <c r="K22" s="67">
        <f t="shared" si="2"/>
        <v>204091.74309411019</v>
      </c>
      <c r="L22" s="68">
        <f t="shared" si="2"/>
        <v>216556.54603161596</v>
      </c>
      <c r="M22" s="66">
        <f t="shared" si="0"/>
        <v>-131600.19172296894</v>
      </c>
      <c r="N22" s="67">
        <f t="shared" si="0"/>
        <v>-204091.74309411019</v>
      </c>
      <c r="O22" s="68">
        <f t="shared" si="0"/>
        <v>-216556.54603161596</v>
      </c>
      <c r="P22" s="35"/>
      <c r="Q22" s="35"/>
      <c r="R22" s="35"/>
    </row>
    <row r="23" spans="1:18" x14ac:dyDescent="0.4">
      <c r="A23" s="7">
        <v>15</v>
      </c>
      <c r="B23" s="105">
        <v>44176</v>
      </c>
      <c r="C23" s="106">
        <v>1</v>
      </c>
      <c r="D23" s="107">
        <v>1.27</v>
      </c>
      <c r="E23" s="98">
        <v>1.5</v>
      </c>
      <c r="F23" s="63">
        <v>2</v>
      </c>
      <c r="G23" s="65">
        <f t="shared" si="1"/>
        <v>424059.68446198019</v>
      </c>
      <c r="H23" s="65">
        <f t="shared" si="1"/>
        <v>690510.39746840601</v>
      </c>
      <c r="I23" s="65">
        <f t="shared" si="1"/>
        <v>808477.77185136639</v>
      </c>
      <c r="J23" s="66">
        <f t="shared" si="2"/>
        <v>92120.134206078234</v>
      </c>
      <c r="K23" s="67">
        <f t="shared" si="2"/>
        <v>142864.22016587711</v>
      </c>
      <c r="L23" s="68">
        <f t="shared" si="2"/>
        <v>151589.5822221312</v>
      </c>
      <c r="M23" s="66">
        <f t="shared" si="0"/>
        <v>116992.57044171936</v>
      </c>
      <c r="N23" s="67">
        <f t="shared" si="0"/>
        <v>214296.33024881565</v>
      </c>
      <c r="O23" s="68">
        <f t="shared" si="0"/>
        <v>303179.16444426239</v>
      </c>
      <c r="P23" s="35"/>
      <c r="Q23" s="35"/>
      <c r="R23" s="35"/>
    </row>
    <row r="24" spans="1:18" x14ac:dyDescent="0.4">
      <c r="A24" s="7">
        <v>16</v>
      </c>
      <c r="B24" s="105">
        <v>44157</v>
      </c>
      <c r="C24" s="106">
        <v>2</v>
      </c>
      <c r="D24" s="107">
        <v>1.27</v>
      </c>
      <c r="E24" s="98">
        <v>1.5</v>
      </c>
      <c r="F24" s="62">
        <v>-1</v>
      </c>
      <c r="G24" s="65">
        <f t="shared" si="1"/>
        <v>585626.42424199462</v>
      </c>
      <c r="H24" s="65">
        <f t="shared" si="1"/>
        <v>1001240.0763291887</v>
      </c>
      <c r="I24" s="65">
        <f t="shared" si="1"/>
        <v>565934.44029595645</v>
      </c>
      <c r="J24" s="66">
        <f t="shared" si="2"/>
        <v>127217.90533859405</v>
      </c>
      <c r="K24" s="67">
        <f t="shared" si="2"/>
        <v>207153.1192405218</v>
      </c>
      <c r="L24" s="68">
        <f t="shared" si="2"/>
        <v>242543.33155540991</v>
      </c>
      <c r="M24" s="66">
        <f t="shared" si="0"/>
        <v>161566.73978001444</v>
      </c>
      <c r="N24" s="67">
        <f t="shared" si="0"/>
        <v>310729.6788607827</v>
      </c>
      <c r="O24" s="68">
        <f t="shared" si="0"/>
        <v>-242543.33155540991</v>
      </c>
      <c r="P24" s="35"/>
      <c r="Q24" s="35"/>
      <c r="R24" s="35"/>
    </row>
    <row r="25" spans="1:18" x14ac:dyDescent="0.4">
      <c r="A25" s="7">
        <v>17</v>
      </c>
      <c r="B25" s="105">
        <v>44149</v>
      </c>
      <c r="C25" s="106">
        <v>2</v>
      </c>
      <c r="D25" s="107">
        <v>-1</v>
      </c>
      <c r="E25" s="98">
        <v>-1</v>
      </c>
      <c r="F25" s="62">
        <v>-1</v>
      </c>
      <c r="G25" s="65">
        <f t="shared" si="1"/>
        <v>409938.49696939625</v>
      </c>
      <c r="H25" s="65">
        <f t="shared" si="1"/>
        <v>700868.05343043199</v>
      </c>
      <c r="I25" s="65">
        <f t="shared" si="1"/>
        <v>396154.10820716951</v>
      </c>
      <c r="J25" s="66">
        <f t="shared" si="2"/>
        <v>175687.92727259838</v>
      </c>
      <c r="K25" s="67">
        <f t="shared" si="2"/>
        <v>300372.02289875661</v>
      </c>
      <c r="L25" s="68">
        <f t="shared" si="2"/>
        <v>169780.33208878693</v>
      </c>
      <c r="M25" s="66">
        <f t="shared" ref="M25:O58" si="3">IF(D25="","",J25*D25)</f>
        <v>-175687.92727259838</v>
      </c>
      <c r="N25" s="67">
        <f t="shared" si="3"/>
        <v>-300372.02289875661</v>
      </c>
      <c r="O25" s="68">
        <f t="shared" si="3"/>
        <v>-169780.33208878693</v>
      </c>
      <c r="P25" s="35"/>
      <c r="Q25" s="35"/>
      <c r="R25" s="35"/>
    </row>
    <row r="26" spans="1:18" x14ac:dyDescent="0.4">
      <c r="A26" s="7">
        <v>18</v>
      </c>
      <c r="B26" s="105">
        <v>44120</v>
      </c>
      <c r="C26" s="106">
        <v>1</v>
      </c>
      <c r="D26" s="107">
        <v>1.27</v>
      </c>
      <c r="E26" s="98">
        <v>1.5</v>
      </c>
      <c r="F26" s="63">
        <v>2</v>
      </c>
      <c r="G26" s="65">
        <f t="shared" ref="G26:I41" si="4">IF(D26="","",G25+M26)</f>
        <v>566125.06431473629</v>
      </c>
      <c r="H26" s="65">
        <f t="shared" si="4"/>
        <v>1016258.6774741263</v>
      </c>
      <c r="I26" s="65">
        <f t="shared" si="4"/>
        <v>633846.57313147117</v>
      </c>
      <c r="J26" s="66">
        <f t="shared" ref="J26:L45" si="5">IF(G25="","",G25*$J$6/100)</f>
        <v>122981.54909081888</v>
      </c>
      <c r="K26" s="67">
        <f t="shared" si="5"/>
        <v>210260.41602912958</v>
      </c>
      <c r="L26" s="68">
        <f t="shared" si="5"/>
        <v>118846.23246215085</v>
      </c>
      <c r="M26" s="66">
        <f t="shared" si="3"/>
        <v>156186.56734533998</v>
      </c>
      <c r="N26" s="67">
        <f t="shared" si="3"/>
        <v>315390.62404369435</v>
      </c>
      <c r="O26" s="68">
        <f t="shared" si="3"/>
        <v>237692.46492430169</v>
      </c>
      <c r="P26" s="35"/>
      <c r="Q26" s="35"/>
      <c r="R26" s="35"/>
    </row>
    <row r="27" spans="1:18" x14ac:dyDescent="0.4">
      <c r="A27" s="7">
        <v>19</v>
      </c>
      <c r="B27" s="105">
        <v>44107</v>
      </c>
      <c r="C27" s="106">
        <v>1</v>
      </c>
      <c r="D27" s="107">
        <v>1.27</v>
      </c>
      <c r="E27" s="98">
        <v>1.5</v>
      </c>
      <c r="F27" s="63">
        <v>2</v>
      </c>
      <c r="G27" s="65">
        <f t="shared" si="4"/>
        <v>781818.71381865081</v>
      </c>
      <c r="H27" s="65">
        <f t="shared" si="4"/>
        <v>1473575.0823374833</v>
      </c>
      <c r="I27" s="65">
        <f t="shared" si="4"/>
        <v>1014154.5170103539</v>
      </c>
      <c r="J27" s="66">
        <f t="shared" si="5"/>
        <v>169837.5192944209</v>
      </c>
      <c r="K27" s="67">
        <f t="shared" si="5"/>
        <v>304877.60324223788</v>
      </c>
      <c r="L27" s="68">
        <f t="shared" si="5"/>
        <v>190153.97193944134</v>
      </c>
      <c r="M27" s="66">
        <f t="shared" si="3"/>
        <v>215693.64950391455</v>
      </c>
      <c r="N27" s="67">
        <f t="shared" si="3"/>
        <v>457316.40486335685</v>
      </c>
      <c r="O27" s="68">
        <f t="shared" si="3"/>
        <v>380307.94387888268</v>
      </c>
      <c r="P27" s="35"/>
      <c r="Q27" s="35"/>
      <c r="R27" s="35"/>
    </row>
    <row r="28" spans="1:18" x14ac:dyDescent="0.4">
      <c r="A28" s="7">
        <v>20</v>
      </c>
      <c r="B28" s="105">
        <v>44071</v>
      </c>
      <c r="C28" s="106">
        <v>2</v>
      </c>
      <c r="D28" s="107">
        <v>1.27</v>
      </c>
      <c r="E28" s="98">
        <v>1.5</v>
      </c>
      <c r="F28" s="63">
        <v>2</v>
      </c>
      <c r="G28" s="65">
        <f t="shared" si="4"/>
        <v>1079691.6437835568</v>
      </c>
      <c r="H28" s="65">
        <f t="shared" si="4"/>
        <v>2136683.8693893505</v>
      </c>
      <c r="I28" s="65">
        <f t="shared" si="4"/>
        <v>1622647.2272165662</v>
      </c>
      <c r="J28" s="66">
        <f t="shared" si="5"/>
        <v>234545.61414559523</v>
      </c>
      <c r="K28" s="67">
        <f t="shared" si="5"/>
        <v>442072.52470124495</v>
      </c>
      <c r="L28" s="68">
        <f t="shared" si="5"/>
        <v>304246.35510310618</v>
      </c>
      <c r="M28" s="66">
        <f t="shared" si="3"/>
        <v>297872.92996490595</v>
      </c>
      <c r="N28" s="67">
        <f t="shared" si="3"/>
        <v>663108.78705186746</v>
      </c>
      <c r="O28" s="68">
        <f t="shared" si="3"/>
        <v>608492.71020621236</v>
      </c>
      <c r="P28" s="35"/>
      <c r="Q28" s="35"/>
      <c r="R28" s="35"/>
    </row>
    <row r="29" spans="1:18" x14ac:dyDescent="0.4">
      <c r="A29" s="7">
        <v>21</v>
      </c>
      <c r="B29" s="105">
        <v>44065</v>
      </c>
      <c r="C29" s="106">
        <v>2</v>
      </c>
      <c r="D29" s="107">
        <v>-1</v>
      </c>
      <c r="E29" s="98">
        <v>-1</v>
      </c>
      <c r="F29" s="62">
        <v>-1</v>
      </c>
      <c r="G29" s="65">
        <f t="shared" si="4"/>
        <v>755784.15064848971</v>
      </c>
      <c r="H29" s="65">
        <f t="shared" si="4"/>
        <v>1495678.7085725456</v>
      </c>
      <c r="I29" s="65">
        <f t="shared" si="4"/>
        <v>1135853.0590515963</v>
      </c>
      <c r="J29" s="66">
        <f t="shared" si="5"/>
        <v>323907.49313506705</v>
      </c>
      <c r="K29" s="67">
        <f t="shared" si="5"/>
        <v>641005.16081680509</v>
      </c>
      <c r="L29" s="68">
        <f t="shared" si="5"/>
        <v>486794.16816496983</v>
      </c>
      <c r="M29" s="66">
        <f t="shared" si="3"/>
        <v>-323907.49313506705</v>
      </c>
      <c r="N29" s="67">
        <f t="shared" si="3"/>
        <v>-641005.16081680509</v>
      </c>
      <c r="O29" s="68">
        <f t="shared" si="3"/>
        <v>-486794.16816496983</v>
      </c>
      <c r="P29" s="35"/>
      <c r="Q29" s="35"/>
      <c r="R29" s="35"/>
    </row>
    <row r="30" spans="1:18" x14ac:dyDescent="0.4">
      <c r="A30" s="7">
        <v>22</v>
      </c>
      <c r="B30" s="105">
        <v>44062</v>
      </c>
      <c r="C30" s="106">
        <v>2</v>
      </c>
      <c r="D30" s="107">
        <v>-1</v>
      </c>
      <c r="E30" s="98">
        <v>-1</v>
      </c>
      <c r="F30" s="62">
        <v>-1</v>
      </c>
      <c r="G30" s="65">
        <f t="shared" si="4"/>
        <v>529048.90545394283</v>
      </c>
      <c r="H30" s="65">
        <f t="shared" si="4"/>
        <v>1046975.0960007819</v>
      </c>
      <c r="I30" s="65">
        <f t="shared" si="4"/>
        <v>795097.14133611741</v>
      </c>
      <c r="J30" s="66">
        <f t="shared" si="5"/>
        <v>226735.24519454691</v>
      </c>
      <c r="K30" s="67">
        <f t="shared" si="5"/>
        <v>448703.61257176369</v>
      </c>
      <c r="L30" s="68">
        <f t="shared" si="5"/>
        <v>340755.91771547892</v>
      </c>
      <c r="M30" s="66">
        <f t="shared" si="3"/>
        <v>-226735.24519454691</v>
      </c>
      <c r="N30" s="67">
        <f t="shared" si="3"/>
        <v>-448703.61257176369</v>
      </c>
      <c r="O30" s="68">
        <f t="shared" si="3"/>
        <v>-340755.91771547892</v>
      </c>
      <c r="P30" s="35"/>
      <c r="Q30" s="35"/>
      <c r="R30" s="35"/>
    </row>
    <row r="31" spans="1:18" x14ac:dyDescent="0.4">
      <c r="A31" s="7">
        <v>23</v>
      </c>
      <c r="B31" s="105">
        <v>44057</v>
      </c>
      <c r="C31" s="106">
        <v>2</v>
      </c>
      <c r="D31" s="107">
        <v>1.27</v>
      </c>
      <c r="E31" s="98">
        <v>1.5</v>
      </c>
      <c r="F31" s="63">
        <v>2</v>
      </c>
      <c r="G31" s="65">
        <f t="shared" si="4"/>
        <v>730616.53843189508</v>
      </c>
      <c r="H31" s="65">
        <f t="shared" si="4"/>
        <v>1518113.8892011337</v>
      </c>
      <c r="I31" s="65">
        <f t="shared" si="4"/>
        <v>1272155.4261377878</v>
      </c>
      <c r="J31" s="66">
        <f t="shared" si="5"/>
        <v>158714.67163618284</v>
      </c>
      <c r="K31" s="67">
        <f t="shared" si="5"/>
        <v>314092.52880023455</v>
      </c>
      <c r="L31" s="68">
        <f t="shared" si="5"/>
        <v>238529.14240083523</v>
      </c>
      <c r="M31" s="66">
        <f t="shared" si="3"/>
        <v>201567.63297795222</v>
      </c>
      <c r="N31" s="67">
        <f t="shared" si="3"/>
        <v>471138.79320035182</v>
      </c>
      <c r="O31" s="68">
        <f t="shared" si="3"/>
        <v>477058.28480167047</v>
      </c>
      <c r="P31" s="35"/>
      <c r="Q31" s="35"/>
      <c r="R31" s="35"/>
    </row>
    <row r="32" spans="1:18" x14ac:dyDescent="0.4">
      <c r="A32" s="7">
        <v>24</v>
      </c>
      <c r="B32" s="105">
        <v>44042</v>
      </c>
      <c r="C32" s="106">
        <v>1</v>
      </c>
      <c r="D32" s="107">
        <v>-1</v>
      </c>
      <c r="E32" s="98">
        <v>-1</v>
      </c>
      <c r="F32" s="62">
        <v>-1</v>
      </c>
      <c r="G32" s="65">
        <f t="shared" si="4"/>
        <v>511431.57690232655</v>
      </c>
      <c r="H32" s="65">
        <f t="shared" si="4"/>
        <v>1062679.7224407936</v>
      </c>
      <c r="I32" s="65">
        <f t="shared" si="4"/>
        <v>890508.79829645134</v>
      </c>
      <c r="J32" s="66">
        <f t="shared" si="5"/>
        <v>219184.96152956851</v>
      </c>
      <c r="K32" s="67">
        <f t="shared" si="5"/>
        <v>455434.1667603401</v>
      </c>
      <c r="L32" s="68">
        <f t="shared" si="5"/>
        <v>381646.62784133636</v>
      </c>
      <c r="M32" s="66">
        <f t="shared" si="3"/>
        <v>-219184.96152956851</v>
      </c>
      <c r="N32" s="67">
        <f t="shared" si="3"/>
        <v>-455434.1667603401</v>
      </c>
      <c r="O32" s="68">
        <f t="shared" si="3"/>
        <v>-381646.62784133636</v>
      </c>
      <c r="P32" s="35"/>
      <c r="Q32" s="35"/>
      <c r="R32" s="35"/>
    </row>
    <row r="33" spans="1:18" x14ac:dyDescent="0.4">
      <c r="A33" s="7">
        <v>25</v>
      </c>
      <c r="B33" s="105">
        <v>44038</v>
      </c>
      <c r="C33" s="106">
        <v>2</v>
      </c>
      <c r="D33" s="107">
        <v>-1</v>
      </c>
      <c r="E33" s="98">
        <v>-1</v>
      </c>
      <c r="F33" s="62">
        <v>-1</v>
      </c>
      <c r="G33" s="65">
        <f t="shared" si="4"/>
        <v>358002.10383162857</v>
      </c>
      <c r="H33" s="65">
        <f t="shared" si="4"/>
        <v>743875.8057085555</v>
      </c>
      <c r="I33" s="65">
        <f t="shared" si="4"/>
        <v>623356.15880751587</v>
      </c>
      <c r="J33" s="66">
        <f t="shared" si="5"/>
        <v>153429.47307069798</v>
      </c>
      <c r="K33" s="67">
        <f t="shared" si="5"/>
        <v>318803.91673223808</v>
      </c>
      <c r="L33" s="68">
        <f t="shared" si="5"/>
        <v>267152.63948893541</v>
      </c>
      <c r="M33" s="66">
        <f t="shared" si="3"/>
        <v>-153429.47307069798</v>
      </c>
      <c r="N33" s="67">
        <f t="shared" si="3"/>
        <v>-318803.91673223808</v>
      </c>
      <c r="O33" s="68">
        <f t="shared" si="3"/>
        <v>-267152.63948893541</v>
      </c>
      <c r="P33" s="35"/>
      <c r="Q33" s="35"/>
      <c r="R33" s="35"/>
    </row>
    <row r="34" spans="1:18" x14ac:dyDescent="0.4">
      <c r="A34" s="7">
        <v>26</v>
      </c>
      <c r="B34" s="105">
        <v>44017</v>
      </c>
      <c r="C34" s="106">
        <v>2</v>
      </c>
      <c r="D34" s="107">
        <v>1.27</v>
      </c>
      <c r="E34" s="98">
        <v>1.5</v>
      </c>
      <c r="F34" s="63">
        <v>2</v>
      </c>
      <c r="G34" s="65">
        <f t="shared" si="4"/>
        <v>494400.90539147903</v>
      </c>
      <c r="H34" s="65">
        <f t="shared" si="4"/>
        <v>1078619.9182774054</v>
      </c>
      <c r="I34" s="65">
        <f t="shared" si="4"/>
        <v>997369.85409202543</v>
      </c>
      <c r="J34" s="66">
        <f t="shared" si="5"/>
        <v>107400.63114948857</v>
      </c>
      <c r="K34" s="67">
        <f t="shared" si="5"/>
        <v>223162.74171256664</v>
      </c>
      <c r="L34" s="68">
        <f t="shared" si="5"/>
        <v>187006.84764225475</v>
      </c>
      <c r="M34" s="66">
        <f t="shared" si="3"/>
        <v>136398.80155985049</v>
      </c>
      <c r="N34" s="67">
        <f t="shared" si="3"/>
        <v>334744.11256884993</v>
      </c>
      <c r="O34" s="68">
        <f t="shared" si="3"/>
        <v>374013.69528450951</v>
      </c>
      <c r="P34" s="35"/>
      <c r="Q34" s="35"/>
      <c r="R34" s="35"/>
    </row>
    <row r="35" spans="1:18" x14ac:dyDescent="0.4">
      <c r="A35" s="7">
        <v>27</v>
      </c>
      <c r="B35" s="105">
        <v>44016</v>
      </c>
      <c r="C35" s="106">
        <v>2</v>
      </c>
      <c r="D35" s="107">
        <v>1.27</v>
      </c>
      <c r="E35" s="98">
        <v>1.5</v>
      </c>
      <c r="F35" s="63">
        <v>2</v>
      </c>
      <c r="G35" s="65">
        <f t="shared" si="4"/>
        <v>682767.65034563257</v>
      </c>
      <c r="H35" s="65">
        <f t="shared" si="4"/>
        <v>1563998.8815022379</v>
      </c>
      <c r="I35" s="65">
        <f t="shared" si="4"/>
        <v>1595791.7665472408</v>
      </c>
      <c r="J35" s="66">
        <f t="shared" si="5"/>
        <v>148320.27161744371</v>
      </c>
      <c r="K35" s="67">
        <f t="shared" si="5"/>
        <v>323585.97548322164</v>
      </c>
      <c r="L35" s="68">
        <f t="shared" si="5"/>
        <v>299210.95622760762</v>
      </c>
      <c r="M35" s="66">
        <f t="shared" si="3"/>
        <v>188366.74495415352</v>
      </c>
      <c r="N35" s="67">
        <f t="shared" si="3"/>
        <v>485378.96322483243</v>
      </c>
      <c r="O35" s="68">
        <f t="shared" si="3"/>
        <v>598421.91245521524</v>
      </c>
      <c r="P35" s="35"/>
      <c r="Q35" s="35"/>
      <c r="R35" s="35"/>
    </row>
    <row r="36" spans="1:18" x14ac:dyDescent="0.4">
      <c r="A36" s="7">
        <v>28</v>
      </c>
      <c r="B36" s="105">
        <v>44017</v>
      </c>
      <c r="C36" s="106">
        <v>2</v>
      </c>
      <c r="D36" s="107">
        <v>1.27</v>
      </c>
      <c r="E36" s="98">
        <v>1.5</v>
      </c>
      <c r="F36" s="63">
        <v>2</v>
      </c>
      <c r="G36" s="65">
        <f t="shared" si="4"/>
        <v>942902.12512731855</v>
      </c>
      <c r="H36" s="65">
        <f t="shared" si="4"/>
        <v>2267798.3781782449</v>
      </c>
      <c r="I36" s="65">
        <f t="shared" si="4"/>
        <v>2553266.8264755853</v>
      </c>
      <c r="J36" s="66">
        <f t="shared" si="5"/>
        <v>204830.29510368977</v>
      </c>
      <c r="K36" s="67">
        <f t="shared" si="5"/>
        <v>469199.66445067135</v>
      </c>
      <c r="L36" s="68">
        <f t="shared" si="5"/>
        <v>478737.52996417222</v>
      </c>
      <c r="M36" s="66">
        <f t="shared" si="3"/>
        <v>260134.474781686</v>
      </c>
      <c r="N36" s="67">
        <f t="shared" si="3"/>
        <v>703799.49667600705</v>
      </c>
      <c r="O36" s="68">
        <f t="shared" si="3"/>
        <v>957475.05992834445</v>
      </c>
      <c r="P36" s="35"/>
      <c r="Q36" s="35"/>
      <c r="R36" s="35"/>
    </row>
    <row r="37" spans="1:18" x14ac:dyDescent="0.4">
      <c r="A37" s="7">
        <v>29</v>
      </c>
      <c r="B37" s="105">
        <v>44014</v>
      </c>
      <c r="C37" s="106">
        <v>2</v>
      </c>
      <c r="D37" s="107">
        <v>1.27</v>
      </c>
      <c r="E37" s="98">
        <v>1.5</v>
      </c>
      <c r="F37" s="63">
        <v>2</v>
      </c>
      <c r="G37" s="65">
        <f t="shared" si="4"/>
        <v>1302147.8348008269</v>
      </c>
      <c r="H37" s="65">
        <f t="shared" si="4"/>
        <v>3288307.6483584549</v>
      </c>
      <c r="I37" s="65">
        <f t="shared" si="4"/>
        <v>4085226.9223609366</v>
      </c>
      <c r="J37" s="66">
        <f t="shared" si="5"/>
        <v>282870.63753819553</v>
      </c>
      <c r="K37" s="67">
        <f t="shared" si="5"/>
        <v>680339.51345347345</v>
      </c>
      <c r="L37" s="68">
        <f t="shared" si="5"/>
        <v>765980.04794267565</v>
      </c>
      <c r="M37" s="66">
        <f t="shared" si="3"/>
        <v>359245.7096735083</v>
      </c>
      <c r="N37" s="67">
        <f t="shared" si="3"/>
        <v>1020509.2701802102</v>
      </c>
      <c r="O37" s="68">
        <f t="shared" si="3"/>
        <v>1531960.0958853513</v>
      </c>
      <c r="P37" s="35"/>
      <c r="Q37" s="35"/>
      <c r="R37" s="35"/>
    </row>
    <row r="38" spans="1:18" x14ac:dyDescent="0.4">
      <c r="A38" s="7">
        <v>30</v>
      </c>
      <c r="B38" s="105">
        <v>44008</v>
      </c>
      <c r="C38" s="106">
        <v>2</v>
      </c>
      <c r="D38" s="107">
        <v>-1</v>
      </c>
      <c r="E38" s="98">
        <v>-1</v>
      </c>
      <c r="F38" s="62">
        <v>-1</v>
      </c>
      <c r="G38" s="65">
        <f t="shared" si="4"/>
        <v>911503.48436057882</v>
      </c>
      <c r="H38" s="65">
        <f t="shared" si="4"/>
        <v>2301815.3538509184</v>
      </c>
      <c r="I38" s="65">
        <f t="shared" si="4"/>
        <v>2859658.8456526557</v>
      </c>
      <c r="J38" s="66">
        <f t="shared" si="5"/>
        <v>390644.35044024803</v>
      </c>
      <c r="K38" s="67">
        <f t="shared" si="5"/>
        <v>986492.29450753646</v>
      </c>
      <c r="L38" s="68">
        <f t="shared" si="5"/>
        <v>1225568.0767082809</v>
      </c>
      <c r="M38" s="66">
        <f t="shared" si="3"/>
        <v>-390644.35044024803</v>
      </c>
      <c r="N38" s="67">
        <f t="shared" si="3"/>
        <v>-986492.29450753646</v>
      </c>
      <c r="O38" s="68">
        <f t="shared" si="3"/>
        <v>-1225568.0767082809</v>
      </c>
      <c r="P38" s="35"/>
      <c r="Q38" s="35"/>
      <c r="R38" s="35"/>
    </row>
    <row r="39" spans="1:18" x14ac:dyDescent="0.4">
      <c r="A39" s="7">
        <v>31</v>
      </c>
      <c r="B39" s="105">
        <v>43989</v>
      </c>
      <c r="C39" s="106">
        <v>1</v>
      </c>
      <c r="D39" s="107">
        <v>-1</v>
      </c>
      <c r="E39" s="98">
        <v>-1</v>
      </c>
      <c r="F39" s="62">
        <v>-1</v>
      </c>
      <c r="G39" s="65">
        <f t="shared" si="4"/>
        <v>638052.43905240519</v>
      </c>
      <c r="H39" s="65">
        <f t="shared" si="4"/>
        <v>1611270.7476956428</v>
      </c>
      <c r="I39" s="65">
        <f t="shared" si="4"/>
        <v>2001761.1919568591</v>
      </c>
      <c r="J39" s="66">
        <f t="shared" si="5"/>
        <v>273451.04530817363</v>
      </c>
      <c r="K39" s="67">
        <f t="shared" si="5"/>
        <v>690544.6061552756</v>
      </c>
      <c r="L39" s="68">
        <f t="shared" si="5"/>
        <v>857897.65369579673</v>
      </c>
      <c r="M39" s="66">
        <f t="shared" si="3"/>
        <v>-273451.04530817363</v>
      </c>
      <c r="N39" s="67">
        <f t="shared" si="3"/>
        <v>-690544.6061552756</v>
      </c>
      <c r="O39" s="68">
        <f t="shared" si="3"/>
        <v>-857897.65369579673</v>
      </c>
      <c r="P39" s="35"/>
      <c r="Q39" s="35"/>
      <c r="R39" s="35"/>
    </row>
    <row r="40" spans="1:18" x14ac:dyDescent="0.4">
      <c r="A40" s="7">
        <v>32</v>
      </c>
      <c r="B40" s="105">
        <v>43958</v>
      </c>
      <c r="C40" s="106">
        <v>1</v>
      </c>
      <c r="D40" s="107">
        <v>-1</v>
      </c>
      <c r="E40" s="98">
        <v>-1</v>
      </c>
      <c r="F40" s="62">
        <v>-1</v>
      </c>
      <c r="G40" s="65">
        <f t="shared" si="4"/>
        <v>446636.70733668364</v>
      </c>
      <c r="H40" s="65">
        <f t="shared" si="4"/>
        <v>1127889.5233869499</v>
      </c>
      <c r="I40" s="65">
        <f t="shared" si="4"/>
        <v>1401232.8343698015</v>
      </c>
      <c r="J40" s="66">
        <f t="shared" si="5"/>
        <v>191415.73171572157</v>
      </c>
      <c r="K40" s="67">
        <f t="shared" si="5"/>
        <v>483381.22430869279</v>
      </c>
      <c r="L40" s="68">
        <f t="shared" si="5"/>
        <v>600528.35758705775</v>
      </c>
      <c r="M40" s="66">
        <f t="shared" si="3"/>
        <v>-191415.73171572157</v>
      </c>
      <c r="N40" s="67">
        <f t="shared" si="3"/>
        <v>-483381.22430869279</v>
      </c>
      <c r="O40" s="68">
        <f t="shared" si="3"/>
        <v>-600528.35758705775</v>
      </c>
      <c r="P40" s="35"/>
      <c r="Q40" s="35"/>
      <c r="R40" s="35"/>
    </row>
    <row r="41" spans="1:18" x14ac:dyDescent="0.4">
      <c r="A41" s="7">
        <v>33</v>
      </c>
      <c r="B41" s="105">
        <v>43939</v>
      </c>
      <c r="C41" s="106">
        <v>2</v>
      </c>
      <c r="D41" s="107">
        <v>1.27</v>
      </c>
      <c r="E41" s="98">
        <v>1.5</v>
      </c>
      <c r="F41" s="63">
        <v>2</v>
      </c>
      <c r="G41" s="65">
        <f t="shared" si="4"/>
        <v>616805.29283196013</v>
      </c>
      <c r="H41" s="65">
        <f t="shared" si="4"/>
        <v>1635439.8089110772</v>
      </c>
      <c r="I41" s="65">
        <f t="shared" si="4"/>
        <v>2241972.5349916825</v>
      </c>
      <c r="J41" s="66">
        <f t="shared" si="5"/>
        <v>133991.0122010051</v>
      </c>
      <c r="K41" s="67">
        <f t="shared" si="5"/>
        <v>338366.85701608495</v>
      </c>
      <c r="L41" s="68">
        <f t="shared" si="5"/>
        <v>420369.85031094047</v>
      </c>
      <c r="M41" s="66">
        <f t="shared" si="3"/>
        <v>170168.58549527646</v>
      </c>
      <c r="N41" s="67">
        <f t="shared" si="3"/>
        <v>507550.28552412742</v>
      </c>
      <c r="O41" s="68">
        <f t="shared" si="3"/>
        <v>840739.70062188094</v>
      </c>
      <c r="P41" s="35"/>
      <c r="Q41" s="35"/>
      <c r="R41" s="35"/>
    </row>
    <row r="42" spans="1:18" x14ac:dyDescent="0.4">
      <c r="A42" s="7">
        <v>34</v>
      </c>
      <c r="B42" s="105">
        <v>43932</v>
      </c>
      <c r="C42" s="106">
        <v>2</v>
      </c>
      <c r="D42" s="107">
        <v>-1</v>
      </c>
      <c r="E42" s="98">
        <v>-1</v>
      </c>
      <c r="F42" s="62">
        <v>-1</v>
      </c>
      <c r="G42" s="65">
        <f t="shared" ref="G42:I42" si="6">IF(D42="","",G41+M42)</f>
        <v>431763.70498237212</v>
      </c>
      <c r="H42" s="65">
        <f t="shared" si="6"/>
        <v>1144807.866237754</v>
      </c>
      <c r="I42" s="65">
        <f t="shared" si="6"/>
        <v>1569380.7744941777</v>
      </c>
      <c r="J42" s="66">
        <f t="shared" si="5"/>
        <v>185041.58784958802</v>
      </c>
      <c r="K42" s="67">
        <f t="shared" si="5"/>
        <v>490631.94267332315</v>
      </c>
      <c r="L42" s="68">
        <f t="shared" si="5"/>
        <v>672591.76049750473</v>
      </c>
      <c r="M42" s="66">
        <f>IF(D42="","",J42*D42)</f>
        <v>-185041.58784958802</v>
      </c>
      <c r="N42" s="67">
        <f t="shared" si="3"/>
        <v>-490631.94267332315</v>
      </c>
      <c r="O42" s="68">
        <f t="shared" si="3"/>
        <v>-672591.76049750473</v>
      </c>
      <c r="P42" s="35"/>
      <c r="Q42" s="35"/>
      <c r="R42" s="35"/>
    </row>
    <row r="43" spans="1:18" x14ac:dyDescent="0.4">
      <c r="A43" s="3">
        <v>35</v>
      </c>
      <c r="B43" s="105">
        <v>43932</v>
      </c>
      <c r="C43" s="106">
        <v>1</v>
      </c>
      <c r="D43" s="107">
        <v>-1</v>
      </c>
      <c r="E43" s="98">
        <v>-1</v>
      </c>
      <c r="F43" s="62">
        <v>-1</v>
      </c>
      <c r="G43" s="65">
        <f>IF(D43="","",G42+M43)</f>
        <v>302234.59348766046</v>
      </c>
      <c r="H43" s="65">
        <f>IF(E43="","",H42+N43)</f>
        <v>801365.50636642775</v>
      </c>
      <c r="I43" s="65">
        <f>IF(F43="","",I42+O43)</f>
        <v>1098566.5421459244</v>
      </c>
      <c r="J43" s="66">
        <f t="shared" si="5"/>
        <v>129529.11149471164</v>
      </c>
      <c r="K43" s="67">
        <f t="shared" si="5"/>
        <v>343442.35987132625</v>
      </c>
      <c r="L43" s="68">
        <f t="shared" si="5"/>
        <v>470814.23234825325</v>
      </c>
      <c r="M43" s="66">
        <f t="shared" si="3"/>
        <v>-129529.11149471164</v>
      </c>
      <c r="N43" s="67">
        <f t="shared" si="3"/>
        <v>-343442.35987132625</v>
      </c>
      <c r="O43" s="68">
        <f t="shared" si="3"/>
        <v>-470814.23234825325</v>
      </c>
    </row>
    <row r="44" spans="1:18" x14ac:dyDescent="0.4">
      <c r="A44" s="7">
        <v>36</v>
      </c>
      <c r="B44" s="105">
        <v>43929</v>
      </c>
      <c r="C44" s="106">
        <v>2</v>
      </c>
      <c r="D44" s="107">
        <v>1.27</v>
      </c>
      <c r="E44" s="98">
        <v>1.5</v>
      </c>
      <c r="F44" s="63">
        <v>2</v>
      </c>
      <c r="G44" s="65">
        <f t="shared" ref="G44:I57" si="7">IF(D44="","",G43+M44)</f>
        <v>417385.9736064591</v>
      </c>
      <c r="H44" s="65">
        <f t="shared" si="7"/>
        <v>1161979.9842313202</v>
      </c>
      <c r="I44" s="65">
        <f t="shared" si="7"/>
        <v>1757706.4674334791</v>
      </c>
      <c r="J44" s="66">
        <f t="shared" si="5"/>
        <v>90670.378046298138</v>
      </c>
      <c r="K44" s="67">
        <f t="shared" si="5"/>
        <v>240409.65190992833</v>
      </c>
      <c r="L44" s="68">
        <f t="shared" si="5"/>
        <v>329569.96264377731</v>
      </c>
      <c r="M44" s="66">
        <f>IF(D44="","",J44*D44)</f>
        <v>115151.38011879864</v>
      </c>
      <c r="N44" s="67">
        <f t="shared" si="3"/>
        <v>360614.47786489251</v>
      </c>
      <c r="O44" s="68">
        <f t="shared" si="3"/>
        <v>659139.92528755462</v>
      </c>
    </row>
    <row r="45" spans="1:18" x14ac:dyDescent="0.4">
      <c r="A45" s="7">
        <v>37</v>
      </c>
      <c r="B45" s="105">
        <v>43910</v>
      </c>
      <c r="C45" s="106">
        <v>1</v>
      </c>
      <c r="D45" s="107">
        <v>1.27</v>
      </c>
      <c r="E45" s="98">
        <v>1.5</v>
      </c>
      <c r="F45" s="63">
        <v>2</v>
      </c>
      <c r="G45" s="65">
        <f t="shared" si="7"/>
        <v>576410.02955052</v>
      </c>
      <c r="H45" s="65">
        <f t="shared" si="7"/>
        <v>1684870.9771354143</v>
      </c>
      <c r="I45" s="65">
        <f t="shared" si="7"/>
        <v>2812330.3478935668</v>
      </c>
      <c r="J45" s="66">
        <f t="shared" si="5"/>
        <v>125215.79208193773</v>
      </c>
      <c r="K45" s="67">
        <f t="shared" si="5"/>
        <v>348593.99526939611</v>
      </c>
      <c r="L45" s="68">
        <f t="shared" si="5"/>
        <v>527311.94023004372</v>
      </c>
      <c r="M45" s="66">
        <f t="shared" si="3"/>
        <v>159024.05594406094</v>
      </c>
      <c r="N45" s="67">
        <f t="shared" si="3"/>
        <v>522890.99290409416</v>
      </c>
      <c r="O45" s="68">
        <f t="shared" si="3"/>
        <v>1054623.8804600874</v>
      </c>
    </row>
    <row r="46" spans="1:18" x14ac:dyDescent="0.4">
      <c r="A46" s="7">
        <v>38</v>
      </c>
      <c r="B46" s="105">
        <v>43905</v>
      </c>
      <c r="C46" s="106">
        <v>1</v>
      </c>
      <c r="D46" s="107">
        <v>1.27</v>
      </c>
      <c r="E46" s="98">
        <v>1.5</v>
      </c>
      <c r="F46" s="62">
        <v>2</v>
      </c>
      <c r="G46" s="65">
        <f t="shared" si="7"/>
        <v>796022.25080926809</v>
      </c>
      <c r="H46" s="65">
        <f t="shared" si="7"/>
        <v>2443062.9168463508</v>
      </c>
      <c r="I46" s="65">
        <f t="shared" si="7"/>
        <v>4499728.5566297071</v>
      </c>
      <c r="J46" s="66">
        <f t="shared" ref="J46:L56" si="8">IF(G45="","",G45*$J$6/100)</f>
        <v>172923.00886515598</v>
      </c>
      <c r="K46" s="67">
        <f t="shared" si="8"/>
        <v>505461.2931406243</v>
      </c>
      <c r="L46" s="68">
        <f t="shared" si="8"/>
        <v>843699.10436807002</v>
      </c>
      <c r="M46" s="66">
        <f t="shared" si="3"/>
        <v>219612.22125874809</v>
      </c>
      <c r="N46" s="67">
        <f t="shared" si="3"/>
        <v>758191.93971093651</v>
      </c>
      <c r="O46" s="68">
        <f t="shared" si="3"/>
        <v>1687398.20873614</v>
      </c>
    </row>
    <row r="47" spans="1:18" x14ac:dyDescent="0.4">
      <c r="A47" s="7">
        <v>39</v>
      </c>
      <c r="B47" s="105">
        <v>43902</v>
      </c>
      <c r="C47" s="106">
        <v>1</v>
      </c>
      <c r="D47" s="107">
        <v>1.27</v>
      </c>
      <c r="E47" s="98">
        <v>1.5</v>
      </c>
      <c r="F47" s="62">
        <v>2</v>
      </c>
      <c r="G47" s="65">
        <f t="shared" si="7"/>
        <v>1099306.7283675992</v>
      </c>
      <c r="H47" s="65">
        <f t="shared" si="7"/>
        <v>3542441.2294272087</v>
      </c>
      <c r="I47" s="65">
        <f t="shared" si="7"/>
        <v>7199565.690607531</v>
      </c>
      <c r="J47" s="66">
        <f t="shared" si="8"/>
        <v>238806.67524278045</v>
      </c>
      <c r="K47" s="67">
        <f t="shared" si="8"/>
        <v>732918.8750539053</v>
      </c>
      <c r="L47" s="68">
        <f t="shared" si="8"/>
        <v>1349918.5669889122</v>
      </c>
      <c r="M47" s="66">
        <f t="shared" si="3"/>
        <v>303284.47755833116</v>
      </c>
      <c r="N47" s="67">
        <f t="shared" si="3"/>
        <v>1099378.3125808579</v>
      </c>
      <c r="O47" s="68">
        <f t="shared" si="3"/>
        <v>2699837.1339778244</v>
      </c>
    </row>
    <row r="48" spans="1:18" x14ac:dyDescent="0.4">
      <c r="A48" s="7">
        <v>40</v>
      </c>
      <c r="B48" s="105">
        <v>43897</v>
      </c>
      <c r="C48" s="106">
        <v>2</v>
      </c>
      <c r="D48" s="107">
        <v>1.27</v>
      </c>
      <c r="E48" s="98">
        <v>1.5</v>
      </c>
      <c r="F48" s="63">
        <v>2</v>
      </c>
      <c r="G48" s="65">
        <f t="shared" si="7"/>
        <v>1518142.5918756546</v>
      </c>
      <c r="H48" s="65">
        <f t="shared" si="7"/>
        <v>5136539.782669453</v>
      </c>
      <c r="I48" s="65">
        <f t="shared" si="7"/>
        <v>11519305.10497205</v>
      </c>
      <c r="J48" s="66">
        <f t="shared" si="8"/>
        <v>329792.01851027977</v>
      </c>
      <c r="K48" s="67">
        <f t="shared" si="8"/>
        <v>1062732.3688281626</v>
      </c>
      <c r="L48" s="68">
        <f t="shared" si="8"/>
        <v>2159869.7071822593</v>
      </c>
      <c r="M48" s="66">
        <f t="shared" si="3"/>
        <v>418835.86350805534</v>
      </c>
      <c r="N48" s="67">
        <f t="shared" si="3"/>
        <v>1594098.5532422438</v>
      </c>
      <c r="O48" s="68">
        <f t="shared" si="3"/>
        <v>4319739.4143645186</v>
      </c>
    </row>
    <row r="49" spans="1:15" x14ac:dyDescent="0.4">
      <c r="A49" s="7">
        <v>41</v>
      </c>
      <c r="B49" s="105">
        <v>43887</v>
      </c>
      <c r="C49" s="106">
        <v>1</v>
      </c>
      <c r="D49" s="107">
        <v>-1</v>
      </c>
      <c r="E49" s="98">
        <v>-1</v>
      </c>
      <c r="F49" s="62">
        <v>-1</v>
      </c>
      <c r="G49" s="65">
        <f t="shared" si="7"/>
        <v>1062699.8143129582</v>
      </c>
      <c r="H49" s="65">
        <f t="shared" si="7"/>
        <v>3595577.8478686172</v>
      </c>
      <c r="I49" s="65">
        <f t="shared" si="7"/>
        <v>8063513.5734804347</v>
      </c>
      <c r="J49" s="66">
        <f t="shared" si="8"/>
        <v>455442.77756269643</v>
      </c>
      <c r="K49" s="67">
        <f t="shared" si="8"/>
        <v>1540961.9348008358</v>
      </c>
      <c r="L49" s="68">
        <f t="shared" si="8"/>
        <v>3455791.5314916144</v>
      </c>
      <c r="M49" s="66">
        <f t="shared" si="3"/>
        <v>-455442.77756269643</v>
      </c>
      <c r="N49" s="67">
        <f t="shared" si="3"/>
        <v>-1540961.9348008358</v>
      </c>
      <c r="O49" s="68">
        <f t="shared" si="3"/>
        <v>-3455791.5314916144</v>
      </c>
    </row>
    <row r="50" spans="1:15" x14ac:dyDescent="0.4">
      <c r="A50" s="7">
        <v>42</v>
      </c>
      <c r="B50" s="105">
        <v>43839</v>
      </c>
      <c r="C50" s="106">
        <v>1</v>
      </c>
      <c r="D50" s="107">
        <v>1.27</v>
      </c>
      <c r="E50" s="98">
        <v>1.5</v>
      </c>
      <c r="F50" s="62">
        <v>2</v>
      </c>
      <c r="G50" s="65">
        <f t="shared" si="7"/>
        <v>1467588.4435661952</v>
      </c>
      <c r="H50" s="65">
        <f t="shared" si="7"/>
        <v>5213587.8794094948</v>
      </c>
      <c r="I50" s="65">
        <f t="shared" si="7"/>
        <v>12901621.717568696</v>
      </c>
      <c r="J50" s="66">
        <f t="shared" si="8"/>
        <v>318809.94429388747</v>
      </c>
      <c r="K50" s="67">
        <f t="shared" si="8"/>
        <v>1078673.3543605851</v>
      </c>
      <c r="L50" s="68">
        <f t="shared" si="8"/>
        <v>2419054.0720441304</v>
      </c>
      <c r="M50" s="66">
        <f t="shared" si="3"/>
        <v>404888.6292532371</v>
      </c>
      <c r="N50" s="67">
        <f t="shared" si="3"/>
        <v>1618010.0315408777</v>
      </c>
      <c r="O50" s="68">
        <f t="shared" si="3"/>
        <v>4838108.1440882608</v>
      </c>
    </row>
    <row r="51" spans="1:15" x14ac:dyDescent="0.4">
      <c r="A51" s="7">
        <v>43</v>
      </c>
      <c r="B51" s="108">
        <v>43465</v>
      </c>
      <c r="C51" s="106">
        <v>1</v>
      </c>
      <c r="D51" s="107">
        <v>-1</v>
      </c>
      <c r="E51" s="98">
        <v>-1</v>
      </c>
      <c r="F51" s="62">
        <v>-1</v>
      </c>
      <c r="G51" s="65">
        <f t="shared" si="7"/>
        <v>1027311.9104963366</v>
      </c>
      <c r="H51" s="65">
        <f t="shared" si="7"/>
        <v>3649511.5155866463</v>
      </c>
      <c r="I51" s="65">
        <f t="shared" si="7"/>
        <v>9031135.2022980861</v>
      </c>
      <c r="J51" s="66">
        <f t="shared" si="8"/>
        <v>440276.53306985856</v>
      </c>
      <c r="K51" s="67">
        <f t="shared" si="8"/>
        <v>1564076.3638228485</v>
      </c>
      <c r="L51" s="68">
        <f t="shared" si="8"/>
        <v>3870486.5152706085</v>
      </c>
      <c r="M51" s="66">
        <f t="shared" si="3"/>
        <v>-440276.53306985856</v>
      </c>
      <c r="N51" s="67">
        <f t="shared" si="3"/>
        <v>-1564076.3638228485</v>
      </c>
      <c r="O51" s="68">
        <f t="shared" si="3"/>
        <v>-3870486.5152706085</v>
      </c>
    </row>
    <row r="52" spans="1:15" x14ac:dyDescent="0.4">
      <c r="A52" s="7">
        <v>44</v>
      </c>
      <c r="B52" s="105">
        <v>44192</v>
      </c>
      <c r="C52" s="106">
        <v>1</v>
      </c>
      <c r="D52" s="107">
        <v>1.27</v>
      </c>
      <c r="E52" s="98">
        <v>1.5</v>
      </c>
      <c r="F52" s="62">
        <v>-1</v>
      </c>
      <c r="G52" s="65">
        <f t="shared" si="7"/>
        <v>1418717.7483954409</v>
      </c>
      <c r="H52" s="65">
        <f t="shared" si="7"/>
        <v>5291791.6976006366</v>
      </c>
      <c r="I52" s="65">
        <f t="shared" si="7"/>
        <v>6321794.6416086601</v>
      </c>
      <c r="J52" s="66">
        <f t="shared" si="8"/>
        <v>308193.57314890099</v>
      </c>
      <c r="K52" s="67">
        <f t="shared" si="8"/>
        <v>1094853.4546759939</v>
      </c>
      <c r="L52" s="68">
        <f t="shared" si="8"/>
        <v>2709340.560689426</v>
      </c>
      <c r="M52" s="66">
        <f t="shared" si="3"/>
        <v>391405.83789910428</v>
      </c>
      <c r="N52" s="67">
        <f t="shared" si="3"/>
        <v>1642280.1820139908</v>
      </c>
      <c r="O52" s="68">
        <f t="shared" si="3"/>
        <v>-2709340.560689426</v>
      </c>
    </row>
    <row r="53" spans="1:15" x14ac:dyDescent="0.4">
      <c r="A53" s="7">
        <v>45</v>
      </c>
      <c r="B53" s="105">
        <v>44185</v>
      </c>
      <c r="C53" s="106">
        <v>1</v>
      </c>
      <c r="D53" s="107">
        <v>-1</v>
      </c>
      <c r="E53" s="98">
        <v>-1</v>
      </c>
      <c r="F53" s="62">
        <v>-1</v>
      </c>
      <c r="G53" s="65">
        <f t="shared" si="7"/>
        <v>993102.42387680849</v>
      </c>
      <c r="H53" s="65">
        <f t="shared" si="7"/>
        <v>3704254.1883204458</v>
      </c>
      <c r="I53" s="65">
        <f t="shared" si="7"/>
        <v>4425256.2491260618</v>
      </c>
      <c r="J53" s="66">
        <f t="shared" si="8"/>
        <v>425615.32451863232</v>
      </c>
      <c r="K53" s="67">
        <f t="shared" si="8"/>
        <v>1587537.509280191</v>
      </c>
      <c r="L53" s="68">
        <f t="shared" si="8"/>
        <v>1896538.3924825981</v>
      </c>
      <c r="M53" s="66">
        <f t="shared" si="3"/>
        <v>-425615.32451863232</v>
      </c>
      <c r="N53" s="67">
        <f t="shared" si="3"/>
        <v>-1587537.509280191</v>
      </c>
      <c r="O53" s="68">
        <f t="shared" si="3"/>
        <v>-1896538.3924825981</v>
      </c>
    </row>
    <row r="54" spans="1:15" x14ac:dyDescent="0.4">
      <c r="A54" s="7">
        <v>46</v>
      </c>
      <c r="B54" s="105">
        <v>44182</v>
      </c>
      <c r="C54" s="106">
        <v>1</v>
      </c>
      <c r="D54" s="107">
        <v>1.27</v>
      </c>
      <c r="E54" s="98">
        <v>1.5</v>
      </c>
      <c r="F54" s="63">
        <v>2</v>
      </c>
      <c r="G54" s="65">
        <f t="shared" si="7"/>
        <v>1371474.4473738726</v>
      </c>
      <c r="H54" s="65">
        <f t="shared" si="7"/>
        <v>5371168.5730646467</v>
      </c>
      <c r="I54" s="65">
        <f t="shared" si="7"/>
        <v>7080409.9986016992</v>
      </c>
      <c r="J54" s="66">
        <f t="shared" si="8"/>
        <v>297930.72716304252</v>
      </c>
      <c r="K54" s="67">
        <f t="shared" si="8"/>
        <v>1111276.2564961337</v>
      </c>
      <c r="L54" s="68">
        <f t="shared" si="8"/>
        <v>1327576.8747378185</v>
      </c>
      <c r="M54" s="66">
        <f t="shared" si="3"/>
        <v>378372.02349706402</v>
      </c>
      <c r="N54" s="67">
        <f t="shared" si="3"/>
        <v>1666914.3847442006</v>
      </c>
      <c r="O54" s="68">
        <f t="shared" si="3"/>
        <v>2655153.749475637</v>
      </c>
    </row>
    <row r="55" spans="1:15" x14ac:dyDescent="0.4">
      <c r="A55" s="7">
        <v>47</v>
      </c>
      <c r="B55" s="105">
        <v>44135</v>
      </c>
      <c r="C55" s="106">
        <v>2</v>
      </c>
      <c r="D55" s="107">
        <v>-1</v>
      </c>
      <c r="E55" s="98">
        <v>-1</v>
      </c>
      <c r="F55" s="62">
        <v>-1</v>
      </c>
      <c r="G55" s="65">
        <f t="shared" si="7"/>
        <v>960032.11316171079</v>
      </c>
      <c r="H55" s="65">
        <f t="shared" si="7"/>
        <v>3759818.0011452525</v>
      </c>
      <c r="I55" s="65">
        <f t="shared" si="7"/>
        <v>4956286.9990211893</v>
      </c>
      <c r="J55" s="66">
        <f t="shared" si="8"/>
        <v>411442.33421216178</v>
      </c>
      <c r="K55" s="67">
        <f t="shared" si="8"/>
        <v>1611350.5719193942</v>
      </c>
      <c r="L55" s="68">
        <f t="shared" si="8"/>
        <v>2124122.9995805095</v>
      </c>
      <c r="M55" s="66">
        <f t="shared" si="3"/>
        <v>-411442.33421216178</v>
      </c>
      <c r="N55" s="67">
        <f t="shared" si="3"/>
        <v>-1611350.5719193942</v>
      </c>
      <c r="O55" s="68">
        <f t="shared" si="3"/>
        <v>-2124122.9995805095</v>
      </c>
    </row>
    <row r="56" spans="1:15" x14ac:dyDescent="0.4">
      <c r="A56" s="7">
        <v>48</v>
      </c>
      <c r="B56" s="105">
        <v>44120</v>
      </c>
      <c r="C56" s="106">
        <v>1</v>
      </c>
      <c r="D56" s="107">
        <v>-1</v>
      </c>
      <c r="E56" s="98">
        <v>-1</v>
      </c>
      <c r="F56" s="62">
        <v>-1</v>
      </c>
      <c r="G56" s="65">
        <f t="shared" si="7"/>
        <v>672022.47921319748</v>
      </c>
      <c r="H56" s="65">
        <f t="shared" si="7"/>
        <v>2631872.6008016765</v>
      </c>
      <c r="I56" s="65">
        <f t="shared" si="7"/>
        <v>3469400.8993148324</v>
      </c>
      <c r="J56" s="66">
        <f t="shared" si="8"/>
        <v>288009.63394851325</v>
      </c>
      <c r="K56" s="67">
        <f t="shared" si="8"/>
        <v>1127945.4003435757</v>
      </c>
      <c r="L56" s="68">
        <f t="shared" si="8"/>
        <v>1486886.0997063569</v>
      </c>
      <c r="M56" s="66">
        <f t="shared" si="3"/>
        <v>-288009.63394851325</v>
      </c>
      <c r="N56" s="67">
        <f t="shared" si="3"/>
        <v>-1127945.4003435757</v>
      </c>
      <c r="O56" s="68">
        <f t="shared" si="3"/>
        <v>-1486886.0997063569</v>
      </c>
    </row>
    <row r="57" spans="1:15" x14ac:dyDescent="0.4">
      <c r="A57" s="7">
        <v>49</v>
      </c>
      <c r="B57" s="105">
        <v>44108</v>
      </c>
      <c r="C57" s="106">
        <v>2</v>
      </c>
      <c r="D57" s="107">
        <v>-1</v>
      </c>
      <c r="E57" s="98">
        <v>-1</v>
      </c>
      <c r="F57" s="62">
        <v>-1</v>
      </c>
      <c r="G57" s="65">
        <f t="shared" si="7"/>
        <v>470415.73544923821</v>
      </c>
      <c r="H57" s="65">
        <f t="shared" si="7"/>
        <v>1842310.8205611736</v>
      </c>
      <c r="I57" s="65">
        <f t="shared" si="7"/>
        <v>2428580.6295203827</v>
      </c>
      <c r="J57" s="66">
        <f t="shared" ref="J57:L58" si="9">IF(G56="","",G56*$J$6/100)</f>
        <v>201606.74376395927</v>
      </c>
      <c r="K57" s="67">
        <f t="shared" si="9"/>
        <v>789561.78024050291</v>
      </c>
      <c r="L57" s="68">
        <f t="shared" si="9"/>
        <v>1040820.2697944497</v>
      </c>
      <c r="M57" s="66">
        <f>IF(D57="","",J57*D57)</f>
        <v>-201606.74376395927</v>
      </c>
      <c r="N57" s="67">
        <f>IF(E57="","",K57*E57)</f>
        <v>-789561.78024050291</v>
      </c>
      <c r="O57" s="68">
        <f>IF(F57="","",L57*F57)</f>
        <v>-1040820.2697944497</v>
      </c>
    </row>
    <row r="58" spans="1:15" ht="19.5" thickBot="1" x14ac:dyDescent="0.45">
      <c r="A58" s="7">
        <v>50</v>
      </c>
      <c r="B58" s="109">
        <v>43370</v>
      </c>
      <c r="C58" s="106">
        <v>2</v>
      </c>
      <c r="D58" s="110">
        <v>1.27</v>
      </c>
      <c r="E58" s="111">
        <v>1.5</v>
      </c>
      <c r="F58" s="128">
        <v>2</v>
      </c>
      <c r="G58" s="89">
        <f>IF(D58="","",G57+M58)</f>
        <v>649644.13065539801</v>
      </c>
      <c r="H58" s="94">
        <f>IF(E58="","",H57+N58)</f>
        <v>2671350.6898137014</v>
      </c>
      <c r="I58" s="116">
        <f>IF(F58="","",I57+O58)</f>
        <v>3885729.007232612</v>
      </c>
      <c r="J58" s="66">
        <f t="shared" si="9"/>
        <v>141124.72063477148</v>
      </c>
      <c r="K58" s="67">
        <f t="shared" si="9"/>
        <v>552693.24616835208</v>
      </c>
      <c r="L58" s="68">
        <f t="shared" si="9"/>
        <v>728574.18885611475</v>
      </c>
      <c r="M58" s="66">
        <f>IF(D58="","",J58*D58)</f>
        <v>179228.3952061598</v>
      </c>
      <c r="N58" s="67">
        <f t="shared" si="3"/>
        <v>829039.86925252806</v>
      </c>
      <c r="O58" s="68">
        <f t="shared" si="3"/>
        <v>1457148.3777122295</v>
      </c>
    </row>
    <row r="59" spans="1:15" ht="19.5" thickBot="1" x14ac:dyDescent="0.45">
      <c r="A59" s="7"/>
      <c r="B59" s="142" t="s">
        <v>5</v>
      </c>
      <c r="C59" s="143"/>
      <c r="D59" s="5">
        <f>COUNTIF(D9:D58,1.27)</f>
        <v>29</v>
      </c>
      <c r="E59" s="5">
        <f>COUNTIF(E9:E58,1.5)</f>
        <v>29</v>
      </c>
      <c r="F59" s="6">
        <f>COUNTIF(F9:F58,2)</f>
        <v>26</v>
      </c>
      <c r="G59" s="72">
        <f>MAX(G8:G58)</f>
        <v>1518142.5918756546</v>
      </c>
      <c r="H59" s="73">
        <f>MAX(H8:H58)</f>
        <v>5371168.5730646467</v>
      </c>
      <c r="I59" s="74">
        <f>MAX(I8:I58)</f>
        <v>12901621.717568696</v>
      </c>
      <c r="J59" s="75" t="s">
        <v>32</v>
      </c>
      <c r="K59" s="76">
        <f>ABS(B58-B9)</f>
        <v>770</v>
      </c>
      <c r="L59" s="77" t="s">
        <v>33</v>
      </c>
      <c r="M59" s="78"/>
      <c r="N59" s="79"/>
      <c r="O59" s="80"/>
    </row>
    <row r="60" spans="1:15" ht="19.5" thickBot="1" x14ac:dyDescent="0.45">
      <c r="A60" s="7"/>
      <c r="B60" s="136" t="s">
        <v>6</v>
      </c>
      <c r="C60" s="137"/>
      <c r="D60" s="5">
        <f>COUNTIF(D9:D58,-1)</f>
        <v>21</v>
      </c>
      <c r="E60" s="5">
        <f>COUNTIF(E9:E58,-1)</f>
        <v>21</v>
      </c>
      <c r="F60" s="6">
        <f>COUNTIF(F9:F58,-1)</f>
        <v>24</v>
      </c>
      <c r="G60" s="159" t="s">
        <v>31</v>
      </c>
      <c r="H60" s="160"/>
      <c r="I60" s="161"/>
      <c r="J60" s="159" t="s">
        <v>34</v>
      </c>
      <c r="K60" s="160"/>
      <c r="L60" s="161"/>
      <c r="M60" s="78"/>
      <c r="N60" s="79"/>
      <c r="O60" s="80"/>
    </row>
    <row r="61" spans="1:15" ht="19.5" thickBot="1" x14ac:dyDescent="0.45">
      <c r="A61" s="7"/>
      <c r="B61" s="136" t="s">
        <v>36</v>
      </c>
      <c r="C61" s="137"/>
      <c r="D61" s="5">
        <f>COUNTIF(D9:D58,0)</f>
        <v>0</v>
      </c>
      <c r="E61" s="5">
        <f>COUNTIF(E9:E58,0)</f>
        <v>0</v>
      </c>
      <c r="F61" s="5">
        <f>COUNTIF(F9:F58,0)</f>
        <v>0</v>
      </c>
      <c r="G61" s="81">
        <f>G59/G8</f>
        <v>15.181425918756547</v>
      </c>
      <c r="H61" s="82">
        <f>H59/H8</f>
        <v>53.711685730646465</v>
      </c>
      <c r="I61" s="83">
        <f>I59/I8</f>
        <v>129.01621717568696</v>
      </c>
      <c r="J61" s="84">
        <f>(G61-100%)*30/K59</f>
        <v>0.55252308774376158</v>
      </c>
      <c r="K61" s="84">
        <f>(H61-100%)*30/K59</f>
        <v>2.0537020414537586</v>
      </c>
      <c r="L61" s="85">
        <f>(I61-100%)*30/K59</f>
        <v>4.9876448250267647</v>
      </c>
      <c r="M61" s="86"/>
      <c r="N61" s="87"/>
      <c r="O61" s="88"/>
    </row>
    <row r="62" spans="1:15" ht="19.5" thickBot="1" x14ac:dyDescent="0.45">
      <c r="A62" s="3"/>
      <c r="B62" s="134" t="s">
        <v>4</v>
      </c>
      <c r="C62" s="135"/>
      <c r="D62" s="61">
        <f>D59/(D59+D60+D61)</f>
        <v>0.57999999999999996</v>
      </c>
      <c r="E62" s="56">
        <f>E59/(E59+E60+E61)</f>
        <v>0.57999999999999996</v>
      </c>
      <c r="F62" s="57">
        <f>F59/(F59+F60+F61)</f>
        <v>0.52</v>
      </c>
    </row>
    <row r="64" spans="1:15" x14ac:dyDescent="0.4">
      <c r="D64" s="55"/>
      <c r="E64" s="55"/>
      <c r="F64" s="55"/>
    </row>
  </sheetData>
  <mergeCells count="11">
    <mergeCell ref="B60:C60"/>
    <mergeCell ref="G60:I60"/>
    <mergeCell ref="J60:L60"/>
    <mergeCell ref="B61:C61"/>
    <mergeCell ref="B62:C62"/>
    <mergeCell ref="B59:C59"/>
    <mergeCell ref="G6:I6"/>
    <mergeCell ref="J6:L6"/>
    <mergeCell ref="M6:O6"/>
    <mergeCell ref="J8:L8"/>
    <mergeCell ref="M8:O8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64"/>
  <sheetViews>
    <sheetView zoomScaleNormal="100" workbookViewId="0">
      <pane xSplit="1" ySplit="8" topLeftCell="B49" activePane="bottomRight" state="frozen"/>
      <selection activeCell="I65" sqref="I65"/>
      <selection pane="topRight" activeCell="I65" sqref="I65"/>
      <selection pane="bottomLeft" activeCell="I65" sqref="I65"/>
      <selection pane="bottomRight" activeCell="J7" sqref="J7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x14ac:dyDescent="0.4">
      <c r="A1" s="1" t="s">
        <v>7</v>
      </c>
      <c r="C1" t="s">
        <v>9</v>
      </c>
    </row>
    <row r="2" spans="1:18" x14ac:dyDescent="0.4">
      <c r="A2" s="1" t="s">
        <v>8</v>
      </c>
      <c r="C2" t="s">
        <v>23</v>
      </c>
    </row>
    <row r="3" spans="1:18" x14ac:dyDescent="0.4">
      <c r="A3" s="1" t="s">
        <v>11</v>
      </c>
      <c r="C3" s="26">
        <v>100000</v>
      </c>
    </row>
    <row r="4" spans="1:18" x14ac:dyDescent="0.4">
      <c r="A4" s="1" t="s">
        <v>12</v>
      </c>
      <c r="C4" s="26" t="s">
        <v>14</v>
      </c>
    </row>
    <row r="5" spans="1:18" ht="19.5" thickBot="1" x14ac:dyDescent="0.45">
      <c r="A5" s="1" t="s">
        <v>13</v>
      </c>
      <c r="C5" s="26" t="s">
        <v>35</v>
      </c>
    </row>
    <row r="6" spans="1:18" ht="19.5" thickBot="1" x14ac:dyDescent="0.45">
      <c r="A6" s="21" t="s">
        <v>37</v>
      </c>
      <c r="B6" s="21" t="s">
        <v>38</v>
      </c>
      <c r="C6" s="21" t="s">
        <v>39</v>
      </c>
      <c r="D6" s="42" t="s">
        <v>26</v>
      </c>
      <c r="E6" s="22"/>
      <c r="F6" s="23"/>
      <c r="G6" s="134" t="s">
        <v>3</v>
      </c>
      <c r="H6" s="135"/>
      <c r="I6" s="141"/>
      <c r="J6" s="153">
        <v>31</v>
      </c>
      <c r="K6" s="154"/>
      <c r="L6" s="155"/>
      <c r="M6" s="134" t="s">
        <v>25</v>
      </c>
      <c r="N6" s="135"/>
      <c r="O6" s="141"/>
    </row>
    <row r="7" spans="1:18" ht="19.5" thickBot="1" x14ac:dyDescent="0.45">
      <c r="A7" s="24"/>
      <c r="B7" s="24" t="s">
        <v>2</v>
      </c>
      <c r="C7" s="46" t="s">
        <v>30</v>
      </c>
      <c r="D7" s="11">
        <v>1.27</v>
      </c>
      <c r="E7" s="12">
        <v>1.5</v>
      </c>
      <c r="F7" s="13">
        <v>2</v>
      </c>
      <c r="G7" s="11">
        <v>1.27</v>
      </c>
      <c r="H7" s="12">
        <v>1.5</v>
      </c>
      <c r="I7" s="13">
        <v>2</v>
      </c>
      <c r="J7" s="11">
        <v>1.27</v>
      </c>
      <c r="K7" s="12">
        <v>1.5</v>
      </c>
      <c r="L7" s="13">
        <v>2</v>
      </c>
      <c r="M7" s="11">
        <v>1.27</v>
      </c>
      <c r="N7" s="12">
        <v>1.5</v>
      </c>
      <c r="O7" s="13">
        <v>2</v>
      </c>
    </row>
    <row r="8" spans="1:18" ht="19.5" thickBot="1" x14ac:dyDescent="0.45">
      <c r="A8" s="25" t="s">
        <v>10</v>
      </c>
      <c r="B8" s="10"/>
      <c r="C8" s="43"/>
      <c r="D8" s="15"/>
      <c r="E8" s="14"/>
      <c r="F8" s="16"/>
      <c r="G8" s="17">
        <f>C3</f>
        <v>100000</v>
      </c>
      <c r="H8" s="18">
        <f>C3</f>
        <v>100000</v>
      </c>
      <c r="I8" s="19">
        <f>C3</f>
        <v>100000</v>
      </c>
      <c r="J8" s="156">
        <f>J6</f>
        <v>31</v>
      </c>
      <c r="K8" s="157"/>
      <c r="L8" s="158"/>
      <c r="M8" s="138"/>
      <c r="N8" s="139"/>
      <c r="O8" s="140"/>
    </row>
    <row r="9" spans="1:18" x14ac:dyDescent="0.4">
      <c r="A9" s="7">
        <v>1</v>
      </c>
      <c r="B9" s="100">
        <v>44140</v>
      </c>
      <c r="C9" s="101">
        <v>1</v>
      </c>
      <c r="D9" s="102">
        <v>1.27</v>
      </c>
      <c r="E9" s="103">
        <v>1.5</v>
      </c>
      <c r="F9" s="104">
        <v>2</v>
      </c>
      <c r="G9" s="65">
        <f>IF(D9="","",G8+M9)</f>
        <v>139370</v>
      </c>
      <c r="H9" s="65">
        <f>IF(E9="","",H8+N9)</f>
        <v>146500</v>
      </c>
      <c r="I9" s="65">
        <f>IF(F9="","",I8+O9)</f>
        <v>162000</v>
      </c>
      <c r="J9" s="66">
        <f>IF(G8="","",G8*$J$6/100)</f>
        <v>31000</v>
      </c>
      <c r="K9" s="67">
        <f>IF(H8="","",H8*$J$6/100)</f>
        <v>31000</v>
      </c>
      <c r="L9" s="68">
        <f>IF(I8="","",I8*$J$6/100)</f>
        <v>31000</v>
      </c>
      <c r="M9" s="69">
        <f>IF(D9="","",J9*D9)</f>
        <v>39370</v>
      </c>
      <c r="N9" s="70">
        <f t="shared" ref="M9:O24" si="0">IF(E9="","",K9*E9)</f>
        <v>46500</v>
      </c>
      <c r="O9" s="71">
        <f t="shared" si="0"/>
        <v>62000</v>
      </c>
      <c r="P9" s="35"/>
      <c r="Q9" s="35"/>
      <c r="R9" s="35"/>
    </row>
    <row r="10" spans="1:18" x14ac:dyDescent="0.4">
      <c r="A10" s="7">
        <v>2</v>
      </c>
      <c r="B10" s="105">
        <v>44116</v>
      </c>
      <c r="C10" s="106">
        <v>1</v>
      </c>
      <c r="D10" s="107">
        <v>-1</v>
      </c>
      <c r="E10" s="98">
        <v>-1</v>
      </c>
      <c r="F10" s="62">
        <v>-1</v>
      </c>
      <c r="G10" s="65">
        <f t="shared" ref="G10:I25" si="1">IF(D10="","",G9+M10)</f>
        <v>96165.3</v>
      </c>
      <c r="H10" s="65">
        <f t="shared" si="1"/>
        <v>101085</v>
      </c>
      <c r="I10" s="65">
        <f t="shared" si="1"/>
        <v>111780</v>
      </c>
      <c r="J10" s="66">
        <f t="shared" ref="J10:L25" si="2">IF(G9="","",G9*$J$6/100)</f>
        <v>43204.7</v>
      </c>
      <c r="K10" s="67">
        <f t="shared" si="2"/>
        <v>45415</v>
      </c>
      <c r="L10" s="68">
        <f t="shared" si="2"/>
        <v>50220</v>
      </c>
      <c r="M10" s="66">
        <f t="shared" si="0"/>
        <v>-43204.7</v>
      </c>
      <c r="N10" s="67">
        <f t="shared" si="0"/>
        <v>-45415</v>
      </c>
      <c r="O10" s="68">
        <f t="shared" si="0"/>
        <v>-50220</v>
      </c>
      <c r="P10" s="35"/>
      <c r="Q10" s="35"/>
      <c r="R10" s="35"/>
    </row>
    <row r="11" spans="1:18" x14ac:dyDescent="0.4">
      <c r="A11" s="7">
        <v>3</v>
      </c>
      <c r="B11" s="105">
        <v>44082</v>
      </c>
      <c r="C11" s="106">
        <v>2</v>
      </c>
      <c r="D11" s="107">
        <v>1.27</v>
      </c>
      <c r="E11" s="98">
        <v>1.5</v>
      </c>
      <c r="F11" s="62">
        <v>-1</v>
      </c>
      <c r="G11" s="65">
        <f t="shared" si="1"/>
        <v>134025.57861</v>
      </c>
      <c r="H11" s="65">
        <f t="shared" si="1"/>
        <v>148089.52499999999</v>
      </c>
      <c r="I11" s="65">
        <f t="shared" si="1"/>
        <v>77128.2</v>
      </c>
      <c r="J11" s="66">
        <f t="shared" si="2"/>
        <v>29811.243000000002</v>
      </c>
      <c r="K11" s="67">
        <f t="shared" si="2"/>
        <v>31336.35</v>
      </c>
      <c r="L11" s="68">
        <f t="shared" si="2"/>
        <v>34651.800000000003</v>
      </c>
      <c r="M11" s="66">
        <f t="shared" si="0"/>
        <v>37860.278610000001</v>
      </c>
      <c r="N11" s="67">
        <f t="shared" si="0"/>
        <v>47004.524999999994</v>
      </c>
      <c r="O11" s="68">
        <f t="shared" si="0"/>
        <v>-34651.800000000003</v>
      </c>
      <c r="P11" s="35"/>
      <c r="Q11" s="35"/>
      <c r="R11" s="35"/>
    </row>
    <row r="12" spans="1:18" x14ac:dyDescent="0.4">
      <c r="A12" s="7">
        <v>4</v>
      </c>
      <c r="B12" s="105">
        <v>44081</v>
      </c>
      <c r="C12" s="106">
        <v>2</v>
      </c>
      <c r="D12" s="107">
        <v>1.27</v>
      </c>
      <c r="E12" s="98">
        <v>1.5</v>
      </c>
      <c r="F12" s="62">
        <v>2</v>
      </c>
      <c r="G12" s="65">
        <f t="shared" si="1"/>
        <v>186791.44890875701</v>
      </c>
      <c r="H12" s="65">
        <f t="shared" si="1"/>
        <v>216951.154125</v>
      </c>
      <c r="I12" s="65">
        <f t="shared" si="1"/>
        <v>124947.68399999999</v>
      </c>
      <c r="J12" s="66">
        <f t="shared" si="2"/>
        <v>41547.929369099998</v>
      </c>
      <c r="K12" s="67">
        <f t="shared" si="2"/>
        <v>45907.752749999992</v>
      </c>
      <c r="L12" s="68">
        <f t="shared" si="2"/>
        <v>23909.741999999998</v>
      </c>
      <c r="M12" s="66">
        <f t="shared" si="0"/>
        <v>52765.870298757</v>
      </c>
      <c r="N12" s="67">
        <f t="shared" si="0"/>
        <v>68861.629124999992</v>
      </c>
      <c r="O12" s="68">
        <f t="shared" si="0"/>
        <v>47819.483999999997</v>
      </c>
      <c r="P12" s="35"/>
      <c r="Q12" s="35"/>
      <c r="R12" s="35"/>
    </row>
    <row r="13" spans="1:18" x14ac:dyDescent="0.4">
      <c r="A13" s="7">
        <v>5</v>
      </c>
      <c r="B13" s="105">
        <v>44070</v>
      </c>
      <c r="C13" s="106">
        <v>1</v>
      </c>
      <c r="D13" s="107">
        <v>-1</v>
      </c>
      <c r="E13" s="98">
        <v>-1</v>
      </c>
      <c r="F13" s="62">
        <v>-1</v>
      </c>
      <c r="G13" s="65">
        <f t="shared" si="1"/>
        <v>128886.09974704235</v>
      </c>
      <c r="H13" s="65">
        <f t="shared" si="1"/>
        <v>149696.29634624999</v>
      </c>
      <c r="I13" s="65">
        <f t="shared" si="1"/>
        <v>86213.901959999988</v>
      </c>
      <c r="J13" s="66">
        <f t="shared" si="2"/>
        <v>57905.349161714672</v>
      </c>
      <c r="K13" s="67">
        <f t="shared" si="2"/>
        <v>67254.857778749996</v>
      </c>
      <c r="L13" s="68">
        <f t="shared" si="2"/>
        <v>38733.782039999998</v>
      </c>
      <c r="M13" s="66">
        <f t="shared" si="0"/>
        <v>-57905.349161714672</v>
      </c>
      <c r="N13" s="67">
        <f t="shared" si="0"/>
        <v>-67254.857778749996</v>
      </c>
      <c r="O13" s="68">
        <f t="shared" si="0"/>
        <v>-38733.782039999998</v>
      </c>
      <c r="P13" s="35"/>
      <c r="Q13" s="35"/>
      <c r="R13" s="35"/>
    </row>
    <row r="14" spans="1:18" x14ac:dyDescent="0.4">
      <c r="A14" s="7">
        <v>6</v>
      </c>
      <c r="B14" s="105">
        <v>44041</v>
      </c>
      <c r="C14" s="106">
        <v>1</v>
      </c>
      <c r="D14" s="107">
        <v>1.27</v>
      </c>
      <c r="E14" s="98">
        <v>1.5</v>
      </c>
      <c r="F14" s="62">
        <v>2</v>
      </c>
      <c r="G14" s="65">
        <f t="shared" si="1"/>
        <v>179628.55721745291</v>
      </c>
      <c r="H14" s="65">
        <f t="shared" si="1"/>
        <v>219305.07414725624</v>
      </c>
      <c r="I14" s="65">
        <f t="shared" si="1"/>
        <v>139666.52117519997</v>
      </c>
      <c r="J14" s="66">
        <f t="shared" si="2"/>
        <v>39954.690921583126</v>
      </c>
      <c r="K14" s="67">
        <f t="shared" si="2"/>
        <v>46405.8518673375</v>
      </c>
      <c r="L14" s="68">
        <f t="shared" si="2"/>
        <v>26726.309607599997</v>
      </c>
      <c r="M14" s="66">
        <f t="shared" si="0"/>
        <v>50742.457470410569</v>
      </c>
      <c r="N14" s="67">
        <f t="shared" si="0"/>
        <v>69608.777801006247</v>
      </c>
      <c r="O14" s="68">
        <f t="shared" si="0"/>
        <v>53452.619215199993</v>
      </c>
      <c r="P14" s="35"/>
      <c r="Q14" s="35"/>
      <c r="R14" s="35"/>
    </row>
    <row r="15" spans="1:18" x14ac:dyDescent="0.4">
      <c r="A15" s="7">
        <v>7</v>
      </c>
      <c r="B15" s="105">
        <v>43921</v>
      </c>
      <c r="C15" s="106">
        <v>2</v>
      </c>
      <c r="D15" s="107">
        <v>-1</v>
      </c>
      <c r="E15" s="98">
        <v>-1</v>
      </c>
      <c r="F15" s="62">
        <v>-1</v>
      </c>
      <c r="G15" s="65">
        <f t="shared" si="1"/>
        <v>123943.70448004251</v>
      </c>
      <c r="H15" s="65">
        <f t="shared" si="1"/>
        <v>151320.50116160681</v>
      </c>
      <c r="I15" s="65">
        <f t="shared" si="1"/>
        <v>96369.89961088798</v>
      </c>
      <c r="J15" s="66">
        <f t="shared" si="2"/>
        <v>55684.852737410401</v>
      </c>
      <c r="K15" s="67">
        <f t="shared" si="2"/>
        <v>67984.572985649429</v>
      </c>
      <c r="L15" s="68">
        <f t="shared" si="2"/>
        <v>43296.621564311994</v>
      </c>
      <c r="M15" s="66">
        <f t="shared" si="0"/>
        <v>-55684.852737410401</v>
      </c>
      <c r="N15" s="67">
        <f t="shared" si="0"/>
        <v>-67984.572985649429</v>
      </c>
      <c r="O15" s="68">
        <f t="shared" si="0"/>
        <v>-43296.621564311994</v>
      </c>
      <c r="P15" s="35"/>
      <c r="Q15" s="35"/>
      <c r="R15" s="35"/>
    </row>
    <row r="16" spans="1:18" x14ac:dyDescent="0.4">
      <c r="A16" s="7">
        <v>8</v>
      </c>
      <c r="B16" s="105">
        <v>43909</v>
      </c>
      <c r="C16" s="106">
        <v>2</v>
      </c>
      <c r="D16" s="107">
        <v>1.27</v>
      </c>
      <c r="E16" s="98">
        <v>1.5</v>
      </c>
      <c r="F16" s="62">
        <v>2</v>
      </c>
      <c r="G16" s="65">
        <f t="shared" si="1"/>
        <v>172740.34093383525</v>
      </c>
      <c r="H16" s="65">
        <f t="shared" si="1"/>
        <v>221684.53420175397</v>
      </c>
      <c r="I16" s="65">
        <f t="shared" si="1"/>
        <v>156119.23736963852</v>
      </c>
      <c r="J16" s="66">
        <f t="shared" si="2"/>
        <v>38422.548388813178</v>
      </c>
      <c r="K16" s="67">
        <f t="shared" si="2"/>
        <v>46909.35536009811</v>
      </c>
      <c r="L16" s="68">
        <f t="shared" si="2"/>
        <v>29874.668879375273</v>
      </c>
      <c r="M16" s="66">
        <f t="shared" si="0"/>
        <v>48796.636453792737</v>
      </c>
      <c r="N16" s="67">
        <f t="shared" si="0"/>
        <v>70364.033040147158</v>
      </c>
      <c r="O16" s="68">
        <f t="shared" si="0"/>
        <v>59749.337758750546</v>
      </c>
      <c r="P16" s="35"/>
      <c r="Q16" s="35"/>
      <c r="R16" s="35"/>
    </row>
    <row r="17" spans="1:18" x14ac:dyDescent="0.4">
      <c r="A17" s="7">
        <v>9</v>
      </c>
      <c r="B17" s="105">
        <v>43902</v>
      </c>
      <c r="C17" s="106">
        <v>2</v>
      </c>
      <c r="D17" s="107">
        <v>1.27</v>
      </c>
      <c r="E17" s="98">
        <v>1.5</v>
      </c>
      <c r="F17" s="63">
        <v>2</v>
      </c>
      <c r="G17" s="65">
        <f t="shared" si="1"/>
        <v>240748.21315948619</v>
      </c>
      <c r="H17" s="65">
        <f t="shared" si="1"/>
        <v>324767.84260556952</v>
      </c>
      <c r="I17" s="65">
        <f t="shared" si="1"/>
        <v>252913.1645388144</v>
      </c>
      <c r="J17" s="66">
        <f t="shared" si="2"/>
        <v>53549.505689488928</v>
      </c>
      <c r="K17" s="67">
        <f t="shared" si="2"/>
        <v>68722.20560254372</v>
      </c>
      <c r="L17" s="68">
        <f t="shared" si="2"/>
        <v>48396.963584587938</v>
      </c>
      <c r="M17" s="66">
        <f t="shared" si="0"/>
        <v>68007.872225650935</v>
      </c>
      <c r="N17" s="67">
        <f t="shared" si="0"/>
        <v>103083.30840381558</v>
      </c>
      <c r="O17" s="68">
        <f t="shared" si="0"/>
        <v>96793.927169175877</v>
      </c>
      <c r="P17" s="64"/>
      <c r="Q17" s="35"/>
      <c r="R17" s="35"/>
    </row>
    <row r="18" spans="1:18" x14ac:dyDescent="0.4">
      <c r="A18" s="7">
        <v>10</v>
      </c>
      <c r="B18" s="105">
        <v>43887</v>
      </c>
      <c r="C18" s="106">
        <v>1</v>
      </c>
      <c r="D18" s="107">
        <v>-1</v>
      </c>
      <c r="E18" s="98">
        <v>-1</v>
      </c>
      <c r="F18" s="62">
        <v>-1</v>
      </c>
      <c r="G18" s="65">
        <f t="shared" si="1"/>
        <v>166116.26708004548</v>
      </c>
      <c r="H18" s="65">
        <f t="shared" si="1"/>
        <v>224089.81139784298</v>
      </c>
      <c r="I18" s="65">
        <f>IF(F18="","",I17+O18)</f>
        <v>174510.08353178191</v>
      </c>
      <c r="J18" s="66">
        <f t="shared" si="2"/>
        <v>74631.946079440706</v>
      </c>
      <c r="K18" s="67">
        <f t="shared" si="2"/>
        <v>100678.03120772654</v>
      </c>
      <c r="L18" s="68">
        <f>IF(I17="","",I17*$J$6/100)</f>
        <v>78403.081007032466</v>
      </c>
      <c r="M18" s="66">
        <f t="shared" si="0"/>
        <v>-74631.946079440706</v>
      </c>
      <c r="N18" s="67">
        <f t="shared" si="0"/>
        <v>-100678.03120772654</v>
      </c>
      <c r="O18" s="68">
        <f t="shared" si="0"/>
        <v>-78403.081007032466</v>
      </c>
      <c r="P18" s="35"/>
      <c r="Q18" s="35"/>
      <c r="R18" s="35"/>
    </row>
    <row r="19" spans="1:18" x14ac:dyDescent="0.4">
      <c r="A19" s="7">
        <v>11</v>
      </c>
      <c r="B19" s="105">
        <v>43882</v>
      </c>
      <c r="C19" s="106">
        <v>1</v>
      </c>
      <c r="D19" s="107">
        <v>1.27</v>
      </c>
      <c r="E19" s="98">
        <v>1.5</v>
      </c>
      <c r="F19" s="63">
        <v>2</v>
      </c>
      <c r="G19" s="65">
        <f t="shared" si="1"/>
        <v>231516.24142945939</v>
      </c>
      <c r="H19" s="65">
        <f t="shared" si="1"/>
        <v>328291.57369783998</v>
      </c>
      <c r="I19" s="65">
        <f t="shared" si="1"/>
        <v>282706.33532148669</v>
      </c>
      <c r="J19" s="66">
        <f t="shared" si="2"/>
        <v>51496.0427948141</v>
      </c>
      <c r="K19" s="67">
        <f t="shared" si="2"/>
        <v>69467.841533331317</v>
      </c>
      <c r="L19" s="68">
        <f t="shared" si="2"/>
        <v>54098.12589485239</v>
      </c>
      <c r="M19" s="66">
        <f t="shared" si="0"/>
        <v>65399.974349413911</v>
      </c>
      <c r="N19" s="67">
        <f t="shared" si="0"/>
        <v>104201.76229999698</v>
      </c>
      <c r="O19" s="68">
        <f t="shared" si="0"/>
        <v>108196.25178970478</v>
      </c>
      <c r="P19" s="64"/>
      <c r="Q19" s="35"/>
      <c r="R19" s="35"/>
    </row>
    <row r="20" spans="1:18" x14ac:dyDescent="0.4">
      <c r="A20" s="7">
        <v>12</v>
      </c>
      <c r="B20" s="105">
        <v>43853</v>
      </c>
      <c r="C20" s="106">
        <v>2</v>
      </c>
      <c r="D20" s="107">
        <v>1.27</v>
      </c>
      <c r="E20" s="98">
        <v>1.5</v>
      </c>
      <c r="F20" s="63">
        <v>2</v>
      </c>
      <c r="G20" s="65">
        <f t="shared" si="1"/>
        <v>322664.18568023754</v>
      </c>
      <c r="H20" s="65">
        <f t="shared" si="1"/>
        <v>480947.15546733554</v>
      </c>
      <c r="I20" s="65">
        <f t="shared" si="1"/>
        <v>457984.26322080847</v>
      </c>
      <c r="J20" s="66">
        <f t="shared" si="2"/>
        <v>71770.034843132409</v>
      </c>
      <c r="K20" s="67">
        <f t="shared" si="2"/>
        <v>101770.38784633038</v>
      </c>
      <c r="L20" s="68">
        <f t="shared" si="2"/>
        <v>87638.963949660887</v>
      </c>
      <c r="M20" s="66">
        <f t="shared" si="0"/>
        <v>91147.944250778164</v>
      </c>
      <c r="N20" s="67">
        <f t="shared" si="0"/>
        <v>152655.58176949556</v>
      </c>
      <c r="O20" s="68">
        <f t="shared" si="0"/>
        <v>175277.92789932177</v>
      </c>
      <c r="P20" s="35"/>
      <c r="Q20" s="35"/>
      <c r="R20" s="35"/>
    </row>
    <row r="21" spans="1:18" x14ac:dyDescent="0.4">
      <c r="A21" s="7">
        <v>13</v>
      </c>
      <c r="B21" s="105">
        <v>43847</v>
      </c>
      <c r="C21" s="106">
        <v>2</v>
      </c>
      <c r="D21" s="107">
        <v>1.27</v>
      </c>
      <c r="E21" s="98">
        <v>1.5</v>
      </c>
      <c r="F21" s="63">
        <v>2</v>
      </c>
      <c r="G21" s="65">
        <f t="shared" si="1"/>
        <v>449697.07558254711</v>
      </c>
      <c r="H21" s="65">
        <f t="shared" si="1"/>
        <v>704587.58275964658</v>
      </c>
      <c r="I21" s="65">
        <f t="shared" si="1"/>
        <v>741934.50641770964</v>
      </c>
      <c r="J21" s="66">
        <f t="shared" si="2"/>
        <v>100025.89756087365</v>
      </c>
      <c r="K21" s="67">
        <f t="shared" si="2"/>
        <v>149093.61819487403</v>
      </c>
      <c r="L21" s="68">
        <f t="shared" si="2"/>
        <v>141975.12159845061</v>
      </c>
      <c r="M21" s="66">
        <f t="shared" si="0"/>
        <v>127032.88990230954</v>
      </c>
      <c r="N21" s="67">
        <f t="shared" si="0"/>
        <v>223640.42729231104</v>
      </c>
      <c r="O21" s="68">
        <f t="shared" si="0"/>
        <v>283950.24319690123</v>
      </c>
      <c r="P21" s="64"/>
      <c r="Q21" s="35"/>
      <c r="R21" s="35"/>
    </row>
    <row r="22" spans="1:18" x14ac:dyDescent="0.4">
      <c r="A22" s="7">
        <v>14</v>
      </c>
      <c r="B22" s="108">
        <v>43816</v>
      </c>
      <c r="C22" s="106">
        <v>1</v>
      </c>
      <c r="D22" s="107">
        <v>-1</v>
      </c>
      <c r="E22" s="98">
        <v>-1</v>
      </c>
      <c r="F22" s="62">
        <v>-1</v>
      </c>
      <c r="G22" s="65">
        <f t="shared" si="1"/>
        <v>310290.98215195752</v>
      </c>
      <c r="H22" s="65">
        <f t="shared" si="1"/>
        <v>486165.43210415612</v>
      </c>
      <c r="I22" s="65">
        <f t="shared" si="1"/>
        <v>511934.80942821968</v>
      </c>
      <c r="J22" s="66">
        <f t="shared" si="2"/>
        <v>139406.09343058959</v>
      </c>
      <c r="K22" s="67">
        <f t="shared" si="2"/>
        <v>218422.15065549046</v>
      </c>
      <c r="L22" s="68">
        <f t="shared" si="2"/>
        <v>229999.69698948998</v>
      </c>
      <c r="M22" s="66">
        <f t="shared" si="0"/>
        <v>-139406.09343058959</v>
      </c>
      <c r="N22" s="67">
        <f t="shared" si="0"/>
        <v>-218422.15065549046</v>
      </c>
      <c r="O22" s="68">
        <f t="shared" si="0"/>
        <v>-229999.69698948998</v>
      </c>
      <c r="P22" s="35"/>
      <c r="Q22" s="35"/>
      <c r="R22" s="35"/>
    </row>
    <row r="23" spans="1:18" x14ac:dyDescent="0.4">
      <c r="A23" s="7">
        <v>15</v>
      </c>
      <c r="B23" s="105">
        <v>44176</v>
      </c>
      <c r="C23" s="106">
        <v>1</v>
      </c>
      <c r="D23" s="107">
        <v>1.27</v>
      </c>
      <c r="E23" s="98">
        <v>1.5</v>
      </c>
      <c r="F23" s="63">
        <v>2</v>
      </c>
      <c r="G23" s="65">
        <f t="shared" si="1"/>
        <v>432452.5418251832</v>
      </c>
      <c r="H23" s="65">
        <f t="shared" si="1"/>
        <v>712232.35803258873</v>
      </c>
      <c r="I23" s="65">
        <f t="shared" si="1"/>
        <v>829334.39127371588</v>
      </c>
      <c r="J23" s="66">
        <f t="shared" si="2"/>
        <v>96190.204467106829</v>
      </c>
      <c r="K23" s="67">
        <f t="shared" si="2"/>
        <v>150711.28395228842</v>
      </c>
      <c r="L23" s="68">
        <f t="shared" si="2"/>
        <v>158699.7909227481</v>
      </c>
      <c r="M23" s="66">
        <f t="shared" si="0"/>
        <v>122161.55967322567</v>
      </c>
      <c r="N23" s="67">
        <f t="shared" si="0"/>
        <v>226066.92592843261</v>
      </c>
      <c r="O23" s="68">
        <f t="shared" si="0"/>
        <v>317399.5818454962</v>
      </c>
      <c r="P23" s="35"/>
      <c r="Q23" s="35"/>
      <c r="R23" s="35"/>
    </row>
    <row r="24" spans="1:18" x14ac:dyDescent="0.4">
      <c r="A24" s="7">
        <v>16</v>
      </c>
      <c r="B24" s="105">
        <v>44157</v>
      </c>
      <c r="C24" s="106">
        <v>2</v>
      </c>
      <c r="D24" s="107">
        <v>1.27</v>
      </c>
      <c r="E24" s="98">
        <v>1.5</v>
      </c>
      <c r="F24" s="62">
        <v>-1</v>
      </c>
      <c r="G24" s="65">
        <f t="shared" si="1"/>
        <v>602709.10754175787</v>
      </c>
      <c r="H24" s="65">
        <f t="shared" si="1"/>
        <v>1043420.4045177425</v>
      </c>
      <c r="I24" s="65">
        <f t="shared" si="1"/>
        <v>572240.72997886396</v>
      </c>
      <c r="J24" s="66">
        <f t="shared" si="2"/>
        <v>134060.28796580678</v>
      </c>
      <c r="K24" s="67">
        <f t="shared" si="2"/>
        <v>220792.0309901025</v>
      </c>
      <c r="L24" s="68">
        <f t="shared" si="2"/>
        <v>257093.66129485195</v>
      </c>
      <c r="M24" s="66">
        <f t="shared" si="0"/>
        <v>170256.56571657461</v>
      </c>
      <c r="N24" s="67">
        <f t="shared" si="0"/>
        <v>331188.04648515373</v>
      </c>
      <c r="O24" s="68">
        <f t="shared" si="0"/>
        <v>-257093.66129485195</v>
      </c>
      <c r="P24" s="35"/>
      <c r="Q24" s="35"/>
      <c r="R24" s="35"/>
    </row>
    <row r="25" spans="1:18" x14ac:dyDescent="0.4">
      <c r="A25" s="7">
        <v>17</v>
      </c>
      <c r="B25" s="105">
        <v>44149</v>
      </c>
      <c r="C25" s="106">
        <v>2</v>
      </c>
      <c r="D25" s="107">
        <v>-1</v>
      </c>
      <c r="E25" s="98">
        <v>-1</v>
      </c>
      <c r="F25" s="62">
        <v>-1</v>
      </c>
      <c r="G25" s="65">
        <f t="shared" si="1"/>
        <v>415869.28420381295</v>
      </c>
      <c r="H25" s="65">
        <f t="shared" si="1"/>
        <v>719960.07911724225</v>
      </c>
      <c r="I25" s="65">
        <f t="shared" si="1"/>
        <v>394846.10368541616</v>
      </c>
      <c r="J25" s="66">
        <f t="shared" si="2"/>
        <v>186839.82333794492</v>
      </c>
      <c r="K25" s="67">
        <f t="shared" si="2"/>
        <v>323460.32540050015</v>
      </c>
      <c r="L25" s="68">
        <f t="shared" si="2"/>
        <v>177394.62629344783</v>
      </c>
      <c r="M25" s="66">
        <f t="shared" ref="M25:O58" si="3">IF(D25="","",J25*D25)</f>
        <v>-186839.82333794492</v>
      </c>
      <c r="N25" s="67">
        <f t="shared" si="3"/>
        <v>-323460.32540050015</v>
      </c>
      <c r="O25" s="68">
        <f t="shared" si="3"/>
        <v>-177394.62629344783</v>
      </c>
      <c r="P25" s="35"/>
      <c r="Q25" s="35"/>
      <c r="R25" s="35"/>
    </row>
    <row r="26" spans="1:18" x14ac:dyDescent="0.4">
      <c r="A26" s="7">
        <v>18</v>
      </c>
      <c r="B26" s="105">
        <v>44120</v>
      </c>
      <c r="C26" s="106">
        <v>1</v>
      </c>
      <c r="D26" s="107">
        <v>1.27</v>
      </c>
      <c r="E26" s="98">
        <v>1.5</v>
      </c>
      <c r="F26" s="63">
        <v>2</v>
      </c>
      <c r="G26" s="65">
        <f t="shared" ref="G26:I41" si="4">IF(D26="","",G25+M26)</f>
        <v>579597.02139485418</v>
      </c>
      <c r="H26" s="65">
        <f t="shared" si="4"/>
        <v>1054741.51590676</v>
      </c>
      <c r="I26" s="65">
        <f t="shared" si="4"/>
        <v>639650.68797037425</v>
      </c>
      <c r="J26" s="66">
        <f t="shared" ref="J26:L45" si="5">IF(G25="","",G25*$J$6/100)</f>
        <v>128919.47810318202</v>
      </c>
      <c r="K26" s="67">
        <f t="shared" si="5"/>
        <v>223187.62452634508</v>
      </c>
      <c r="L26" s="68">
        <f t="shared" si="5"/>
        <v>122402.29214247901</v>
      </c>
      <c r="M26" s="66">
        <f t="shared" si="3"/>
        <v>163727.73719104117</v>
      </c>
      <c r="N26" s="67">
        <f t="shared" si="3"/>
        <v>334781.43678951764</v>
      </c>
      <c r="O26" s="68">
        <f t="shared" si="3"/>
        <v>244804.58428495802</v>
      </c>
      <c r="P26" s="35"/>
      <c r="Q26" s="35"/>
      <c r="R26" s="35"/>
    </row>
    <row r="27" spans="1:18" x14ac:dyDescent="0.4">
      <c r="A27" s="7">
        <v>19</v>
      </c>
      <c r="B27" s="105">
        <v>44107</v>
      </c>
      <c r="C27" s="106">
        <v>1</v>
      </c>
      <c r="D27" s="107">
        <v>1.27</v>
      </c>
      <c r="E27" s="98">
        <v>1.5</v>
      </c>
      <c r="F27" s="63">
        <v>2</v>
      </c>
      <c r="G27" s="65">
        <f t="shared" si="4"/>
        <v>807784.36871800828</v>
      </c>
      <c r="H27" s="65">
        <f t="shared" si="4"/>
        <v>1545196.3208034034</v>
      </c>
      <c r="I27" s="65">
        <f t="shared" si="4"/>
        <v>1036234.1145120063</v>
      </c>
      <c r="J27" s="66">
        <f t="shared" si="5"/>
        <v>179675.07663240482</v>
      </c>
      <c r="K27" s="67">
        <f t="shared" si="5"/>
        <v>326969.86993109563</v>
      </c>
      <c r="L27" s="68">
        <f t="shared" si="5"/>
        <v>198291.71327081602</v>
      </c>
      <c r="M27" s="66">
        <f t="shared" si="3"/>
        <v>228187.34732315413</v>
      </c>
      <c r="N27" s="67">
        <f t="shared" si="3"/>
        <v>490454.80489664344</v>
      </c>
      <c r="O27" s="68">
        <f t="shared" si="3"/>
        <v>396583.42654163204</v>
      </c>
      <c r="P27" s="35"/>
      <c r="Q27" s="35"/>
      <c r="R27" s="35"/>
    </row>
    <row r="28" spans="1:18" x14ac:dyDescent="0.4">
      <c r="A28" s="7">
        <v>20</v>
      </c>
      <c r="B28" s="105">
        <v>44071</v>
      </c>
      <c r="C28" s="106">
        <v>2</v>
      </c>
      <c r="D28" s="107">
        <v>1.27</v>
      </c>
      <c r="E28" s="98">
        <v>1.5</v>
      </c>
      <c r="F28" s="63">
        <v>2</v>
      </c>
      <c r="G28" s="65">
        <f t="shared" si="4"/>
        <v>1125809.0746822881</v>
      </c>
      <c r="H28" s="65">
        <f t="shared" si="4"/>
        <v>2263712.609976986</v>
      </c>
      <c r="I28" s="65">
        <f t="shared" si="4"/>
        <v>1678699.2655094501</v>
      </c>
      <c r="J28" s="66">
        <f t="shared" si="5"/>
        <v>250413.15430258255</v>
      </c>
      <c r="K28" s="67">
        <f t="shared" si="5"/>
        <v>479010.85944905505</v>
      </c>
      <c r="L28" s="68">
        <f t="shared" si="5"/>
        <v>321232.57549872191</v>
      </c>
      <c r="M28" s="66">
        <f t="shared" si="3"/>
        <v>318024.70596427983</v>
      </c>
      <c r="N28" s="67">
        <f t="shared" si="3"/>
        <v>718516.28917358257</v>
      </c>
      <c r="O28" s="68">
        <f t="shared" si="3"/>
        <v>642465.15099744382</v>
      </c>
      <c r="P28" s="35"/>
      <c r="Q28" s="35"/>
      <c r="R28" s="35"/>
    </row>
    <row r="29" spans="1:18" x14ac:dyDescent="0.4">
      <c r="A29" s="7">
        <v>21</v>
      </c>
      <c r="B29" s="105">
        <v>44065</v>
      </c>
      <c r="C29" s="106">
        <v>2</v>
      </c>
      <c r="D29" s="107">
        <v>-1</v>
      </c>
      <c r="E29" s="98">
        <v>-1</v>
      </c>
      <c r="F29" s="62">
        <v>-1</v>
      </c>
      <c r="G29" s="65">
        <f t="shared" si="4"/>
        <v>776808.26153077884</v>
      </c>
      <c r="H29" s="65">
        <f t="shared" si="4"/>
        <v>1561961.7008841205</v>
      </c>
      <c r="I29" s="65">
        <f t="shared" si="4"/>
        <v>1158302.4932015205</v>
      </c>
      <c r="J29" s="66">
        <f t="shared" si="5"/>
        <v>349000.81315150933</v>
      </c>
      <c r="K29" s="67">
        <f t="shared" si="5"/>
        <v>701750.90909286554</v>
      </c>
      <c r="L29" s="68">
        <f t="shared" si="5"/>
        <v>520396.77230792952</v>
      </c>
      <c r="M29" s="66">
        <f t="shared" si="3"/>
        <v>-349000.81315150933</v>
      </c>
      <c r="N29" s="67">
        <f t="shared" si="3"/>
        <v>-701750.90909286554</v>
      </c>
      <c r="O29" s="68">
        <f t="shared" si="3"/>
        <v>-520396.77230792952</v>
      </c>
      <c r="P29" s="35"/>
      <c r="Q29" s="35"/>
      <c r="R29" s="35"/>
    </row>
    <row r="30" spans="1:18" x14ac:dyDescent="0.4">
      <c r="A30" s="7">
        <v>22</v>
      </c>
      <c r="B30" s="105">
        <v>44062</v>
      </c>
      <c r="C30" s="106">
        <v>2</v>
      </c>
      <c r="D30" s="107">
        <v>-1</v>
      </c>
      <c r="E30" s="98">
        <v>-1</v>
      </c>
      <c r="F30" s="62">
        <v>-1</v>
      </c>
      <c r="G30" s="65">
        <f t="shared" si="4"/>
        <v>535997.70045623742</v>
      </c>
      <c r="H30" s="65">
        <f t="shared" si="4"/>
        <v>1077753.5736100432</v>
      </c>
      <c r="I30" s="65">
        <f t="shared" si="4"/>
        <v>799228.72030904912</v>
      </c>
      <c r="J30" s="66">
        <f t="shared" si="5"/>
        <v>240810.56107454145</v>
      </c>
      <c r="K30" s="67">
        <f t="shared" si="5"/>
        <v>484208.12727407739</v>
      </c>
      <c r="L30" s="68">
        <f t="shared" si="5"/>
        <v>359073.77289247134</v>
      </c>
      <c r="M30" s="66">
        <f t="shared" si="3"/>
        <v>-240810.56107454145</v>
      </c>
      <c r="N30" s="67">
        <f t="shared" si="3"/>
        <v>-484208.12727407739</v>
      </c>
      <c r="O30" s="68">
        <f t="shared" si="3"/>
        <v>-359073.77289247134</v>
      </c>
      <c r="P30" s="35"/>
      <c r="Q30" s="35"/>
      <c r="R30" s="35"/>
    </row>
    <row r="31" spans="1:18" x14ac:dyDescent="0.4">
      <c r="A31" s="7">
        <v>23</v>
      </c>
      <c r="B31" s="105">
        <v>44057</v>
      </c>
      <c r="C31" s="106">
        <v>2</v>
      </c>
      <c r="D31" s="107">
        <v>1.27</v>
      </c>
      <c r="E31" s="98">
        <v>1.5</v>
      </c>
      <c r="F31" s="63">
        <v>2</v>
      </c>
      <c r="G31" s="65">
        <f t="shared" si="4"/>
        <v>747019.99512585811</v>
      </c>
      <c r="H31" s="65">
        <f t="shared" si="4"/>
        <v>1578908.985338713</v>
      </c>
      <c r="I31" s="65">
        <f t="shared" si="4"/>
        <v>1294750.5269006595</v>
      </c>
      <c r="J31" s="66">
        <f t="shared" si="5"/>
        <v>166159.2871414336</v>
      </c>
      <c r="K31" s="67">
        <f t="shared" si="5"/>
        <v>334103.60781911336</v>
      </c>
      <c r="L31" s="68">
        <f t="shared" si="5"/>
        <v>247760.90329580524</v>
      </c>
      <c r="M31" s="66">
        <f t="shared" si="3"/>
        <v>211022.29466962066</v>
      </c>
      <c r="N31" s="67">
        <f t="shared" si="3"/>
        <v>501155.41172867001</v>
      </c>
      <c r="O31" s="68">
        <f t="shared" si="3"/>
        <v>495521.80659161048</v>
      </c>
      <c r="P31" s="35"/>
      <c r="Q31" s="35"/>
      <c r="R31" s="35"/>
    </row>
    <row r="32" spans="1:18" x14ac:dyDescent="0.4">
      <c r="A32" s="7">
        <v>24</v>
      </c>
      <c r="B32" s="105">
        <v>44042</v>
      </c>
      <c r="C32" s="106">
        <v>1</v>
      </c>
      <c r="D32" s="107">
        <v>-1</v>
      </c>
      <c r="E32" s="98">
        <v>-1</v>
      </c>
      <c r="F32" s="62">
        <v>-1</v>
      </c>
      <c r="G32" s="65">
        <f t="shared" si="4"/>
        <v>515443.79663684207</v>
      </c>
      <c r="H32" s="65">
        <f t="shared" si="4"/>
        <v>1089447.199883712</v>
      </c>
      <c r="I32" s="65">
        <f t="shared" si="4"/>
        <v>893377.86356145504</v>
      </c>
      <c r="J32" s="66">
        <f t="shared" si="5"/>
        <v>231576.19848901601</v>
      </c>
      <c r="K32" s="67">
        <f t="shared" si="5"/>
        <v>489461.78545500105</v>
      </c>
      <c r="L32" s="68">
        <f t="shared" si="5"/>
        <v>401372.6633392045</v>
      </c>
      <c r="M32" s="66">
        <f t="shared" si="3"/>
        <v>-231576.19848901601</v>
      </c>
      <c r="N32" s="67">
        <f t="shared" si="3"/>
        <v>-489461.78545500105</v>
      </c>
      <c r="O32" s="68">
        <f t="shared" si="3"/>
        <v>-401372.6633392045</v>
      </c>
      <c r="P32" s="35"/>
      <c r="Q32" s="35"/>
      <c r="R32" s="35"/>
    </row>
    <row r="33" spans="1:18" x14ac:dyDescent="0.4">
      <c r="A33" s="7">
        <v>25</v>
      </c>
      <c r="B33" s="105">
        <v>44038</v>
      </c>
      <c r="C33" s="106">
        <v>2</v>
      </c>
      <c r="D33" s="107">
        <v>-1</v>
      </c>
      <c r="E33" s="98">
        <v>-1</v>
      </c>
      <c r="F33" s="62">
        <v>-1</v>
      </c>
      <c r="G33" s="65">
        <f t="shared" si="4"/>
        <v>355656.21967942105</v>
      </c>
      <c r="H33" s="65">
        <f t="shared" si="4"/>
        <v>751718.56791976129</v>
      </c>
      <c r="I33" s="65">
        <f t="shared" si="4"/>
        <v>616430.72585740406</v>
      </c>
      <c r="J33" s="66">
        <f t="shared" si="5"/>
        <v>159787.57695742103</v>
      </c>
      <c r="K33" s="67">
        <f t="shared" si="5"/>
        <v>337728.6319639507</v>
      </c>
      <c r="L33" s="68">
        <f t="shared" si="5"/>
        <v>276947.13770405104</v>
      </c>
      <c r="M33" s="66">
        <f t="shared" si="3"/>
        <v>-159787.57695742103</v>
      </c>
      <c r="N33" s="67">
        <f t="shared" si="3"/>
        <v>-337728.6319639507</v>
      </c>
      <c r="O33" s="68">
        <f t="shared" si="3"/>
        <v>-276947.13770405104</v>
      </c>
      <c r="P33" s="35"/>
      <c r="Q33" s="35"/>
      <c r="R33" s="35"/>
    </row>
    <row r="34" spans="1:18" x14ac:dyDescent="0.4">
      <c r="A34" s="7">
        <v>26</v>
      </c>
      <c r="B34" s="105">
        <v>44017</v>
      </c>
      <c r="C34" s="106">
        <v>2</v>
      </c>
      <c r="D34" s="107">
        <v>1.27</v>
      </c>
      <c r="E34" s="98">
        <v>1.5</v>
      </c>
      <c r="F34" s="63">
        <v>2</v>
      </c>
      <c r="G34" s="65">
        <f t="shared" si="4"/>
        <v>495678.07336720912</v>
      </c>
      <c r="H34" s="65">
        <f t="shared" si="4"/>
        <v>1101267.7020024504</v>
      </c>
      <c r="I34" s="65">
        <f t="shared" si="4"/>
        <v>998617.77588899457</v>
      </c>
      <c r="J34" s="66">
        <f t="shared" si="5"/>
        <v>110253.42810062053</v>
      </c>
      <c r="K34" s="67">
        <f t="shared" si="5"/>
        <v>233032.756055126</v>
      </c>
      <c r="L34" s="68">
        <f t="shared" si="5"/>
        <v>191093.52501579525</v>
      </c>
      <c r="M34" s="66">
        <f t="shared" si="3"/>
        <v>140021.85368778807</v>
      </c>
      <c r="N34" s="67">
        <f t="shared" si="3"/>
        <v>349549.13408268901</v>
      </c>
      <c r="O34" s="68">
        <f t="shared" si="3"/>
        <v>382187.05003159051</v>
      </c>
      <c r="P34" s="35"/>
      <c r="Q34" s="35"/>
      <c r="R34" s="35"/>
    </row>
    <row r="35" spans="1:18" x14ac:dyDescent="0.4">
      <c r="A35" s="7">
        <v>27</v>
      </c>
      <c r="B35" s="105">
        <v>44016</v>
      </c>
      <c r="C35" s="106">
        <v>2</v>
      </c>
      <c r="D35" s="107">
        <v>1.27</v>
      </c>
      <c r="E35" s="98">
        <v>1.5</v>
      </c>
      <c r="F35" s="63">
        <v>2</v>
      </c>
      <c r="G35" s="65">
        <f t="shared" si="4"/>
        <v>690826.53085187939</v>
      </c>
      <c r="H35" s="65">
        <f t="shared" si="4"/>
        <v>1613357.1834335898</v>
      </c>
      <c r="I35" s="65">
        <f t="shared" si="4"/>
        <v>1617760.7969401712</v>
      </c>
      <c r="J35" s="66">
        <f t="shared" si="5"/>
        <v>153660.20274383485</v>
      </c>
      <c r="K35" s="67">
        <f t="shared" si="5"/>
        <v>341392.98762075958</v>
      </c>
      <c r="L35" s="68">
        <f t="shared" si="5"/>
        <v>309571.5105255883</v>
      </c>
      <c r="M35" s="66">
        <f t="shared" si="3"/>
        <v>195148.45748467025</v>
      </c>
      <c r="N35" s="67">
        <f t="shared" si="3"/>
        <v>512089.4814311394</v>
      </c>
      <c r="O35" s="68">
        <f t="shared" si="3"/>
        <v>619143.02105117659</v>
      </c>
      <c r="P35" s="35"/>
      <c r="Q35" s="35"/>
      <c r="R35" s="35"/>
    </row>
    <row r="36" spans="1:18" x14ac:dyDescent="0.4">
      <c r="A36" s="7">
        <v>28</v>
      </c>
      <c r="B36" s="105">
        <v>44017</v>
      </c>
      <c r="C36" s="106">
        <v>2</v>
      </c>
      <c r="D36" s="107">
        <v>1.27</v>
      </c>
      <c r="E36" s="98">
        <v>1.5</v>
      </c>
      <c r="F36" s="63">
        <v>2</v>
      </c>
      <c r="G36" s="65">
        <f t="shared" si="4"/>
        <v>962804.93604826438</v>
      </c>
      <c r="H36" s="65">
        <f t="shared" si="4"/>
        <v>2363568.2737302091</v>
      </c>
      <c r="I36" s="65">
        <f t="shared" si="4"/>
        <v>2620772.4910430773</v>
      </c>
      <c r="J36" s="66">
        <f t="shared" si="5"/>
        <v>214156.22456408263</v>
      </c>
      <c r="K36" s="67">
        <f t="shared" si="5"/>
        <v>500140.72686441278</v>
      </c>
      <c r="L36" s="68">
        <f t="shared" si="5"/>
        <v>501505.84705145308</v>
      </c>
      <c r="M36" s="66">
        <f t="shared" si="3"/>
        <v>271978.40519638493</v>
      </c>
      <c r="N36" s="67">
        <f t="shared" si="3"/>
        <v>750211.09029661911</v>
      </c>
      <c r="O36" s="68">
        <f t="shared" si="3"/>
        <v>1003011.6941029062</v>
      </c>
      <c r="P36" s="35"/>
      <c r="Q36" s="35"/>
      <c r="R36" s="35"/>
    </row>
    <row r="37" spans="1:18" x14ac:dyDescent="0.4">
      <c r="A37" s="7">
        <v>29</v>
      </c>
      <c r="B37" s="105">
        <v>44014</v>
      </c>
      <c r="C37" s="106">
        <v>2</v>
      </c>
      <c r="D37" s="107">
        <v>1.27</v>
      </c>
      <c r="E37" s="98">
        <v>1.5</v>
      </c>
      <c r="F37" s="63">
        <v>2</v>
      </c>
      <c r="G37" s="65">
        <f t="shared" si="4"/>
        <v>1341861.2393704662</v>
      </c>
      <c r="H37" s="65">
        <f t="shared" si="4"/>
        <v>3462627.5210147565</v>
      </c>
      <c r="I37" s="65">
        <f t="shared" si="4"/>
        <v>4245651.4354897849</v>
      </c>
      <c r="J37" s="66">
        <f t="shared" si="5"/>
        <v>298469.53017496195</v>
      </c>
      <c r="K37" s="67">
        <f t="shared" si="5"/>
        <v>732706.16485636483</v>
      </c>
      <c r="L37" s="68">
        <f t="shared" si="5"/>
        <v>812439.47222335404</v>
      </c>
      <c r="M37" s="66">
        <f t="shared" si="3"/>
        <v>379056.30332220171</v>
      </c>
      <c r="N37" s="67">
        <f t="shared" si="3"/>
        <v>1099059.2472845472</v>
      </c>
      <c r="O37" s="68">
        <f t="shared" si="3"/>
        <v>1624878.9444467081</v>
      </c>
      <c r="P37" s="35"/>
      <c r="Q37" s="35"/>
      <c r="R37" s="35"/>
    </row>
    <row r="38" spans="1:18" x14ac:dyDescent="0.4">
      <c r="A38" s="7">
        <v>30</v>
      </c>
      <c r="B38" s="105">
        <v>44008</v>
      </c>
      <c r="C38" s="106">
        <v>2</v>
      </c>
      <c r="D38" s="107">
        <v>-1</v>
      </c>
      <c r="E38" s="98">
        <v>-1</v>
      </c>
      <c r="F38" s="62">
        <v>-1</v>
      </c>
      <c r="G38" s="65">
        <f t="shared" si="4"/>
        <v>925884.25516562164</v>
      </c>
      <c r="H38" s="65">
        <f t="shared" si="4"/>
        <v>2389212.9895001817</v>
      </c>
      <c r="I38" s="65">
        <f t="shared" si="4"/>
        <v>2929499.4904879518</v>
      </c>
      <c r="J38" s="66">
        <f t="shared" si="5"/>
        <v>415976.98420484451</v>
      </c>
      <c r="K38" s="67">
        <f t="shared" si="5"/>
        <v>1073414.5315145745</v>
      </c>
      <c r="L38" s="68">
        <f t="shared" si="5"/>
        <v>1316151.9450018334</v>
      </c>
      <c r="M38" s="66">
        <f t="shared" si="3"/>
        <v>-415976.98420484451</v>
      </c>
      <c r="N38" s="67">
        <f t="shared" si="3"/>
        <v>-1073414.5315145745</v>
      </c>
      <c r="O38" s="68">
        <f t="shared" si="3"/>
        <v>-1316151.9450018334</v>
      </c>
      <c r="P38" s="35"/>
      <c r="Q38" s="35"/>
      <c r="R38" s="35"/>
    </row>
    <row r="39" spans="1:18" x14ac:dyDescent="0.4">
      <c r="A39" s="7">
        <v>31</v>
      </c>
      <c r="B39" s="105">
        <v>43989</v>
      </c>
      <c r="C39" s="106">
        <v>1</v>
      </c>
      <c r="D39" s="107">
        <v>-1</v>
      </c>
      <c r="E39" s="98">
        <v>-1</v>
      </c>
      <c r="F39" s="62">
        <v>-1</v>
      </c>
      <c r="G39" s="65">
        <f t="shared" si="4"/>
        <v>638860.13606427889</v>
      </c>
      <c r="H39" s="65">
        <f t="shared" si="4"/>
        <v>1648556.9627551255</v>
      </c>
      <c r="I39" s="65">
        <f t="shared" si="4"/>
        <v>2021354.6484366867</v>
      </c>
      <c r="J39" s="66">
        <f t="shared" si="5"/>
        <v>287024.11910134269</v>
      </c>
      <c r="K39" s="67">
        <f t="shared" si="5"/>
        <v>740656.02674505638</v>
      </c>
      <c r="L39" s="68">
        <f t="shared" si="5"/>
        <v>908144.84205126506</v>
      </c>
      <c r="M39" s="66">
        <f t="shared" si="3"/>
        <v>-287024.11910134269</v>
      </c>
      <c r="N39" s="67">
        <f t="shared" si="3"/>
        <v>-740656.02674505638</v>
      </c>
      <c r="O39" s="68">
        <f t="shared" si="3"/>
        <v>-908144.84205126506</v>
      </c>
      <c r="P39" s="35"/>
      <c r="Q39" s="35"/>
      <c r="R39" s="35"/>
    </row>
    <row r="40" spans="1:18" x14ac:dyDescent="0.4">
      <c r="A40" s="7">
        <v>32</v>
      </c>
      <c r="B40" s="105">
        <v>43958</v>
      </c>
      <c r="C40" s="106">
        <v>1</v>
      </c>
      <c r="D40" s="107">
        <v>-1</v>
      </c>
      <c r="E40" s="98">
        <v>-1</v>
      </c>
      <c r="F40" s="62">
        <v>-1</v>
      </c>
      <c r="G40" s="65">
        <f t="shared" si="4"/>
        <v>440813.49388435244</v>
      </c>
      <c r="H40" s="65">
        <f t="shared" si="4"/>
        <v>1137504.3043010365</v>
      </c>
      <c r="I40" s="65">
        <f t="shared" si="4"/>
        <v>1394734.707421314</v>
      </c>
      <c r="J40" s="66">
        <f t="shared" si="5"/>
        <v>198046.64217992645</v>
      </c>
      <c r="K40" s="67">
        <f t="shared" si="5"/>
        <v>511052.65845408884</v>
      </c>
      <c r="L40" s="68">
        <f t="shared" si="5"/>
        <v>626619.94101537287</v>
      </c>
      <c r="M40" s="66">
        <f t="shared" si="3"/>
        <v>-198046.64217992645</v>
      </c>
      <c r="N40" s="67">
        <f t="shared" si="3"/>
        <v>-511052.65845408884</v>
      </c>
      <c r="O40" s="68">
        <f t="shared" si="3"/>
        <v>-626619.94101537287</v>
      </c>
      <c r="P40" s="35"/>
      <c r="Q40" s="35"/>
      <c r="R40" s="35"/>
    </row>
    <row r="41" spans="1:18" x14ac:dyDescent="0.4">
      <c r="A41" s="7">
        <v>33</v>
      </c>
      <c r="B41" s="105">
        <v>43939</v>
      </c>
      <c r="C41" s="106">
        <v>2</v>
      </c>
      <c r="D41" s="107">
        <v>1.27</v>
      </c>
      <c r="E41" s="98">
        <v>1.5</v>
      </c>
      <c r="F41" s="63">
        <v>2</v>
      </c>
      <c r="G41" s="65">
        <f t="shared" si="4"/>
        <v>614361.76642662194</v>
      </c>
      <c r="H41" s="65">
        <f t="shared" si="4"/>
        <v>1666443.8058010186</v>
      </c>
      <c r="I41" s="65">
        <f t="shared" si="4"/>
        <v>2259470.2260225285</v>
      </c>
      <c r="J41" s="66">
        <f t="shared" si="5"/>
        <v>136652.18310414924</v>
      </c>
      <c r="K41" s="67">
        <f t="shared" si="5"/>
        <v>352626.33433332131</v>
      </c>
      <c r="L41" s="68">
        <f t="shared" si="5"/>
        <v>432367.75930060731</v>
      </c>
      <c r="M41" s="66">
        <f t="shared" si="3"/>
        <v>173548.27254226955</v>
      </c>
      <c r="N41" s="67">
        <f t="shared" si="3"/>
        <v>528939.50149998197</v>
      </c>
      <c r="O41" s="68">
        <f t="shared" si="3"/>
        <v>864735.51860121463</v>
      </c>
      <c r="P41" s="35"/>
      <c r="Q41" s="35"/>
      <c r="R41" s="35"/>
    </row>
    <row r="42" spans="1:18" x14ac:dyDescent="0.4">
      <c r="A42" s="7">
        <v>34</v>
      </c>
      <c r="B42" s="105">
        <v>43932</v>
      </c>
      <c r="C42" s="106">
        <v>2</v>
      </c>
      <c r="D42" s="107">
        <v>-1</v>
      </c>
      <c r="E42" s="98">
        <v>-1</v>
      </c>
      <c r="F42" s="62">
        <v>-1</v>
      </c>
      <c r="G42" s="65">
        <f t="shared" ref="G42:I42" si="6">IF(D42="","",G41+M42)</f>
        <v>423909.61883436912</v>
      </c>
      <c r="H42" s="65">
        <f t="shared" si="6"/>
        <v>1149846.226002703</v>
      </c>
      <c r="I42" s="65">
        <f t="shared" si="6"/>
        <v>1559034.4559555445</v>
      </c>
      <c r="J42" s="66">
        <f t="shared" si="5"/>
        <v>190452.14759225279</v>
      </c>
      <c r="K42" s="67">
        <f t="shared" si="5"/>
        <v>516597.57979831577</v>
      </c>
      <c r="L42" s="68">
        <f t="shared" si="5"/>
        <v>700435.77006698388</v>
      </c>
      <c r="M42" s="66">
        <f>IF(D42="","",J42*D42)</f>
        <v>-190452.14759225279</v>
      </c>
      <c r="N42" s="67">
        <f t="shared" si="3"/>
        <v>-516597.57979831577</v>
      </c>
      <c r="O42" s="68">
        <f t="shared" si="3"/>
        <v>-700435.77006698388</v>
      </c>
      <c r="P42" s="35"/>
      <c r="Q42" s="35"/>
      <c r="R42" s="35"/>
    </row>
    <row r="43" spans="1:18" x14ac:dyDescent="0.4">
      <c r="A43" s="3">
        <v>35</v>
      </c>
      <c r="B43" s="105">
        <v>43932</v>
      </c>
      <c r="C43" s="106">
        <v>1</v>
      </c>
      <c r="D43" s="107">
        <v>-1</v>
      </c>
      <c r="E43" s="98">
        <v>-1</v>
      </c>
      <c r="F43" s="62">
        <v>-1</v>
      </c>
      <c r="G43" s="65">
        <f>IF(D43="","",G42+M43)</f>
        <v>292497.63699571468</v>
      </c>
      <c r="H43" s="65">
        <f>IF(E43="","",H42+N43)</f>
        <v>793393.89594186493</v>
      </c>
      <c r="I43" s="65">
        <f>IF(F43="","",I42+O43)</f>
        <v>1075733.7746093257</v>
      </c>
      <c r="J43" s="66">
        <f t="shared" si="5"/>
        <v>131411.98183865444</v>
      </c>
      <c r="K43" s="67">
        <f t="shared" si="5"/>
        <v>356452.33006083796</v>
      </c>
      <c r="L43" s="68">
        <f t="shared" si="5"/>
        <v>483300.6813462188</v>
      </c>
      <c r="M43" s="66">
        <f t="shared" si="3"/>
        <v>-131411.98183865444</v>
      </c>
      <c r="N43" s="67">
        <f t="shared" si="3"/>
        <v>-356452.33006083796</v>
      </c>
      <c r="O43" s="68">
        <f t="shared" si="3"/>
        <v>-483300.6813462188</v>
      </c>
    </row>
    <row r="44" spans="1:18" x14ac:dyDescent="0.4">
      <c r="A44" s="7">
        <v>36</v>
      </c>
      <c r="B44" s="105">
        <v>43929</v>
      </c>
      <c r="C44" s="106">
        <v>2</v>
      </c>
      <c r="D44" s="107">
        <v>1.27</v>
      </c>
      <c r="E44" s="98">
        <v>1.5</v>
      </c>
      <c r="F44" s="63">
        <v>2</v>
      </c>
      <c r="G44" s="65">
        <f t="shared" ref="G44:I57" si="7">IF(D44="","",G43+M44)</f>
        <v>407653.95668092754</v>
      </c>
      <c r="H44" s="65">
        <f t="shared" si="7"/>
        <v>1162322.0575548322</v>
      </c>
      <c r="I44" s="65">
        <f t="shared" si="7"/>
        <v>1742688.7148671076</v>
      </c>
      <c r="J44" s="66">
        <f t="shared" si="5"/>
        <v>90674.267468671562</v>
      </c>
      <c r="K44" s="67">
        <f t="shared" si="5"/>
        <v>245952.10774197814</v>
      </c>
      <c r="L44" s="68">
        <f t="shared" si="5"/>
        <v>333477.47012889094</v>
      </c>
      <c r="M44" s="66">
        <f>IF(D44="","",J44*D44)</f>
        <v>115156.31968521289</v>
      </c>
      <c r="N44" s="67">
        <f t="shared" si="3"/>
        <v>368928.1616129672</v>
      </c>
      <c r="O44" s="68">
        <f t="shared" si="3"/>
        <v>666954.94025778188</v>
      </c>
    </row>
    <row r="45" spans="1:18" x14ac:dyDescent="0.4">
      <c r="A45" s="7">
        <v>37</v>
      </c>
      <c r="B45" s="105">
        <v>43910</v>
      </c>
      <c r="C45" s="106">
        <v>1</v>
      </c>
      <c r="D45" s="107">
        <v>1.27</v>
      </c>
      <c r="E45" s="98">
        <v>1.5</v>
      </c>
      <c r="F45" s="63">
        <v>2</v>
      </c>
      <c r="G45" s="65">
        <f t="shared" si="7"/>
        <v>568147.31942620873</v>
      </c>
      <c r="H45" s="65">
        <f t="shared" si="7"/>
        <v>1702801.8143178292</v>
      </c>
      <c r="I45" s="65">
        <f t="shared" si="7"/>
        <v>2823155.7180847144</v>
      </c>
      <c r="J45" s="66">
        <f t="shared" si="5"/>
        <v>126372.72657108754</v>
      </c>
      <c r="K45" s="67">
        <f t="shared" si="5"/>
        <v>360319.83784199797</v>
      </c>
      <c r="L45" s="68">
        <f t="shared" si="5"/>
        <v>540233.5016088034</v>
      </c>
      <c r="M45" s="66">
        <f t="shared" si="3"/>
        <v>160493.36274528116</v>
      </c>
      <c r="N45" s="67">
        <f t="shared" si="3"/>
        <v>540479.75676299701</v>
      </c>
      <c r="O45" s="68">
        <f t="shared" si="3"/>
        <v>1080467.0032176068</v>
      </c>
    </row>
    <row r="46" spans="1:18" x14ac:dyDescent="0.4">
      <c r="A46" s="7">
        <v>38</v>
      </c>
      <c r="B46" s="105">
        <v>43905</v>
      </c>
      <c r="C46" s="106">
        <v>1</v>
      </c>
      <c r="D46" s="107">
        <v>1.27</v>
      </c>
      <c r="E46" s="98">
        <v>1.5</v>
      </c>
      <c r="F46" s="62">
        <v>2</v>
      </c>
      <c r="G46" s="65">
        <f t="shared" si="7"/>
        <v>791826.91908430704</v>
      </c>
      <c r="H46" s="65">
        <f t="shared" si="7"/>
        <v>2494604.6579756197</v>
      </c>
      <c r="I46" s="65">
        <f t="shared" si="7"/>
        <v>4573512.2632972375</v>
      </c>
      <c r="J46" s="66">
        <f t="shared" ref="J46:L56" si="8">IF(G45="","",G45*$J$6/100)</f>
        <v>176125.6690221247</v>
      </c>
      <c r="K46" s="67">
        <f t="shared" si="8"/>
        <v>527868.56243852701</v>
      </c>
      <c r="L46" s="68">
        <f t="shared" si="8"/>
        <v>875178.27260626154</v>
      </c>
      <c r="M46" s="66">
        <f t="shared" si="3"/>
        <v>223679.59965809836</v>
      </c>
      <c r="N46" s="67">
        <f t="shared" si="3"/>
        <v>791802.84365779045</v>
      </c>
      <c r="O46" s="68">
        <f t="shared" si="3"/>
        <v>1750356.5452125231</v>
      </c>
    </row>
    <row r="47" spans="1:18" x14ac:dyDescent="0.4">
      <c r="A47" s="7">
        <v>39</v>
      </c>
      <c r="B47" s="105">
        <v>43902</v>
      </c>
      <c r="C47" s="106">
        <v>1</v>
      </c>
      <c r="D47" s="107">
        <v>1.27</v>
      </c>
      <c r="E47" s="98">
        <v>1.5</v>
      </c>
      <c r="F47" s="62">
        <v>2</v>
      </c>
      <c r="G47" s="65">
        <f t="shared" si="7"/>
        <v>1103569.1771277988</v>
      </c>
      <c r="H47" s="65">
        <f t="shared" si="7"/>
        <v>3654595.8239342831</v>
      </c>
      <c r="I47" s="65">
        <f t="shared" si="7"/>
        <v>7409089.8665415253</v>
      </c>
      <c r="J47" s="66">
        <f t="shared" si="8"/>
        <v>245466.34491613519</v>
      </c>
      <c r="K47" s="67">
        <f t="shared" si="8"/>
        <v>773327.44397244218</v>
      </c>
      <c r="L47" s="68">
        <f t="shared" si="8"/>
        <v>1417788.8016221437</v>
      </c>
      <c r="M47" s="66">
        <f t="shared" si="3"/>
        <v>311742.25804349169</v>
      </c>
      <c r="N47" s="67">
        <f t="shared" si="3"/>
        <v>1159991.1659586632</v>
      </c>
      <c r="O47" s="68">
        <f t="shared" si="3"/>
        <v>2835577.6032442874</v>
      </c>
    </row>
    <row r="48" spans="1:18" x14ac:dyDescent="0.4">
      <c r="A48" s="7">
        <v>40</v>
      </c>
      <c r="B48" s="105">
        <v>43897</v>
      </c>
      <c r="C48" s="106">
        <v>2</v>
      </c>
      <c r="D48" s="107">
        <v>1.27</v>
      </c>
      <c r="E48" s="98">
        <v>1.5</v>
      </c>
      <c r="F48" s="63">
        <v>2</v>
      </c>
      <c r="G48" s="65">
        <f t="shared" si="7"/>
        <v>1538044.3621630131</v>
      </c>
      <c r="H48" s="65">
        <f t="shared" si="7"/>
        <v>5353982.8820637241</v>
      </c>
      <c r="I48" s="65">
        <f t="shared" si="7"/>
        <v>12002725.58379727</v>
      </c>
      <c r="J48" s="66">
        <f t="shared" si="8"/>
        <v>342106.4449096176</v>
      </c>
      <c r="K48" s="67">
        <f t="shared" si="8"/>
        <v>1132924.7054196277</v>
      </c>
      <c r="L48" s="68">
        <f t="shared" si="8"/>
        <v>2296817.8586278725</v>
      </c>
      <c r="M48" s="66">
        <f t="shared" si="3"/>
        <v>434475.18503521435</v>
      </c>
      <c r="N48" s="67">
        <f t="shared" si="3"/>
        <v>1699387.0581294415</v>
      </c>
      <c r="O48" s="68">
        <f t="shared" si="3"/>
        <v>4593635.7172557451</v>
      </c>
    </row>
    <row r="49" spans="1:15" x14ac:dyDescent="0.4">
      <c r="A49" s="7">
        <v>41</v>
      </c>
      <c r="B49" s="105">
        <v>43887</v>
      </c>
      <c r="C49" s="106">
        <v>1</v>
      </c>
      <c r="D49" s="107">
        <v>-1</v>
      </c>
      <c r="E49" s="98">
        <v>-1</v>
      </c>
      <c r="F49" s="62">
        <v>-1</v>
      </c>
      <c r="G49" s="65">
        <f t="shared" si="7"/>
        <v>1061250.6098924791</v>
      </c>
      <c r="H49" s="65">
        <f t="shared" si="7"/>
        <v>3694248.1886239694</v>
      </c>
      <c r="I49" s="65">
        <f t="shared" si="7"/>
        <v>8281880.6528201168</v>
      </c>
      <c r="J49" s="66">
        <f t="shared" si="8"/>
        <v>476793.75227053405</v>
      </c>
      <c r="K49" s="67">
        <f t="shared" si="8"/>
        <v>1659734.6934397547</v>
      </c>
      <c r="L49" s="68">
        <f t="shared" si="8"/>
        <v>3720844.9309771536</v>
      </c>
      <c r="M49" s="66">
        <f t="shared" si="3"/>
        <v>-476793.75227053405</v>
      </c>
      <c r="N49" s="67">
        <f t="shared" si="3"/>
        <v>-1659734.6934397547</v>
      </c>
      <c r="O49" s="68">
        <f t="shared" si="3"/>
        <v>-3720844.9309771536</v>
      </c>
    </row>
    <row r="50" spans="1:15" x14ac:dyDescent="0.4">
      <c r="A50" s="7">
        <v>42</v>
      </c>
      <c r="B50" s="105">
        <v>43839</v>
      </c>
      <c r="C50" s="106">
        <v>1</v>
      </c>
      <c r="D50" s="107">
        <v>1.27</v>
      </c>
      <c r="E50" s="98">
        <v>1.5</v>
      </c>
      <c r="F50" s="62">
        <v>2</v>
      </c>
      <c r="G50" s="65">
        <f t="shared" si="7"/>
        <v>1479064.9750071482</v>
      </c>
      <c r="H50" s="65">
        <f t="shared" si="7"/>
        <v>5412073.5963341147</v>
      </c>
      <c r="I50" s="65">
        <f t="shared" si="7"/>
        <v>13416646.657568589</v>
      </c>
      <c r="J50" s="66">
        <f t="shared" si="8"/>
        <v>328987.68906666851</v>
      </c>
      <c r="K50" s="67">
        <f t="shared" si="8"/>
        <v>1145216.9384734305</v>
      </c>
      <c r="L50" s="68">
        <f t="shared" si="8"/>
        <v>2567383.0023742365</v>
      </c>
      <c r="M50" s="66">
        <f t="shared" si="3"/>
        <v>417814.36511466902</v>
      </c>
      <c r="N50" s="67">
        <f t="shared" si="3"/>
        <v>1717825.4077101457</v>
      </c>
      <c r="O50" s="68">
        <f t="shared" si="3"/>
        <v>5134766.0047484729</v>
      </c>
    </row>
    <row r="51" spans="1:15" x14ac:dyDescent="0.4">
      <c r="A51" s="7">
        <v>43</v>
      </c>
      <c r="B51" s="108">
        <v>43465</v>
      </c>
      <c r="C51" s="106">
        <v>1</v>
      </c>
      <c r="D51" s="107">
        <v>-1</v>
      </c>
      <c r="E51" s="98">
        <v>-1</v>
      </c>
      <c r="F51" s="62">
        <v>-1</v>
      </c>
      <c r="G51" s="65">
        <f t="shared" si="7"/>
        <v>1020554.8327549323</v>
      </c>
      <c r="H51" s="65">
        <f t="shared" si="7"/>
        <v>3734330.781470539</v>
      </c>
      <c r="I51" s="65">
        <f t="shared" si="7"/>
        <v>9257486.1937223263</v>
      </c>
      <c r="J51" s="66">
        <f t="shared" si="8"/>
        <v>458510.14225221594</v>
      </c>
      <c r="K51" s="67">
        <f t="shared" si="8"/>
        <v>1677742.8148635756</v>
      </c>
      <c r="L51" s="68">
        <f t="shared" si="8"/>
        <v>4159160.4638462625</v>
      </c>
      <c r="M51" s="66">
        <f t="shared" si="3"/>
        <v>-458510.14225221594</v>
      </c>
      <c r="N51" s="67">
        <f t="shared" si="3"/>
        <v>-1677742.8148635756</v>
      </c>
      <c r="O51" s="68">
        <f t="shared" si="3"/>
        <v>-4159160.4638462625</v>
      </c>
    </row>
    <row r="52" spans="1:15" x14ac:dyDescent="0.4">
      <c r="A52" s="7">
        <v>44</v>
      </c>
      <c r="B52" s="105">
        <v>44192</v>
      </c>
      <c r="C52" s="106">
        <v>1</v>
      </c>
      <c r="D52" s="107">
        <v>1.27</v>
      </c>
      <c r="E52" s="98">
        <v>1.5</v>
      </c>
      <c r="F52" s="62">
        <v>-1</v>
      </c>
      <c r="G52" s="65">
        <f t="shared" si="7"/>
        <v>1422347.2704105491</v>
      </c>
      <c r="H52" s="65">
        <f t="shared" si="7"/>
        <v>5470794.59485434</v>
      </c>
      <c r="I52" s="65">
        <f t="shared" si="7"/>
        <v>6387665.4736684049</v>
      </c>
      <c r="J52" s="66">
        <f t="shared" si="8"/>
        <v>316371.99815402902</v>
      </c>
      <c r="K52" s="67">
        <f t="shared" si="8"/>
        <v>1157642.542255867</v>
      </c>
      <c r="L52" s="68">
        <f t="shared" si="8"/>
        <v>2869820.7200539215</v>
      </c>
      <c r="M52" s="66">
        <f t="shared" si="3"/>
        <v>401792.43765561684</v>
      </c>
      <c r="N52" s="67">
        <f t="shared" si="3"/>
        <v>1736463.8133838004</v>
      </c>
      <c r="O52" s="68">
        <f t="shared" si="3"/>
        <v>-2869820.7200539215</v>
      </c>
    </row>
    <row r="53" spans="1:15" x14ac:dyDescent="0.4">
      <c r="A53" s="7">
        <v>45</v>
      </c>
      <c r="B53" s="105">
        <v>44185</v>
      </c>
      <c r="C53" s="106">
        <v>1</v>
      </c>
      <c r="D53" s="107">
        <v>-1</v>
      </c>
      <c r="E53" s="98">
        <v>-1</v>
      </c>
      <c r="F53" s="62">
        <v>-1</v>
      </c>
      <c r="G53" s="65">
        <f t="shared" si="7"/>
        <v>981419.61658327887</v>
      </c>
      <c r="H53" s="65">
        <f t="shared" si="7"/>
        <v>3774848.2704494949</v>
      </c>
      <c r="I53" s="65">
        <f t="shared" si="7"/>
        <v>4407489.1768311989</v>
      </c>
      <c r="J53" s="66">
        <f t="shared" si="8"/>
        <v>440927.6538272702</v>
      </c>
      <c r="K53" s="67">
        <f t="shared" si="8"/>
        <v>1695946.3244048452</v>
      </c>
      <c r="L53" s="68">
        <f t="shared" si="8"/>
        <v>1980176.2968372055</v>
      </c>
      <c r="M53" s="66">
        <f t="shared" si="3"/>
        <v>-440927.6538272702</v>
      </c>
      <c r="N53" s="67">
        <f t="shared" si="3"/>
        <v>-1695946.3244048452</v>
      </c>
      <c r="O53" s="68">
        <f t="shared" si="3"/>
        <v>-1980176.2968372055</v>
      </c>
    </row>
    <row r="54" spans="1:15" x14ac:dyDescent="0.4">
      <c r="A54" s="7">
        <v>46</v>
      </c>
      <c r="B54" s="105">
        <v>44182</v>
      </c>
      <c r="C54" s="106">
        <v>1</v>
      </c>
      <c r="D54" s="107">
        <v>1.27</v>
      </c>
      <c r="E54" s="98">
        <v>1.5</v>
      </c>
      <c r="F54" s="63">
        <v>2</v>
      </c>
      <c r="G54" s="65">
        <f t="shared" si="7"/>
        <v>1367804.5196321157</v>
      </c>
      <c r="H54" s="65">
        <f t="shared" si="7"/>
        <v>5530152.7162085101</v>
      </c>
      <c r="I54" s="65">
        <f t="shared" si="7"/>
        <v>7140132.4664665423</v>
      </c>
      <c r="J54" s="66">
        <f t="shared" si="8"/>
        <v>304240.08114081644</v>
      </c>
      <c r="K54" s="67">
        <f t="shared" si="8"/>
        <v>1170202.9638393435</v>
      </c>
      <c r="L54" s="68">
        <f t="shared" si="8"/>
        <v>1366321.6448176717</v>
      </c>
      <c r="M54" s="66">
        <f t="shared" si="3"/>
        <v>386384.90304883692</v>
      </c>
      <c r="N54" s="67">
        <f t="shared" si="3"/>
        <v>1755304.4457590152</v>
      </c>
      <c r="O54" s="68">
        <f t="shared" si="3"/>
        <v>2732643.2896353435</v>
      </c>
    </row>
    <row r="55" spans="1:15" x14ac:dyDescent="0.4">
      <c r="A55" s="7">
        <v>47</v>
      </c>
      <c r="B55" s="105">
        <v>44135</v>
      </c>
      <c r="C55" s="106">
        <v>2</v>
      </c>
      <c r="D55" s="107">
        <v>-1</v>
      </c>
      <c r="E55" s="98">
        <v>-1</v>
      </c>
      <c r="F55" s="62">
        <v>-1</v>
      </c>
      <c r="G55" s="65">
        <f t="shared" si="7"/>
        <v>943785.11854615994</v>
      </c>
      <c r="H55" s="65">
        <f t="shared" si="7"/>
        <v>3815805.3741838718</v>
      </c>
      <c r="I55" s="65">
        <f t="shared" si="7"/>
        <v>4926691.4018619144</v>
      </c>
      <c r="J55" s="66">
        <f t="shared" si="8"/>
        <v>424019.40108595585</v>
      </c>
      <c r="K55" s="67">
        <f t="shared" si="8"/>
        <v>1714347.3420246381</v>
      </c>
      <c r="L55" s="68">
        <f t="shared" si="8"/>
        <v>2213441.0646046279</v>
      </c>
      <c r="M55" s="66">
        <f t="shared" si="3"/>
        <v>-424019.40108595585</v>
      </c>
      <c r="N55" s="67">
        <f t="shared" si="3"/>
        <v>-1714347.3420246381</v>
      </c>
      <c r="O55" s="68">
        <f t="shared" si="3"/>
        <v>-2213441.0646046279</v>
      </c>
    </row>
    <row r="56" spans="1:15" x14ac:dyDescent="0.4">
      <c r="A56" s="7">
        <v>48</v>
      </c>
      <c r="B56" s="105">
        <v>44120</v>
      </c>
      <c r="C56" s="106">
        <v>1</v>
      </c>
      <c r="D56" s="107">
        <v>-1</v>
      </c>
      <c r="E56" s="98">
        <v>-1</v>
      </c>
      <c r="F56" s="62">
        <v>-1</v>
      </c>
      <c r="G56" s="65">
        <f t="shared" si="7"/>
        <v>651211.73179685033</v>
      </c>
      <c r="H56" s="65">
        <f t="shared" si="7"/>
        <v>2632905.7081868714</v>
      </c>
      <c r="I56" s="65">
        <f t="shared" si="7"/>
        <v>3399417.0672847209</v>
      </c>
      <c r="J56" s="66">
        <f t="shared" si="8"/>
        <v>292573.3867493096</v>
      </c>
      <c r="K56" s="67">
        <f t="shared" si="8"/>
        <v>1182899.6659970002</v>
      </c>
      <c r="L56" s="68">
        <f t="shared" si="8"/>
        <v>1527274.3345771935</v>
      </c>
      <c r="M56" s="66">
        <f t="shared" si="3"/>
        <v>-292573.3867493096</v>
      </c>
      <c r="N56" s="67">
        <f t="shared" si="3"/>
        <v>-1182899.6659970002</v>
      </c>
      <c r="O56" s="68">
        <f t="shared" si="3"/>
        <v>-1527274.3345771935</v>
      </c>
    </row>
    <row r="57" spans="1:15" x14ac:dyDescent="0.4">
      <c r="A57" s="7">
        <v>49</v>
      </c>
      <c r="B57" s="105">
        <v>44108</v>
      </c>
      <c r="C57" s="106">
        <v>2</v>
      </c>
      <c r="D57" s="107">
        <v>-1</v>
      </c>
      <c r="E57" s="98">
        <v>-1</v>
      </c>
      <c r="F57" s="62">
        <v>-1</v>
      </c>
      <c r="G57" s="65">
        <f t="shared" si="7"/>
        <v>449336.09493982675</v>
      </c>
      <c r="H57" s="65">
        <f t="shared" si="7"/>
        <v>1816704.9386489412</v>
      </c>
      <c r="I57" s="65">
        <f t="shared" si="7"/>
        <v>2345597.7764264573</v>
      </c>
      <c r="J57" s="66">
        <f t="shared" ref="J57:L58" si="9">IF(G56="","",G56*$J$6/100)</f>
        <v>201875.63685702361</v>
      </c>
      <c r="K57" s="67">
        <f t="shared" si="9"/>
        <v>816200.76953793014</v>
      </c>
      <c r="L57" s="68">
        <f t="shared" si="9"/>
        <v>1053819.2908582636</v>
      </c>
      <c r="M57" s="66">
        <f>IF(D57="","",J57*D57)</f>
        <v>-201875.63685702361</v>
      </c>
      <c r="N57" s="67">
        <f>IF(E57="","",K57*E57)</f>
        <v>-816200.76953793014</v>
      </c>
      <c r="O57" s="68">
        <f>IF(F57="","",L57*F57)</f>
        <v>-1053819.2908582636</v>
      </c>
    </row>
    <row r="58" spans="1:15" ht="19.5" thickBot="1" x14ac:dyDescent="0.45">
      <c r="A58" s="7">
        <v>50</v>
      </c>
      <c r="B58" s="109">
        <v>43370</v>
      </c>
      <c r="C58" s="106">
        <v>2</v>
      </c>
      <c r="D58" s="110">
        <v>1.27</v>
      </c>
      <c r="E58" s="111">
        <v>1.5</v>
      </c>
      <c r="F58" s="128">
        <v>2</v>
      </c>
      <c r="G58" s="89">
        <f>IF(D58="","",G57+M58)</f>
        <v>626239.71551763662</v>
      </c>
      <c r="H58" s="89">
        <f>IF(E58="","",H57+N58)</f>
        <v>2661472.7351206988</v>
      </c>
      <c r="I58" s="94">
        <f>IF(F58="","",I57+O58)</f>
        <v>3799868.3978108605</v>
      </c>
      <c r="J58" s="66">
        <f t="shared" si="9"/>
        <v>139294.18943134631</v>
      </c>
      <c r="K58" s="67">
        <f t="shared" si="9"/>
        <v>563178.53098117176</v>
      </c>
      <c r="L58" s="68">
        <f t="shared" si="9"/>
        <v>727135.31069220172</v>
      </c>
      <c r="M58" s="66">
        <f>IF(D58="","",J58*D58)</f>
        <v>176903.62057780981</v>
      </c>
      <c r="N58" s="67">
        <f t="shared" si="3"/>
        <v>844767.79647175758</v>
      </c>
      <c r="O58" s="68">
        <f t="shared" si="3"/>
        <v>1454270.6213844034</v>
      </c>
    </row>
    <row r="59" spans="1:15" ht="19.5" thickBot="1" x14ac:dyDescent="0.45">
      <c r="A59" s="7"/>
      <c r="B59" s="142" t="s">
        <v>5</v>
      </c>
      <c r="C59" s="143"/>
      <c r="D59" s="5">
        <f>COUNTIF(D9:D58,1.27)</f>
        <v>29</v>
      </c>
      <c r="E59" s="5">
        <f>COUNTIF(E9:E58,1.5)</f>
        <v>29</v>
      </c>
      <c r="F59" s="6">
        <f>COUNTIF(F9:F58,2)</f>
        <v>26</v>
      </c>
      <c r="G59" s="72">
        <f>MAX(G8:G58)</f>
        <v>1538044.3621630131</v>
      </c>
      <c r="H59" s="73">
        <f>MAX(H8:H58)</f>
        <v>5530152.7162085101</v>
      </c>
      <c r="I59" s="74">
        <f>MAX(I8:I58)</f>
        <v>13416646.657568589</v>
      </c>
      <c r="J59" s="75" t="s">
        <v>32</v>
      </c>
      <c r="K59" s="76">
        <f>ABS(B58-B9)</f>
        <v>770</v>
      </c>
      <c r="L59" s="77" t="s">
        <v>33</v>
      </c>
      <c r="M59" s="78"/>
      <c r="N59" s="79"/>
      <c r="O59" s="80"/>
    </row>
    <row r="60" spans="1:15" ht="19.5" thickBot="1" x14ac:dyDescent="0.45">
      <c r="A60" s="7"/>
      <c r="B60" s="136" t="s">
        <v>6</v>
      </c>
      <c r="C60" s="137"/>
      <c r="D60" s="5">
        <f>COUNTIF(D9:D58,-1)</f>
        <v>21</v>
      </c>
      <c r="E60" s="5">
        <f>COUNTIF(E9:E58,-1)</f>
        <v>21</v>
      </c>
      <c r="F60" s="6">
        <f>COUNTIF(F9:F58,-1)</f>
        <v>24</v>
      </c>
      <c r="G60" s="159" t="s">
        <v>31</v>
      </c>
      <c r="H60" s="160"/>
      <c r="I60" s="161"/>
      <c r="J60" s="159" t="s">
        <v>34</v>
      </c>
      <c r="K60" s="160"/>
      <c r="L60" s="161"/>
      <c r="M60" s="78"/>
      <c r="N60" s="79"/>
      <c r="O60" s="80"/>
    </row>
    <row r="61" spans="1:15" ht="19.5" thickBot="1" x14ac:dyDescent="0.45">
      <c r="A61" s="7"/>
      <c r="B61" s="136" t="s">
        <v>36</v>
      </c>
      <c r="C61" s="137"/>
      <c r="D61" s="5">
        <f>COUNTIF(D9:D58,0)</f>
        <v>0</v>
      </c>
      <c r="E61" s="5">
        <f>COUNTIF(E9:E58,0)</f>
        <v>0</v>
      </c>
      <c r="F61" s="5">
        <f>COUNTIF(F9:F58,0)</f>
        <v>0</v>
      </c>
      <c r="G61" s="81">
        <f>G59/G8</f>
        <v>15.38044362163013</v>
      </c>
      <c r="H61" s="82">
        <f>H59/H8</f>
        <v>55.301527162085101</v>
      </c>
      <c r="I61" s="83">
        <f>I59/I8</f>
        <v>134.16646657568589</v>
      </c>
      <c r="J61" s="84">
        <f>(G61-100%)*30/K59</f>
        <v>0.56027702421935577</v>
      </c>
      <c r="K61" s="84">
        <f>(H61-100%)*30/K59</f>
        <v>2.1156439154059128</v>
      </c>
      <c r="L61" s="85">
        <f>(I61-100%)*30/K59</f>
        <v>5.1883038925591904</v>
      </c>
      <c r="M61" s="86"/>
      <c r="N61" s="87"/>
      <c r="O61" s="88"/>
    </row>
    <row r="62" spans="1:15" ht="19.5" thickBot="1" x14ac:dyDescent="0.45">
      <c r="A62" s="3"/>
      <c r="B62" s="134" t="s">
        <v>4</v>
      </c>
      <c r="C62" s="135"/>
      <c r="D62" s="61">
        <f>D59/(D59+D60+D61)</f>
        <v>0.57999999999999996</v>
      </c>
      <c r="E62" s="56">
        <f>E59/(E59+E60+E61)</f>
        <v>0.57999999999999996</v>
      </c>
      <c r="F62" s="57">
        <f>F59/(F59+F60+F61)</f>
        <v>0.52</v>
      </c>
    </row>
    <row r="64" spans="1:15" x14ac:dyDescent="0.4">
      <c r="D64" s="55"/>
      <c r="E64" s="55"/>
      <c r="F64" s="55"/>
    </row>
  </sheetData>
  <mergeCells count="11">
    <mergeCell ref="B60:C60"/>
    <mergeCell ref="G60:I60"/>
    <mergeCell ref="J60:L60"/>
    <mergeCell ref="B61:C61"/>
    <mergeCell ref="B62:C62"/>
    <mergeCell ref="B59:C59"/>
    <mergeCell ref="G6:I6"/>
    <mergeCell ref="J6:L6"/>
    <mergeCell ref="M6:O6"/>
    <mergeCell ref="J8:L8"/>
    <mergeCell ref="M8:O8"/>
  </mergeCells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検証シート</vt:lpstr>
      <vt:lpstr>画像</vt:lpstr>
      <vt:lpstr>気づき</vt:lpstr>
      <vt:lpstr>検証終了通貨</vt:lpstr>
      <vt:lpstr>検証シート (32％)</vt:lpstr>
      <vt:lpstr>検証シート (30％) </vt:lpstr>
      <vt:lpstr>検証シート (31％)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user</cp:lastModifiedBy>
  <dcterms:created xsi:type="dcterms:W3CDTF">2020-09-18T03:10:57Z</dcterms:created>
  <dcterms:modified xsi:type="dcterms:W3CDTF">2020-11-26T08:38:29Z</dcterms:modified>
</cp:coreProperties>
</file>