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フリスタFX\002 トレード管理シート\検証\"/>
    </mc:Choice>
  </mc:AlternateContent>
  <bookViews>
    <workbookView xWindow="0" yWindow="0" windowWidth="28800" windowHeight="12450"/>
  </bookViews>
  <sheets>
    <sheet name="検証シート" sheetId="1" r:id="rId1"/>
    <sheet name="画像" sheetId="6" r:id="rId2"/>
    <sheet name="気づき" sheetId="5" r:id="rId3"/>
    <sheet name="検証終了通貨" sheetId="2" r:id="rId4"/>
    <sheet name="検証シート (21％)" sheetId="8" r:id="rId5"/>
    <sheet name="検証シート (23％) " sheetId="9" r:id="rId6"/>
    <sheet name="検証シート (4％)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9" l="1"/>
  <c r="K59" i="8"/>
  <c r="K59" i="1" l="1"/>
  <c r="K59" i="7"/>
  <c r="T6" i="1" l="1"/>
  <c r="T7" i="1" s="1"/>
  <c r="U7" i="1" s="1"/>
  <c r="T5" i="1" l="1"/>
  <c r="U5" i="1" s="1"/>
  <c r="F61" i="9"/>
  <c r="E61" i="9"/>
  <c r="D61" i="9"/>
  <c r="F60" i="9"/>
  <c r="E60" i="9"/>
  <c r="D60" i="9"/>
  <c r="F59" i="9"/>
  <c r="E59" i="9"/>
  <c r="D59" i="9"/>
  <c r="J9" i="9"/>
  <c r="M9" i="9" s="1"/>
  <c r="J8" i="9"/>
  <c r="I8" i="9"/>
  <c r="L9" i="9" s="1"/>
  <c r="O9" i="9" s="1"/>
  <c r="I9" i="9" s="1"/>
  <c r="H8" i="9"/>
  <c r="G8" i="9"/>
  <c r="F61" i="8"/>
  <c r="E61" i="8"/>
  <c r="D61" i="8"/>
  <c r="F60" i="8"/>
  <c r="E60" i="8"/>
  <c r="D60" i="8"/>
  <c r="F59" i="8"/>
  <c r="E59" i="8"/>
  <c r="D59" i="8"/>
  <c r="K9" i="8"/>
  <c r="N9" i="8" s="1"/>
  <c r="J8" i="8"/>
  <c r="I8" i="8"/>
  <c r="H8" i="8"/>
  <c r="G8" i="8"/>
  <c r="F61" i="7"/>
  <c r="E61" i="7"/>
  <c r="D61" i="7"/>
  <c r="F60" i="7"/>
  <c r="E60" i="7"/>
  <c r="D60" i="7"/>
  <c r="F59" i="7"/>
  <c r="E59" i="7"/>
  <c r="D59" i="7"/>
  <c r="J8" i="7"/>
  <c r="I8" i="7"/>
  <c r="L9" i="7" s="1"/>
  <c r="O9" i="7" s="1"/>
  <c r="H8" i="7"/>
  <c r="K9" i="7" s="1"/>
  <c r="N9" i="7" s="1"/>
  <c r="G8" i="7"/>
  <c r="J9" i="7" s="1"/>
  <c r="M9" i="7" s="1"/>
  <c r="F62" i="8" l="1"/>
  <c r="E62" i="7"/>
  <c r="D62" i="9"/>
  <c r="D62" i="8"/>
  <c r="E62" i="9"/>
  <c r="E62" i="8"/>
  <c r="F62" i="9"/>
  <c r="L10" i="9"/>
  <c r="O10" i="9" s="1"/>
  <c r="I10" i="9" s="1"/>
  <c r="K9" i="9"/>
  <c r="N9" i="9" s="1"/>
  <c r="H9" i="9" s="1"/>
  <c r="G9" i="9"/>
  <c r="J9" i="8"/>
  <c r="M9" i="8" s="1"/>
  <c r="G9" i="8" s="1"/>
  <c r="L9" i="8"/>
  <c r="O9" i="8" s="1"/>
  <c r="I9" i="8" s="1"/>
  <c r="H9" i="8"/>
  <c r="F62" i="7"/>
  <c r="G9" i="7"/>
  <c r="H9" i="7"/>
  <c r="D62" i="7"/>
  <c r="I9" i="7"/>
  <c r="L11" i="9" l="1"/>
  <c r="O11" i="9" s="1"/>
  <c r="I11" i="9" s="1"/>
  <c r="K10" i="9"/>
  <c r="N10" i="9" s="1"/>
  <c r="H10" i="9" s="1"/>
  <c r="J10" i="9"/>
  <c r="M10" i="9" s="1"/>
  <c r="G10" i="9" s="1"/>
  <c r="J10" i="8"/>
  <c r="M10" i="8" s="1"/>
  <c r="G10" i="8" s="1"/>
  <c r="L10" i="8"/>
  <c r="O10" i="8" s="1"/>
  <c r="I10" i="8" s="1"/>
  <c r="K10" i="8"/>
  <c r="N10" i="8" s="1"/>
  <c r="H10" i="8" s="1"/>
  <c r="J10" i="7"/>
  <c r="M10" i="7" s="1"/>
  <c r="G10" i="7" s="1"/>
  <c r="K10" i="7"/>
  <c r="N10" i="7" s="1"/>
  <c r="H10" i="7" s="1"/>
  <c r="L10" i="7"/>
  <c r="O10" i="7" s="1"/>
  <c r="I10" i="7" s="1"/>
  <c r="L12" i="9" l="1"/>
  <c r="O12" i="9" s="1"/>
  <c r="I12" i="9" s="1"/>
  <c r="J11" i="9"/>
  <c r="M11" i="9" s="1"/>
  <c r="G11" i="9" s="1"/>
  <c r="K11" i="9"/>
  <c r="N11" i="9" s="1"/>
  <c r="H11" i="9" s="1"/>
  <c r="J11" i="8"/>
  <c r="M11" i="8" s="1"/>
  <c r="G11" i="8" s="1"/>
  <c r="K11" i="8"/>
  <c r="N11" i="8" s="1"/>
  <c r="H11" i="8" s="1"/>
  <c r="L11" i="8"/>
  <c r="O11" i="8" s="1"/>
  <c r="I11" i="8" s="1"/>
  <c r="J11" i="7"/>
  <c r="M11" i="7" s="1"/>
  <c r="G11" i="7" s="1"/>
  <c r="K11" i="7"/>
  <c r="N11" i="7" s="1"/>
  <c r="H11" i="7" s="1"/>
  <c r="L11" i="7"/>
  <c r="O11" i="7" s="1"/>
  <c r="I11" i="7" s="1"/>
  <c r="L13" i="9" l="1"/>
  <c r="O13" i="9" s="1"/>
  <c r="I13" i="9" s="1"/>
  <c r="J12" i="9"/>
  <c r="M12" i="9" s="1"/>
  <c r="G12" i="9" s="1"/>
  <c r="K12" i="9"/>
  <c r="N12" i="9" s="1"/>
  <c r="H12" i="9" s="1"/>
  <c r="J12" i="8"/>
  <c r="M12" i="8" s="1"/>
  <c r="G12" i="8" s="1"/>
  <c r="K12" i="8"/>
  <c r="N12" i="8" s="1"/>
  <c r="H12" i="8" s="1"/>
  <c r="L12" i="8"/>
  <c r="O12" i="8" s="1"/>
  <c r="I12" i="8" s="1"/>
  <c r="L12" i="7"/>
  <c r="O12" i="7" s="1"/>
  <c r="I12" i="7" s="1"/>
  <c r="K12" i="7"/>
  <c r="N12" i="7" s="1"/>
  <c r="H12" i="7" s="1"/>
  <c r="J12" i="7"/>
  <c r="M12" i="7" s="1"/>
  <c r="G12" i="7" s="1"/>
  <c r="J13" i="9" l="1"/>
  <c r="M13" i="9" s="1"/>
  <c r="G13" i="9" s="1"/>
  <c r="L14" i="9"/>
  <c r="O14" i="9" s="1"/>
  <c r="I14" i="9" s="1"/>
  <c r="K13" i="9"/>
  <c r="N13" i="9" s="1"/>
  <c r="H13" i="9" s="1"/>
  <c r="L13" i="8"/>
  <c r="O13" i="8" s="1"/>
  <c r="I13" i="8" s="1"/>
  <c r="K13" i="8"/>
  <c r="N13" i="8" s="1"/>
  <c r="H13" i="8" s="1"/>
  <c r="J13" i="8"/>
  <c r="M13" i="8" s="1"/>
  <c r="G13" i="8" s="1"/>
  <c r="K13" i="7"/>
  <c r="N13" i="7" s="1"/>
  <c r="H13" i="7" s="1"/>
  <c r="L13" i="7"/>
  <c r="O13" i="7" s="1"/>
  <c r="I13" i="7" s="1"/>
  <c r="J13" i="7"/>
  <c r="M13" i="7" s="1"/>
  <c r="G13" i="7" s="1"/>
  <c r="L15" i="9" l="1"/>
  <c r="O15" i="9" s="1"/>
  <c r="I15" i="9" s="1"/>
  <c r="J14" i="9"/>
  <c r="M14" i="9" s="1"/>
  <c r="G14" i="9"/>
  <c r="K14" i="9"/>
  <c r="N14" i="9" s="1"/>
  <c r="H14" i="9" s="1"/>
  <c r="K14" i="8"/>
  <c r="N14" i="8" s="1"/>
  <c r="H14" i="8" s="1"/>
  <c r="L14" i="8"/>
  <c r="O14" i="8" s="1"/>
  <c r="I14" i="8" s="1"/>
  <c r="J14" i="8"/>
  <c r="M14" i="8" s="1"/>
  <c r="G14" i="8" s="1"/>
  <c r="L14" i="7"/>
  <c r="O14" i="7" s="1"/>
  <c r="I14" i="7" s="1"/>
  <c r="K14" i="7"/>
  <c r="N14" i="7" s="1"/>
  <c r="H14" i="7" s="1"/>
  <c r="J14" i="7"/>
  <c r="M14" i="7" s="1"/>
  <c r="G14" i="7" s="1"/>
  <c r="L16" i="9" l="1"/>
  <c r="O16" i="9" s="1"/>
  <c r="I16" i="9" s="1"/>
  <c r="K15" i="9"/>
  <c r="N15" i="9" s="1"/>
  <c r="H15" i="9" s="1"/>
  <c r="J15" i="9"/>
  <c r="M15" i="9" s="1"/>
  <c r="G15" i="9" s="1"/>
  <c r="J15" i="8"/>
  <c r="M15" i="8" s="1"/>
  <c r="G15" i="8" s="1"/>
  <c r="L15" i="8"/>
  <c r="O15" i="8" s="1"/>
  <c r="I15" i="8" s="1"/>
  <c r="K15" i="8"/>
  <c r="N15" i="8" s="1"/>
  <c r="H15" i="8" s="1"/>
  <c r="J15" i="7"/>
  <c r="M15" i="7" s="1"/>
  <c r="G15" i="7" s="1"/>
  <c r="K15" i="7"/>
  <c r="N15" i="7" s="1"/>
  <c r="H15" i="7" s="1"/>
  <c r="L15" i="7"/>
  <c r="O15" i="7" s="1"/>
  <c r="I15" i="7" s="1"/>
  <c r="J16" i="9" l="1"/>
  <c r="M16" i="9" s="1"/>
  <c r="G16" i="9" s="1"/>
  <c r="K16" i="9"/>
  <c r="N16" i="9" s="1"/>
  <c r="H16" i="9" s="1"/>
  <c r="L17" i="9"/>
  <c r="O17" i="9" s="1"/>
  <c r="I17" i="9" s="1"/>
  <c r="L16" i="8"/>
  <c r="O16" i="8" s="1"/>
  <c r="I16" i="8" s="1"/>
  <c r="J16" i="8"/>
  <c r="M16" i="8" s="1"/>
  <c r="G16" i="8" s="1"/>
  <c r="K16" i="8"/>
  <c r="N16" i="8" s="1"/>
  <c r="H16" i="8" s="1"/>
  <c r="L16" i="7"/>
  <c r="O16" i="7" s="1"/>
  <c r="I16" i="7" s="1"/>
  <c r="K16" i="7"/>
  <c r="N16" i="7" s="1"/>
  <c r="H16" i="7" s="1"/>
  <c r="J16" i="7"/>
  <c r="M16" i="7" s="1"/>
  <c r="G16" i="7" s="1"/>
  <c r="L18" i="9" l="1"/>
  <c r="O18" i="9" s="1"/>
  <c r="I18" i="9" s="1"/>
  <c r="K17" i="9"/>
  <c r="N17" i="9" s="1"/>
  <c r="H17" i="9" s="1"/>
  <c r="J17" i="9"/>
  <c r="M17" i="9" s="1"/>
  <c r="G17" i="9" s="1"/>
  <c r="K17" i="8"/>
  <c r="N17" i="8" s="1"/>
  <c r="H17" i="8" s="1"/>
  <c r="J17" i="8"/>
  <c r="M17" i="8" s="1"/>
  <c r="G17" i="8" s="1"/>
  <c r="L17" i="8"/>
  <c r="O17" i="8" s="1"/>
  <c r="I17" i="8" s="1"/>
  <c r="L17" i="7"/>
  <c r="O17" i="7" s="1"/>
  <c r="I17" i="7" s="1"/>
  <c r="K17" i="7"/>
  <c r="N17" i="7" s="1"/>
  <c r="H17" i="7" s="1"/>
  <c r="J17" i="7"/>
  <c r="M17" i="7" s="1"/>
  <c r="G17" i="7" s="1"/>
  <c r="J18" i="9" l="1"/>
  <c r="M18" i="9" s="1"/>
  <c r="G18" i="9"/>
  <c r="K18" i="9"/>
  <c r="N18" i="9" s="1"/>
  <c r="H18" i="9" s="1"/>
  <c r="L19" i="9"/>
  <c r="O19" i="9" s="1"/>
  <c r="I19" i="9" s="1"/>
  <c r="J18" i="8"/>
  <c r="M18" i="8" s="1"/>
  <c r="G18" i="8" s="1"/>
  <c r="L18" i="8"/>
  <c r="O18" i="8" s="1"/>
  <c r="I18" i="8" s="1"/>
  <c r="K18" i="8"/>
  <c r="N18" i="8" s="1"/>
  <c r="H18" i="8" s="1"/>
  <c r="J18" i="7"/>
  <c r="M18" i="7" s="1"/>
  <c r="G18" i="7" s="1"/>
  <c r="K18" i="7"/>
  <c r="N18" i="7" s="1"/>
  <c r="H18" i="7" s="1"/>
  <c r="L18" i="7"/>
  <c r="O18" i="7" s="1"/>
  <c r="I18" i="7" s="1"/>
  <c r="L20" i="9" l="1"/>
  <c r="O20" i="9" s="1"/>
  <c r="I20" i="9" s="1"/>
  <c r="K19" i="9"/>
  <c r="N19" i="9" s="1"/>
  <c r="H19" i="9" s="1"/>
  <c r="J19" i="9"/>
  <c r="M19" i="9" s="1"/>
  <c r="G19" i="9" s="1"/>
  <c r="L19" i="8"/>
  <c r="O19" i="8" s="1"/>
  <c r="I19" i="8" s="1"/>
  <c r="K19" i="8"/>
  <c r="N19" i="8" s="1"/>
  <c r="H19" i="8" s="1"/>
  <c r="J19" i="8"/>
  <c r="M19" i="8" s="1"/>
  <c r="G19" i="8" s="1"/>
  <c r="K19" i="7"/>
  <c r="N19" i="7" s="1"/>
  <c r="H19" i="7" s="1"/>
  <c r="J19" i="7"/>
  <c r="M19" i="7" s="1"/>
  <c r="G19" i="7" s="1"/>
  <c r="L19" i="7"/>
  <c r="O19" i="7" s="1"/>
  <c r="I19" i="7" s="1"/>
  <c r="J20" i="9" l="1"/>
  <c r="M20" i="9" s="1"/>
  <c r="G20" i="9"/>
  <c r="K20" i="9"/>
  <c r="N20" i="9" s="1"/>
  <c r="H20" i="9" s="1"/>
  <c r="L21" i="9"/>
  <c r="O21" i="9" s="1"/>
  <c r="I21" i="9" s="1"/>
  <c r="J20" i="8"/>
  <c r="M20" i="8" s="1"/>
  <c r="G20" i="8" s="1"/>
  <c r="K20" i="8"/>
  <c r="N20" i="8" s="1"/>
  <c r="H20" i="8" s="1"/>
  <c r="L20" i="8"/>
  <c r="O20" i="8" s="1"/>
  <c r="I20" i="8" s="1"/>
  <c r="L20" i="7"/>
  <c r="O20" i="7" s="1"/>
  <c r="I20" i="7" s="1"/>
  <c r="J20" i="7"/>
  <c r="M20" i="7" s="1"/>
  <c r="G20" i="7" s="1"/>
  <c r="K20" i="7"/>
  <c r="N20" i="7" s="1"/>
  <c r="H20" i="7"/>
  <c r="L22" i="9" l="1"/>
  <c r="O22" i="9" s="1"/>
  <c r="I22" i="9" s="1"/>
  <c r="K21" i="9"/>
  <c r="N21" i="9" s="1"/>
  <c r="H21" i="9" s="1"/>
  <c r="J21" i="9"/>
  <c r="M21" i="9" s="1"/>
  <c r="G21" i="9" s="1"/>
  <c r="K21" i="8"/>
  <c r="N21" i="8" s="1"/>
  <c r="H21" i="8" s="1"/>
  <c r="J21" i="8"/>
  <c r="M21" i="8" s="1"/>
  <c r="G21" i="8"/>
  <c r="L21" i="8"/>
  <c r="O21" i="8" s="1"/>
  <c r="I21" i="8" s="1"/>
  <c r="J21" i="7"/>
  <c r="M21" i="7" s="1"/>
  <c r="G21" i="7" s="1"/>
  <c r="L21" i="7"/>
  <c r="O21" i="7" s="1"/>
  <c r="I21" i="7" s="1"/>
  <c r="K21" i="7"/>
  <c r="N21" i="7" s="1"/>
  <c r="H21" i="7" s="1"/>
  <c r="J22" i="9" l="1"/>
  <c r="M22" i="9" s="1"/>
  <c r="G22" i="9" s="1"/>
  <c r="K22" i="9"/>
  <c r="N22" i="9" s="1"/>
  <c r="H22" i="9" s="1"/>
  <c r="L23" i="9"/>
  <c r="O23" i="9" s="1"/>
  <c r="I23" i="9" s="1"/>
  <c r="L22" i="8"/>
  <c r="O22" i="8" s="1"/>
  <c r="I22" i="8" s="1"/>
  <c r="K22" i="8"/>
  <c r="N22" i="8" s="1"/>
  <c r="H22" i="8" s="1"/>
  <c r="J22" i="8"/>
  <c r="M22" i="8" s="1"/>
  <c r="G22" i="8" s="1"/>
  <c r="K22" i="7"/>
  <c r="N22" i="7" s="1"/>
  <c r="H22" i="7" s="1"/>
  <c r="L22" i="7"/>
  <c r="O22" i="7" s="1"/>
  <c r="I22" i="7" s="1"/>
  <c r="J22" i="7"/>
  <c r="M22" i="7" s="1"/>
  <c r="G22" i="7"/>
  <c r="K23" i="9" l="1"/>
  <c r="N23" i="9" s="1"/>
  <c r="H23" i="9" s="1"/>
  <c r="L24" i="9"/>
  <c r="O24" i="9" s="1"/>
  <c r="I24" i="9" s="1"/>
  <c r="J23" i="9"/>
  <c r="M23" i="9" s="1"/>
  <c r="G23" i="9" s="1"/>
  <c r="J23" i="8"/>
  <c r="M23" i="8" s="1"/>
  <c r="G23" i="8" s="1"/>
  <c r="K23" i="8"/>
  <c r="N23" i="8" s="1"/>
  <c r="H23" i="8" s="1"/>
  <c r="L23" i="8"/>
  <c r="O23" i="8" s="1"/>
  <c r="I23" i="8" s="1"/>
  <c r="K23" i="7"/>
  <c r="N23" i="7" s="1"/>
  <c r="H23" i="7" s="1"/>
  <c r="L23" i="7"/>
  <c r="O23" i="7" s="1"/>
  <c r="I23" i="7" s="1"/>
  <c r="J23" i="7"/>
  <c r="M23" i="7" s="1"/>
  <c r="G23" i="7" s="1"/>
  <c r="J24" i="9" l="1"/>
  <c r="M24" i="9" s="1"/>
  <c r="G24" i="9" s="1"/>
  <c r="L25" i="9"/>
  <c r="O25" i="9" s="1"/>
  <c r="I25" i="9"/>
  <c r="K24" i="9"/>
  <c r="N24" i="9" s="1"/>
  <c r="H24" i="9" s="1"/>
  <c r="L24" i="8"/>
  <c r="O24" i="8" s="1"/>
  <c r="I24" i="8" s="1"/>
  <c r="K24" i="8"/>
  <c r="N24" i="8" s="1"/>
  <c r="H24" i="8" s="1"/>
  <c r="J24" i="8"/>
  <c r="M24" i="8" s="1"/>
  <c r="G24" i="8" s="1"/>
  <c r="J24" i="7"/>
  <c r="M24" i="7" s="1"/>
  <c r="G24" i="7" s="1"/>
  <c r="L24" i="7"/>
  <c r="O24" i="7" s="1"/>
  <c r="I24" i="7" s="1"/>
  <c r="K24" i="7"/>
  <c r="N24" i="7" s="1"/>
  <c r="H24" i="7" s="1"/>
  <c r="J25" i="9" l="1"/>
  <c r="M25" i="9" s="1"/>
  <c r="G25" i="9" s="1"/>
  <c r="L26" i="9"/>
  <c r="O26" i="9" s="1"/>
  <c r="I26" i="9" s="1"/>
  <c r="K25" i="9"/>
  <c r="N25" i="9" s="1"/>
  <c r="H25" i="9" s="1"/>
  <c r="L25" i="8"/>
  <c r="O25" i="8" s="1"/>
  <c r="I25" i="8" s="1"/>
  <c r="K25" i="8"/>
  <c r="N25" i="8" s="1"/>
  <c r="H25" i="8" s="1"/>
  <c r="J25" i="8"/>
  <c r="M25" i="8" s="1"/>
  <c r="G25" i="8" s="1"/>
  <c r="L25" i="7"/>
  <c r="O25" i="7" s="1"/>
  <c r="I25" i="7" s="1"/>
  <c r="J25" i="7"/>
  <c r="M25" i="7" s="1"/>
  <c r="G25" i="7" s="1"/>
  <c r="K25" i="7"/>
  <c r="N25" i="7" s="1"/>
  <c r="H25" i="7" s="1"/>
  <c r="K26" i="9" l="1"/>
  <c r="N26" i="9" s="1"/>
  <c r="H26" i="9" s="1"/>
  <c r="L27" i="9"/>
  <c r="O27" i="9" s="1"/>
  <c r="I27" i="9" s="1"/>
  <c r="J26" i="9"/>
  <c r="M26" i="9" s="1"/>
  <c r="G26" i="9" s="1"/>
  <c r="J26" i="8"/>
  <c r="M26" i="8" s="1"/>
  <c r="G26" i="8" s="1"/>
  <c r="K26" i="8"/>
  <c r="N26" i="8" s="1"/>
  <c r="H26" i="8" s="1"/>
  <c r="L26" i="8"/>
  <c r="O26" i="8" s="1"/>
  <c r="I26" i="8" s="1"/>
  <c r="L26" i="7"/>
  <c r="O26" i="7" s="1"/>
  <c r="I26" i="7" s="1"/>
  <c r="J26" i="7"/>
  <c r="M26" i="7" s="1"/>
  <c r="G26" i="7" s="1"/>
  <c r="K26" i="7"/>
  <c r="N26" i="7" s="1"/>
  <c r="H26" i="7" s="1"/>
  <c r="J27" i="9" l="1"/>
  <c r="M27" i="9" s="1"/>
  <c r="G27" i="9" s="1"/>
  <c r="L28" i="9"/>
  <c r="O28" i="9" s="1"/>
  <c r="I28" i="9" s="1"/>
  <c r="K27" i="9"/>
  <c r="N27" i="9" s="1"/>
  <c r="H27" i="9" s="1"/>
  <c r="L27" i="8"/>
  <c r="O27" i="8" s="1"/>
  <c r="I27" i="8" s="1"/>
  <c r="J27" i="8"/>
  <c r="M27" i="8" s="1"/>
  <c r="G27" i="8" s="1"/>
  <c r="K27" i="8"/>
  <c r="N27" i="8" s="1"/>
  <c r="H27" i="8" s="1"/>
  <c r="J27" i="7"/>
  <c r="M27" i="7" s="1"/>
  <c r="G27" i="7" s="1"/>
  <c r="L27" i="7"/>
  <c r="O27" i="7" s="1"/>
  <c r="I27" i="7" s="1"/>
  <c r="K27" i="7"/>
  <c r="N27" i="7" s="1"/>
  <c r="H27" i="7" s="1"/>
  <c r="K28" i="9" l="1"/>
  <c r="N28" i="9" s="1"/>
  <c r="H28" i="9" s="1"/>
  <c r="L29" i="9"/>
  <c r="O29" i="9" s="1"/>
  <c r="I29" i="9" s="1"/>
  <c r="J28" i="9"/>
  <c r="M28" i="9" s="1"/>
  <c r="G28" i="9" s="1"/>
  <c r="L28" i="8"/>
  <c r="O28" i="8" s="1"/>
  <c r="I28" i="8" s="1"/>
  <c r="J28" i="8"/>
  <c r="M28" i="8" s="1"/>
  <c r="G28" i="8" s="1"/>
  <c r="K28" i="8"/>
  <c r="N28" i="8" s="1"/>
  <c r="H28" i="8" s="1"/>
  <c r="K28" i="7"/>
  <c r="N28" i="7" s="1"/>
  <c r="H28" i="7" s="1"/>
  <c r="L28" i="7"/>
  <c r="O28" i="7" s="1"/>
  <c r="I28" i="7" s="1"/>
  <c r="J28" i="7"/>
  <c r="M28" i="7" s="1"/>
  <c r="G28" i="7" s="1"/>
  <c r="J29" i="9" l="1"/>
  <c r="M29" i="9" s="1"/>
  <c r="G29" i="9" s="1"/>
  <c r="K29" i="9"/>
  <c r="N29" i="9" s="1"/>
  <c r="H29" i="9" s="1"/>
  <c r="L30" i="9"/>
  <c r="O30" i="9" s="1"/>
  <c r="I30" i="9" s="1"/>
  <c r="J29" i="8"/>
  <c r="M29" i="8" s="1"/>
  <c r="G29" i="8" s="1"/>
  <c r="L29" i="8"/>
  <c r="O29" i="8" s="1"/>
  <c r="I29" i="8" s="1"/>
  <c r="K29" i="8"/>
  <c r="N29" i="8" s="1"/>
  <c r="H29" i="8" s="1"/>
  <c r="J29" i="7"/>
  <c r="M29" i="7" s="1"/>
  <c r="G29" i="7" s="1"/>
  <c r="L29" i="7"/>
  <c r="O29" i="7" s="1"/>
  <c r="I29" i="7" s="1"/>
  <c r="K29" i="7"/>
  <c r="N29" i="7" s="1"/>
  <c r="H29" i="7" s="1"/>
  <c r="L31" i="9" l="1"/>
  <c r="O31" i="9" s="1"/>
  <c r="I31" i="9" s="1"/>
  <c r="K30" i="9"/>
  <c r="N30" i="9" s="1"/>
  <c r="H30" i="9" s="1"/>
  <c r="J30" i="9"/>
  <c r="M30" i="9" s="1"/>
  <c r="G30" i="9" s="1"/>
  <c r="K30" i="8"/>
  <c r="N30" i="8" s="1"/>
  <c r="H30" i="8" s="1"/>
  <c r="L30" i="8"/>
  <c r="O30" i="8" s="1"/>
  <c r="I30" i="8" s="1"/>
  <c r="J30" i="8"/>
  <c r="M30" i="8" s="1"/>
  <c r="G30" i="8" s="1"/>
  <c r="L30" i="7"/>
  <c r="O30" i="7" s="1"/>
  <c r="I30" i="7" s="1"/>
  <c r="J30" i="7"/>
  <c r="M30" i="7" s="1"/>
  <c r="G30" i="7" s="1"/>
  <c r="K30" i="7"/>
  <c r="N30" i="7" s="1"/>
  <c r="H30" i="7" s="1"/>
  <c r="J31" i="9" l="1"/>
  <c r="M31" i="9" s="1"/>
  <c r="G31" i="9" s="1"/>
  <c r="K31" i="9"/>
  <c r="N31" i="9" s="1"/>
  <c r="H31" i="9" s="1"/>
  <c r="L32" i="9"/>
  <c r="O32" i="9" s="1"/>
  <c r="I32" i="9" s="1"/>
  <c r="J31" i="8"/>
  <c r="M31" i="8" s="1"/>
  <c r="G31" i="8" s="1"/>
  <c r="K31" i="8"/>
  <c r="N31" i="8" s="1"/>
  <c r="H31" i="8" s="1"/>
  <c r="L31" i="8"/>
  <c r="O31" i="8" s="1"/>
  <c r="I31" i="8" s="1"/>
  <c r="L31" i="7"/>
  <c r="O31" i="7" s="1"/>
  <c r="I31" i="7" s="1"/>
  <c r="J31" i="7"/>
  <c r="M31" i="7" s="1"/>
  <c r="G31" i="7" s="1"/>
  <c r="K31" i="7"/>
  <c r="N31" i="7" s="1"/>
  <c r="H31" i="7" s="1"/>
  <c r="L33" i="9" l="1"/>
  <c r="O33" i="9" s="1"/>
  <c r="I33" i="9" s="1"/>
  <c r="K32" i="9"/>
  <c r="N32" i="9" s="1"/>
  <c r="H32" i="9" s="1"/>
  <c r="J32" i="9"/>
  <c r="M32" i="9" s="1"/>
  <c r="G32" i="9" s="1"/>
  <c r="L32" i="8"/>
  <c r="O32" i="8" s="1"/>
  <c r="I32" i="8" s="1"/>
  <c r="J32" i="8"/>
  <c r="M32" i="8" s="1"/>
  <c r="G32" i="8" s="1"/>
  <c r="K32" i="8"/>
  <c r="N32" i="8" s="1"/>
  <c r="H32" i="8" s="1"/>
  <c r="K32" i="7"/>
  <c r="N32" i="7" s="1"/>
  <c r="H32" i="7" s="1"/>
  <c r="J32" i="7"/>
  <c r="M32" i="7" s="1"/>
  <c r="G32" i="7" s="1"/>
  <c r="L32" i="7"/>
  <c r="O32" i="7" s="1"/>
  <c r="I32" i="7" s="1"/>
  <c r="J33" i="9" l="1"/>
  <c r="M33" i="9" s="1"/>
  <c r="G33" i="9" s="1"/>
  <c r="K33" i="9"/>
  <c r="N33" i="9" s="1"/>
  <c r="H33" i="9" s="1"/>
  <c r="L34" i="9"/>
  <c r="O34" i="9" s="1"/>
  <c r="I34" i="9" s="1"/>
  <c r="L33" i="8"/>
  <c r="O33" i="8" s="1"/>
  <c r="I33" i="8" s="1"/>
  <c r="J33" i="8"/>
  <c r="M33" i="8" s="1"/>
  <c r="G33" i="8" s="1"/>
  <c r="K33" i="8"/>
  <c r="N33" i="8" s="1"/>
  <c r="H33" i="8" s="1"/>
  <c r="L33" i="7"/>
  <c r="O33" i="7" s="1"/>
  <c r="I33" i="7" s="1"/>
  <c r="J33" i="7"/>
  <c r="M33" i="7" s="1"/>
  <c r="G33" i="7" s="1"/>
  <c r="K33" i="7"/>
  <c r="N33" i="7" s="1"/>
  <c r="H33" i="7" s="1"/>
  <c r="L35" i="9" l="1"/>
  <c r="O35" i="9" s="1"/>
  <c r="I35" i="9" s="1"/>
  <c r="K34" i="9"/>
  <c r="N34" i="9" s="1"/>
  <c r="H34" i="9" s="1"/>
  <c r="J34" i="9"/>
  <c r="M34" i="9" s="1"/>
  <c r="G34" i="9" s="1"/>
  <c r="K34" i="8"/>
  <c r="N34" i="8" s="1"/>
  <c r="H34" i="8" s="1"/>
  <c r="L34" i="8"/>
  <c r="O34" i="8" s="1"/>
  <c r="I34" i="8" s="1"/>
  <c r="J34" i="8"/>
  <c r="M34" i="8" s="1"/>
  <c r="G34" i="8" s="1"/>
  <c r="K34" i="7"/>
  <c r="N34" i="7" s="1"/>
  <c r="H34" i="7" s="1"/>
  <c r="J34" i="7"/>
  <c r="M34" i="7" s="1"/>
  <c r="G34" i="7" s="1"/>
  <c r="L34" i="7"/>
  <c r="O34" i="7" s="1"/>
  <c r="I34" i="7" s="1"/>
  <c r="J35" i="9" l="1"/>
  <c r="M35" i="9" s="1"/>
  <c r="G35" i="9" s="1"/>
  <c r="K35" i="9"/>
  <c r="N35" i="9" s="1"/>
  <c r="H35" i="9" s="1"/>
  <c r="L36" i="9"/>
  <c r="O36" i="9" s="1"/>
  <c r="I36" i="9" s="1"/>
  <c r="J35" i="8"/>
  <c r="M35" i="8" s="1"/>
  <c r="G35" i="8" s="1"/>
  <c r="K35" i="8"/>
  <c r="N35" i="8" s="1"/>
  <c r="H35" i="8" s="1"/>
  <c r="L35" i="8"/>
  <c r="O35" i="8" s="1"/>
  <c r="I35" i="8" s="1"/>
  <c r="L35" i="7"/>
  <c r="O35" i="7" s="1"/>
  <c r="I35" i="7" s="1"/>
  <c r="J35" i="7"/>
  <c r="M35" i="7" s="1"/>
  <c r="G35" i="7" s="1"/>
  <c r="K35" i="7"/>
  <c r="N35" i="7" s="1"/>
  <c r="H35" i="7" s="1"/>
  <c r="L37" i="9" l="1"/>
  <c r="O37" i="9" s="1"/>
  <c r="I37" i="9" s="1"/>
  <c r="K36" i="9"/>
  <c r="N36" i="9" s="1"/>
  <c r="H36" i="9" s="1"/>
  <c r="J36" i="9"/>
  <c r="M36" i="9" s="1"/>
  <c r="G36" i="9" s="1"/>
  <c r="L36" i="8"/>
  <c r="O36" i="8" s="1"/>
  <c r="I36" i="8" s="1"/>
  <c r="J36" i="8"/>
  <c r="M36" i="8" s="1"/>
  <c r="G36" i="8" s="1"/>
  <c r="K36" i="8"/>
  <c r="N36" i="8" s="1"/>
  <c r="H36" i="8" s="1"/>
  <c r="K36" i="7"/>
  <c r="N36" i="7" s="1"/>
  <c r="H36" i="7" s="1"/>
  <c r="J36" i="7"/>
  <c r="M36" i="7" s="1"/>
  <c r="G36" i="7" s="1"/>
  <c r="L36" i="7"/>
  <c r="O36" i="7" s="1"/>
  <c r="I36" i="7" s="1"/>
  <c r="J37" i="9" l="1"/>
  <c r="M37" i="9" s="1"/>
  <c r="G37" i="9" s="1"/>
  <c r="K37" i="9"/>
  <c r="N37" i="9" s="1"/>
  <c r="H37" i="9" s="1"/>
  <c r="L38" i="9"/>
  <c r="O38" i="9" s="1"/>
  <c r="I38" i="9" s="1"/>
  <c r="K37" i="8"/>
  <c r="N37" i="8" s="1"/>
  <c r="H37" i="8" s="1"/>
  <c r="L37" i="8"/>
  <c r="O37" i="8" s="1"/>
  <c r="I37" i="8" s="1"/>
  <c r="J37" i="8"/>
  <c r="M37" i="8" s="1"/>
  <c r="G37" i="8" s="1"/>
  <c r="L37" i="7"/>
  <c r="O37" i="7" s="1"/>
  <c r="I37" i="7" s="1"/>
  <c r="J37" i="7"/>
  <c r="M37" i="7" s="1"/>
  <c r="G37" i="7" s="1"/>
  <c r="K37" i="7"/>
  <c r="N37" i="7" s="1"/>
  <c r="H37" i="7" s="1"/>
  <c r="L39" i="9" l="1"/>
  <c r="O39" i="9" s="1"/>
  <c r="I39" i="9" s="1"/>
  <c r="K38" i="9"/>
  <c r="N38" i="9" s="1"/>
  <c r="H38" i="9" s="1"/>
  <c r="J38" i="9"/>
  <c r="M38" i="9" s="1"/>
  <c r="G38" i="9" s="1"/>
  <c r="L38" i="8"/>
  <c r="O38" i="8" s="1"/>
  <c r="I38" i="8" s="1"/>
  <c r="J38" i="8"/>
  <c r="M38" i="8" s="1"/>
  <c r="G38" i="8" s="1"/>
  <c r="K38" i="8"/>
  <c r="N38" i="8" s="1"/>
  <c r="H38" i="8" s="1"/>
  <c r="K38" i="7"/>
  <c r="N38" i="7" s="1"/>
  <c r="H38" i="7" s="1"/>
  <c r="J38" i="7"/>
  <c r="M38" i="7" s="1"/>
  <c r="G38" i="7" s="1"/>
  <c r="L38" i="7"/>
  <c r="O38" i="7" s="1"/>
  <c r="I38" i="7" s="1"/>
  <c r="J39" i="9" l="1"/>
  <c r="M39" i="9" s="1"/>
  <c r="G39" i="9" s="1"/>
  <c r="K39" i="9"/>
  <c r="N39" i="9" s="1"/>
  <c r="H39" i="9" s="1"/>
  <c r="L40" i="9"/>
  <c r="O40" i="9" s="1"/>
  <c r="I40" i="9" s="1"/>
  <c r="K39" i="8"/>
  <c r="N39" i="8" s="1"/>
  <c r="H39" i="8" s="1"/>
  <c r="J39" i="8"/>
  <c r="M39" i="8" s="1"/>
  <c r="G39" i="8" s="1"/>
  <c r="L39" i="8"/>
  <c r="O39" i="8" s="1"/>
  <c r="I39" i="8" s="1"/>
  <c r="L39" i="7"/>
  <c r="O39" i="7" s="1"/>
  <c r="I39" i="7" s="1"/>
  <c r="J39" i="7"/>
  <c r="M39" i="7" s="1"/>
  <c r="G39" i="7" s="1"/>
  <c r="K39" i="7"/>
  <c r="N39" i="7" s="1"/>
  <c r="H39" i="7" s="1"/>
  <c r="L41" i="9" l="1"/>
  <c r="O41" i="9" s="1"/>
  <c r="I41" i="9" s="1"/>
  <c r="K40" i="9"/>
  <c r="N40" i="9" s="1"/>
  <c r="H40" i="9" s="1"/>
  <c r="J40" i="9"/>
  <c r="M40" i="9" s="1"/>
  <c r="G40" i="9" s="1"/>
  <c r="J40" i="8"/>
  <c r="M40" i="8" s="1"/>
  <c r="G40" i="8" s="1"/>
  <c r="L40" i="8"/>
  <c r="O40" i="8" s="1"/>
  <c r="I40" i="8" s="1"/>
  <c r="K40" i="8"/>
  <c r="N40" i="8" s="1"/>
  <c r="H40" i="8" s="1"/>
  <c r="K40" i="7"/>
  <c r="N40" i="7" s="1"/>
  <c r="H40" i="7" s="1"/>
  <c r="J40" i="7"/>
  <c r="M40" i="7" s="1"/>
  <c r="G40" i="7" s="1"/>
  <c r="L40" i="7"/>
  <c r="O40" i="7" s="1"/>
  <c r="I40" i="7" s="1"/>
  <c r="J41" i="9" l="1"/>
  <c r="M41" i="9" s="1"/>
  <c r="G41" i="9" s="1"/>
  <c r="K41" i="9"/>
  <c r="N41" i="9" s="1"/>
  <c r="H41" i="9" s="1"/>
  <c r="L42" i="9"/>
  <c r="O42" i="9" s="1"/>
  <c r="I42" i="9" s="1"/>
  <c r="L41" i="8"/>
  <c r="O41" i="8" s="1"/>
  <c r="I41" i="8" s="1"/>
  <c r="K41" i="8"/>
  <c r="N41" i="8" s="1"/>
  <c r="H41" i="8" s="1"/>
  <c r="J41" i="8"/>
  <c r="M41" i="8" s="1"/>
  <c r="G41" i="8" s="1"/>
  <c r="L41" i="7"/>
  <c r="O41" i="7" s="1"/>
  <c r="I41" i="7" s="1"/>
  <c r="J41" i="7"/>
  <c r="M41" i="7" s="1"/>
  <c r="G41" i="7" s="1"/>
  <c r="K41" i="7"/>
  <c r="N41" i="7" s="1"/>
  <c r="H41" i="7" s="1"/>
  <c r="L43" i="9" l="1"/>
  <c r="O43" i="9" s="1"/>
  <c r="I43" i="9" s="1"/>
  <c r="K42" i="9"/>
  <c r="N42" i="9" s="1"/>
  <c r="H42" i="9" s="1"/>
  <c r="J42" i="9"/>
  <c r="M42" i="9" s="1"/>
  <c r="G42" i="9" s="1"/>
  <c r="K42" i="8"/>
  <c r="N42" i="8" s="1"/>
  <c r="H42" i="8" s="1"/>
  <c r="L42" i="8"/>
  <c r="O42" i="8" s="1"/>
  <c r="I42" i="8" s="1"/>
  <c r="J42" i="8"/>
  <c r="M42" i="8" s="1"/>
  <c r="G42" i="8" s="1"/>
  <c r="K42" i="7"/>
  <c r="N42" i="7" s="1"/>
  <c r="H42" i="7" s="1"/>
  <c r="L42" i="7"/>
  <c r="O42" i="7" s="1"/>
  <c r="I42" i="7" s="1"/>
  <c r="J42" i="7"/>
  <c r="M42" i="7" s="1"/>
  <c r="G42" i="7" s="1"/>
  <c r="J43" i="9" l="1"/>
  <c r="M43" i="9" s="1"/>
  <c r="G43" i="9" s="1"/>
  <c r="K43" i="9"/>
  <c r="N43" i="9" s="1"/>
  <c r="H43" i="9" s="1"/>
  <c r="L44" i="9"/>
  <c r="O44" i="9" s="1"/>
  <c r="I44" i="9" s="1"/>
  <c r="J43" i="8"/>
  <c r="M43" i="8" s="1"/>
  <c r="G43" i="8" s="1"/>
  <c r="L43" i="8"/>
  <c r="O43" i="8" s="1"/>
  <c r="I43" i="8" s="1"/>
  <c r="K43" i="8"/>
  <c r="N43" i="8" s="1"/>
  <c r="H43" i="8" s="1"/>
  <c r="J43" i="7"/>
  <c r="M43" i="7" s="1"/>
  <c r="G43" i="7" s="1"/>
  <c r="L43" i="7"/>
  <c r="O43" i="7" s="1"/>
  <c r="I43" i="7" s="1"/>
  <c r="K43" i="7"/>
  <c r="N43" i="7" s="1"/>
  <c r="H43" i="7" s="1"/>
  <c r="L45" i="9" l="1"/>
  <c r="O45" i="9" s="1"/>
  <c r="I45" i="9" s="1"/>
  <c r="K44" i="9"/>
  <c r="N44" i="9" s="1"/>
  <c r="H44" i="9" s="1"/>
  <c r="J44" i="9"/>
  <c r="M44" i="9" s="1"/>
  <c r="G44" i="9" s="1"/>
  <c r="L44" i="8"/>
  <c r="O44" i="8" s="1"/>
  <c r="I44" i="8" s="1"/>
  <c r="K44" i="8"/>
  <c r="N44" i="8" s="1"/>
  <c r="H44" i="8" s="1"/>
  <c r="J44" i="8"/>
  <c r="M44" i="8" s="1"/>
  <c r="G44" i="8" s="1"/>
  <c r="K44" i="7"/>
  <c r="N44" i="7" s="1"/>
  <c r="H44" i="7" s="1"/>
  <c r="L44" i="7"/>
  <c r="O44" i="7" s="1"/>
  <c r="I44" i="7" s="1"/>
  <c r="J44" i="7"/>
  <c r="M44" i="7" s="1"/>
  <c r="G44" i="7" s="1"/>
  <c r="J45" i="9" l="1"/>
  <c r="M45" i="9" s="1"/>
  <c r="G45" i="9" s="1"/>
  <c r="K45" i="9"/>
  <c r="N45" i="9" s="1"/>
  <c r="H45" i="9" s="1"/>
  <c r="L46" i="9"/>
  <c r="O46" i="9" s="1"/>
  <c r="I46" i="9" s="1"/>
  <c r="J45" i="8"/>
  <c r="M45" i="8" s="1"/>
  <c r="G45" i="8" s="1"/>
  <c r="K45" i="8"/>
  <c r="N45" i="8" s="1"/>
  <c r="H45" i="8" s="1"/>
  <c r="L45" i="8"/>
  <c r="O45" i="8" s="1"/>
  <c r="I45" i="8" s="1"/>
  <c r="J45" i="7"/>
  <c r="M45" i="7" s="1"/>
  <c r="G45" i="7" s="1"/>
  <c r="L45" i="7"/>
  <c r="O45" i="7" s="1"/>
  <c r="I45" i="7" s="1"/>
  <c r="K45" i="7"/>
  <c r="N45" i="7" s="1"/>
  <c r="H45" i="7" s="1"/>
  <c r="L47" i="9" l="1"/>
  <c r="O47" i="9" s="1"/>
  <c r="I47" i="9" s="1"/>
  <c r="K46" i="9"/>
  <c r="N46" i="9" s="1"/>
  <c r="H46" i="9" s="1"/>
  <c r="J46" i="9"/>
  <c r="M46" i="9" s="1"/>
  <c r="G46" i="9" s="1"/>
  <c r="L46" i="8"/>
  <c r="O46" i="8" s="1"/>
  <c r="I46" i="8" s="1"/>
  <c r="K46" i="8"/>
  <c r="N46" i="8" s="1"/>
  <c r="H46" i="8" s="1"/>
  <c r="J46" i="8"/>
  <c r="M46" i="8" s="1"/>
  <c r="G46" i="8" s="1"/>
  <c r="K46" i="7"/>
  <c r="N46" i="7" s="1"/>
  <c r="H46" i="7" s="1"/>
  <c r="L46" i="7"/>
  <c r="O46" i="7" s="1"/>
  <c r="I46" i="7" s="1"/>
  <c r="J46" i="7"/>
  <c r="M46" i="7" s="1"/>
  <c r="G46" i="7" s="1"/>
  <c r="J47" i="9" l="1"/>
  <c r="M47" i="9" s="1"/>
  <c r="G47" i="9" s="1"/>
  <c r="K47" i="9"/>
  <c r="N47" i="9" s="1"/>
  <c r="H47" i="9" s="1"/>
  <c r="L48" i="9"/>
  <c r="O48" i="9" s="1"/>
  <c r="I48" i="9" s="1"/>
  <c r="J47" i="8"/>
  <c r="M47" i="8" s="1"/>
  <c r="G47" i="8" s="1"/>
  <c r="K47" i="8"/>
  <c r="N47" i="8" s="1"/>
  <c r="H47" i="8" s="1"/>
  <c r="L47" i="8"/>
  <c r="O47" i="8" s="1"/>
  <c r="I47" i="8" s="1"/>
  <c r="J47" i="7"/>
  <c r="M47" i="7" s="1"/>
  <c r="G47" i="7" s="1"/>
  <c r="L47" i="7"/>
  <c r="O47" i="7" s="1"/>
  <c r="I47" i="7" s="1"/>
  <c r="K47" i="7"/>
  <c r="N47" i="7" s="1"/>
  <c r="H47" i="7" s="1"/>
  <c r="L49" i="9" l="1"/>
  <c r="O49" i="9" s="1"/>
  <c r="I49" i="9" s="1"/>
  <c r="K48" i="9"/>
  <c r="N48" i="9" s="1"/>
  <c r="H48" i="9" s="1"/>
  <c r="J48" i="9"/>
  <c r="M48" i="9" s="1"/>
  <c r="G48" i="9" s="1"/>
  <c r="L48" i="8"/>
  <c r="O48" i="8" s="1"/>
  <c r="I48" i="8" s="1"/>
  <c r="K48" i="8"/>
  <c r="N48" i="8" s="1"/>
  <c r="H48" i="8" s="1"/>
  <c r="J48" i="8"/>
  <c r="M48" i="8" s="1"/>
  <c r="G48" i="8" s="1"/>
  <c r="K48" i="7"/>
  <c r="N48" i="7" s="1"/>
  <c r="H48" i="7" s="1"/>
  <c r="L48" i="7"/>
  <c r="O48" i="7" s="1"/>
  <c r="I48" i="7" s="1"/>
  <c r="J48" i="7"/>
  <c r="M48" i="7" s="1"/>
  <c r="G48" i="7" s="1"/>
  <c r="J49" i="9" l="1"/>
  <c r="M49" i="9" s="1"/>
  <c r="G49" i="9" s="1"/>
  <c r="K49" i="9"/>
  <c r="N49" i="9" s="1"/>
  <c r="H49" i="9" s="1"/>
  <c r="L50" i="9"/>
  <c r="O50" i="9" s="1"/>
  <c r="I50" i="9" s="1"/>
  <c r="K49" i="8"/>
  <c r="N49" i="8" s="1"/>
  <c r="H49" i="8" s="1"/>
  <c r="L49" i="8"/>
  <c r="O49" i="8" s="1"/>
  <c r="I49" i="8" s="1"/>
  <c r="J49" i="8"/>
  <c r="M49" i="8" s="1"/>
  <c r="G49" i="8" s="1"/>
  <c r="J49" i="7"/>
  <c r="M49" i="7" s="1"/>
  <c r="G49" i="7" s="1"/>
  <c r="L49" i="7"/>
  <c r="O49" i="7" s="1"/>
  <c r="I49" i="7" s="1"/>
  <c r="K49" i="7"/>
  <c r="N49" i="7" s="1"/>
  <c r="H49" i="7" s="1"/>
  <c r="L51" i="9" l="1"/>
  <c r="O51" i="9" s="1"/>
  <c r="I51" i="9" s="1"/>
  <c r="K50" i="9"/>
  <c r="N50" i="9" s="1"/>
  <c r="H50" i="9" s="1"/>
  <c r="J50" i="9"/>
  <c r="M50" i="9" s="1"/>
  <c r="G50" i="9" s="1"/>
  <c r="L50" i="8"/>
  <c r="O50" i="8" s="1"/>
  <c r="I50" i="8" s="1"/>
  <c r="K50" i="8"/>
  <c r="N50" i="8" s="1"/>
  <c r="H50" i="8" s="1"/>
  <c r="J50" i="8"/>
  <c r="M50" i="8" s="1"/>
  <c r="G50" i="8" s="1"/>
  <c r="K50" i="7"/>
  <c r="N50" i="7" s="1"/>
  <c r="H50" i="7" s="1"/>
  <c r="L50" i="7"/>
  <c r="O50" i="7" s="1"/>
  <c r="I50" i="7" s="1"/>
  <c r="J50" i="7"/>
  <c r="M50" i="7" s="1"/>
  <c r="G50" i="7" s="1"/>
  <c r="J51" i="9" l="1"/>
  <c r="M51" i="9" s="1"/>
  <c r="G51" i="9" s="1"/>
  <c r="K51" i="9"/>
  <c r="N51" i="9" s="1"/>
  <c r="H51" i="9" s="1"/>
  <c r="L52" i="9"/>
  <c r="O52" i="9" s="1"/>
  <c r="I52" i="9" s="1"/>
  <c r="J51" i="8"/>
  <c r="M51" i="8" s="1"/>
  <c r="G51" i="8" s="1"/>
  <c r="K51" i="8"/>
  <c r="N51" i="8" s="1"/>
  <c r="H51" i="8" s="1"/>
  <c r="L51" i="8"/>
  <c r="O51" i="8" s="1"/>
  <c r="I51" i="8" s="1"/>
  <c r="J51" i="7"/>
  <c r="M51" i="7" s="1"/>
  <c r="G51" i="7" s="1"/>
  <c r="L51" i="7"/>
  <c r="O51" i="7" s="1"/>
  <c r="I51" i="7" s="1"/>
  <c r="K51" i="7"/>
  <c r="N51" i="7" s="1"/>
  <c r="H51" i="7" s="1"/>
  <c r="L53" i="9" l="1"/>
  <c r="O53" i="9" s="1"/>
  <c r="I53" i="9" s="1"/>
  <c r="K52" i="9"/>
  <c r="N52" i="9" s="1"/>
  <c r="H52" i="9" s="1"/>
  <c r="J52" i="9"/>
  <c r="M52" i="9" s="1"/>
  <c r="G52" i="9" s="1"/>
  <c r="L52" i="8"/>
  <c r="O52" i="8" s="1"/>
  <c r="I52" i="8" s="1"/>
  <c r="K52" i="8"/>
  <c r="N52" i="8" s="1"/>
  <c r="H52" i="8" s="1"/>
  <c r="J52" i="8"/>
  <c r="M52" i="8" s="1"/>
  <c r="G52" i="8"/>
  <c r="K52" i="7"/>
  <c r="N52" i="7" s="1"/>
  <c r="H52" i="7" s="1"/>
  <c r="J52" i="7"/>
  <c r="M52" i="7" s="1"/>
  <c r="G52" i="7" s="1"/>
  <c r="L52" i="7"/>
  <c r="O52" i="7" s="1"/>
  <c r="I52" i="7" s="1"/>
  <c r="J53" i="9" l="1"/>
  <c r="M53" i="9" s="1"/>
  <c r="G53" i="9" s="1"/>
  <c r="K53" i="9"/>
  <c r="N53" i="9" s="1"/>
  <c r="H53" i="9" s="1"/>
  <c r="L54" i="9"/>
  <c r="O54" i="9" s="1"/>
  <c r="I54" i="9" s="1"/>
  <c r="K53" i="8"/>
  <c r="N53" i="8" s="1"/>
  <c r="H53" i="8" s="1"/>
  <c r="L53" i="8"/>
  <c r="O53" i="8" s="1"/>
  <c r="I53" i="8" s="1"/>
  <c r="J53" i="8"/>
  <c r="M53" i="8" s="1"/>
  <c r="G53" i="8" s="1"/>
  <c r="L53" i="7"/>
  <c r="O53" i="7" s="1"/>
  <c r="I53" i="7" s="1"/>
  <c r="J53" i="7"/>
  <c r="M53" i="7" s="1"/>
  <c r="G53" i="7" s="1"/>
  <c r="K53" i="7"/>
  <c r="N53" i="7" s="1"/>
  <c r="H53" i="7" s="1"/>
  <c r="L55" i="9" l="1"/>
  <c r="O55" i="9" s="1"/>
  <c r="I55" i="9" s="1"/>
  <c r="K54" i="9"/>
  <c r="N54" i="9" s="1"/>
  <c r="H54" i="9" s="1"/>
  <c r="J54" i="9"/>
  <c r="M54" i="9" s="1"/>
  <c r="G54" i="9" s="1"/>
  <c r="J54" i="8"/>
  <c r="M54" i="8" s="1"/>
  <c r="G54" i="8" s="1"/>
  <c r="L54" i="8"/>
  <c r="O54" i="8" s="1"/>
  <c r="I54" i="8" s="1"/>
  <c r="K54" i="8"/>
  <c r="N54" i="8" s="1"/>
  <c r="H54" i="8" s="1"/>
  <c r="K54" i="7"/>
  <c r="N54" i="7" s="1"/>
  <c r="H54" i="7" s="1"/>
  <c r="L54" i="7"/>
  <c r="O54" i="7" s="1"/>
  <c r="I54" i="7" s="1"/>
  <c r="J54" i="7"/>
  <c r="M54" i="7" s="1"/>
  <c r="G54" i="7" s="1"/>
  <c r="J55" i="9" l="1"/>
  <c r="M55" i="9" s="1"/>
  <c r="G55" i="9" s="1"/>
  <c r="K55" i="9"/>
  <c r="N55" i="9" s="1"/>
  <c r="H55" i="9" s="1"/>
  <c r="L56" i="9"/>
  <c r="O56" i="9" s="1"/>
  <c r="I56" i="9" s="1"/>
  <c r="K55" i="8"/>
  <c r="N55" i="8" s="1"/>
  <c r="H55" i="8" s="1"/>
  <c r="L55" i="8"/>
  <c r="O55" i="8" s="1"/>
  <c r="I55" i="8" s="1"/>
  <c r="J55" i="8"/>
  <c r="M55" i="8" s="1"/>
  <c r="G55" i="8" s="1"/>
  <c r="J55" i="7"/>
  <c r="M55" i="7" s="1"/>
  <c r="G55" i="7" s="1"/>
  <c r="L55" i="7"/>
  <c r="O55" i="7" s="1"/>
  <c r="I55" i="7" s="1"/>
  <c r="K55" i="7"/>
  <c r="N55" i="7" s="1"/>
  <c r="H55" i="7" s="1"/>
  <c r="L57" i="9" l="1"/>
  <c r="O57" i="9" s="1"/>
  <c r="I57" i="9" s="1"/>
  <c r="K56" i="9"/>
  <c r="N56" i="9" s="1"/>
  <c r="H56" i="9" s="1"/>
  <c r="J56" i="9"/>
  <c r="M56" i="9" s="1"/>
  <c r="G56" i="9" s="1"/>
  <c r="L56" i="8"/>
  <c r="O56" i="8" s="1"/>
  <c r="I56" i="8" s="1"/>
  <c r="J56" i="8"/>
  <c r="M56" i="8" s="1"/>
  <c r="G56" i="8" s="1"/>
  <c r="K56" i="8"/>
  <c r="N56" i="8" s="1"/>
  <c r="H56" i="8" s="1"/>
  <c r="K56" i="7"/>
  <c r="N56" i="7" s="1"/>
  <c r="H56" i="7" s="1"/>
  <c r="J56" i="7"/>
  <c r="M56" i="7" s="1"/>
  <c r="G56" i="7" s="1"/>
  <c r="L56" i="7"/>
  <c r="O56" i="7" s="1"/>
  <c r="I56" i="7" s="1"/>
  <c r="J57" i="9" l="1"/>
  <c r="M57" i="9" s="1"/>
  <c r="G57" i="9" s="1"/>
  <c r="K57" i="9"/>
  <c r="N57" i="9" s="1"/>
  <c r="H57" i="9" s="1"/>
  <c r="L58" i="9"/>
  <c r="O58" i="9" s="1"/>
  <c r="I58" i="9" s="1"/>
  <c r="I59" i="9" s="1"/>
  <c r="I61" i="9" s="1"/>
  <c r="L61" i="9" s="1"/>
  <c r="J57" i="8"/>
  <c r="M57" i="8" s="1"/>
  <c r="G57" i="8" s="1"/>
  <c r="L57" i="8"/>
  <c r="O57" i="8" s="1"/>
  <c r="I57" i="8" s="1"/>
  <c r="K57" i="8"/>
  <c r="N57" i="8" s="1"/>
  <c r="H57" i="8" s="1"/>
  <c r="L57" i="7"/>
  <c r="O57" i="7" s="1"/>
  <c r="I57" i="7" s="1"/>
  <c r="J57" i="7"/>
  <c r="M57" i="7" s="1"/>
  <c r="G57" i="7" s="1"/>
  <c r="K57" i="7"/>
  <c r="N57" i="7" s="1"/>
  <c r="H57" i="7" s="1"/>
  <c r="K58" i="9" l="1"/>
  <c r="N58" i="9" s="1"/>
  <c r="H58" i="9" s="1"/>
  <c r="H59" i="9" s="1"/>
  <c r="H61" i="9" s="1"/>
  <c r="K61" i="9" s="1"/>
  <c r="J58" i="9"/>
  <c r="M58" i="9" s="1"/>
  <c r="G58" i="9" s="1"/>
  <c r="G59" i="9" s="1"/>
  <c r="G61" i="9" s="1"/>
  <c r="J61" i="9" s="1"/>
  <c r="K58" i="8"/>
  <c r="N58" i="8" s="1"/>
  <c r="H58" i="8" s="1"/>
  <c r="H59" i="8" s="1"/>
  <c r="H61" i="8" s="1"/>
  <c r="K61" i="8" s="1"/>
  <c r="L58" i="8"/>
  <c r="O58" i="8" s="1"/>
  <c r="I58" i="8" s="1"/>
  <c r="I59" i="8" s="1"/>
  <c r="I61" i="8" s="1"/>
  <c r="L61" i="8" s="1"/>
  <c r="J58" i="8"/>
  <c r="M58" i="8" s="1"/>
  <c r="G58" i="8" s="1"/>
  <c r="G59" i="8" s="1"/>
  <c r="G61" i="8" s="1"/>
  <c r="J61" i="8" s="1"/>
  <c r="J58" i="7"/>
  <c r="K58" i="7"/>
  <c r="L58" i="7"/>
  <c r="N58" i="7" l="1"/>
  <c r="H58" i="7" s="1"/>
  <c r="H59" i="7" s="1"/>
  <c r="H61" i="7" s="1"/>
  <c r="K61" i="7" s="1"/>
  <c r="O58" i="7"/>
  <c r="I58" i="7" s="1"/>
  <c r="I59" i="7" s="1"/>
  <c r="I61" i="7" s="1"/>
  <c r="L61" i="7" s="1"/>
  <c r="M58" i="7"/>
  <c r="G58" i="7" s="1"/>
  <c r="G59" i="7" s="1"/>
  <c r="G61" i="7" s="1"/>
  <c r="J61" i="7" s="1"/>
  <c r="F59" i="1" l="1"/>
  <c r="D59" i="1"/>
  <c r="D61" i="1" l="1"/>
  <c r="E61" i="1"/>
  <c r="F61" i="1"/>
  <c r="E59" i="1"/>
  <c r="I8" i="1" l="1"/>
  <c r="L9" i="1" s="1"/>
  <c r="O9" i="1" s="1"/>
  <c r="I9" i="1" s="1"/>
  <c r="L10" i="1" s="1"/>
  <c r="O10" i="1" s="1"/>
  <c r="I10" i="1" s="1"/>
  <c r="H8" i="1"/>
  <c r="K9" i="1" s="1"/>
  <c r="N9" i="1" s="1"/>
  <c r="H9" i="1" s="1"/>
  <c r="K10" i="1" s="1"/>
  <c r="N10" i="1" s="1"/>
  <c r="H10" i="1" s="1"/>
  <c r="K11" i="1" s="1"/>
  <c r="N11" i="1" s="1"/>
  <c r="H11" i="1" s="1"/>
  <c r="K12" i="1" s="1"/>
  <c r="N12" i="1" s="1"/>
  <c r="H12" i="1" s="1"/>
  <c r="G8" i="1"/>
  <c r="J9" i="1" s="1"/>
  <c r="M9" i="1" s="1"/>
  <c r="G9" i="1" s="1"/>
  <c r="J10" i="1" s="1"/>
  <c r="M10" i="1" s="1"/>
  <c r="G10" i="1" s="1"/>
  <c r="F60" i="1"/>
  <c r="F62" i="1" s="1"/>
  <c r="E60" i="1"/>
  <c r="E62" i="1" s="1"/>
  <c r="D60" i="1"/>
  <c r="D62" i="1" s="1"/>
  <c r="J11" i="1" l="1"/>
  <c r="M11" i="1" s="1"/>
  <c r="G11" i="1"/>
  <c r="J12" i="1" s="1"/>
  <c r="M12" i="1" s="1"/>
  <c r="G12" i="1" s="1"/>
  <c r="J13" i="1" s="1"/>
  <c r="M13" i="1" s="1"/>
  <c r="G13" i="1" s="1"/>
  <c r="J14" i="1" s="1"/>
  <c r="M14" i="1" s="1"/>
  <c r="G14" i="1" s="1"/>
  <c r="J15" i="1" s="1"/>
  <c r="M15" i="1" s="1"/>
  <c r="G15" i="1" s="1"/>
  <c r="J16" i="1" s="1"/>
  <c r="M16" i="1" s="1"/>
  <c r="G16" i="1" s="1"/>
  <c r="J17" i="1" s="1"/>
  <c r="M17" i="1" s="1"/>
  <c r="G17" i="1" s="1"/>
  <c r="J18" i="1" s="1"/>
  <c r="M18" i="1" s="1"/>
  <c r="G18" i="1" s="1"/>
  <c r="J19" i="1" s="1"/>
  <c r="M19" i="1" s="1"/>
  <c r="G19" i="1" s="1"/>
  <c r="J20" i="1" s="1"/>
  <c r="M20" i="1" s="1"/>
  <c r="G20" i="1" s="1"/>
  <c r="J21" i="1" s="1"/>
  <c r="M21" i="1" s="1"/>
  <c r="G21" i="1" s="1"/>
  <c r="J22" i="1" s="1"/>
  <c r="M22" i="1" s="1"/>
  <c r="G22" i="1" s="1"/>
  <c r="J23" i="1" s="1"/>
  <c r="M23" i="1" s="1"/>
  <c r="G23" i="1" s="1"/>
  <c r="J24" i="1" s="1"/>
  <c r="M24" i="1" s="1"/>
  <c r="G24" i="1" s="1"/>
  <c r="J25" i="1" s="1"/>
  <c r="M25" i="1" s="1"/>
  <c r="G25" i="1" s="1"/>
  <c r="J26" i="1" s="1"/>
  <c r="M26" i="1" s="1"/>
  <c r="G26" i="1" s="1"/>
  <c r="J27" i="1" s="1"/>
  <c r="M27" i="1" s="1"/>
  <c r="G27" i="1" s="1"/>
  <c r="J28" i="1" s="1"/>
  <c r="M28" i="1" s="1"/>
  <c r="G28" i="1" s="1"/>
  <c r="J29" i="1" s="1"/>
  <c r="M29" i="1" s="1"/>
  <c r="G29" i="1" s="1"/>
  <c r="J30" i="1" s="1"/>
  <c r="M30" i="1" s="1"/>
  <c r="G30" i="1" s="1"/>
  <c r="J31" i="1" s="1"/>
  <c r="M31" i="1" s="1"/>
  <c r="G31" i="1" s="1"/>
  <c r="J32" i="1" s="1"/>
  <c r="M32" i="1" s="1"/>
  <c r="G32" i="1" s="1"/>
  <c r="J33" i="1" s="1"/>
  <c r="M33" i="1" s="1"/>
  <c r="G33" i="1" s="1"/>
  <c r="J34" i="1" s="1"/>
  <c r="M34" i="1" s="1"/>
  <c r="G34" i="1" s="1"/>
  <c r="J35" i="1" s="1"/>
  <c r="M35" i="1" s="1"/>
  <c r="G35" i="1" s="1"/>
  <c r="J36" i="1" s="1"/>
  <c r="M36" i="1" s="1"/>
  <c r="G36" i="1" s="1"/>
  <c r="J37" i="1" s="1"/>
  <c r="M37" i="1" s="1"/>
  <c r="G37" i="1" s="1"/>
  <c r="J38" i="1" s="1"/>
  <c r="M38" i="1" s="1"/>
  <c r="G38" i="1" s="1"/>
  <c r="J39" i="1" s="1"/>
  <c r="M39" i="1" s="1"/>
  <c r="G39" i="1" s="1"/>
  <c r="J40" i="1" s="1"/>
  <c r="M40" i="1" s="1"/>
  <c r="G40" i="1" s="1"/>
  <c r="J41" i="1" s="1"/>
  <c r="M41" i="1" s="1"/>
  <c r="G41" i="1" s="1"/>
  <c r="J42" i="1" s="1"/>
  <c r="M42" i="1" s="1"/>
  <c r="G42" i="1" s="1"/>
  <c r="J43" i="1" s="1"/>
  <c r="M43" i="1" s="1"/>
  <c r="G43" i="1" s="1"/>
  <c r="J44" i="1" s="1"/>
  <c r="M44" i="1" s="1"/>
  <c r="G44" i="1" s="1"/>
  <c r="J45" i="1" s="1"/>
  <c r="M45" i="1" s="1"/>
  <c r="G45" i="1" s="1"/>
  <c r="J46" i="1" s="1"/>
  <c r="M46" i="1" s="1"/>
  <c r="G46" i="1" s="1"/>
  <c r="J47" i="1" s="1"/>
  <c r="M47" i="1" s="1"/>
  <c r="G47" i="1" s="1"/>
  <c r="J48" i="1" s="1"/>
  <c r="M48" i="1" s="1"/>
  <c r="G48" i="1" s="1"/>
  <c r="J49" i="1" s="1"/>
  <c r="M49" i="1" s="1"/>
  <c r="G49" i="1" s="1"/>
  <c r="J50" i="1" s="1"/>
  <c r="M50" i="1" s="1"/>
  <c r="G50" i="1" s="1"/>
  <c r="J51" i="1" s="1"/>
  <c r="M51" i="1" s="1"/>
  <c r="G51" i="1" s="1"/>
  <c r="J52" i="1" s="1"/>
  <c r="M52" i="1" s="1"/>
  <c r="G52" i="1" s="1"/>
  <c r="J53" i="1" s="1"/>
  <c r="M53" i="1" s="1"/>
  <c r="G53" i="1" s="1"/>
  <c r="J54" i="1" s="1"/>
  <c r="M54" i="1" s="1"/>
  <c r="G54" i="1" s="1"/>
  <c r="J55" i="1" s="1"/>
  <c r="M55" i="1" s="1"/>
  <c r="G55" i="1" s="1"/>
  <c r="J56" i="1" s="1"/>
  <c r="M56" i="1" s="1"/>
  <c r="G56" i="1" s="1"/>
  <c r="J57" i="1" s="1"/>
  <c r="M57" i="1" s="1"/>
  <c r="G57" i="1" s="1"/>
  <c r="J58" i="1" s="1"/>
  <c r="M58" i="1" s="1"/>
  <c r="G58" i="1" s="1"/>
  <c r="K13" i="1"/>
  <c r="N13" i="1" s="1"/>
  <c r="H13" i="1"/>
  <c r="K14" i="1" s="1"/>
  <c r="N14" i="1" s="1"/>
  <c r="H14" i="1" s="1"/>
  <c r="K15" i="1" s="1"/>
  <c r="N15" i="1" s="1"/>
  <c r="H15" i="1" s="1"/>
  <c r="K16" i="1" s="1"/>
  <c r="N16" i="1" s="1"/>
  <c r="H16" i="1" s="1"/>
  <c r="K17" i="1" s="1"/>
  <c r="N17" i="1" s="1"/>
  <c r="H17" i="1" s="1"/>
  <c r="K18" i="1" s="1"/>
  <c r="N18" i="1" s="1"/>
  <c r="H18" i="1" s="1"/>
  <c r="K19" i="1" s="1"/>
  <c r="N19" i="1" s="1"/>
  <c r="H19" i="1" s="1"/>
  <c r="K20" i="1" s="1"/>
  <c r="N20" i="1" s="1"/>
  <c r="H20" i="1" s="1"/>
  <c r="K21" i="1" s="1"/>
  <c r="N21" i="1" s="1"/>
  <c r="H21" i="1" s="1"/>
  <c r="K22" i="1" s="1"/>
  <c r="N22" i="1" s="1"/>
  <c r="H22" i="1" s="1"/>
  <c r="K23" i="1" s="1"/>
  <c r="N23" i="1" s="1"/>
  <c r="H23" i="1" s="1"/>
  <c r="K24" i="1" s="1"/>
  <c r="N24" i="1" s="1"/>
  <c r="H24" i="1" s="1"/>
  <c r="K25" i="1" s="1"/>
  <c r="N25" i="1" s="1"/>
  <c r="H25" i="1" s="1"/>
  <c r="K26" i="1" s="1"/>
  <c r="N26" i="1" s="1"/>
  <c r="H26" i="1" s="1"/>
  <c r="K27" i="1" s="1"/>
  <c r="N27" i="1" s="1"/>
  <c r="H27" i="1" s="1"/>
  <c r="K28" i="1" s="1"/>
  <c r="N28" i="1" s="1"/>
  <c r="H28" i="1" s="1"/>
  <c r="K29" i="1" s="1"/>
  <c r="N29" i="1" s="1"/>
  <c r="H29" i="1" s="1"/>
  <c r="K30" i="1" s="1"/>
  <c r="N30" i="1" s="1"/>
  <c r="H30" i="1" s="1"/>
  <c r="K31" i="1" s="1"/>
  <c r="N31" i="1" s="1"/>
  <c r="H31" i="1" s="1"/>
  <c r="K32" i="1" s="1"/>
  <c r="N32" i="1" s="1"/>
  <c r="H32" i="1" s="1"/>
  <c r="K33" i="1" s="1"/>
  <c r="N33" i="1" s="1"/>
  <c r="H33" i="1" s="1"/>
  <c r="K34" i="1" s="1"/>
  <c r="N34" i="1" s="1"/>
  <c r="H34" i="1" s="1"/>
  <c r="K35" i="1" s="1"/>
  <c r="N35" i="1" s="1"/>
  <c r="H35" i="1" s="1"/>
  <c r="K36" i="1" s="1"/>
  <c r="N36" i="1" s="1"/>
  <c r="H36" i="1" s="1"/>
  <c r="K37" i="1" s="1"/>
  <c r="N37" i="1" s="1"/>
  <c r="H37" i="1" s="1"/>
  <c r="K38" i="1" s="1"/>
  <c r="N38" i="1" s="1"/>
  <c r="H38" i="1" s="1"/>
  <c r="K39" i="1" s="1"/>
  <c r="N39" i="1" s="1"/>
  <c r="H39" i="1" s="1"/>
  <c r="K40" i="1" s="1"/>
  <c r="N40" i="1" s="1"/>
  <c r="H40" i="1" s="1"/>
  <c r="K41" i="1" s="1"/>
  <c r="N41" i="1" s="1"/>
  <c r="H41" i="1" s="1"/>
  <c r="K42" i="1" s="1"/>
  <c r="N42" i="1" s="1"/>
  <c r="H42" i="1" s="1"/>
  <c r="K43" i="1" s="1"/>
  <c r="N43" i="1" s="1"/>
  <c r="H43" i="1" s="1"/>
  <c r="K44" i="1" s="1"/>
  <c r="N44" i="1" s="1"/>
  <c r="H44" i="1" s="1"/>
  <c r="K45" i="1" s="1"/>
  <c r="N45" i="1" s="1"/>
  <c r="H45" i="1" s="1"/>
  <c r="K46" i="1" s="1"/>
  <c r="N46" i="1" s="1"/>
  <c r="H46" i="1" s="1"/>
  <c r="K47" i="1" s="1"/>
  <c r="N47" i="1" s="1"/>
  <c r="H47" i="1" s="1"/>
  <c r="K48" i="1" s="1"/>
  <c r="N48" i="1" s="1"/>
  <c r="H48" i="1" s="1"/>
  <c r="K49" i="1" s="1"/>
  <c r="N49" i="1" s="1"/>
  <c r="H49" i="1" s="1"/>
  <c r="K50" i="1" s="1"/>
  <c r="N50" i="1" s="1"/>
  <c r="H50" i="1" s="1"/>
  <c r="K51" i="1" s="1"/>
  <c r="N51" i="1" s="1"/>
  <c r="H51" i="1" s="1"/>
  <c r="K52" i="1" s="1"/>
  <c r="N52" i="1" s="1"/>
  <c r="H52" i="1" s="1"/>
  <c r="K53" i="1" s="1"/>
  <c r="N53" i="1" s="1"/>
  <c r="H53" i="1" s="1"/>
  <c r="K54" i="1" s="1"/>
  <c r="N54" i="1" s="1"/>
  <c r="H54" i="1" s="1"/>
  <c r="K55" i="1" s="1"/>
  <c r="N55" i="1" s="1"/>
  <c r="H55" i="1" s="1"/>
  <c r="K56" i="1" s="1"/>
  <c r="N56" i="1" s="1"/>
  <c r="H56" i="1" s="1"/>
  <c r="K57" i="1" s="1"/>
  <c r="N57" i="1" s="1"/>
  <c r="H57" i="1" s="1"/>
  <c r="K58" i="1" s="1"/>
  <c r="N58" i="1" s="1"/>
  <c r="H58" i="1" s="1"/>
  <c r="L11" i="1"/>
  <c r="O11" i="1" s="1"/>
  <c r="I11" i="1"/>
  <c r="L12" i="1" s="1"/>
  <c r="O12" i="1" s="1"/>
  <c r="I12" i="1" s="1"/>
  <c r="L13" i="1" s="1"/>
  <c r="O13" i="1" s="1"/>
  <c r="I13" i="1" s="1"/>
  <c r="H59" i="1" l="1"/>
  <c r="H61" i="1" s="1"/>
  <c r="K61" i="1" s="1"/>
  <c r="L14" i="1"/>
  <c r="O14" i="1" s="1"/>
  <c r="I14" i="1"/>
  <c r="L15" i="1" l="1"/>
  <c r="O15" i="1" s="1"/>
  <c r="I15" i="1" s="1"/>
  <c r="L16" i="1" s="1"/>
  <c r="O16" i="1" s="1"/>
  <c r="I16" i="1" s="1"/>
  <c r="L17" i="1" s="1"/>
  <c r="O17" i="1" s="1"/>
  <c r="I17" i="1" s="1"/>
  <c r="L18" i="1" s="1"/>
  <c r="O18" i="1" s="1"/>
  <c r="I18" i="1" s="1"/>
  <c r="L19" i="1" s="1"/>
  <c r="O19" i="1" s="1"/>
  <c r="I19" i="1" s="1"/>
  <c r="L20" i="1" s="1"/>
  <c r="O20" i="1" s="1"/>
  <c r="I20" i="1" s="1"/>
  <c r="L21" i="1" s="1"/>
  <c r="O21" i="1" s="1"/>
  <c r="I21" i="1" s="1"/>
  <c r="L22" i="1" s="1"/>
  <c r="O22" i="1" s="1"/>
  <c r="I22" i="1" s="1"/>
  <c r="L23" i="1" s="1"/>
  <c r="O23" i="1" s="1"/>
  <c r="I23" i="1" s="1"/>
  <c r="L24" i="1" s="1"/>
  <c r="O24" i="1" s="1"/>
  <c r="I24" i="1" s="1"/>
  <c r="L25" i="1" s="1"/>
  <c r="O25" i="1" s="1"/>
  <c r="I25" i="1" s="1"/>
  <c r="L26" i="1" s="1"/>
  <c r="O26" i="1" s="1"/>
  <c r="I26" i="1" s="1"/>
  <c r="L27" i="1" s="1"/>
  <c r="O27" i="1" s="1"/>
  <c r="I27" i="1" s="1"/>
  <c r="L28" i="1" s="1"/>
  <c r="O28" i="1" s="1"/>
  <c r="I28" i="1" s="1"/>
  <c r="L29" i="1" s="1"/>
  <c r="O29" i="1" s="1"/>
  <c r="I29" i="1" s="1"/>
  <c r="L30" i="1" s="1"/>
  <c r="O30" i="1" s="1"/>
  <c r="I30" i="1" s="1"/>
  <c r="L31" i="1" s="1"/>
  <c r="O31" i="1" s="1"/>
  <c r="I31" i="1" s="1"/>
  <c r="L32" i="1" s="1"/>
  <c r="O32" i="1" s="1"/>
  <c r="I32" i="1" s="1"/>
  <c r="L33" i="1" s="1"/>
  <c r="O33" i="1" s="1"/>
  <c r="I33" i="1" s="1"/>
  <c r="L34" i="1" s="1"/>
  <c r="O34" i="1" s="1"/>
  <c r="I34" i="1" s="1"/>
  <c r="L35" i="1" s="1"/>
  <c r="O35" i="1" s="1"/>
  <c r="I35" i="1" s="1"/>
  <c r="L36" i="1" s="1"/>
  <c r="O36" i="1" s="1"/>
  <c r="I36" i="1" s="1"/>
  <c r="L37" i="1" s="1"/>
  <c r="O37" i="1" s="1"/>
  <c r="I37" i="1" s="1"/>
  <c r="L38" i="1" s="1"/>
  <c r="O38" i="1" s="1"/>
  <c r="I38" i="1" s="1"/>
  <c r="L39" i="1" s="1"/>
  <c r="O39" i="1" s="1"/>
  <c r="I39" i="1" s="1"/>
  <c r="L40" i="1" s="1"/>
  <c r="O40" i="1" s="1"/>
  <c r="I40" i="1" s="1"/>
  <c r="L41" i="1" s="1"/>
  <c r="O41" i="1" s="1"/>
  <c r="I41" i="1" s="1"/>
  <c r="L42" i="1" s="1"/>
  <c r="O42" i="1" s="1"/>
  <c r="I42" i="1" s="1"/>
  <c r="L43" i="1" s="1"/>
  <c r="O43" i="1" s="1"/>
  <c r="I43" i="1" s="1"/>
  <c r="L44" i="1" s="1"/>
  <c r="O44" i="1" s="1"/>
  <c r="I44" i="1" s="1"/>
  <c r="L45" i="1" s="1"/>
  <c r="O45" i="1" s="1"/>
  <c r="I45" i="1" s="1"/>
  <c r="L46" i="1" s="1"/>
  <c r="O46" i="1" s="1"/>
  <c r="I46" i="1" s="1"/>
  <c r="L47" i="1" s="1"/>
  <c r="O47" i="1" s="1"/>
  <c r="I47" i="1" s="1"/>
  <c r="L48" i="1" s="1"/>
  <c r="O48" i="1" s="1"/>
  <c r="I48" i="1" s="1"/>
  <c r="L49" i="1" s="1"/>
  <c r="O49" i="1" s="1"/>
  <c r="I49" i="1" s="1"/>
  <c r="L50" i="1" s="1"/>
  <c r="O50" i="1" s="1"/>
  <c r="I50" i="1" s="1"/>
  <c r="L51" i="1" s="1"/>
  <c r="O51" i="1" s="1"/>
  <c r="I51" i="1" s="1"/>
  <c r="L52" i="1" s="1"/>
  <c r="O52" i="1" s="1"/>
  <c r="I52" i="1" s="1"/>
  <c r="L53" i="1" s="1"/>
  <c r="O53" i="1" s="1"/>
  <c r="I53" i="1" s="1"/>
  <c r="L54" i="1" s="1"/>
  <c r="O54" i="1" s="1"/>
  <c r="I54" i="1" s="1"/>
  <c r="L55" i="1" s="1"/>
  <c r="O55" i="1" s="1"/>
  <c r="I55" i="1" s="1"/>
  <c r="L56" i="1" s="1"/>
  <c r="O56" i="1" s="1"/>
  <c r="I56" i="1" s="1"/>
  <c r="L57" i="1" s="1"/>
  <c r="O57" i="1" s="1"/>
  <c r="I57" i="1" s="1"/>
  <c r="L58" i="1" s="1"/>
  <c r="O58" i="1" s="1"/>
  <c r="I58" i="1" s="1"/>
  <c r="G59" i="1"/>
  <c r="G61" i="1" s="1"/>
  <c r="J61" i="1" s="1"/>
  <c r="I59" i="1" l="1"/>
  <c r="I61" i="1" s="1"/>
  <c r="L61" i="1" s="1"/>
</calcChain>
</file>

<file path=xl/comments1.xml><?xml version="1.0" encoding="utf-8"?>
<comments xmlns="http://schemas.openxmlformats.org/spreadsheetml/2006/main">
  <authors>
    <author>user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※2015/1/1～</t>
        </r>
      </text>
    </comment>
    <comment ref="F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2020/11/23～過去へ</t>
        </r>
      </text>
    </comment>
    <comment ref="H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</t>
        </r>
        <r>
          <rPr>
            <sz val="9"/>
            <color indexed="81"/>
            <rFont val="ＭＳ Ｐゴシック"/>
            <family val="3"/>
            <charset val="128"/>
          </rPr>
          <t xml:space="preserve">
2020/11/26～過去へ</t>
        </r>
      </text>
    </comment>
    <comment ref="F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user:
2020/11/20～過去へ</t>
        </r>
      </text>
    </comment>
  </commentList>
</comments>
</file>

<file path=xl/sharedStrings.xml><?xml version="1.0" encoding="utf-8"?>
<sst xmlns="http://schemas.openxmlformats.org/spreadsheetml/2006/main" count="173" uniqueCount="81">
  <si>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</si>
  <si>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</si>
  <si>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</si>
  <si>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</si>
  <si>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</si>
  <si>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</si>
  <si>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</si>
  <si>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</si>
  <si>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</si>
  <si>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</si>
  <si>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</si>
  <si>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</si>
  <si>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</si>
  <si>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</si>
  <si>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</si>
  <si>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</si>
  <si>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</si>
  <si>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</si>
  <si>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</si>
  <si>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</si>
  <si>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</si>
  <si>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</si>
  <si>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</si>
  <si>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</si>
  <si>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</si>
  <si>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</si>
  <si>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</si>
  <si>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</si>
  <si>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</si>
  <si>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</si>
  <si>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</si>
  <si>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</si>
  <si>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</si>
  <si>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</si>
  <si>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</si>
  <si>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</si>
  <si>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No.</t>
    <phoneticPr fontId="1"/>
  </si>
  <si>
    <t>エントリー</t>
    <phoneticPr fontId="1"/>
  </si>
  <si>
    <t>エントリー</t>
    <phoneticPr fontId="1"/>
  </si>
  <si>
    <t>open</t>
    <phoneticPr fontId="1"/>
  </si>
  <si>
    <t>hight</t>
    <phoneticPr fontId="1"/>
  </si>
  <si>
    <t>low</t>
    <phoneticPr fontId="1"/>
  </si>
  <si>
    <t>close</t>
    <phoneticPr fontId="1"/>
  </si>
  <si>
    <t>ローソク</t>
    <phoneticPr fontId="1"/>
  </si>
  <si>
    <t>上髭</t>
    <rPh sb="0" eb="2">
      <t>ウエヒゲ</t>
    </rPh>
    <phoneticPr fontId="1"/>
  </si>
  <si>
    <t>下髭</t>
    <rPh sb="0" eb="2">
      <t>シタヒゲ</t>
    </rPh>
    <phoneticPr fontId="1"/>
  </si>
  <si>
    <t>EUR/USD</t>
    <phoneticPr fontId="5"/>
  </si>
  <si>
    <t>1:1.27</t>
    <phoneticPr fontId="1"/>
  </si>
  <si>
    <t>1:5</t>
    <phoneticPr fontId="1"/>
  </si>
  <si>
    <t>1:2</t>
    <phoneticPr fontId="1"/>
  </si>
  <si>
    <t>リスクリワード</t>
    <phoneticPr fontId="1"/>
  </si>
  <si>
    <t>勝率</t>
    <phoneticPr fontId="1"/>
  </si>
  <si>
    <t>最適リスク率表</t>
    <rPh sb="0" eb="2">
      <t>サイテキ</t>
    </rPh>
    <rPh sb="5" eb="6">
      <t>リツ</t>
    </rPh>
    <rPh sb="6" eb="7">
      <t>ヒョウ</t>
    </rPh>
    <phoneticPr fontId="1"/>
  </si>
  <si>
    <t>　直近1～2年の各通貨ペア・１H、４H当たりの足の検証を順次行って行こうと思います。</t>
    <rPh sb="1" eb="3">
      <t>チョッキン</t>
    </rPh>
    <rPh sb="6" eb="7">
      <t>ネン</t>
    </rPh>
    <rPh sb="8" eb="9">
      <t>カク</t>
    </rPh>
    <rPh sb="9" eb="11">
      <t>ツウカ</t>
    </rPh>
    <rPh sb="19" eb="20">
      <t>ア</t>
    </rPh>
    <rPh sb="23" eb="24">
      <t>アシ</t>
    </rPh>
    <rPh sb="25" eb="27">
      <t>ケンショウ</t>
    </rPh>
    <rPh sb="28" eb="30">
      <t>ジュンジ</t>
    </rPh>
    <rPh sb="30" eb="31">
      <t>オコナ</t>
    </rPh>
    <rPh sb="33" eb="34">
      <t>イ</t>
    </rPh>
    <rPh sb="37" eb="38">
      <t>オモ</t>
    </rPh>
    <phoneticPr fontId="1"/>
  </si>
  <si>
    <t>通貨ペア</t>
    <rPh sb="0" eb="2">
      <t>ツウカ</t>
    </rPh>
    <phoneticPr fontId="1"/>
  </si>
  <si>
    <t>足</t>
    <rPh sb="0" eb="1">
      <t>アシ</t>
    </rPh>
    <phoneticPr fontId="1"/>
  </si>
  <si>
    <t>EUR/USD</t>
  </si>
  <si>
    <t>EUR/USD</t>
    <phoneticPr fontId="5"/>
  </si>
  <si>
    <t>４H</t>
    <phoneticPr fontId="1"/>
  </si>
  <si>
    <t>期間</t>
    <rPh sb="0" eb="2">
      <t>キカン</t>
    </rPh>
    <phoneticPr fontId="1"/>
  </si>
  <si>
    <t>利益率(リスク3%)</t>
    <rPh sb="0" eb="3">
      <t>リエキリツ</t>
    </rPh>
    <phoneticPr fontId="1"/>
  </si>
  <si>
    <t>１H</t>
    <phoneticPr fontId="1"/>
  </si>
  <si>
    <t>勝率</t>
    <rPh sb="0" eb="2">
      <t>ショウリツ</t>
    </rPh>
    <phoneticPr fontId="1"/>
  </si>
  <si>
    <t>USDJPY</t>
    <phoneticPr fontId="1"/>
  </si>
  <si>
    <t>USD/JPY</t>
    <phoneticPr fontId="1"/>
  </si>
  <si>
    <t>トレンドが出ている時は安定して５まで取れる。</t>
    <rPh sb="5" eb="6">
      <t>デ</t>
    </rPh>
    <rPh sb="9" eb="10">
      <t>トキ</t>
    </rPh>
    <rPh sb="11" eb="13">
      <t>アンテイ</t>
    </rPh>
    <rPh sb="18" eb="19">
      <t>ト</t>
    </rPh>
    <phoneticPr fontId="1"/>
  </si>
  <si>
    <t>アップトレンドが出てて、押し安値での買い</t>
    <rPh sb="8" eb="9">
      <t>デ</t>
    </rPh>
    <rPh sb="12" eb="13">
      <t>オ</t>
    </rPh>
    <rPh sb="14" eb="16">
      <t>ヤスネ</t>
    </rPh>
    <rPh sb="18" eb="19">
      <t>カ</t>
    </rPh>
    <phoneticPr fontId="1"/>
  </si>
  <si>
    <t>相場はアップトレンドで過熱気味、転換点かな？と思いきや少しフライング気味</t>
    <rPh sb="0" eb="2">
      <t>ソウバ</t>
    </rPh>
    <rPh sb="11" eb="15">
      <t>カネツギミ</t>
    </rPh>
    <rPh sb="16" eb="19">
      <t>テンカンテン</t>
    </rPh>
    <rPh sb="23" eb="24">
      <t>オモ</t>
    </rPh>
    <rPh sb="27" eb="28">
      <t>スコ</t>
    </rPh>
    <rPh sb="34" eb="36">
      <t>ギミ</t>
    </rPh>
    <phoneticPr fontId="1"/>
  </si>
  <si>
    <t>トレンドが出ている時は、やはりトレドフォローですね。</t>
    <rPh sb="5" eb="6">
      <t>デ</t>
    </rPh>
    <rPh sb="9" eb="10">
      <t>トキ</t>
    </rPh>
    <phoneticPr fontId="1"/>
  </si>
  <si>
    <t>アップトレンドの押し目の箇所なので、リアルトレードならエントリーし難いと思う。</t>
    <rPh sb="8" eb="9">
      <t>オ</t>
    </rPh>
    <rPh sb="10" eb="11">
      <t>メ</t>
    </rPh>
    <rPh sb="12" eb="14">
      <t>カショ</t>
    </rPh>
    <rPh sb="33" eb="34">
      <t>ニク</t>
    </rPh>
    <rPh sb="36" eb="37">
      <t>オモ</t>
    </rPh>
    <phoneticPr fontId="1"/>
  </si>
  <si>
    <t>押し安値からのロングなので、いい感じですね。</t>
    <rPh sb="0" eb="1">
      <t>オ</t>
    </rPh>
    <rPh sb="2" eb="4">
      <t>ヤスネ</t>
    </rPh>
    <rPh sb="16" eb="17">
      <t>カン</t>
    </rPh>
    <phoneticPr fontId="1"/>
  </si>
  <si>
    <t>これも戻り高値からのショートなので、取りやすい箇所ですね。</t>
    <rPh sb="3" eb="4">
      <t>モド</t>
    </rPh>
    <rPh sb="5" eb="7">
      <t>タカネ</t>
    </rPh>
    <rPh sb="18" eb="19">
      <t>ト</t>
    </rPh>
    <rPh sb="23" eb="25">
      <t>カショ</t>
    </rPh>
    <phoneticPr fontId="1"/>
  </si>
  <si>
    <t>レンジ相場なので、難しい</t>
    <rPh sb="3" eb="5">
      <t>ソウバ</t>
    </rPh>
    <rPh sb="9" eb="10">
      <t>ムズカ</t>
    </rPh>
    <phoneticPr fontId="1"/>
  </si>
  <si>
    <t>当たり前の話ですが、PBが小さいほど、5まで取りやすいですね。まさに、ここがそうです。</t>
    <rPh sb="0" eb="1">
      <t>ア</t>
    </rPh>
    <rPh sb="3" eb="4">
      <t>マエ</t>
    </rPh>
    <rPh sb="5" eb="6">
      <t>ハナシ</t>
    </rPh>
    <rPh sb="13" eb="14">
      <t>チイ</t>
    </rPh>
    <rPh sb="22" eb="23">
      <t>ト</t>
    </rPh>
    <phoneticPr fontId="1"/>
  </si>
  <si>
    <t>永いレンジ相場の後に、上髭の長いPBが出てダウントレンドが始まった。</t>
    <rPh sb="0" eb="1">
      <t>ナガ</t>
    </rPh>
    <rPh sb="5" eb="7">
      <t>ソウバ</t>
    </rPh>
    <rPh sb="8" eb="9">
      <t>アト</t>
    </rPh>
    <rPh sb="11" eb="13">
      <t>ウワヒゲ</t>
    </rPh>
    <rPh sb="14" eb="15">
      <t>ナガ</t>
    </rPh>
    <rPh sb="19" eb="20">
      <t>デ</t>
    </rPh>
    <rPh sb="29" eb="30">
      <t>ハジ</t>
    </rPh>
    <phoneticPr fontId="1"/>
  </si>
  <si>
    <t>押し安値に近づいているので、ショートよりロングでエントリーしたいところですね。</t>
    <rPh sb="0" eb="1">
      <t>オ</t>
    </rPh>
    <rPh sb="2" eb="4">
      <t>ヤスネ</t>
    </rPh>
    <rPh sb="5" eb="6">
      <t>チカ</t>
    </rPh>
    <phoneticPr fontId="1"/>
  </si>
  <si>
    <t>最適リスク率</t>
    <rPh sb="0" eb="2">
      <t>サイテキ</t>
    </rPh>
    <rPh sb="5" eb="6">
      <t>リツ</t>
    </rPh>
    <phoneticPr fontId="1"/>
  </si>
  <si>
    <t>最適リスク率での利益率</t>
    <rPh sb="0" eb="2">
      <t>サイテキ</t>
    </rPh>
    <rPh sb="5" eb="6">
      <t>リツ</t>
    </rPh>
    <rPh sb="8" eb="11">
      <t>リエキリツ</t>
    </rPh>
    <phoneticPr fontId="1"/>
  </si>
  <si>
    <t>USD/JPY</t>
    <phoneticPr fontId="1"/>
  </si>
  <si>
    <t>　検証4回目です。通貨ペアはUSD/JPYの4H足の直近2年弱やりました。やはり、トレンドのない時は、PNは難しいですね。</t>
    <rPh sb="1" eb="3">
      <t>ケンショウ</t>
    </rPh>
    <rPh sb="4" eb="6">
      <t>カイメ</t>
    </rPh>
    <rPh sb="9" eb="11">
      <t>ツウカ</t>
    </rPh>
    <rPh sb="24" eb="25">
      <t>アシ</t>
    </rPh>
    <rPh sb="26" eb="28">
      <t>チョッキン</t>
    </rPh>
    <rPh sb="29" eb="30">
      <t>ネン</t>
    </rPh>
    <rPh sb="48" eb="49">
      <t>トキ</t>
    </rPh>
    <rPh sb="54" eb="55">
      <t>ムズカ</t>
    </rPh>
    <phoneticPr fontId="1"/>
  </si>
  <si>
    <t>　トレンド転換になりそうになった時でたPbは、中々高確率で、リスクリワード1:5まで取れてます。</t>
    <rPh sb="5" eb="7">
      <t>テンカン</t>
    </rPh>
    <rPh sb="16" eb="17">
      <t>トキ</t>
    </rPh>
    <rPh sb="23" eb="25">
      <t>ナカナカ</t>
    </rPh>
    <rPh sb="25" eb="28">
      <t>コウカクリツ</t>
    </rPh>
    <rPh sb="42" eb="43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</si>
</sst>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yyyy/m/d;@"/>
    <numFmt numFmtId="177" formatCode="#,##0_);[Red]\(#,##0\)"/>
    <numFmt numFmtId="178" formatCode="#,##0_ "/>
    <numFmt numFmtId="179" formatCode="0.0%"/>
    <numFmt numFmtId="180" formatCode="m/d;@"/>
    <numFmt numFmtId="181" formatCode="&quot;損失上限(リスク&quot;##&quot;%)&quot;"/>
    <numFmt numFmtId="182" formatCode="0.0_ "/>
    <numFmt numFmtId="183" formatCode="0.0&quot;倍&quot;"/>
    <numFmt numFmtId="184" formatCode="#&quot;日&quot;"/>
    <numFmt numFmtId="185" formatCode="#&quot;%&quot;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0" borderId="9" xfId="0" applyNumberFormat="1" applyFont="1" applyFill="1" applyBorder="1">
      <alignment vertical="center"/>
    </xf>
    <xf numFmtId="0" fontId="12" fillId="3" borderId="9" xfId="0" applyNumberFormat="1" applyFont="1" applyFill="1" applyBorder="1">
      <alignment vertical="center"/>
    </xf>
    <xf numFmtId="177" fontId="14" fillId="0" borderId="0" xfId="0" applyNumberFormat="1" applyFont="1">
      <alignment vertical="center"/>
    </xf>
    <xf numFmtId="177" fontId="0" fillId="0" borderId="0" xfId="0" applyNumberFormat="1" applyBorder="1" applyAlignment="1">
      <alignment vertical="center" shrinkToFit="1"/>
    </xf>
    <xf numFmtId="38" fontId="0" fillId="0" borderId="8" xfId="1" applyFont="1" applyBorder="1" applyAlignment="1">
      <alignment vertical="center" shrinkToFit="1"/>
    </xf>
    <xf numFmtId="38" fontId="0" fillId="0" borderId="0" xfId="1" applyFont="1" applyBorder="1" applyAlignment="1">
      <alignment vertical="center" shrinkToFit="1"/>
    </xf>
    <xf numFmtId="38" fontId="0" fillId="0" borderId="9" xfId="1" applyFont="1" applyBorder="1" applyAlignment="1">
      <alignment vertical="center" shrinkToFit="1"/>
    </xf>
    <xf numFmtId="38" fontId="0" fillId="0" borderId="3" xfId="1" applyFont="1" applyBorder="1" applyAlignment="1">
      <alignment vertical="center" shrinkToFit="1"/>
    </xf>
    <xf numFmtId="38" fontId="0" fillId="0" borderId="4" xfId="1" applyFont="1" applyBorder="1" applyAlignment="1">
      <alignment vertical="center" shrinkToFit="1"/>
    </xf>
    <xf numFmtId="38" fontId="0" fillId="0" borderId="5" xfId="1" applyFont="1" applyBorder="1" applyAlignment="1">
      <alignment vertical="center" shrinkToFit="1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38" fontId="13" fillId="0" borderId="13" xfId="1" applyFont="1" applyFill="1" applyBorder="1" applyAlignment="1">
      <alignment vertical="center" shrinkToFit="1"/>
    </xf>
    <xf numFmtId="0" fontId="13" fillId="0" borderId="15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9" fontId="2" fillId="0" borderId="13" xfId="3" applyFont="1" applyBorder="1" applyAlignment="1">
      <alignment vertical="center" shrinkToFit="1"/>
    </xf>
    <xf numFmtId="9" fontId="2" fillId="0" borderId="14" xfId="3" applyFont="1" applyBorder="1" applyAlignment="1">
      <alignment vertical="center" shrinkToFit="1"/>
    </xf>
    <xf numFmtId="9" fontId="2" fillId="0" borderId="15" xfId="3" applyFont="1" applyBorder="1" applyAlignment="1">
      <alignment vertical="center" shrinkToFit="1"/>
    </xf>
    <xf numFmtId="179" fontId="2" fillId="0" borderId="13" xfId="3" applyNumberFormat="1" applyFont="1" applyBorder="1" applyAlignment="1">
      <alignment vertical="center" shrinkToFit="1"/>
    </xf>
    <xf numFmtId="179" fontId="2" fillId="0" borderId="2" xfId="3" applyNumberFormat="1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14" fontId="7" fillId="0" borderId="16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177" fontId="12" fillId="4" borderId="0" xfId="0" applyNumberFormat="1" applyFont="1" applyFill="1" applyBorder="1" applyAlignment="1">
      <alignment vertical="center" shrinkToFi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  <xf numFmtId="0" fontId="12" fillId="0" borderId="0" xfId="0" applyNumberFormat="1" applyFont="1" applyFill="1" applyBorder="1">
      <alignment vertical="center"/>
    </xf>
    <xf numFmtId="177" fontId="0" fillId="0" borderId="0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2" fillId="0" borderId="3" xfId="0" applyNumberFormat="1" applyFont="1" applyFill="1" applyBorder="1">
      <alignment vertical="center"/>
    </xf>
    <xf numFmtId="0" fontId="12" fillId="0" borderId="4" xfId="0" applyNumberFormat="1" applyFont="1" applyFill="1" applyBorder="1">
      <alignment vertical="center"/>
    </xf>
    <xf numFmtId="0" fontId="12" fillId="0" borderId="5" xfId="0" applyNumberFormat="1" applyFont="1" applyFill="1" applyBorder="1">
      <alignment vertical="center"/>
    </xf>
    <xf numFmtId="180" fontId="0" fillId="0" borderId="12" xfId="0" applyNumberFormat="1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12" fillId="0" borderId="8" xfId="0" applyNumberFormat="1" applyFont="1" applyFill="1" applyBorder="1">
      <alignment vertical="center"/>
    </xf>
    <xf numFmtId="176" fontId="0" fillId="0" borderId="12" xfId="0" applyNumberFormat="1" applyFill="1" applyBorder="1">
      <alignment vertical="center"/>
    </xf>
    <xf numFmtId="0" fontId="12" fillId="0" borderId="6" xfId="0" applyNumberFormat="1" applyFont="1" applyFill="1" applyBorder="1">
      <alignment vertical="center"/>
    </xf>
    <xf numFmtId="0" fontId="12" fillId="0" borderId="1" xfId="0" applyNumberFormat="1" applyFont="1" applyFill="1" applyBorder="1">
      <alignment vertical="center"/>
    </xf>
    <xf numFmtId="0" fontId="0" fillId="0" borderId="16" xfId="0" applyBorder="1">
      <alignment vertical="center"/>
    </xf>
    <xf numFmtId="0" fontId="3" fillId="0" borderId="16" xfId="0" applyFont="1" applyFill="1" applyBorder="1">
      <alignment vertical="center"/>
    </xf>
    <xf numFmtId="182" fontId="0" fillId="0" borderId="16" xfId="0" applyNumberFormat="1" applyBorder="1">
      <alignment vertical="center"/>
    </xf>
    <xf numFmtId="183" fontId="0" fillId="0" borderId="16" xfId="0" applyNumberFormat="1" applyBorder="1">
      <alignment vertical="center"/>
    </xf>
    <xf numFmtId="177" fontId="12" fillId="0" borderId="0" xfId="0" applyNumberFormat="1" applyFont="1" applyFill="1" applyBorder="1" applyAlignment="1">
      <alignment vertical="center" shrinkToFit="1"/>
    </xf>
    <xf numFmtId="0" fontId="10" fillId="0" borderId="16" xfId="2" applyBorder="1">
      <alignment vertical="center"/>
    </xf>
    <xf numFmtId="49" fontId="10" fillId="7" borderId="16" xfId="2" applyNumberFormat="1" applyFill="1" applyBorder="1" applyAlignment="1">
      <alignment horizontal="center" vertical="center"/>
    </xf>
    <xf numFmtId="9" fontId="10" fillId="4" borderId="16" xfId="2" applyNumberFormat="1" applyFill="1" applyBorder="1">
      <alignment vertical="center"/>
    </xf>
    <xf numFmtId="0" fontId="10" fillId="0" borderId="16" xfId="2" applyFill="1" applyBorder="1" applyAlignment="1">
      <alignment vertical="center" textRotation="255"/>
    </xf>
    <xf numFmtId="0" fontId="10" fillId="0" borderId="16" xfId="2" applyFill="1" applyBorder="1">
      <alignment vertical="center"/>
    </xf>
    <xf numFmtId="0" fontId="10" fillId="0" borderId="21" xfId="2" applyBorder="1" applyAlignment="1">
      <alignment horizontal="center" vertical="center"/>
    </xf>
    <xf numFmtId="9" fontId="16" fillId="0" borderId="16" xfId="2" applyNumberFormat="1" applyFont="1" applyBorder="1" applyAlignment="1">
      <alignment horizontal="center" vertical="center"/>
    </xf>
    <xf numFmtId="14" fontId="11" fillId="0" borderId="0" xfId="2" applyNumberFormat="1" applyFont="1" applyAlignment="1">
      <alignment horizontal="center" vertical="center"/>
    </xf>
    <xf numFmtId="20" fontId="11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177" fontId="15" fillId="0" borderId="0" xfId="0" applyNumberFormat="1" applyFont="1">
      <alignment vertical="center"/>
    </xf>
    <xf numFmtId="0" fontId="3" fillId="0" borderId="2" xfId="0" applyFont="1" applyFill="1" applyBorder="1">
      <alignment vertical="center"/>
    </xf>
    <xf numFmtId="0" fontId="0" fillId="0" borderId="8" xfId="0" applyFill="1" applyBorder="1">
      <alignment vertical="center"/>
    </xf>
    <xf numFmtId="0" fontId="0" fillId="0" borderId="0" xfId="0" applyFill="1" applyBorder="1">
      <alignment vertical="center"/>
    </xf>
    <xf numFmtId="0" fontId="12" fillId="0" borderId="7" xfId="0" applyNumberFormat="1" applyFont="1" applyFill="1" applyBorder="1">
      <alignment vertical="center"/>
    </xf>
    <xf numFmtId="177" fontId="12" fillId="0" borderId="0" xfId="0" applyNumberFormat="1" applyFont="1">
      <alignment vertical="center"/>
    </xf>
    <xf numFmtId="177" fontId="19" fillId="0" borderId="0" xfId="0" applyNumberFormat="1" applyFont="1">
      <alignment vertical="center"/>
    </xf>
    <xf numFmtId="0" fontId="0" fillId="8" borderId="16" xfId="0" applyFill="1" applyBorder="1">
      <alignment vertical="center"/>
    </xf>
    <xf numFmtId="176" fontId="0" fillId="0" borderId="11" xfId="0" applyNumberFormat="1" applyFill="1" applyBorder="1">
      <alignment vertical="center"/>
    </xf>
    <xf numFmtId="185" fontId="0" fillId="0" borderId="18" xfId="0" applyNumberFormat="1" applyBorder="1">
      <alignment vertical="center"/>
    </xf>
    <xf numFmtId="185" fontId="15" fillId="0" borderId="18" xfId="0" applyNumberFormat="1" applyFont="1" applyBorder="1">
      <alignment vertical="center"/>
    </xf>
    <xf numFmtId="185" fontId="0" fillId="0" borderId="20" xfId="0" applyNumberFormat="1" applyBorder="1">
      <alignment vertical="center"/>
    </xf>
    <xf numFmtId="185" fontId="15" fillId="0" borderId="20" xfId="0" applyNumberFormat="1" applyFont="1" applyBorder="1">
      <alignment vertical="center"/>
    </xf>
    <xf numFmtId="185" fontId="0" fillId="0" borderId="30" xfId="0" applyNumberFormat="1" applyBorder="1">
      <alignment vertical="center"/>
    </xf>
    <xf numFmtId="185" fontId="15" fillId="0" borderId="30" xfId="0" applyNumberFormat="1" applyFont="1" applyBorder="1">
      <alignment vertical="center"/>
    </xf>
    <xf numFmtId="185" fontId="0" fillId="0" borderId="31" xfId="0" applyNumberFormat="1" applyBorder="1">
      <alignment vertical="center"/>
    </xf>
    <xf numFmtId="185" fontId="15" fillId="0" borderId="31" xfId="0" applyNumberFormat="1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  <xf numFmtId="0" fontId="10" fillId="6" borderId="16" xfId="2" applyFill="1" applyBorder="1" applyAlignment="1">
      <alignment horizontal="center" vertical="center"/>
    </xf>
    <xf numFmtId="0" fontId="10" fillId="5" borderId="18" xfId="2" applyFill="1" applyBorder="1" applyAlignment="1">
      <alignment horizontal="center" vertical="center" textRotation="255"/>
    </xf>
    <xf numFmtId="0" fontId="10" fillId="5" borderId="19" xfId="2" applyFill="1" applyBorder="1" applyAlignment="1">
      <alignment horizontal="center" vertical="center" textRotation="255"/>
    </xf>
    <xf numFmtId="0" fontId="10" fillId="5" borderId="20" xfId="2" applyFill="1" applyBorder="1" applyAlignment="1">
      <alignment horizontal="center" vertical="center" textRotation="255"/>
    </xf>
    <xf numFmtId="0" fontId="10" fillId="0" borderId="17" xfId="2" applyBorder="1" applyAlignment="1">
      <alignment horizontal="center" vertical="center"/>
    </xf>
    <xf numFmtId="185" fontId="0" fillId="0" borderId="18" xfId="0" applyNumberFormat="1" applyBorder="1" applyAlignment="1">
      <alignment horizontal="right" vertical="center"/>
    </xf>
    <xf numFmtId="185" fontId="0" fillId="0" borderId="20" xfId="0" applyNumberFormat="1" applyBorder="1" applyAlignment="1">
      <alignment horizontal="right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4" fontId="0" fillId="0" borderId="18" xfId="0" applyNumberFormat="1" applyBorder="1" applyAlignment="1">
      <alignment horizontal="right" vertical="center"/>
    </xf>
    <xf numFmtId="184" fontId="0" fillId="0" borderId="20" xfId="0" applyNumberFormat="1" applyBorder="1" applyAlignment="1">
      <alignment horizontal="right" vertical="center"/>
    </xf>
    <xf numFmtId="181" fontId="14" fillId="0" borderId="13" xfId="0" applyNumberFormat="1" applyFont="1" applyBorder="1" applyAlignment="1">
      <alignment horizontal="center" vertical="center"/>
    </xf>
    <xf numFmtId="181" fontId="14" fillId="0" borderId="14" xfId="0" applyNumberFormat="1" applyFont="1" applyBorder="1" applyAlignment="1">
      <alignment horizontal="center" vertical="center"/>
    </xf>
    <xf numFmtId="181" fontId="14" fillId="0" borderId="15" xfId="0" applyNumberFormat="1" applyFont="1" applyBorder="1" applyAlignment="1">
      <alignment horizontal="center" vertical="center"/>
    </xf>
    <xf numFmtId="181" fontId="15" fillId="0" borderId="13" xfId="0" applyNumberFormat="1" applyFont="1" applyBorder="1" applyAlignment="1">
      <alignment horizontal="center" vertical="center"/>
    </xf>
    <xf numFmtId="181" fontId="15" fillId="0" borderId="14" xfId="0" applyNumberFormat="1" applyFont="1" applyBorder="1" applyAlignment="1">
      <alignment horizontal="center" vertical="center"/>
    </xf>
    <xf numFmtId="181" fontId="15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506729</xdr:colOff>
      <xdr:row>0</xdr:row>
      <xdr:rowOff>0</xdr:rowOff>
    </xdr:from>
    <xdr:to>
      <xdr:col>35</xdr:col>
      <xdr:colOff>415289</xdr:colOff>
      <xdr:row>4</xdr:row>
      <xdr:rowOff>22860</xdr:rowOff>
    </xdr:to>
    <xdr:sp macro="" textlink="">
      <xdr:nvSpPr>
        <xdr:cNvPr id="2" name="正方形/長方形 2">
          <a:extLst>
            <a:ext uri="{FF2B5EF4-FFF2-40B4-BE49-F238E27FC236}">
              <a16:creationId xmlns=""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22890479" y="2552700"/>
          <a:ext cx="575310" cy="9753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0</xdr:row>
      <xdr:rowOff>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=""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0</xdr:row>
      <xdr:rowOff>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=""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0</xdr:row>
      <xdr:rowOff>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=""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0</xdr:row>
      <xdr:rowOff>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=""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0</xdr:row>
      <xdr:rowOff>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=""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0</xdr:row>
      <xdr:rowOff>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=""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0</xdr:row>
      <xdr:rowOff>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=""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=""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0</xdr:row>
      <xdr:rowOff>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=""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0</xdr:row>
      <xdr:rowOff>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=""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0</xdr:row>
      <xdr:rowOff>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=""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0</xdr:row>
      <xdr:rowOff>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=""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0</xdr:row>
      <xdr:rowOff>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=""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0</xdr:row>
      <xdr:rowOff>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=""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0</xdr:row>
      <xdr:rowOff>0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=""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0</xdr:row>
      <xdr:rowOff>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=""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0</xdr:row>
      <xdr:rowOff>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=""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0</xdr:row>
      <xdr:rowOff>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=""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0</xdr:row>
      <xdr:rowOff>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=""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0</xdr:row>
      <xdr:rowOff>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=""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0</xdr:row>
      <xdr:rowOff>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=""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0</xdr:row>
      <xdr:rowOff>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=""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462642</xdr:colOff>
      <xdr:row>0</xdr:row>
      <xdr:rowOff>0</xdr:rowOff>
    </xdr:from>
    <xdr:to>
      <xdr:col>15</xdr:col>
      <xdr:colOff>24596</xdr:colOff>
      <xdr:row>16</xdr:row>
      <xdr:rowOff>68035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2642" y="0"/>
          <a:ext cx="8787597" cy="3551464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462642</xdr:colOff>
      <xdr:row>39</xdr:row>
      <xdr:rowOff>54429</xdr:rowOff>
    </xdr:from>
    <xdr:to>
      <xdr:col>5</xdr:col>
      <xdr:colOff>503464</xdr:colOff>
      <xdr:row>62</xdr:row>
      <xdr:rowOff>188646</xdr:rowOff>
    </xdr:to>
    <xdr:pic>
      <xdr:nvPicPr>
        <xdr:cNvPr id="41" name="図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2642" y="8545286"/>
          <a:ext cx="3007179" cy="514164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462642</xdr:colOff>
      <xdr:row>17</xdr:row>
      <xdr:rowOff>0</xdr:rowOff>
    </xdr:from>
    <xdr:to>
      <xdr:col>11</xdr:col>
      <xdr:colOff>570948</xdr:colOff>
      <xdr:row>38</xdr:row>
      <xdr:rowOff>0</xdr:rowOff>
    </xdr:to>
    <xdr:pic>
      <xdr:nvPicPr>
        <xdr:cNvPr id="74" name="図 7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2642" y="3701143"/>
          <a:ext cx="6830235" cy="4572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12</xdr:col>
      <xdr:colOff>430048</xdr:colOff>
      <xdr:row>89</xdr:row>
      <xdr:rowOff>13608</xdr:rowOff>
    </xdr:to>
    <xdr:pic>
      <xdr:nvPicPr>
        <xdr:cNvPr id="77" name="図 7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2643" y="13933714"/>
          <a:ext cx="7315262" cy="545646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12</xdr:col>
      <xdr:colOff>408214</xdr:colOff>
      <xdr:row>119</xdr:row>
      <xdr:rowOff>25846</xdr:rowOff>
    </xdr:to>
    <xdr:pic>
      <xdr:nvPicPr>
        <xdr:cNvPr id="79" name="図 7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62643" y="19594286"/>
          <a:ext cx="7293428" cy="633956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</xdr:row>
      <xdr:rowOff>217713</xdr:rowOff>
    </xdr:from>
    <xdr:to>
      <xdr:col>12</xdr:col>
      <xdr:colOff>421424</xdr:colOff>
      <xdr:row>139</xdr:row>
      <xdr:rowOff>40820</xdr:rowOff>
    </xdr:to>
    <xdr:pic>
      <xdr:nvPicPr>
        <xdr:cNvPr id="80" name="図 7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62643" y="26125713"/>
          <a:ext cx="7306638" cy="41773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7</xdr:col>
      <xdr:colOff>349191</xdr:colOff>
      <xdr:row>161</xdr:row>
      <xdr:rowOff>37524</xdr:rowOff>
    </xdr:to>
    <xdr:pic>
      <xdr:nvPicPr>
        <xdr:cNvPr id="81" name="図 8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62643" y="30480000"/>
          <a:ext cx="4104762" cy="46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462642</xdr:colOff>
      <xdr:row>162</xdr:row>
      <xdr:rowOff>0</xdr:rowOff>
    </xdr:from>
    <xdr:to>
      <xdr:col>10</xdr:col>
      <xdr:colOff>395043</xdr:colOff>
      <xdr:row>175</xdr:row>
      <xdr:rowOff>136071</xdr:rowOff>
    </xdr:to>
    <xdr:pic>
      <xdr:nvPicPr>
        <xdr:cNvPr id="82" name="図 8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62642" y="35269714"/>
          <a:ext cx="6028401" cy="2966357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205</xdr:row>
      <xdr:rowOff>27214</xdr:rowOff>
    </xdr:from>
    <xdr:to>
      <xdr:col>24</xdr:col>
      <xdr:colOff>585106</xdr:colOff>
      <xdr:row>242</xdr:row>
      <xdr:rowOff>110792</xdr:rowOff>
    </xdr:to>
    <xdr:pic>
      <xdr:nvPicPr>
        <xdr:cNvPr id="83" name="図 8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57893" y="44658643"/>
          <a:ext cx="14886213" cy="813900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177</xdr:row>
      <xdr:rowOff>-1</xdr:rowOff>
    </xdr:from>
    <xdr:to>
      <xdr:col>14</xdr:col>
      <xdr:colOff>178757</xdr:colOff>
      <xdr:row>203</xdr:row>
      <xdr:rowOff>176893</xdr:rowOff>
    </xdr:to>
    <xdr:pic>
      <xdr:nvPicPr>
        <xdr:cNvPr id="84" name="図 8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62643" y="38535428"/>
          <a:ext cx="8315828" cy="5837465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462642</xdr:colOff>
      <xdr:row>244</xdr:row>
      <xdr:rowOff>0</xdr:rowOff>
    </xdr:from>
    <xdr:to>
      <xdr:col>25</xdr:col>
      <xdr:colOff>40820</xdr:colOff>
      <xdr:row>282</xdr:row>
      <xdr:rowOff>16303</xdr:rowOff>
    </xdr:to>
    <xdr:pic>
      <xdr:nvPicPr>
        <xdr:cNvPr id="25" name="図 24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462642" y="53122286"/>
          <a:ext cx="15063107" cy="828944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282</xdr:row>
      <xdr:rowOff>217713</xdr:rowOff>
    </xdr:from>
    <xdr:to>
      <xdr:col>17</xdr:col>
      <xdr:colOff>612321</xdr:colOff>
      <xdr:row>308</xdr:row>
      <xdr:rowOff>210321</xdr:rowOff>
    </xdr:to>
    <xdr:pic>
      <xdr:nvPicPr>
        <xdr:cNvPr id="26" name="図 25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462643" y="61613142"/>
          <a:ext cx="10627178" cy="565317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335</xdr:row>
      <xdr:rowOff>0</xdr:rowOff>
    </xdr:from>
    <xdr:to>
      <xdr:col>9</xdr:col>
      <xdr:colOff>259239</xdr:colOff>
      <xdr:row>353</xdr:row>
      <xdr:rowOff>214476</xdr:rowOff>
    </xdr:to>
    <xdr:pic>
      <xdr:nvPicPr>
        <xdr:cNvPr id="28" name="図 27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62643" y="72934286"/>
          <a:ext cx="5266667" cy="4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462642</xdr:colOff>
      <xdr:row>310</xdr:row>
      <xdr:rowOff>0</xdr:rowOff>
    </xdr:from>
    <xdr:to>
      <xdr:col>11</xdr:col>
      <xdr:colOff>366420</xdr:colOff>
      <xdr:row>333</xdr:row>
      <xdr:rowOff>81643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62642" y="67491429"/>
          <a:ext cx="6625707" cy="5089071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462642</xdr:colOff>
      <xdr:row>355</xdr:row>
      <xdr:rowOff>0</xdr:rowOff>
    </xdr:from>
    <xdr:to>
      <xdr:col>9</xdr:col>
      <xdr:colOff>272142</xdr:colOff>
      <xdr:row>372</xdr:row>
      <xdr:rowOff>46099</xdr:rowOff>
    </xdr:to>
    <xdr:pic>
      <xdr:nvPicPr>
        <xdr:cNvPr id="30" name="図 29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462642" y="77288571"/>
          <a:ext cx="5279571" cy="374724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373</xdr:row>
      <xdr:rowOff>0</xdr:rowOff>
    </xdr:from>
    <xdr:to>
      <xdr:col>9</xdr:col>
      <xdr:colOff>136072</xdr:colOff>
      <xdr:row>392</xdr:row>
      <xdr:rowOff>106223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462643" y="81207429"/>
          <a:ext cx="5143500" cy="424279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394</xdr:row>
      <xdr:rowOff>0</xdr:rowOff>
    </xdr:from>
    <xdr:to>
      <xdr:col>9</xdr:col>
      <xdr:colOff>74328</xdr:colOff>
      <xdr:row>411</xdr:row>
      <xdr:rowOff>54429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462643" y="85779429"/>
          <a:ext cx="5081756" cy="37555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8</xdr:col>
      <xdr:colOff>95250</xdr:colOff>
      <xdr:row>434</xdr:row>
      <xdr:rowOff>74124</xdr:rowOff>
    </xdr:to>
    <xdr:pic>
      <xdr:nvPicPr>
        <xdr:cNvPr id="33" name="図 32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62643" y="89698286"/>
          <a:ext cx="4476750" cy="4863838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462642</xdr:colOff>
      <xdr:row>435</xdr:row>
      <xdr:rowOff>0</xdr:rowOff>
    </xdr:from>
    <xdr:to>
      <xdr:col>13</xdr:col>
      <xdr:colOff>342049</xdr:colOff>
      <xdr:row>450</xdr:row>
      <xdr:rowOff>136071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462642" y="94705714"/>
          <a:ext cx="7853193" cy="3401786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462642</xdr:colOff>
      <xdr:row>452</xdr:row>
      <xdr:rowOff>0</xdr:rowOff>
    </xdr:from>
    <xdr:to>
      <xdr:col>7</xdr:col>
      <xdr:colOff>517071</xdr:colOff>
      <xdr:row>479</xdr:row>
      <xdr:rowOff>187341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462642" y="98406857"/>
          <a:ext cx="4272643" cy="60656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480</xdr:row>
      <xdr:rowOff>217713</xdr:rowOff>
    </xdr:from>
    <xdr:to>
      <xdr:col>16</xdr:col>
      <xdr:colOff>444542</xdr:colOff>
      <xdr:row>503</xdr:row>
      <xdr:rowOff>149677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462643" y="104720570"/>
          <a:ext cx="9833470" cy="49393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505</xdr:row>
      <xdr:rowOff>0</xdr:rowOff>
    </xdr:from>
    <xdr:to>
      <xdr:col>16</xdr:col>
      <xdr:colOff>476250</xdr:colOff>
      <xdr:row>525</xdr:row>
      <xdr:rowOff>196699</xdr:rowOff>
    </xdr:to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462643" y="109945714"/>
          <a:ext cx="9865178" cy="4550985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462642</xdr:colOff>
      <xdr:row>527</xdr:row>
      <xdr:rowOff>-1</xdr:rowOff>
    </xdr:from>
    <xdr:to>
      <xdr:col>16</xdr:col>
      <xdr:colOff>438641</xdr:colOff>
      <xdr:row>546</xdr:row>
      <xdr:rowOff>27213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462642" y="114735428"/>
          <a:ext cx="9827570" cy="41637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547</xdr:row>
      <xdr:rowOff>0</xdr:rowOff>
    </xdr:from>
    <xdr:to>
      <xdr:col>14</xdr:col>
      <xdr:colOff>517072</xdr:colOff>
      <xdr:row>566</xdr:row>
      <xdr:rowOff>65852</xdr:rowOff>
    </xdr:to>
    <xdr:pic>
      <xdr:nvPicPr>
        <xdr:cNvPr id="47" name="図 46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462643" y="119089714"/>
          <a:ext cx="8654143" cy="42024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568</xdr:row>
      <xdr:rowOff>0</xdr:rowOff>
    </xdr:from>
    <xdr:to>
      <xdr:col>14</xdr:col>
      <xdr:colOff>530679</xdr:colOff>
      <xdr:row>594</xdr:row>
      <xdr:rowOff>117928</xdr:rowOff>
    </xdr:to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462643" y="123661714"/>
          <a:ext cx="8667750" cy="5778500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462642</xdr:colOff>
      <xdr:row>596</xdr:row>
      <xdr:rowOff>0</xdr:rowOff>
    </xdr:from>
    <xdr:to>
      <xdr:col>27</xdr:col>
      <xdr:colOff>58141</xdr:colOff>
      <xdr:row>622</xdr:row>
      <xdr:rowOff>95250</xdr:rowOff>
    </xdr:to>
    <xdr:pic>
      <xdr:nvPicPr>
        <xdr:cNvPr id="50" name="図 49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462642" y="129757714"/>
          <a:ext cx="16332285" cy="57558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624</xdr:row>
      <xdr:rowOff>0</xdr:rowOff>
    </xdr:from>
    <xdr:to>
      <xdr:col>26</xdr:col>
      <xdr:colOff>142262</xdr:colOff>
      <xdr:row>659</xdr:row>
      <xdr:rowOff>170476</xdr:rowOff>
    </xdr:to>
    <xdr:pic>
      <xdr:nvPicPr>
        <xdr:cNvPr id="51" name="図 50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462643" y="135853714"/>
          <a:ext cx="15790476" cy="779047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661</xdr:row>
      <xdr:rowOff>0</xdr:rowOff>
    </xdr:from>
    <xdr:to>
      <xdr:col>17</xdr:col>
      <xdr:colOff>176894</xdr:colOff>
      <xdr:row>690</xdr:row>
      <xdr:rowOff>174596</xdr:rowOff>
    </xdr:to>
    <xdr:pic>
      <xdr:nvPicPr>
        <xdr:cNvPr id="52" name="図 51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462644" y="143909143"/>
          <a:ext cx="10191750" cy="64883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26</xdr:col>
      <xdr:colOff>94643</xdr:colOff>
      <xdr:row>728</xdr:row>
      <xdr:rowOff>9905</xdr:rowOff>
    </xdr:to>
    <xdr:pic>
      <xdr:nvPicPr>
        <xdr:cNvPr id="53" name="図 52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462643" y="150658286"/>
          <a:ext cx="15742857" cy="78476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729</xdr:row>
      <xdr:rowOff>0</xdr:rowOff>
    </xdr:from>
    <xdr:to>
      <xdr:col>10</xdr:col>
      <xdr:colOff>176893</xdr:colOff>
      <xdr:row>745</xdr:row>
      <xdr:rowOff>160994</xdr:rowOff>
    </xdr:to>
    <xdr:pic>
      <xdr:nvPicPr>
        <xdr:cNvPr id="54" name="図 53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462643" y="158713714"/>
          <a:ext cx="5810250" cy="36444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747</xdr:row>
      <xdr:rowOff>0</xdr:rowOff>
    </xdr:from>
    <xdr:to>
      <xdr:col>17</xdr:col>
      <xdr:colOff>136554</xdr:colOff>
      <xdr:row>768</xdr:row>
      <xdr:rowOff>136072</xdr:rowOff>
    </xdr:to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462643" y="162632571"/>
          <a:ext cx="10151411" cy="470807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770</xdr:row>
      <xdr:rowOff>27215</xdr:rowOff>
    </xdr:from>
    <xdr:to>
      <xdr:col>17</xdr:col>
      <xdr:colOff>108857</xdr:colOff>
      <xdr:row>791</xdr:row>
      <xdr:rowOff>119127</xdr:rowOff>
    </xdr:to>
    <xdr:pic>
      <xdr:nvPicPr>
        <xdr:cNvPr id="56" name="図 55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462643" y="167667215"/>
          <a:ext cx="10123714" cy="4663912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462642</xdr:colOff>
      <xdr:row>793</xdr:row>
      <xdr:rowOff>-1</xdr:rowOff>
    </xdr:from>
    <xdr:to>
      <xdr:col>22</xdr:col>
      <xdr:colOff>367995</xdr:colOff>
      <xdr:row>824</xdr:row>
      <xdr:rowOff>190500</xdr:rowOff>
    </xdr:to>
    <xdr:pic>
      <xdr:nvPicPr>
        <xdr:cNvPr id="57" name="図 56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462642" y="172647428"/>
          <a:ext cx="13512496" cy="6939643"/>
        </a:xfrm>
        <a:prstGeom prst="rect">
          <a:avLst/>
        </a:prstGeom>
      </xdr:spPr>
    </xdr:pic>
    <xdr:clientData/>
  </xdr:twoCellAnchor>
  <xdr:twoCellAnchor editAs="oneCell">
    <xdr:from>
      <xdr:col>1</xdr:col>
      <xdr:colOff>27214</xdr:colOff>
      <xdr:row>826</xdr:row>
      <xdr:rowOff>13608</xdr:rowOff>
    </xdr:from>
    <xdr:to>
      <xdr:col>14</xdr:col>
      <xdr:colOff>42524</xdr:colOff>
      <xdr:row>850</xdr:row>
      <xdr:rowOff>17036</xdr:rowOff>
    </xdr:to>
    <xdr:pic>
      <xdr:nvPicPr>
        <xdr:cNvPr id="59" name="図 58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489857" y="179845608"/>
          <a:ext cx="8152381" cy="52285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15</xdr:col>
      <xdr:colOff>313190</xdr:colOff>
      <xdr:row>886</xdr:row>
      <xdr:rowOff>103809</xdr:rowOff>
    </xdr:to>
    <xdr:pic>
      <xdr:nvPicPr>
        <xdr:cNvPr id="60" name="図 59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462643" y="185274857"/>
          <a:ext cx="9076190" cy="77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887</xdr:row>
      <xdr:rowOff>0</xdr:rowOff>
    </xdr:from>
    <xdr:to>
      <xdr:col>11</xdr:col>
      <xdr:colOff>285750</xdr:colOff>
      <xdr:row>914</xdr:row>
      <xdr:rowOff>66464</xdr:rowOff>
    </xdr:to>
    <xdr:pic>
      <xdr:nvPicPr>
        <xdr:cNvPr id="61" name="図 60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462643" y="193112571"/>
          <a:ext cx="6545036" cy="59447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915</xdr:row>
      <xdr:rowOff>0</xdr:rowOff>
    </xdr:from>
    <xdr:to>
      <xdr:col>18</xdr:col>
      <xdr:colOff>454452</xdr:colOff>
      <xdr:row>933</xdr:row>
      <xdr:rowOff>147809</xdr:rowOff>
    </xdr:to>
    <xdr:pic>
      <xdr:nvPicPr>
        <xdr:cNvPr id="63" name="図 62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462643" y="199208571"/>
          <a:ext cx="11095238" cy="40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935</xdr:row>
      <xdr:rowOff>0</xdr:rowOff>
    </xdr:from>
    <xdr:to>
      <xdr:col>18</xdr:col>
      <xdr:colOff>616357</xdr:colOff>
      <xdr:row>957</xdr:row>
      <xdr:rowOff>762</xdr:rowOff>
    </xdr:to>
    <xdr:pic>
      <xdr:nvPicPr>
        <xdr:cNvPr id="64" name="図 63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462643" y="203562857"/>
          <a:ext cx="11257143" cy="479047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18</xdr:col>
      <xdr:colOff>544285</xdr:colOff>
      <xdr:row>980</xdr:row>
      <xdr:rowOff>333</xdr:rowOff>
    </xdr:to>
    <xdr:pic>
      <xdr:nvPicPr>
        <xdr:cNvPr id="65" name="図 64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462643" y="208570286"/>
          <a:ext cx="11185071" cy="4790047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462642</xdr:colOff>
      <xdr:row>981</xdr:row>
      <xdr:rowOff>0</xdr:rowOff>
    </xdr:from>
    <xdr:to>
      <xdr:col>12</xdr:col>
      <xdr:colOff>204106</xdr:colOff>
      <xdr:row>1004</xdr:row>
      <xdr:rowOff>131715</xdr:rowOff>
    </xdr:to>
    <xdr:pic>
      <xdr:nvPicPr>
        <xdr:cNvPr id="66" name="図 65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462642" y="213577714"/>
          <a:ext cx="7089321" cy="51391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26</xdr:col>
      <xdr:colOff>94643</xdr:colOff>
      <xdr:row>1042</xdr:row>
      <xdr:rowOff>380</xdr:rowOff>
    </xdr:to>
    <xdr:pic>
      <xdr:nvPicPr>
        <xdr:cNvPr id="67" name="図 66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462643" y="219020571"/>
          <a:ext cx="15742857" cy="7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1042</xdr:row>
      <xdr:rowOff>217713</xdr:rowOff>
    </xdr:from>
    <xdr:to>
      <xdr:col>15</xdr:col>
      <xdr:colOff>33658</xdr:colOff>
      <xdr:row>1065</xdr:row>
      <xdr:rowOff>149678</xdr:rowOff>
    </xdr:to>
    <xdr:pic>
      <xdr:nvPicPr>
        <xdr:cNvPr id="68" name="図 67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462643" y="227075999"/>
          <a:ext cx="8796658" cy="493939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1067</xdr:row>
      <xdr:rowOff>0</xdr:rowOff>
    </xdr:from>
    <xdr:to>
      <xdr:col>16</xdr:col>
      <xdr:colOff>134881</xdr:colOff>
      <xdr:row>1102</xdr:row>
      <xdr:rowOff>75238</xdr:rowOff>
    </xdr:to>
    <xdr:pic>
      <xdr:nvPicPr>
        <xdr:cNvPr id="69" name="図 68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462643" y="232301143"/>
          <a:ext cx="9523809" cy="76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1103</xdr:row>
      <xdr:rowOff>0</xdr:rowOff>
    </xdr:from>
    <xdr:to>
      <xdr:col>16</xdr:col>
      <xdr:colOff>134349</xdr:colOff>
      <xdr:row>1121</xdr:row>
      <xdr:rowOff>40822</xdr:rowOff>
    </xdr:to>
    <xdr:pic>
      <xdr:nvPicPr>
        <xdr:cNvPr id="70" name="図 69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462643" y="240138857"/>
          <a:ext cx="9523277" cy="395967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1122</xdr:row>
      <xdr:rowOff>-1</xdr:rowOff>
    </xdr:from>
    <xdr:to>
      <xdr:col>16</xdr:col>
      <xdr:colOff>176893</xdr:colOff>
      <xdr:row>1154</xdr:row>
      <xdr:rowOff>99419</xdr:rowOff>
    </xdr:to>
    <xdr:pic>
      <xdr:nvPicPr>
        <xdr:cNvPr id="71" name="図 70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462643" y="244275428"/>
          <a:ext cx="9565821" cy="7066277"/>
        </a:xfrm>
        <a:prstGeom prst="rect">
          <a:avLst/>
        </a:prstGeom>
      </xdr:spPr>
    </xdr:pic>
    <xdr:clientData/>
  </xdr:twoCellAnchor>
  <xdr:twoCellAnchor editAs="oneCell">
    <xdr:from>
      <xdr:col>0</xdr:col>
      <xdr:colOff>462642</xdr:colOff>
      <xdr:row>1154</xdr:row>
      <xdr:rowOff>217713</xdr:rowOff>
    </xdr:from>
    <xdr:to>
      <xdr:col>15</xdr:col>
      <xdr:colOff>612320</xdr:colOff>
      <xdr:row>1196</xdr:row>
      <xdr:rowOff>146604</xdr:rowOff>
    </xdr:to>
    <xdr:pic>
      <xdr:nvPicPr>
        <xdr:cNvPr id="72" name="図 71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462642" y="251459999"/>
          <a:ext cx="9375321" cy="90728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1198</xdr:row>
      <xdr:rowOff>0</xdr:rowOff>
    </xdr:from>
    <xdr:to>
      <xdr:col>11</xdr:col>
      <xdr:colOff>81642</xdr:colOff>
      <xdr:row>1226</xdr:row>
      <xdr:rowOff>146771</xdr:rowOff>
    </xdr:to>
    <xdr:pic>
      <xdr:nvPicPr>
        <xdr:cNvPr id="73" name="図 72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462643" y="260821714"/>
          <a:ext cx="6340928" cy="624277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1228</xdr:row>
      <xdr:rowOff>0</xdr:rowOff>
    </xdr:from>
    <xdr:to>
      <xdr:col>8</xdr:col>
      <xdr:colOff>81643</xdr:colOff>
      <xdr:row>1252</xdr:row>
      <xdr:rowOff>91249</xdr:rowOff>
    </xdr:to>
    <xdr:pic>
      <xdr:nvPicPr>
        <xdr:cNvPr id="75" name="図 74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462643" y="267353143"/>
          <a:ext cx="4463143" cy="5316392"/>
        </a:xfrm>
        <a:prstGeom prst="rect">
          <a:avLst/>
        </a:prstGeom>
      </xdr:spPr>
    </xdr:pic>
    <xdr:clientData/>
  </xdr:twoCellAnchor>
  <xdr:twoCellAnchor editAs="oneCell">
    <xdr:from>
      <xdr:col>0</xdr:col>
      <xdr:colOff>449036</xdr:colOff>
      <xdr:row>1275</xdr:row>
      <xdr:rowOff>27214</xdr:rowOff>
    </xdr:from>
    <xdr:to>
      <xdr:col>7</xdr:col>
      <xdr:colOff>612322</xdr:colOff>
      <xdr:row>1293</xdr:row>
      <xdr:rowOff>119009</xdr:rowOff>
    </xdr:to>
    <xdr:pic>
      <xdr:nvPicPr>
        <xdr:cNvPr id="76" name="図 75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449036" y="277612928"/>
          <a:ext cx="4381500" cy="401065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1254</xdr:row>
      <xdr:rowOff>0</xdr:rowOff>
    </xdr:from>
    <xdr:to>
      <xdr:col>8</xdr:col>
      <xdr:colOff>27214</xdr:colOff>
      <xdr:row>1273</xdr:row>
      <xdr:rowOff>46054</xdr:rowOff>
    </xdr:to>
    <xdr:pic>
      <xdr:nvPicPr>
        <xdr:cNvPr id="85" name="図 84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462643" y="273013714"/>
          <a:ext cx="4408714" cy="4182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:F58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21" x14ac:dyDescent="0.4">
      <c r="A1" s="1" t="s">
        <v>7</v>
      </c>
      <c r="C1" t="s">
        <v>63</v>
      </c>
    </row>
    <row r="2" spans="1:21" x14ac:dyDescent="0.4">
      <c r="A2" s="1" t="s">
        <v>8</v>
      </c>
      <c r="C2" t="s">
        <v>22</v>
      </c>
    </row>
    <row r="3" spans="1:21" x14ac:dyDescent="0.4">
      <c r="A3" s="1" t="s">
        <v>10</v>
      </c>
      <c r="C3" s="26">
        <v>100000</v>
      </c>
    </row>
    <row r="4" spans="1:21" x14ac:dyDescent="0.4">
      <c r="A4" s="1" t="s">
        <v>11</v>
      </c>
      <c r="C4" s="26" t="s">
        <v>13</v>
      </c>
    </row>
    <row r="5" spans="1:21" ht="19.5" thickBot="1" x14ac:dyDescent="0.45">
      <c r="A5" s="1" t="s">
        <v>12</v>
      </c>
      <c r="C5" s="26" t="s">
        <v>34</v>
      </c>
      <c r="Q5" s="111" t="s">
        <v>39</v>
      </c>
      <c r="R5" s="111">
        <v>936</v>
      </c>
      <c r="S5" s="111" t="s">
        <v>44</v>
      </c>
      <c r="T5" s="111">
        <f>IF(T6&gt;0,R6-R8,R6-R5)</f>
        <v>20</v>
      </c>
      <c r="U5" s="114">
        <f>ABS(T5/T6)</f>
        <v>1</v>
      </c>
    </row>
    <row r="6" spans="1:21" ht="19.5" thickBot="1" x14ac:dyDescent="0.45">
      <c r="A6" s="21" t="s">
        <v>0</v>
      </c>
      <c r="B6" s="21" t="s">
        <v>1</v>
      </c>
      <c r="C6" s="21" t="s">
        <v>1</v>
      </c>
      <c r="D6" s="42" t="s">
        <v>25</v>
      </c>
      <c r="E6" s="22"/>
      <c r="F6" s="23"/>
      <c r="G6" s="143" t="s">
        <v>3</v>
      </c>
      <c r="H6" s="144"/>
      <c r="I6" s="150"/>
      <c r="J6" s="143" t="s">
        <v>23</v>
      </c>
      <c r="K6" s="144"/>
      <c r="L6" s="150"/>
      <c r="M6" s="143" t="s">
        <v>24</v>
      </c>
      <c r="N6" s="144"/>
      <c r="O6" s="150"/>
      <c r="Q6" s="111" t="s">
        <v>40</v>
      </c>
      <c r="R6" s="111">
        <v>976</v>
      </c>
      <c r="S6" s="111" t="s">
        <v>43</v>
      </c>
      <c r="T6" s="111">
        <f>R8-R5</f>
        <v>20</v>
      </c>
      <c r="U6" s="113"/>
    </row>
    <row r="7" spans="1:21" ht="19.5" thickBot="1" x14ac:dyDescent="0.45">
      <c r="A7" s="24"/>
      <c r="B7" s="24" t="s">
        <v>2</v>
      </c>
      <c r="C7" s="46" t="s">
        <v>29</v>
      </c>
      <c r="D7" s="11">
        <v>1.27</v>
      </c>
      <c r="E7" s="12">
        <v>1.5</v>
      </c>
      <c r="F7" s="13">
        <v>2</v>
      </c>
      <c r="G7" s="11">
        <v>1.27</v>
      </c>
      <c r="H7" s="12">
        <v>1.5</v>
      </c>
      <c r="I7" s="13">
        <v>2</v>
      </c>
      <c r="J7" s="11">
        <v>1.27</v>
      </c>
      <c r="K7" s="12">
        <v>1.5</v>
      </c>
      <c r="L7" s="13">
        <v>2</v>
      </c>
      <c r="M7" s="11">
        <v>1.27</v>
      </c>
      <c r="N7" s="12">
        <v>1.5</v>
      </c>
      <c r="O7" s="13">
        <v>2</v>
      </c>
      <c r="Q7" s="111" t="s">
        <v>41</v>
      </c>
      <c r="R7" s="112">
        <v>882</v>
      </c>
      <c r="S7" s="111" t="s">
        <v>45</v>
      </c>
      <c r="T7" s="111">
        <f>IF(T6&gt;0,R5-R7,R8-R7)</f>
        <v>54</v>
      </c>
      <c r="U7" s="114">
        <f>ABS(T7/T6)</f>
        <v>2.7</v>
      </c>
    </row>
    <row r="8" spans="1:21" ht="19.5" thickBot="1" x14ac:dyDescent="0.45">
      <c r="A8" s="127" t="s">
        <v>9</v>
      </c>
      <c r="B8" s="10"/>
      <c r="C8" s="43"/>
      <c r="D8" s="15"/>
      <c r="E8" s="14"/>
      <c r="F8" s="16"/>
      <c r="G8" s="17">
        <f>C3</f>
        <v>100000</v>
      </c>
      <c r="H8" s="18">
        <f>C3</f>
        <v>100000</v>
      </c>
      <c r="I8" s="19">
        <f>C3</f>
        <v>100000</v>
      </c>
      <c r="J8" s="147" t="s">
        <v>23</v>
      </c>
      <c r="K8" s="148"/>
      <c r="L8" s="149"/>
      <c r="M8" s="147"/>
      <c r="N8" s="148"/>
      <c r="O8" s="149"/>
      <c r="Q8" s="111" t="s">
        <v>42</v>
      </c>
      <c r="R8" s="111">
        <v>956</v>
      </c>
    </row>
    <row r="9" spans="1:21" x14ac:dyDescent="0.4">
      <c r="A9" s="128">
        <v>1</v>
      </c>
      <c r="B9" s="100">
        <v>44155</v>
      </c>
      <c r="C9" s="101">
        <v>2</v>
      </c>
      <c r="D9" s="102">
        <v>-1</v>
      </c>
      <c r="E9" s="103">
        <v>-1</v>
      </c>
      <c r="F9" s="104">
        <v>-1</v>
      </c>
      <c r="G9" s="20">
        <f>IF(D9="","",G8+M9)</f>
        <v>97000</v>
      </c>
      <c r="H9" s="20">
        <f>IF(E9="","",H8+N9)</f>
        <v>97000</v>
      </c>
      <c r="I9" s="20">
        <f>IF(F9="","",I8+O9)</f>
        <v>97000</v>
      </c>
      <c r="J9" s="36">
        <f t="shared" ref="J9:L12" si="0">IF(G8="","",G8*0.03)</f>
        <v>3000</v>
      </c>
      <c r="K9" s="37">
        <f t="shared" si="0"/>
        <v>3000</v>
      </c>
      <c r="L9" s="38">
        <f t="shared" si="0"/>
        <v>3000</v>
      </c>
      <c r="M9" s="36">
        <f t="shared" ref="M9:O12" si="1">IF(D9="","",J9*D9)</f>
        <v>-3000</v>
      </c>
      <c r="N9" s="37">
        <f t="shared" si="1"/>
        <v>-3000</v>
      </c>
      <c r="O9" s="38">
        <f t="shared" si="1"/>
        <v>-3000</v>
      </c>
      <c r="P9" s="35"/>
      <c r="Q9" s="35"/>
      <c r="R9" s="35"/>
    </row>
    <row r="10" spans="1:21" x14ac:dyDescent="0.4">
      <c r="A10" s="128">
        <v>2</v>
      </c>
      <c r="B10" s="105">
        <v>44144</v>
      </c>
      <c r="C10" s="106">
        <v>2</v>
      </c>
      <c r="D10" s="107">
        <v>-1</v>
      </c>
      <c r="E10" s="98">
        <v>-1</v>
      </c>
      <c r="F10" s="62">
        <v>-1</v>
      </c>
      <c r="G10" s="20">
        <f t="shared" ref="G10:G42" si="2">IF(D10="","",G9+M10)</f>
        <v>94090</v>
      </c>
      <c r="H10" s="20">
        <f t="shared" ref="H10:H42" si="3">IF(E10="","",H9+N10)</f>
        <v>94090</v>
      </c>
      <c r="I10" s="20">
        <f t="shared" ref="I10:I42" si="4">IF(F10="","",I9+O10)</f>
        <v>94090</v>
      </c>
      <c r="J10" s="39">
        <f t="shared" si="0"/>
        <v>2910</v>
      </c>
      <c r="K10" s="40">
        <f t="shared" si="0"/>
        <v>2910</v>
      </c>
      <c r="L10" s="41">
        <f t="shared" si="0"/>
        <v>2910</v>
      </c>
      <c r="M10" s="39">
        <f t="shared" si="1"/>
        <v>-2910</v>
      </c>
      <c r="N10" s="40">
        <f t="shared" si="1"/>
        <v>-2910</v>
      </c>
      <c r="O10" s="41">
        <f t="shared" si="1"/>
        <v>-2910</v>
      </c>
      <c r="P10" s="35"/>
      <c r="Q10" s="35"/>
      <c r="R10" s="35"/>
    </row>
    <row r="11" spans="1:21" x14ac:dyDescent="0.4">
      <c r="A11" s="128">
        <v>3</v>
      </c>
      <c r="B11" s="105">
        <v>44105</v>
      </c>
      <c r="C11" s="106">
        <v>1</v>
      </c>
      <c r="D11" s="107">
        <v>-1</v>
      </c>
      <c r="E11" s="98">
        <v>-1</v>
      </c>
      <c r="F11" s="62">
        <v>-1</v>
      </c>
      <c r="G11" s="20">
        <f t="shared" si="2"/>
        <v>91267.3</v>
      </c>
      <c r="H11" s="20">
        <f t="shared" si="3"/>
        <v>91267.3</v>
      </c>
      <c r="I11" s="20">
        <f t="shared" si="4"/>
        <v>91267.3</v>
      </c>
      <c r="J11" s="39">
        <f t="shared" si="0"/>
        <v>2822.7</v>
      </c>
      <c r="K11" s="40">
        <f t="shared" si="0"/>
        <v>2822.7</v>
      </c>
      <c r="L11" s="41">
        <f t="shared" si="0"/>
        <v>2822.7</v>
      </c>
      <c r="M11" s="39">
        <f t="shared" si="1"/>
        <v>-2822.7</v>
      </c>
      <c r="N11" s="40">
        <f t="shared" si="1"/>
        <v>-2822.7</v>
      </c>
      <c r="O11" s="41">
        <f t="shared" si="1"/>
        <v>-2822.7</v>
      </c>
      <c r="P11" s="35"/>
      <c r="Q11" s="35"/>
      <c r="R11" s="35"/>
    </row>
    <row r="12" spans="1:21" x14ac:dyDescent="0.4">
      <c r="A12" s="128">
        <v>4</v>
      </c>
      <c r="B12" s="105">
        <v>44091</v>
      </c>
      <c r="C12" s="106">
        <v>2</v>
      </c>
      <c r="D12" s="107">
        <v>1.27</v>
      </c>
      <c r="E12" s="98">
        <v>1.5</v>
      </c>
      <c r="F12" s="63">
        <v>2</v>
      </c>
      <c r="G12" s="20">
        <f t="shared" si="2"/>
        <v>94744.584130000003</v>
      </c>
      <c r="H12" s="20">
        <f t="shared" si="3"/>
        <v>95374.328500000003</v>
      </c>
      <c r="I12" s="20">
        <f t="shared" si="4"/>
        <v>96743.338000000003</v>
      </c>
      <c r="J12" s="39">
        <f t="shared" si="0"/>
        <v>2738.0189999999998</v>
      </c>
      <c r="K12" s="40">
        <f t="shared" si="0"/>
        <v>2738.0189999999998</v>
      </c>
      <c r="L12" s="41">
        <f t="shared" si="0"/>
        <v>2738.0189999999998</v>
      </c>
      <c r="M12" s="39">
        <f t="shared" si="1"/>
        <v>3477.2841299999995</v>
      </c>
      <c r="N12" s="40">
        <f t="shared" si="1"/>
        <v>4107.0284999999994</v>
      </c>
      <c r="O12" s="41">
        <f t="shared" si="1"/>
        <v>5476.0379999999996</v>
      </c>
      <c r="P12" s="35"/>
      <c r="Q12" s="35"/>
      <c r="R12" s="35"/>
    </row>
    <row r="13" spans="1:21" x14ac:dyDescent="0.4">
      <c r="A13" s="128">
        <v>5</v>
      </c>
      <c r="B13" s="105">
        <v>44068</v>
      </c>
      <c r="C13" s="106">
        <v>1</v>
      </c>
      <c r="D13" s="107">
        <v>1.27</v>
      </c>
      <c r="E13" s="98">
        <v>1.5</v>
      </c>
      <c r="F13" s="62">
        <v>2</v>
      </c>
      <c r="G13" s="20">
        <f t="shared" si="2"/>
        <v>98354.352785352996</v>
      </c>
      <c r="H13" s="20">
        <f t="shared" si="3"/>
        <v>99666.173282500007</v>
      </c>
      <c r="I13" s="20">
        <f t="shared" si="4"/>
        <v>102547.93828</v>
      </c>
      <c r="J13" s="39">
        <f t="shared" ref="J13:J58" si="5">IF(G12="","",G12*0.03)</f>
        <v>2842.3375239000002</v>
      </c>
      <c r="K13" s="40">
        <f t="shared" ref="K13:K58" si="6">IF(H12="","",H12*0.03)</f>
        <v>2861.229855</v>
      </c>
      <c r="L13" s="41">
        <f t="shared" ref="L13:L58" si="7">IF(I12="","",I12*0.03)</f>
        <v>2902.3001399999998</v>
      </c>
      <c r="M13" s="39">
        <f t="shared" ref="M13:M58" si="8">IF(D13="","",J13*D13)</f>
        <v>3609.7686553530002</v>
      </c>
      <c r="N13" s="40">
        <f t="shared" ref="N13:N58" si="9">IF(E13="","",K13*E13)</f>
        <v>4291.8447825000003</v>
      </c>
      <c r="O13" s="41">
        <f t="shared" ref="O13:O58" si="10">IF(F13="","",L13*F13)</f>
        <v>5804.6002799999997</v>
      </c>
      <c r="P13" s="35"/>
      <c r="Q13" s="35"/>
      <c r="R13" s="35"/>
    </row>
    <row r="14" spans="1:21" x14ac:dyDescent="0.4">
      <c r="A14" s="128">
        <v>6</v>
      </c>
      <c r="B14" s="105">
        <v>44056</v>
      </c>
      <c r="C14" s="106">
        <v>1</v>
      </c>
      <c r="D14" s="107">
        <v>-1</v>
      </c>
      <c r="E14" s="98">
        <v>-1</v>
      </c>
      <c r="F14" s="62">
        <v>-1</v>
      </c>
      <c r="G14" s="20">
        <f t="shared" si="2"/>
        <v>95403.722201792407</v>
      </c>
      <c r="H14" s="20">
        <f t="shared" si="3"/>
        <v>96676.188084025009</v>
      </c>
      <c r="I14" s="20">
        <f t="shared" si="4"/>
        <v>99471.500131599998</v>
      </c>
      <c r="J14" s="39">
        <f t="shared" si="5"/>
        <v>2950.6305835605899</v>
      </c>
      <c r="K14" s="40">
        <f t="shared" si="6"/>
        <v>2989.9851984750003</v>
      </c>
      <c r="L14" s="41">
        <f t="shared" si="7"/>
        <v>3076.4381484</v>
      </c>
      <c r="M14" s="39">
        <f t="shared" si="8"/>
        <v>-2950.6305835605899</v>
      </c>
      <c r="N14" s="40">
        <f t="shared" si="9"/>
        <v>-2989.9851984750003</v>
      </c>
      <c r="O14" s="41">
        <f t="shared" si="10"/>
        <v>-3076.4381484</v>
      </c>
      <c r="P14" s="35"/>
      <c r="Q14" s="35"/>
      <c r="R14" s="35"/>
    </row>
    <row r="15" spans="1:21" x14ac:dyDescent="0.4">
      <c r="A15" s="128">
        <v>7</v>
      </c>
      <c r="B15" s="105">
        <v>44028</v>
      </c>
      <c r="C15" s="106">
        <v>1</v>
      </c>
      <c r="D15" s="107">
        <v>1.27</v>
      </c>
      <c r="E15" s="98">
        <v>-1</v>
      </c>
      <c r="F15" s="62">
        <v>-1</v>
      </c>
      <c r="G15" s="20">
        <f t="shared" si="2"/>
        <v>99038.6040176807</v>
      </c>
      <c r="H15" s="20">
        <f t="shared" si="3"/>
        <v>93775.902441504266</v>
      </c>
      <c r="I15" s="20">
        <f t="shared" si="4"/>
        <v>96487.355127652001</v>
      </c>
      <c r="J15" s="39">
        <f t="shared" si="5"/>
        <v>2862.1116660537723</v>
      </c>
      <c r="K15" s="40">
        <f t="shared" si="6"/>
        <v>2900.2856425207501</v>
      </c>
      <c r="L15" s="41">
        <f t="shared" si="7"/>
        <v>2984.1450039479996</v>
      </c>
      <c r="M15" s="39">
        <f t="shared" si="8"/>
        <v>3634.8818158882909</v>
      </c>
      <c r="N15" s="40">
        <f t="shared" si="9"/>
        <v>-2900.2856425207501</v>
      </c>
      <c r="O15" s="41">
        <f t="shared" si="10"/>
        <v>-2984.1450039479996</v>
      </c>
      <c r="P15" s="35"/>
      <c r="Q15" s="35"/>
      <c r="R15" s="35"/>
    </row>
    <row r="16" spans="1:21" x14ac:dyDescent="0.4">
      <c r="A16" s="128">
        <v>8</v>
      </c>
      <c r="B16" s="105">
        <v>44014</v>
      </c>
      <c r="C16" s="106">
        <v>2</v>
      </c>
      <c r="D16" s="107">
        <v>-1</v>
      </c>
      <c r="E16" s="98">
        <v>-1</v>
      </c>
      <c r="F16" s="62">
        <v>-1</v>
      </c>
      <c r="G16" s="20">
        <f t="shared" si="2"/>
        <v>96067.445897150275</v>
      </c>
      <c r="H16" s="20">
        <f t="shared" si="3"/>
        <v>90962.625368259134</v>
      </c>
      <c r="I16" s="20">
        <f t="shared" si="4"/>
        <v>93592.734473822435</v>
      </c>
      <c r="J16" s="39">
        <f t="shared" si="5"/>
        <v>2971.158120530421</v>
      </c>
      <c r="K16" s="40">
        <f t="shared" si="6"/>
        <v>2813.2770732451277</v>
      </c>
      <c r="L16" s="41">
        <f t="shared" si="7"/>
        <v>2894.6206538295601</v>
      </c>
      <c r="M16" s="39">
        <f t="shared" si="8"/>
        <v>-2971.158120530421</v>
      </c>
      <c r="N16" s="40">
        <f t="shared" si="9"/>
        <v>-2813.2770732451277</v>
      </c>
      <c r="O16" s="41">
        <f t="shared" si="10"/>
        <v>-2894.6206538295601</v>
      </c>
      <c r="P16" s="35"/>
      <c r="Q16" s="35"/>
      <c r="R16" s="35"/>
    </row>
    <row r="17" spans="1:18" x14ac:dyDescent="0.4">
      <c r="A17" s="128">
        <v>9</v>
      </c>
      <c r="B17" s="105">
        <v>44004</v>
      </c>
      <c r="C17" s="106">
        <v>2</v>
      </c>
      <c r="D17" s="107">
        <v>-1</v>
      </c>
      <c r="E17" s="98">
        <v>-1</v>
      </c>
      <c r="F17" s="62">
        <v>-1</v>
      </c>
      <c r="G17" s="20">
        <f t="shared" si="2"/>
        <v>93185.422520235763</v>
      </c>
      <c r="H17" s="20">
        <f t="shared" si="3"/>
        <v>88233.74660721136</v>
      </c>
      <c r="I17" s="20">
        <f t="shared" si="4"/>
        <v>90784.952439607761</v>
      </c>
      <c r="J17" s="39">
        <f t="shared" si="5"/>
        <v>2882.0233769145079</v>
      </c>
      <c r="K17" s="40">
        <f t="shared" si="6"/>
        <v>2728.8787610477739</v>
      </c>
      <c r="L17" s="41">
        <f t="shared" si="7"/>
        <v>2807.7820342146729</v>
      </c>
      <c r="M17" s="39">
        <f t="shared" si="8"/>
        <v>-2882.0233769145079</v>
      </c>
      <c r="N17" s="40">
        <f t="shared" si="9"/>
        <v>-2728.8787610477739</v>
      </c>
      <c r="O17" s="41">
        <f t="shared" si="10"/>
        <v>-2807.7820342146729</v>
      </c>
      <c r="P17" s="64"/>
      <c r="Q17" s="35"/>
      <c r="R17" s="35"/>
    </row>
    <row r="18" spans="1:18" x14ac:dyDescent="0.4">
      <c r="A18" s="128">
        <v>10</v>
      </c>
      <c r="B18" s="105">
        <v>43959</v>
      </c>
      <c r="C18" s="106">
        <v>1</v>
      </c>
      <c r="D18" s="107">
        <v>1.27</v>
      </c>
      <c r="E18" s="98">
        <v>1.5</v>
      </c>
      <c r="F18" s="63">
        <v>2</v>
      </c>
      <c r="G18" s="20">
        <f t="shared" si="2"/>
        <v>96735.787118256747</v>
      </c>
      <c r="H18" s="20">
        <f t="shared" si="3"/>
        <v>92204.26520453587</v>
      </c>
      <c r="I18" s="20">
        <f t="shared" si="4"/>
        <v>96232.049585984234</v>
      </c>
      <c r="J18" s="39">
        <f t="shared" si="5"/>
        <v>2795.5626756070728</v>
      </c>
      <c r="K18" s="40">
        <f t="shared" si="6"/>
        <v>2647.0123982163409</v>
      </c>
      <c r="L18" s="41">
        <f t="shared" si="7"/>
        <v>2723.5485731882327</v>
      </c>
      <c r="M18" s="39">
        <f t="shared" si="8"/>
        <v>3550.3645980209826</v>
      </c>
      <c r="N18" s="40">
        <f t="shared" si="9"/>
        <v>3970.5185973245116</v>
      </c>
      <c r="O18" s="41">
        <f t="shared" si="10"/>
        <v>5447.0971463764654</v>
      </c>
      <c r="P18" s="35"/>
      <c r="Q18" s="35"/>
      <c r="R18" s="35"/>
    </row>
    <row r="19" spans="1:18" x14ac:dyDescent="0.4">
      <c r="A19" s="128">
        <v>11</v>
      </c>
      <c r="B19" s="105">
        <v>43948</v>
      </c>
      <c r="C19" s="106">
        <v>2</v>
      </c>
      <c r="D19" s="107">
        <v>1.27</v>
      </c>
      <c r="E19" s="98">
        <v>1.5</v>
      </c>
      <c r="F19" s="62">
        <v>-1</v>
      </c>
      <c r="G19" s="20">
        <f t="shared" si="2"/>
        <v>100421.42060746232</v>
      </c>
      <c r="H19" s="20">
        <f t="shared" si="3"/>
        <v>96353.457138739992</v>
      </c>
      <c r="I19" s="20">
        <f t="shared" si="4"/>
        <v>93345.088098404711</v>
      </c>
      <c r="J19" s="39">
        <f t="shared" si="5"/>
        <v>2902.0736135477023</v>
      </c>
      <c r="K19" s="40">
        <f t="shared" si="6"/>
        <v>2766.1279561360761</v>
      </c>
      <c r="L19" s="41">
        <f t="shared" si="7"/>
        <v>2886.9614875795269</v>
      </c>
      <c r="M19" s="39">
        <f t="shared" si="8"/>
        <v>3685.633489205582</v>
      </c>
      <c r="N19" s="40">
        <f t="shared" si="9"/>
        <v>4149.1919342041147</v>
      </c>
      <c r="O19" s="41">
        <f t="shared" si="10"/>
        <v>-2886.9614875795269</v>
      </c>
      <c r="P19" s="64"/>
      <c r="Q19" s="35"/>
      <c r="R19" s="35"/>
    </row>
    <row r="20" spans="1:18" x14ac:dyDescent="0.4">
      <c r="A20" s="128">
        <v>12</v>
      </c>
      <c r="B20" s="105">
        <v>43910</v>
      </c>
      <c r="C20" s="106">
        <v>1</v>
      </c>
      <c r="D20" s="107">
        <v>1.27</v>
      </c>
      <c r="E20" s="98">
        <v>1.5</v>
      </c>
      <c r="F20" s="62">
        <v>-1</v>
      </c>
      <c r="G20" s="20">
        <f t="shared" si="2"/>
        <v>104247.47673260664</v>
      </c>
      <c r="H20" s="20">
        <f t="shared" si="3"/>
        <v>100689.3627099833</v>
      </c>
      <c r="I20" s="20">
        <f t="shared" si="4"/>
        <v>90544.735455452566</v>
      </c>
      <c r="J20" s="39">
        <f t="shared" si="5"/>
        <v>3012.6426182238697</v>
      </c>
      <c r="K20" s="40">
        <f t="shared" si="6"/>
        <v>2890.6037141621996</v>
      </c>
      <c r="L20" s="41">
        <f t="shared" si="7"/>
        <v>2800.3526429521412</v>
      </c>
      <c r="M20" s="39">
        <f t="shared" si="8"/>
        <v>3826.0561251443146</v>
      </c>
      <c r="N20" s="40">
        <f t="shared" si="9"/>
        <v>4335.9055712432992</v>
      </c>
      <c r="O20" s="41">
        <f t="shared" si="10"/>
        <v>-2800.3526429521412</v>
      </c>
      <c r="P20" s="35"/>
      <c r="Q20" s="35"/>
      <c r="R20" s="35"/>
    </row>
    <row r="21" spans="1:18" x14ac:dyDescent="0.4">
      <c r="A21" s="128">
        <v>13</v>
      </c>
      <c r="B21" s="105">
        <v>43894</v>
      </c>
      <c r="C21" s="106">
        <v>2</v>
      </c>
      <c r="D21" s="107">
        <v>-1</v>
      </c>
      <c r="E21" s="98">
        <v>-1</v>
      </c>
      <c r="F21" s="62">
        <v>-1</v>
      </c>
      <c r="G21" s="20">
        <f t="shared" si="2"/>
        <v>101120.05243062844</v>
      </c>
      <c r="H21" s="20">
        <f t="shared" si="3"/>
        <v>97668.681828683795</v>
      </c>
      <c r="I21" s="20">
        <f t="shared" si="4"/>
        <v>87828.393391788995</v>
      </c>
      <c r="J21" s="39">
        <f t="shared" si="5"/>
        <v>3127.4243019781989</v>
      </c>
      <c r="K21" s="40">
        <f t="shared" si="6"/>
        <v>3020.6808812994987</v>
      </c>
      <c r="L21" s="41">
        <f t="shared" si="7"/>
        <v>2716.3420636635769</v>
      </c>
      <c r="M21" s="39">
        <f t="shared" si="8"/>
        <v>-3127.4243019781989</v>
      </c>
      <c r="N21" s="40">
        <f t="shared" si="9"/>
        <v>-3020.6808812994987</v>
      </c>
      <c r="O21" s="41">
        <f t="shared" si="10"/>
        <v>-2716.3420636635769</v>
      </c>
      <c r="P21" s="64"/>
      <c r="Q21" s="35"/>
      <c r="R21" s="35"/>
    </row>
    <row r="22" spans="1:18" x14ac:dyDescent="0.4">
      <c r="A22" s="128">
        <v>14</v>
      </c>
      <c r="B22" s="105">
        <v>43875</v>
      </c>
      <c r="C22" s="106">
        <v>2</v>
      </c>
      <c r="D22" s="107">
        <v>-1</v>
      </c>
      <c r="E22" s="98">
        <v>-1</v>
      </c>
      <c r="F22" s="62">
        <v>-1</v>
      </c>
      <c r="G22" s="20">
        <f t="shared" si="2"/>
        <v>98086.450857709584</v>
      </c>
      <c r="H22" s="20">
        <f t="shared" si="3"/>
        <v>94738.621373823276</v>
      </c>
      <c r="I22" s="20">
        <f t="shared" si="4"/>
        <v>85193.541590035325</v>
      </c>
      <c r="J22" s="39">
        <f t="shared" si="5"/>
        <v>3033.601572918853</v>
      </c>
      <c r="K22" s="40">
        <f t="shared" si="6"/>
        <v>2930.0604548605138</v>
      </c>
      <c r="L22" s="41">
        <f t="shared" si="7"/>
        <v>2634.8518017536699</v>
      </c>
      <c r="M22" s="39">
        <f t="shared" si="8"/>
        <v>-3033.601572918853</v>
      </c>
      <c r="N22" s="40">
        <f t="shared" si="9"/>
        <v>-2930.0604548605138</v>
      </c>
      <c r="O22" s="41">
        <f t="shared" si="10"/>
        <v>-2634.8518017536699</v>
      </c>
      <c r="P22" s="35"/>
      <c r="Q22" s="35"/>
      <c r="R22" s="35"/>
    </row>
    <row r="23" spans="1:18" x14ac:dyDescent="0.4">
      <c r="A23" s="128">
        <v>15</v>
      </c>
      <c r="B23" s="105">
        <v>43873</v>
      </c>
      <c r="C23" s="106">
        <v>1</v>
      </c>
      <c r="D23" s="107">
        <v>1.27</v>
      </c>
      <c r="E23" s="98">
        <v>1.5</v>
      </c>
      <c r="F23" s="62">
        <v>-1</v>
      </c>
      <c r="G23" s="20">
        <f t="shared" si="2"/>
        <v>101823.54463538832</v>
      </c>
      <c r="H23" s="20">
        <f t="shared" si="3"/>
        <v>99001.85933564532</v>
      </c>
      <c r="I23" s="20">
        <f t="shared" si="4"/>
        <v>82637.735342334272</v>
      </c>
      <c r="J23" s="39">
        <f t="shared" si="5"/>
        <v>2942.5935257312876</v>
      </c>
      <c r="K23" s="40">
        <f t="shared" si="6"/>
        <v>2842.158641214698</v>
      </c>
      <c r="L23" s="41">
        <f t="shared" si="7"/>
        <v>2555.8062477010599</v>
      </c>
      <c r="M23" s="39">
        <f t="shared" si="8"/>
        <v>3737.0937776787355</v>
      </c>
      <c r="N23" s="40">
        <f t="shared" si="9"/>
        <v>4263.2379618220475</v>
      </c>
      <c r="O23" s="41">
        <f t="shared" si="10"/>
        <v>-2555.8062477010599</v>
      </c>
      <c r="P23" s="35"/>
      <c r="Q23" s="35"/>
      <c r="R23" s="35"/>
    </row>
    <row r="24" spans="1:18" x14ac:dyDescent="0.4">
      <c r="A24" s="128">
        <v>16</v>
      </c>
      <c r="B24" s="105">
        <v>43871</v>
      </c>
      <c r="C24" s="106">
        <v>2</v>
      </c>
      <c r="D24" s="107">
        <v>-1</v>
      </c>
      <c r="E24" s="98">
        <v>-1</v>
      </c>
      <c r="F24" s="62">
        <v>-1</v>
      </c>
      <c r="G24" s="20">
        <f t="shared" si="2"/>
        <v>98768.838296326663</v>
      </c>
      <c r="H24" s="20">
        <f t="shared" si="3"/>
        <v>96031.803555575956</v>
      </c>
      <c r="I24" s="20">
        <f t="shared" si="4"/>
        <v>80158.603282064243</v>
      </c>
      <c r="J24" s="39">
        <f t="shared" si="5"/>
        <v>3054.7063390616495</v>
      </c>
      <c r="K24" s="40">
        <f t="shared" si="6"/>
        <v>2970.0557800693596</v>
      </c>
      <c r="L24" s="41">
        <f t="shared" si="7"/>
        <v>2479.132060270028</v>
      </c>
      <c r="M24" s="39">
        <f t="shared" si="8"/>
        <v>-3054.7063390616495</v>
      </c>
      <c r="N24" s="40">
        <f t="shared" si="9"/>
        <v>-2970.0557800693596</v>
      </c>
      <c r="O24" s="41">
        <f t="shared" si="10"/>
        <v>-2479.132060270028</v>
      </c>
      <c r="P24" s="35"/>
      <c r="Q24" s="35"/>
      <c r="R24" s="35"/>
    </row>
    <row r="25" spans="1:18" x14ac:dyDescent="0.4">
      <c r="A25" s="128">
        <v>17</v>
      </c>
      <c r="B25" s="105">
        <v>43859</v>
      </c>
      <c r="C25" s="106">
        <v>1</v>
      </c>
      <c r="D25" s="107">
        <v>-1</v>
      </c>
      <c r="E25" s="98">
        <v>-1</v>
      </c>
      <c r="F25" s="62">
        <v>-1</v>
      </c>
      <c r="G25" s="20">
        <f t="shared" si="2"/>
        <v>95805.773147436863</v>
      </c>
      <c r="H25" s="20">
        <f t="shared" si="3"/>
        <v>93150.849448908673</v>
      </c>
      <c r="I25" s="20">
        <f t="shared" si="4"/>
        <v>77753.845183602316</v>
      </c>
      <c r="J25" s="39">
        <f t="shared" si="5"/>
        <v>2963.0651488897997</v>
      </c>
      <c r="K25" s="40">
        <f t="shared" si="6"/>
        <v>2880.9541066672787</v>
      </c>
      <c r="L25" s="41">
        <f t="shared" si="7"/>
        <v>2404.7580984619271</v>
      </c>
      <c r="M25" s="39">
        <f t="shared" si="8"/>
        <v>-2963.0651488897997</v>
      </c>
      <c r="N25" s="40">
        <f t="shared" si="9"/>
        <v>-2880.9541066672787</v>
      </c>
      <c r="O25" s="41">
        <f t="shared" si="10"/>
        <v>-2404.7580984619271</v>
      </c>
      <c r="P25" s="35"/>
      <c r="Q25" s="35"/>
      <c r="R25" s="35"/>
    </row>
    <row r="26" spans="1:18" x14ac:dyDescent="0.4">
      <c r="A26" s="128">
        <v>18</v>
      </c>
      <c r="B26" s="105">
        <v>43851</v>
      </c>
      <c r="C26" s="106">
        <v>1</v>
      </c>
      <c r="D26" s="107">
        <v>0</v>
      </c>
      <c r="E26" s="98">
        <v>0</v>
      </c>
      <c r="F26" s="62">
        <v>0</v>
      </c>
      <c r="G26" s="20">
        <f t="shared" si="2"/>
        <v>95805.773147436863</v>
      </c>
      <c r="H26" s="20">
        <f t="shared" si="3"/>
        <v>93150.849448908673</v>
      </c>
      <c r="I26" s="20">
        <f t="shared" si="4"/>
        <v>77753.845183602316</v>
      </c>
      <c r="J26" s="39">
        <f t="shared" si="5"/>
        <v>2874.173194423106</v>
      </c>
      <c r="K26" s="40">
        <f t="shared" si="6"/>
        <v>2794.5254834672601</v>
      </c>
      <c r="L26" s="41">
        <f t="shared" si="7"/>
        <v>2332.6153555080696</v>
      </c>
      <c r="M26" s="39">
        <f t="shared" si="8"/>
        <v>0</v>
      </c>
      <c r="N26" s="40">
        <f t="shared" si="9"/>
        <v>0</v>
      </c>
      <c r="O26" s="41">
        <f t="shared" si="10"/>
        <v>0</v>
      </c>
      <c r="P26" s="35"/>
      <c r="Q26" s="35"/>
      <c r="R26" s="35"/>
    </row>
    <row r="27" spans="1:18" x14ac:dyDescent="0.4">
      <c r="A27" s="128">
        <v>19</v>
      </c>
      <c r="B27" s="105">
        <v>43846</v>
      </c>
      <c r="C27" s="106">
        <v>1</v>
      </c>
      <c r="D27" s="107">
        <v>1.27</v>
      </c>
      <c r="E27" s="98">
        <v>1.5</v>
      </c>
      <c r="F27" s="62">
        <v>-1</v>
      </c>
      <c r="G27" s="20">
        <f t="shared" si="2"/>
        <v>99455.973104354212</v>
      </c>
      <c r="H27" s="20">
        <f t="shared" si="3"/>
        <v>97342.637674109559</v>
      </c>
      <c r="I27" s="20">
        <f t="shared" si="4"/>
        <v>75421.229828094249</v>
      </c>
      <c r="J27" s="39">
        <f t="shared" si="5"/>
        <v>2874.173194423106</v>
      </c>
      <c r="K27" s="40">
        <f t="shared" si="6"/>
        <v>2794.5254834672601</v>
      </c>
      <c r="L27" s="41">
        <f t="shared" si="7"/>
        <v>2332.6153555080696</v>
      </c>
      <c r="M27" s="39">
        <f t="shared" si="8"/>
        <v>3650.1999569173445</v>
      </c>
      <c r="N27" s="40">
        <f t="shared" si="9"/>
        <v>4191.7882252008903</v>
      </c>
      <c r="O27" s="41">
        <f t="shared" si="10"/>
        <v>-2332.6153555080696</v>
      </c>
      <c r="P27" s="35"/>
      <c r="Q27" s="35"/>
      <c r="R27" s="35"/>
    </row>
    <row r="28" spans="1:18" x14ac:dyDescent="0.4">
      <c r="A28" s="128">
        <v>20</v>
      </c>
      <c r="B28" s="105">
        <v>43837</v>
      </c>
      <c r="C28" s="106">
        <v>1</v>
      </c>
      <c r="D28" s="107">
        <v>-1</v>
      </c>
      <c r="E28" s="98">
        <v>-1</v>
      </c>
      <c r="F28" s="62">
        <v>-1</v>
      </c>
      <c r="G28" s="20">
        <f t="shared" si="2"/>
        <v>96472.293911223591</v>
      </c>
      <c r="H28" s="20">
        <f t="shared" si="3"/>
        <v>94422.358543886279</v>
      </c>
      <c r="I28" s="20">
        <f t="shared" si="4"/>
        <v>73158.592933251421</v>
      </c>
      <c r="J28" s="39">
        <f t="shared" si="5"/>
        <v>2983.6791931306261</v>
      </c>
      <c r="K28" s="40">
        <f t="shared" si="6"/>
        <v>2920.2791302232868</v>
      </c>
      <c r="L28" s="41">
        <f t="shared" si="7"/>
        <v>2262.6368948428276</v>
      </c>
      <c r="M28" s="39">
        <f t="shared" si="8"/>
        <v>-2983.6791931306261</v>
      </c>
      <c r="N28" s="40">
        <f t="shared" si="9"/>
        <v>-2920.2791302232868</v>
      </c>
      <c r="O28" s="41">
        <f t="shared" si="10"/>
        <v>-2262.6368948428276</v>
      </c>
      <c r="P28" s="35"/>
      <c r="Q28" s="35"/>
      <c r="R28" s="35"/>
    </row>
    <row r="29" spans="1:18" x14ac:dyDescent="0.4">
      <c r="A29" s="128">
        <v>21</v>
      </c>
      <c r="B29" s="108">
        <v>43825</v>
      </c>
      <c r="C29" s="106">
        <v>1</v>
      </c>
      <c r="D29" s="107">
        <v>1.27</v>
      </c>
      <c r="E29" s="98">
        <v>1.5</v>
      </c>
      <c r="F29" s="62">
        <v>2</v>
      </c>
      <c r="G29" s="20">
        <f t="shared" ref="G29:I30" si="11">IF(D29="","",G28+M29)</f>
        <v>100147.88830924121</v>
      </c>
      <c r="H29" s="20">
        <f t="shared" si="11"/>
        <v>98671.364678361162</v>
      </c>
      <c r="I29" s="20">
        <f t="shared" si="11"/>
        <v>77548.108509246507</v>
      </c>
      <c r="J29" s="39">
        <f t="shared" si="5"/>
        <v>2894.1688173367074</v>
      </c>
      <c r="K29" s="40">
        <f t="shared" si="6"/>
        <v>2832.6707563165883</v>
      </c>
      <c r="L29" s="41">
        <f t="shared" si="7"/>
        <v>2194.7577879975424</v>
      </c>
      <c r="M29" s="39">
        <f t="shared" ref="M29:O30" si="12">IF(D29="","",J29*D29)</f>
        <v>3675.5943980176185</v>
      </c>
      <c r="N29" s="40">
        <f t="shared" si="12"/>
        <v>4249.0061344748829</v>
      </c>
      <c r="O29" s="41">
        <f t="shared" si="12"/>
        <v>4389.5155759950849</v>
      </c>
      <c r="P29" s="35"/>
      <c r="Q29" s="35"/>
      <c r="R29" s="35"/>
    </row>
    <row r="30" spans="1:18" x14ac:dyDescent="0.4">
      <c r="A30" s="128">
        <v>22</v>
      </c>
      <c r="B30" s="105">
        <v>44189</v>
      </c>
      <c r="C30" s="106">
        <v>1</v>
      </c>
      <c r="D30" s="107">
        <v>1.27</v>
      </c>
      <c r="E30" s="98">
        <v>1.5</v>
      </c>
      <c r="F30" s="63">
        <v>2</v>
      </c>
      <c r="G30" s="20">
        <f t="shared" si="11"/>
        <v>103963.52285382331</v>
      </c>
      <c r="H30" s="20">
        <f t="shared" si="11"/>
        <v>103111.57608888741</v>
      </c>
      <c r="I30" s="20">
        <f t="shared" si="11"/>
        <v>82200.995019801296</v>
      </c>
      <c r="J30" s="39">
        <f t="shared" si="5"/>
        <v>3004.4366492772365</v>
      </c>
      <c r="K30" s="40">
        <f t="shared" si="6"/>
        <v>2960.1409403508346</v>
      </c>
      <c r="L30" s="41">
        <f t="shared" si="7"/>
        <v>2326.4432552773951</v>
      </c>
      <c r="M30" s="39">
        <f t="shared" si="12"/>
        <v>3815.6345445820903</v>
      </c>
      <c r="N30" s="40">
        <f t="shared" si="12"/>
        <v>4440.2114105262517</v>
      </c>
      <c r="O30" s="41">
        <f t="shared" si="12"/>
        <v>4652.8865105547902</v>
      </c>
      <c r="P30" s="35"/>
      <c r="Q30" s="35"/>
      <c r="R30" s="35"/>
    </row>
    <row r="31" spans="1:18" x14ac:dyDescent="0.4">
      <c r="A31" s="128">
        <v>23</v>
      </c>
      <c r="B31" s="105">
        <v>44183</v>
      </c>
      <c r="C31" s="106">
        <v>1</v>
      </c>
      <c r="D31" s="107">
        <v>-1</v>
      </c>
      <c r="E31" s="98">
        <v>-1</v>
      </c>
      <c r="F31" s="62">
        <v>-1</v>
      </c>
      <c r="G31" s="20">
        <f t="shared" si="2"/>
        <v>100844.61716820861</v>
      </c>
      <c r="H31" s="20">
        <f t="shared" si="3"/>
        <v>100018.22880622078</v>
      </c>
      <c r="I31" s="20">
        <f t="shared" si="4"/>
        <v>79734.965169207251</v>
      </c>
      <c r="J31" s="39">
        <f t="shared" si="5"/>
        <v>3118.905685614699</v>
      </c>
      <c r="K31" s="40">
        <f t="shared" si="6"/>
        <v>3093.347282666622</v>
      </c>
      <c r="L31" s="41">
        <f t="shared" si="7"/>
        <v>2466.0298505940386</v>
      </c>
      <c r="M31" s="39">
        <f t="shared" si="8"/>
        <v>-3118.905685614699</v>
      </c>
      <c r="N31" s="40">
        <f t="shared" si="9"/>
        <v>-3093.347282666622</v>
      </c>
      <c r="O31" s="41">
        <f t="shared" si="10"/>
        <v>-2466.0298505940386</v>
      </c>
      <c r="P31" s="126"/>
      <c r="Q31" s="35"/>
      <c r="R31" s="35"/>
    </row>
    <row r="32" spans="1:18" x14ac:dyDescent="0.4">
      <c r="A32" s="128">
        <v>24</v>
      </c>
      <c r="B32" s="105">
        <v>44183</v>
      </c>
      <c r="C32" s="106">
        <v>2</v>
      </c>
      <c r="D32" s="107">
        <v>-1</v>
      </c>
      <c r="E32" s="98">
        <v>-1</v>
      </c>
      <c r="F32" s="62">
        <v>-1</v>
      </c>
      <c r="G32" s="20">
        <f t="shared" si="2"/>
        <v>97819.278653162357</v>
      </c>
      <c r="H32" s="20">
        <f t="shared" si="3"/>
        <v>97017.681942034164</v>
      </c>
      <c r="I32" s="20">
        <f t="shared" si="4"/>
        <v>77342.916214131037</v>
      </c>
      <c r="J32" s="39">
        <f t="shared" si="5"/>
        <v>3025.3385150462582</v>
      </c>
      <c r="K32" s="40">
        <f t="shared" si="6"/>
        <v>3000.5468641866232</v>
      </c>
      <c r="L32" s="41">
        <f t="shared" si="7"/>
        <v>2392.0489550762172</v>
      </c>
      <c r="M32" s="39">
        <f t="shared" si="8"/>
        <v>-3025.3385150462582</v>
      </c>
      <c r="N32" s="40">
        <f t="shared" si="9"/>
        <v>-3000.5468641866232</v>
      </c>
      <c r="O32" s="41">
        <f t="shared" si="10"/>
        <v>-2392.0489550762172</v>
      </c>
      <c r="P32" s="35"/>
      <c r="Q32" s="35"/>
      <c r="R32" s="35"/>
    </row>
    <row r="33" spans="1:18" x14ac:dyDescent="0.4">
      <c r="A33" s="128">
        <v>25</v>
      </c>
      <c r="B33" s="105">
        <v>44161</v>
      </c>
      <c r="C33" s="106">
        <v>1</v>
      </c>
      <c r="D33" s="107">
        <v>1.27</v>
      </c>
      <c r="E33" s="98">
        <v>1.5</v>
      </c>
      <c r="F33" s="63">
        <v>2</v>
      </c>
      <c r="G33" s="20">
        <f t="shared" si="2"/>
        <v>101546.19316984784</v>
      </c>
      <c r="H33" s="20">
        <f t="shared" si="3"/>
        <v>101383.4776294257</v>
      </c>
      <c r="I33" s="20">
        <f t="shared" si="4"/>
        <v>81983.491186978907</v>
      </c>
      <c r="J33" s="39">
        <f t="shared" si="5"/>
        <v>2934.5783595948706</v>
      </c>
      <c r="K33" s="40">
        <f t="shared" si="6"/>
        <v>2910.5304582610247</v>
      </c>
      <c r="L33" s="41">
        <f t="shared" si="7"/>
        <v>2320.2874864239311</v>
      </c>
      <c r="M33" s="39">
        <f t="shared" si="8"/>
        <v>3726.9145166854855</v>
      </c>
      <c r="N33" s="40">
        <f t="shared" si="9"/>
        <v>4365.7956873915373</v>
      </c>
      <c r="O33" s="41">
        <f t="shared" si="10"/>
        <v>4640.5749728478622</v>
      </c>
      <c r="P33" s="131" t="s">
        <v>65</v>
      </c>
      <c r="Q33" s="35"/>
      <c r="R33" s="35"/>
    </row>
    <row r="34" spans="1:18" x14ac:dyDescent="0.4">
      <c r="A34" s="128">
        <v>26</v>
      </c>
      <c r="B34" s="105">
        <v>44119</v>
      </c>
      <c r="C34" s="106">
        <v>1</v>
      </c>
      <c r="D34" s="107">
        <v>1.27</v>
      </c>
      <c r="E34" s="98">
        <v>1.5</v>
      </c>
      <c r="F34" s="62">
        <v>2</v>
      </c>
      <c r="G34" s="20">
        <f t="shared" si="2"/>
        <v>105415.10312961905</v>
      </c>
      <c r="H34" s="20">
        <f t="shared" si="3"/>
        <v>105945.73412274985</v>
      </c>
      <c r="I34" s="20">
        <f t="shared" si="4"/>
        <v>86902.500658197634</v>
      </c>
      <c r="J34" s="39">
        <f t="shared" si="5"/>
        <v>3046.3857950954352</v>
      </c>
      <c r="K34" s="40">
        <f t="shared" si="6"/>
        <v>3041.504328882771</v>
      </c>
      <c r="L34" s="41">
        <f t="shared" si="7"/>
        <v>2459.5047356093669</v>
      </c>
      <c r="M34" s="39">
        <f t="shared" si="8"/>
        <v>3868.9099597712029</v>
      </c>
      <c r="N34" s="40">
        <f t="shared" si="9"/>
        <v>4562.2564933241565</v>
      </c>
      <c r="O34" s="41">
        <f t="shared" si="10"/>
        <v>4919.0094712187338</v>
      </c>
      <c r="P34" s="132" t="s">
        <v>66</v>
      </c>
      <c r="Q34" s="35"/>
      <c r="R34" s="35"/>
    </row>
    <row r="35" spans="1:18" x14ac:dyDescent="0.4">
      <c r="A35" s="128">
        <v>27</v>
      </c>
      <c r="B35" s="105">
        <v>44118</v>
      </c>
      <c r="C35" s="106">
        <v>1</v>
      </c>
      <c r="D35" s="107">
        <v>1.27</v>
      </c>
      <c r="E35" s="98">
        <v>1.5</v>
      </c>
      <c r="F35" s="62">
        <v>2</v>
      </c>
      <c r="G35" s="20">
        <f t="shared" si="2"/>
        <v>109431.41855885753</v>
      </c>
      <c r="H35" s="20">
        <f t="shared" si="3"/>
        <v>110713.2921582736</v>
      </c>
      <c r="I35" s="20">
        <f t="shared" si="4"/>
        <v>92116.650697689489</v>
      </c>
      <c r="J35" s="39">
        <f t="shared" si="5"/>
        <v>3162.4530938885714</v>
      </c>
      <c r="K35" s="40">
        <f t="shared" si="6"/>
        <v>3178.3720236824956</v>
      </c>
      <c r="L35" s="41">
        <f t="shared" si="7"/>
        <v>2607.0750197459288</v>
      </c>
      <c r="M35" s="39">
        <f t="shared" si="8"/>
        <v>4016.3154292384856</v>
      </c>
      <c r="N35" s="40">
        <f t="shared" si="9"/>
        <v>4767.5580355237435</v>
      </c>
      <c r="O35" s="41">
        <f t="shared" si="10"/>
        <v>5214.1500394918576</v>
      </c>
      <c r="P35" s="132" t="s">
        <v>66</v>
      </c>
      <c r="Q35" s="35"/>
      <c r="R35" s="35"/>
    </row>
    <row r="36" spans="1:18" x14ac:dyDescent="0.4">
      <c r="A36" s="128">
        <v>28</v>
      </c>
      <c r="B36" s="105">
        <v>44104</v>
      </c>
      <c r="C36" s="106">
        <v>1</v>
      </c>
      <c r="D36" s="107">
        <v>1.27</v>
      </c>
      <c r="E36" s="98">
        <v>1.5</v>
      </c>
      <c r="F36" s="62">
        <v>2</v>
      </c>
      <c r="G36" s="20">
        <f t="shared" si="2"/>
        <v>113600.75560595001</v>
      </c>
      <c r="H36" s="20">
        <f t="shared" si="3"/>
        <v>115695.39030539591</v>
      </c>
      <c r="I36" s="20">
        <f t="shared" si="4"/>
        <v>97643.649739550863</v>
      </c>
      <c r="J36" s="39">
        <f t="shared" si="5"/>
        <v>3282.9425567657258</v>
      </c>
      <c r="K36" s="40">
        <f t="shared" si="6"/>
        <v>3321.3987647482081</v>
      </c>
      <c r="L36" s="41">
        <f t="shared" si="7"/>
        <v>2763.4995209306844</v>
      </c>
      <c r="M36" s="39">
        <f t="shared" si="8"/>
        <v>4169.3370470924719</v>
      </c>
      <c r="N36" s="40">
        <f t="shared" si="9"/>
        <v>4982.0981471223122</v>
      </c>
      <c r="O36" s="41">
        <f t="shared" si="10"/>
        <v>5526.9990418613688</v>
      </c>
      <c r="P36" s="132" t="s">
        <v>66</v>
      </c>
      <c r="Q36" s="35"/>
      <c r="R36" s="35"/>
    </row>
    <row r="37" spans="1:18" x14ac:dyDescent="0.4">
      <c r="A37" s="128">
        <v>29</v>
      </c>
      <c r="B37" s="105">
        <v>44090</v>
      </c>
      <c r="C37" s="106">
        <v>2</v>
      </c>
      <c r="D37" s="107">
        <v>-1</v>
      </c>
      <c r="E37" s="98">
        <v>-1</v>
      </c>
      <c r="F37" s="62">
        <v>-1</v>
      </c>
      <c r="G37" s="20">
        <f t="shared" si="2"/>
        <v>110192.73293777151</v>
      </c>
      <c r="H37" s="20">
        <f t="shared" si="3"/>
        <v>112224.52859623403</v>
      </c>
      <c r="I37" s="20">
        <f t="shared" si="4"/>
        <v>94714.340247364336</v>
      </c>
      <c r="J37" s="39">
        <f t="shared" si="5"/>
        <v>3408.0226681785002</v>
      </c>
      <c r="K37" s="40">
        <f t="shared" si="6"/>
        <v>3470.8617091618771</v>
      </c>
      <c r="L37" s="41">
        <f t="shared" si="7"/>
        <v>2929.3094921865259</v>
      </c>
      <c r="M37" s="39">
        <f t="shared" si="8"/>
        <v>-3408.0226681785002</v>
      </c>
      <c r="N37" s="40">
        <f t="shared" si="9"/>
        <v>-3470.8617091618771</v>
      </c>
      <c r="O37" s="41">
        <f t="shared" si="10"/>
        <v>-2929.3094921865259</v>
      </c>
      <c r="P37" s="35" t="s">
        <v>67</v>
      </c>
      <c r="Q37" s="35"/>
      <c r="R37" s="35"/>
    </row>
    <row r="38" spans="1:18" x14ac:dyDescent="0.4">
      <c r="A38" s="128">
        <v>30</v>
      </c>
      <c r="B38" s="105">
        <v>44066</v>
      </c>
      <c r="C38" s="106">
        <v>1</v>
      </c>
      <c r="D38" s="107">
        <v>-1</v>
      </c>
      <c r="E38" s="98">
        <v>-1</v>
      </c>
      <c r="F38" s="62">
        <v>-1</v>
      </c>
      <c r="G38" s="20">
        <f t="shared" si="2"/>
        <v>106886.95094963835</v>
      </c>
      <c r="H38" s="20">
        <f t="shared" si="3"/>
        <v>108857.79273834701</v>
      </c>
      <c r="I38" s="20">
        <f t="shared" si="4"/>
        <v>91872.91003994341</v>
      </c>
      <c r="J38" s="39">
        <f t="shared" si="5"/>
        <v>3305.7819881331452</v>
      </c>
      <c r="K38" s="40">
        <f t="shared" si="6"/>
        <v>3366.7358578870208</v>
      </c>
      <c r="L38" s="41">
        <f t="shared" si="7"/>
        <v>2841.4302074209299</v>
      </c>
      <c r="M38" s="39">
        <f t="shared" si="8"/>
        <v>-3305.7819881331452</v>
      </c>
      <c r="N38" s="40">
        <f t="shared" si="9"/>
        <v>-3366.7358578870208</v>
      </c>
      <c r="O38" s="41">
        <f t="shared" si="10"/>
        <v>-2841.4302074209299</v>
      </c>
      <c r="P38" s="35"/>
      <c r="Q38" s="35"/>
      <c r="R38" s="35"/>
    </row>
    <row r="39" spans="1:18" x14ac:dyDescent="0.4">
      <c r="A39" s="128">
        <v>31</v>
      </c>
      <c r="B39" s="105">
        <v>44059</v>
      </c>
      <c r="C39" s="106">
        <v>1</v>
      </c>
      <c r="D39" s="107">
        <v>1.27</v>
      </c>
      <c r="E39" s="98">
        <v>1.5</v>
      </c>
      <c r="F39" s="62">
        <v>-1</v>
      </c>
      <c r="G39" s="20">
        <f t="shared" si="2"/>
        <v>110959.34378081957</v>
      </c>
      <c r="H39" s="20">
        <f t="shared" si="3"/>
        <v>113756.39341157263</v>
      </c>
      <c r="I39" s="99">
        <f t="shared" si="4"/>
        <v>89116.722738745113</v>
      </c>
      <c r="J39" s="39">
        <f t="shared" si="5"/>
        <v>3206.6085284891506</v>
      </c>
      <c r="K39" s="40">
        <f t="shared" si="6"/>
        <v>3265.7337821504102</v>
      </c>
      <c r="L39" s="41">
        <f t="shared" si="7"/>
        <v>2756.1873011983021</v>
      </c>
      <c r="M39" s="39">
        <f t="shared" si="8"/>
        <v>4072.3928311812215</v>
      </c>
      <c r="N39" s="40">
        <f t="shared" si="9"/>
        <v>4898.6006732256155</v>
      </c>
      <c r="O39" s="41">
        <f t="shared" si="10"/>
        <v>-2756.1873011983021</v>
      </c>
      <c r="P39" s="35"/>
      <c r="Q39" s="35"/>
      <c r="R39" s="35"/>
    </row>
    <row r="40" spans="1:18" x14ac:dyDescent="0.4">
      <c r="A40" s="128">
        <v>32</v>
      </c>
      <c r="B40" s="105">
        <v>44041</v>
      </c>
      <c r="C40" s="106">
        <v>1</v>
      </c>
      <c r="D40" s="107">
        <v>1.27</v>
      </c>
      <c r="E40" s="98">
        <v>1.5</v>
      </c>
      <c r="F40" s="62">
        <v>2</v>
      </c>
      <c r="G40" s="20">
        <f t="shared" si="2"/>
        <v>115186.89477886879</v>
      </c>
      <c r="H40" s="20">
        <f t="shared" si="3"/>
        <v>118875.43111509339</v>
      </c>
      <c r="I40" s="20">
        <f t="shared" si="4"/>
        <v>94463.726103069814</v>
      </c>
      <c r="J40" s="39">
        <f t="shared" si="5"/>
        <v>3328.7803134245869</v>
      </c>
      <c r="K40" s="40">
        <f t="shared" si="6"/>
        <v>3412.691802347179</v>
      </c>
      <c r="L40" s="41">
        <f t="shared" si="7"/>
        <v>2673.5016821623535</v>
      </c>
      <c r="M40" s="39">
        <f t="shared" si="8"/>
        <v>4227.5509980492252</v>
      </c>
      <c r="N40" s="40">
        <f t="shared" si="9"/>
        <v>5119.0377035207684</v>
      </c>
      <c r="O40" s="41">
        <f t="shared" si="10"/>
        <v>5347.003364324707</v>
      </c>
      <c r="P40" s="35" t="s">
        <v>68</v>
      </c>
      <c r="Q40" s="35"/>
      <c r="R40" s="35"/>
    </row>
    <row r="41" spans="1:18" x14ac:dyDescent="0.4">
      <c r="A41" s="128">
        <v>33</v>
      </c>
      <c r="B41" s="105">
        <v>44035</v>
      </c>
      <c r="C41" s="106">
        <v>1</v>
      </c>
      <c r="D41" s="107">
        <v>1.27</v>
      </c>
      <c r="E41" s="98">
        <v>1.5</v>
      </c>
      <c r="F41" s="63">
        <v>2</v>
      </c>
      <c r="G41" s="20">
        <f t="shared" si="2"/>
        <v>119575.5154699437</v>
      </c>
      <c r="H41" s="20">
        <f t="shared" si="3"/>
        <v>124224.82551527259</v>
      </c>
      <c r="I41" s="20">
        <f t="shared" si="4"/>
        <v>100131.549669254</v>
      </c>
      <c r="J41" s="39">
        <f t="shared" si="5"/>
        <v>3455.6068433660639</v>
      </c>
      <c r="K41" s="40">
        <f t="shared" si="6"/>
        <v>3566.2629334528015</v>
      </c>
      <c r="L41" s="41">
        <f t="shared" si="7"/>
        <v>2833.9117830920941</v>
      </c>
      <c r="M41" s="39">
        <f t="shared" si="8"/>
        <v>4388.6206910749015</v>
      </c>
      <c r="N41" s="40">
        <f t="shared" si="9"/>
        <v>5349.3944001792024</v>
      </c>
      <c r="O41" s="41">
        <f t="shared" si="10"/>
        <v>5667.8235661841882</v>
      </c>
      <c r="P41" s="35"/>
      <c r="Q41" s="35"/>
      <c r="R41" s="35"/>
    </row>
    <row r="42" spans="1:18" x14ac:dyDescent="0.4">
      <c r="A42" s="128">
        <v>34</v>
      </c>
      <c r="B42" s="105">
        <v>44016</v>
      </c>
      <c r="C42" s="106">
        <v>2</v>
      </c>
      <c r="D42" s="107">
        <v>1.27</v>
      </c>
      <c r="E42" s="98">
        <v>1.5</v>
      </c>
      <c r="F42" s="62">
        <v>-1</v>
      </c>
      <c r="G42" s="20">
        <f t="shared" si="2"/>
        <v>124131.34260934855</v>
      </c>
      <c r="H42" s="20">
        <f t="shared" si="3"/>
        <v>129814.94266345986</v>
      </c>
      <c r="I42" s="20">
        <f t="shared" si="4"/>
        <v>97127.603179176382</v>
      </c>
      <c r="J42" s="39">
        <f t="shared" si="5"/>
        <v>3587.265464098311</v>
      </c>
      <c r="K42" s="40">
        <f t="shared" si="6"/>
        <v>3726.7447654581774</v>
      </c>
      <c r="L42" s="41">
        <f t="shared" si="7"/>
        <v>3003.9464900776202</v>
      </c>
      <c r="M42" s="39">
        <f>IF(D42="","",J42*D42)</f>
        <v>4555.8271394048552</v>
      </c>
      <c r="N42" s="40">
        <f t="shared" si="9"/>
        <v>5590.1171481872661</v>
      </c>
      <c r="O42" s="41">
        <f t="shared" si="10"/>
        <v>-3003.9464900776202</v>
      </c>
      <c r="P42" t="s">
        <v>69</v>
      </c>
      <c r="Q42" s="35"/>
      <c r="R42" s="35"/>
    </row>
    <row r="43" spans="1:18" x14ac:dyDescent="0.4">
      <c r="A43" s="129">
        <v>35</v>
      </c>
      <c r="B43" s="105">
        <v>44013</v>
      </c>
      <c r="C43" s="106">
        <v>1</v>
      </c>
      <c r="D43" s="107">
        <v>1.27</v>
      </c>
      <c r="E43" s="98">
        <v>1.5</v>
      </c>
      <c r="F43" s="62">
        <v>2</v>
      </c>
      <c r="G43" s="20">
        <f>IF(D43="","",G42+M43)</f>
        <v>128860.74676276473</v>
      </c>
      <c r="H43" s="20">
        <f>IF(E43="","",H42+N43)</f>
        <v>135656.61508331556</v>
      </c>
      <c r="I43" s="20">
        <f>IF(F43="","",I42+O43)</f>
        <v>102955.25936992696</v>
      </c>
      <c r="J43" s="39">
        <f t="shared" si="5"/>
        <v>3723.9402782804564</v>
      </c>
      <c r="K43" s="40">
        <f t="shared" si="6"/>
        <v>3894.448279903796</v>
      </c>
      <c r="L43" s="41">
        <f t="shared" si="7"/>
        <v>2913.8280953752915</v>
      </c>
      <c r="M43" s="39">
        <f t="shared" si="8"/>
        <v>4729.4041534161797</v>
      </c>
      <c r="N43" s="40">
        <f t="shared" si="9"/>
        <v>5841.672419855694</v>
      </c>
      <c r="O43" s="41">
        <f t="shared" si="10"/>
        <v>5827.6561907505829</v>
      </c>
      <c r="P43" t="s">
        <v>70</v>
      </c>
    </row>
    <row r="44" spans="1:18" x14ac:dyDescent="0.4">
      <c r="A44" s="128">
        <v>36</v>
      </c>
      <c r="B44" s="105">
        <v>44007</v>
      </c>
      <c r="C44" s="106">
        <v>2</v>
      </c>
      <c r="D44" s="107">
        <v>1.27</v>
      </c>
      <c r="E44" s="98">
        <v>1.5</v>
      </c>
      <c r="F44" s="62">
        <v>2</v>
      </c>
      <c r="G44" s="20">
        <f t="shared" ref="G44:G58" si="13">IF(D44="","",G43+M44)</f>
        <v>133770.34121442607</v>
      </c>
      <c r="H44" s="20">
        <f t="shared" ref="H44:H58" si="14">IF(E44="","",H43+N44)</f>
        <v>141761.16276206475</v>
      </c>
      <c r="I44" s="20">
        <f t="shared" ref="I44:I58" si="15">IF(F44="","",I43+O44)</f>
        <v>109132.57493212257</v>
      </c>
      <c r="J44" s="39">
        <f>IF(G43="","",G43*0.03)</f>
        <v>3865.8224028829418</v>
      </c>
      <c r="K44" s="40">
        <f t="shared" si="6"/>
        <v>4069.6984524994664</v>
      </c>
      <c r="L44" s="41">
        <f t="shared" si="7"/>
        <v>3088.6577810978088</v>
      </c>
      <c r="M44" s="39">
        <f>IF(D44="","",J44*D44)</f>
        <v>4909.5944516613363</v>
      </c>
      <c r="N44" s="40">
        <f t="shared" si="9"/>
        <v>6104.5476787491998</v>
      </c>
      <c r="O44" s="41">
        <f t="shared" si="10"/>
        <v>6177.3155621956175</v>
      </c>
      <c r="P44" s="35" t="s">
        <v>71</v>
      </c>
    </row>
    <row r="45" spans="1:18" x14ac:dyDescent="0.4">
      <c r="A45" s="128">
        <v>37</v>
      </c>
      <c r="B45" s="105">
        <v>43980</v>
      </c>
      <c r="C45" s="106">
        <v>2</v>
      </c>
      <c r="D45" s="107">
        <v>-1</v>
      </c>
      <c r="E45" s="98">
        <v>-1</v>
      </c>
      <c r="F45" s="62">
        <v>-1</v>
      </c>
      <c r="G45" s="20">
        <f t="shared" si="13"/>
        <v>129757.23097799328</v>
      </c>
      <c r="H45" s="20">
        <f t="shared" si="14"/>
        <v>137508.32787920281</v>
      </c>
      <c r="I45" s="20">
        <f t="shared" si="15"/>
        <v>105858.5976841589</v>
      </c>
      <c r="J45" s="39">
        <f t="shared" si="5"/>
        <v>4013.1102364327817</v>
      </c>
      <c r="K45" s="40">
        <f t="shared" si="6"/>
        <v>4252.8348828619419</v>
      </c>
      <c r="L45" s="41">
        <f t="shared" si="7"/>
        <v>3273.9772479636772</v>
      </c>
      <c r="M45" s="39">
        <f t="shared" si="8"/>
        <v>-4013.1102364327817</v>
      </c>
      <c r="N45" s="40">
        <f t="shared" si="9"/>
        <v>-4252.8348828619419</v>
      </c>
      <c r="O45" s="41">
        <f t="shared" si="10"/>
        <v>-3273.9772479636772</v>
      </c>
      <c r="P45" s="35" t="s">
        <v>72</v>
      </c>
    </row>
    <row r="46" spans="1:18" x14ac:dyDescent="0.4">
      <c r="A46" s="128">
        <v>38</v>
      </c>
      <c r="B46" s="105">
        <v>43978</v>
      </c>
      <c r="C46" s="106">
        <v>2</v>
      </c>
      <c r="D46" s="107">
        <v>-1</v>
      </c>
      <c r="E46" s="98">
        <v>-1</v>
      </c>
      <c r="F46" s="62">
        <v>-1</v>
      </c>
      <c r="G46" s="20">
        <f t="shared" si="13"/>
        <v>125864.51404865348</v>
      </c>
      <c r="H46" s="20">
        <f t="shared" si="14"/>
        <v>133383.07804282673</v>
      </c>
      <c r="I46" s="20">
        <f t="shared" si="15"/>
        <v>102682.83975363414</v>
      </c>
      <c r="J46" s="39">
        <f t="shared" si="5"/>
        <v>3892.7169293397983</v>
      </c>
      <c r="K46" s="40">
        <f t="shared" si="6"/>
        <v>4125.2498363760842</v>
      </c>
      <c r="L46" s="41">
        <f t="shared" si="7"/>
        <v>3175.7579305247668</v>
      </c>
      <c r="M46" s="39">
        <f t="shared" si="8"/>
        <v>-3892.7169293397983</v>
      </c>
      <c r="N46" s="40">
        <f t="shared" si="9"/>
        <v>-4125.2498363760842</v>
      </c>
      <c r="O46" s="41">
        <f t="shared" si="10"/>
        <v>-3175.7579305247668</v>
      </c>
      <c r="P46" s="35" t="s">
        <v>72</v>
      </c>
    </row>
    <row r="47" spans="1:18" x14ac:dyDescent="0.4">
      <c r="A47" s="128">
        <v>39</v>
      </c>
      <c r="B47" s="105">
        <v>43954</v>
      </c>
      <c r="C47" s="106">
        <v>1</v>
      </c>
      <c r="D47" s="107">
        <v>-1</v>
      </c>
      <c r="E47" s="98">
        <v>-1</v>
      </c>
      <c r="F47" s="62">
        <v>-1</v>
      </c>
      <c r="G47" s="20">
        <f t="shared" si="13"/>
        <v>122088.57862719387</v>
      </c>
      <c r="H47" s="20">
        <f t="shared" si="14"/>
        <v>129381.58570154193</v>
      </c>
      <c r="I47" s="20">
        <f t="shared" si="15"/>
        <v>99602.354561025117</v>
      </c>
      <c r="J47" s="39">
        <f t="shared" si="5"/>
        <v>3775.9354214596042</v>
      </c>
      <c r="K47" s="40">
        <f t="shared" si="6"/>
        <v>4001.492341284802</v>
      </c>
      <c r="L47" s="41">
        <f t="shared" si="7"/>
        <v>3080.4851926090241</v>
      </c>
      <c r="M47" s="39">
        <f t="shared" si="8"/>
        <v>-3775.9354214596042</v>
      </c>
      <c r="N47" s="40">
        <f t="shared" si="9"/>
        <v>-4001.492341284802</v>
      </c>
      <c r="O47" s="41">
        <f t="shared" si="10"/>
        <v>-3080.4851926090241</v>
      </c>
      <c r="P47" s="35" t="s">
        <v>72</v>
      </c>
    </row>
    <row r="48" spans="1:18" x14ac:dyDescent="0.4">
      <c r="A48" s="128">
        <v>40</v>
      </c>
      <c r="B48" s="105">
        <v>43951</v>
      </c>
      <c r="C48" s="106">
        <v>2</v>
      </c>
      <c r="D48" s="107">
        <v>1.27</v>
      </c>
      <c r="E48" s="98">
        <v>1.5</v>
      </c>
      <c r="F48" s="63">
        <v>2</v>
      </c>
      <c r="G48" s="20">
        <f t="shared" si="13"/>
        <v>126740.15347288996</v>
      </c>
      <c r="H48" s="20">
        <f t="shared" si="14"/>
        <v>135203.75705811131</v>
      </c>
      <c r="I48" s="20">
        <f t="shared" si="15"/>
        <v>105578.49583468662</v>
      </c>
      <c r="J48" s="39">
        <f t="shared" si="5"/>
        <v>3662.6573588158158</v>
      </c>
      <c r="K48" s="40">
        <f t="shared" si="6"/>
        <v>3881.447571046258</v>
      </c>
      <c r="L48" s="41">
        <f t="shared" si="7"/>
        <v>2988.0706368307533</v>
      </c>
      <c r="M48" s="39">
        <f t="shared" si="8"/>
        <v>4651.5748456960864</v>
      </c>
      <c r="N48" s="40">
        <f t="shared" si="9"/>
        <v>5822.1713565693872</v>
      </c>
      <c r="O48" s="41">
        <f t="shared" si="10"/>
        <v>5976.1412736615066</v>
      </c>
      <c r="P48" s="35" t="s">
        <v>73</v>
      </c>
    </row>
    <row r="49" spans="1:16" x14ac:dyDescent="0.4">
      <c r="A49" s="128">
        <v>41</v>
      </c>
      <c r="B49" s="105">
        <v>43947</v>
      </c>
      <c r="C49" s="106">
        <v>2</v>
      </c>
      <c r="D49" s="107">
        <v>1.27</v>
      </c>
      <c r="E49" s="98">
        <v>1.5</v>
      </c>
      <c r="F49" s="63">
        <v>2</v>
      </c>
      <c r="G49" s="20">
        <f t="shared" si="13"/>
        <v>131568.95332020707</v>
      </c>
      <c r="H49" s="20">
        <f t="shared" si="14"/>
        <v>141287.92612572631</v>
      </c>
      <c r="I49" s="20">
        <f t="shared" si="15"/>
        <v>111913.20558476781</v>
      </c>
      <c r="J49" s="39">
        <f t="shared" si="5"/>
        <v>3802.2046041866984</v>
      </c>
      <c r="K49" s="40">
        <f t="shared" si="6"/>
        <v>4056.1127117433393</v>
      </c>
      <c r="L49" s="41">
        <f t="shared" si="7"/>
        <v>3167.3548750405985</v>
      </c>
      <c r="M49" s="39">
        <f t="shared" si="8"/>
        <v>4828.7998473171074</v>
      </c>
      <c r="N49" s="40">
        <f t="shared" si="9"/>
        <v>6084.1690676150092</v>
      </c>
      <c r="O49" s="41">
        <f t="shared" si="10"/>
        <v>6334.7097500811969</v>
      </c>
      <c r="P49" s="35" t="s">
        <v>74</v>
      </c>
    </row>
    <row r="50" spans="1:16" x14ac:dyDescent="0.4">
      <c r="A50" s="128">
        <v>42</v>
      </c>
      <c r="B50" s="105">
        <v>43937</v>
      </c>
      <c r="C50" s="106">
        <v>1</v>
      </c>
      <c r="D50" s="107">
        <v>-1</v>
      </c>
      <c r="E50" s="98">
        <v>-1</v>
      </c>
      <c r="F50" s="62">
        <v>-1</v>
      </c>
      <c r="G50" s="20">
        <f t="shared" si="13"/>
        <v>127621.88472060086</v>
      </c>
      <c r="H50" s="20">
        <f t="shared" si="14"/>
        <v>137049.28834195453</v>
      </c>
      <c r="I50" s="20">
        <f t="shared" si="15"/>
        <v>108555.80941722478</v>
      </c>
      <c r="J50" s="39">
        <f t="shared" si="5"/>
        <v>3947.068599606212</v>
      </c>
      <c r="K50" s="40">
        <f t="shared" si="6"/>
        <v>4238.6377837717891</v>
      </c>
      <c r="L50" s="41">
        <f t="shared" si="7"/>
        <v>3357.3961675430342</v>
      </c>
      <c r="M50" s="39">
        <f t="shared" si="8"/>
        <v>-3947.068599606212</v>
      </c>
      <c r="N50" s="40">
        <f t="shared" si="9"/>
        <v>-4238.6377837717891</v>
      </c>
      <c r="O50" s="41">
        <f t="shared" si="10"/>
        <v>-3357.3961675430342</v>
      </c>
      <c r="P50" s="35"/>
    </row>
    <row r="51" spans="1:16" x14ac:dyDescent="0.4">
      <c r="A51" s="128">
        <v>43</v>
      </c>
      <c r="B51" s="105">
        <v>43931</v>
      </c>
      <c r="C51" s="106">
        <v>2</v>
      </c>
      <c r="D51" s="107">
        <v>1.27</v>
      </c>
      <c r="E51" s="98">
        <v>1.5</v>
      </c>
      <c r="F51" s="62">
        <v>-1</v>
      </c>
      <c r="G51" s="20">
        <f t="shared" si="13"/>
        <v>132484.27852845576</v>
      </c>
      <c r="H51" s="20">
        <f t="shared" si="14"/>
        <v>143216.50631734249</v>
      </c>
      <c r="I51" s="20">
        <f t="shared" si="15"/>
        <v>105299.13513470803</v>
      </c>
      <c r="J51" s="39">
        <f t="shared" si="5"/>
        <v>3828.6565416180256</v>
      </c>
      <c r="K51" s="40">
        <f t="shared" si="6"/>
        <v>4111.4786502586358</v>
      </c>
      <c r="L51" s="41">
        <f t="shared" si="7"/>
        <v>3256.6742825167435</v>
      </c>
      <c r="M51" s="39">
        <f t="shared" si="8"/>
        <v>4862.3938078548927</v>
      </c>
      <c r="N51" s="40">
        <f t="shared" si="9"/>
        <v>6167.2179753879536</v>
      </c>
      <c r="O51" s="41">
        <f t="shared" si="10"/>
        <v>-3256.6742825167435</v>
      </c>
      <c r="P51" s="35" t="s">
        <v>75</v>
      </c>
    </row>
    <row r="52" spans="1:16" x14ac:dyDescent="0.4">
      <c r="A52" s="128">
        <v>44</v>
      </c>
      <c r="B52" s="105">
        <v>43924</v>
      </c>
      <c r="C52" s="106">
        <v>1</v>
      </c>
      <c r="D52" s="107">
        <v>1.27</v>
      </c>
      <c r="E52" s="98">
        <v>1.5</v>
      </c>
      <c r="F52" s="62">
        <v>-1</v>
      </c>
      <c r="G52" s="20">
        <f t="shared" si="13"/>
        <v>137531.92954038992</v>
      </c>
      <c r="H52" s="20">
        <f t="shared" si="14"/>
        <v>149661.2491016229</v>
      </c>
      <c r="I52" s="20">
        <f t="shared" si="15"/>
        <v>102140.16108066679</v>
      </c>
      <c r="J52" s="39">
        <f t="shared" si="5"/>
        <v>3974.5283558536726</v>
      </c>
      <c r="K52" s="40">
        <f t="shared" si="6"/>
        <v>4296.4951895202748</v>
      </c>
      <c r="L52" s="41">
        <f t="shared" si="7"/>
        <v>3158.9740540412408</v>
      </c>
      <c r="M52" s="39">
        <f t="shared" si="8"/>
        <v>5047.6510119341647</v>
      </c>
      <c r="N52" s="40">
        <f t="shared" si="9"/>
        <v>6444.7427842804118</v>
      </c>
      <c r="O52" s="41">
        <f t="shared" si="10"/>
        <v>-3158.9740540412408</v>
      </c>
    </row>
    <row r="53" spans="1:16" x14ac:dyDescent="0.4">
      <c r="A53" s="128">
        <v>45</v>
      </c>
      <c r="B53" s="105">
        <v>43897</v>
      </c>
      <c r="C53" s="106">
        <v>2</v>
      </c>
      <c r="D53" s="107">
        <v>1.27</v>
      </c>
      <c r="E53" s="98">
        <v>1.5</v>
      </c>
      <c r="F53" s="62">
        <v>2</v>
      </c>
      <c r="G53" s="20">
        <f t="shared" si="13"/>
        <v>142771.89605587878</v>
      </c>
      <c r="H53" s="20">
        <f t="shared" si="14"/>
        <v>156396.00531119594</v>
      </c>
      <c r="I53" s="20">
        <f t="shared" si="15"/>
        <v>108268.57074550679</v>
      </c>
      <c r="J53" s="39">
        <f t="shared" si="5"/>
        <v>4125.9578862116978</v>
      </c>
      <c r="K53" s="40">
        <f t="shared" si="6"/>
        <v>4489.8374730486867</v>
      </c>
      <c r="L53" s="41">
        <f t="shared" si="7"/>
        <v>3064.2048324200036</v>
      </c>
      <c r="M53" s="39">
        <f t="shared" si="8"/>
        <v>5239.9665154888562</v>
      </c>
      <c r="N53" s="40">
        <f t="shared" si="9"/>
        <v>6734.75620957303</v>
      </c>
      <c r="O53" s="41">
        <f t="shared" si="10"/>
        <v>6128.4096648400073</v>
      </c>
    </row>
    <row r="54" spans="1:16" x14ac:dyDescent="0.4">
      <c r="A54" s="128">
        <v>46</v>
      </c>
      <c r="B54" s="105">
        <v>43889</v>
      </c>
      <c r="C54" s="106">
        <v>1</v>
      </c>
      <c r="D54" s="107">
        <v>1.27</v>
      </c>
      <c r="E54" s="98">
        <v>1.5</v>
      </c>
      <c r="F54" s="63">
        <v>2</v>
      </c>
      <c r="G54" s="20">
        <f t="shared" si="13"/>
        <v>148211.50529560776</v>
      </c>
      <c r="H54" s="20">
        <f t="shared" si="14"/>
        <v>163433.82555019975</v>
      </c>
      <c r="I54" s="20">
        <f t="shared" si="15"/>
        <v>114764.68499023719</v>
      </c>
      <c r="J54" s="39">
        <f t="shared" si="5"/>
        <v>4283.1568816763629</v>
      </c>
      <c r="K54" s="40">
        <f t="shared" si="6"/>
        <v>4691.8801593358785</v>
      </c>
      <c r="L54" s="41">
        <f t="shared" si="7"/>
        <v>3248.0571223652037</v>
      </c>
      <c r="M54" s="39">
        <f t="shared" si="8"/>
        <v>5439.6092397289813</v>
      </c>
      <c r="N54" s="40">
        <f t="shared" si="9"/>
        <v>7037.8202390038177</v>
      </c>
      <c r="O54" s="41">
        <f t="shared" si="10"/>
        <v>6496.1142447304073</v>
      </c>
    </row>
    <row r="55" spans="1:16" x14ac:dyDescent="0.4">
      <c r="A55" s="128">
        <v>47</v>
      </c>
      <c r="B55" s="105">
        <v>43887</v>
      </c>
      <c r="C55" s="106">
        <v>2</v>
      </c>
      <c r="D55" s="107">
        <v>1.27</v>
      </c>
      <c r="E55" s="98">
        <v>1.5</v>
      </c>
      <c r="F55" s="62">
        <v>2</v>
      </c>
      <c r="G55" s="20">
        <f t="shared" si="13"/>
        <v>153858.36364737042</v>
      </c>
      <c r="H55" s="20">
        <f t="shared" si="14"/>
        <v>170788.34769995874</v>
      </c>
      <c r="I55" s="20">
        <f t="shared" si="15"/>
        <v>121650.56608965142</v>
      </c>
      <c r="J55" s="39">
        <f t="shared" si="5"/>
        <v>4446.3451588682328</v>
      </c>
      <c r="K55" s="40">
        <f t="shared" si="6"/>
        <v>4903.0147665059922</v>
      </c>
      <c r="L55" s="41">
        <f t="shared" si="7"/>
        <v>3442.9405497071157</v>
      </c>
      <c r="M55" s="39">
        <f t="shared" si="8"/>
        <v>5646.8583517626557</v>
      </c>
      <c r="N55" s="40">
        <f t="shared" si="9"/>
        <v>7354.5221497589882</v>
      </c>
      <c r="O55" s="41">
        <f t="shared" si="10"/>
        <v>6885.8810994142314</v>
      </c>
    </row>
    <row r="56" spans="1:16" x14ac:dyDescent="0.4">
      <c r="A56" s="128">
        <v>48</v>
      </c>
      <c r="B56" s="105">
        <v>43886</v>
      </c>
      <c r="C56" s="106">
        <v>2</v>
      </c>
      <c r="D56" s="107">
        <v>-1</v>
      </c>
      <c r="E56" s="98">
        <v>-1</v>
      </c>
      <c r="F56" s="62">
        <v>-1</v>
      </c>
      <c r="G56" s="20">
        <f t="shared" si="13"/>
        <v>149242.6127379493</v>
      </c>
      <c r="H56" s="20">
        <f t="shared" si="14"/>
        <v>165664.69726895998</v>
      </c>
      <c r="I56" s="20">
        <f t="shared" si="15"/>
        <v>118001.04910696187</v>
      </c>
      <c r="J56" s="39">
        <f t="shared" si="5"/>
        <v>4615.7509094211127</v>
      </c>
      <c r="K56" s="40">
        <f t="shared" si="6"/>
        <v>5123.6504309987622</v>
      </c>
      <c r="L56" s="41">
        <f t="shared" si="7"/>
        <v>3649.5169826895421</v>
      </c>
      <c r="M56" s="39">
        <f t="shared" si="8"/>
        <v>-4615.7509094211127</v>
      </c>
      <c r="N56" s="40">
        <f t="shared" si="9"/>
        <v>-5123.6504309987622</v>
      </c>
      <c r="O56" s="41">
        <f t="shared" si="10"/>
        <v>-3649.5169826895421</v>
      </c>
    </row>
    <row r="57" spans="1:16" x14ac:dyDescent="0.4">
      <c r="A57" s="128">
        <v>49</v>
      </c>
      <c r="B57" s="105">
        <v>43869</v>
      </c>
      <c r="C57" s="106">
        <v>2</v>
      </c>
      <c r="D57" s="107">
        <v>-1</v>
      </c>
      <c r="E57" s="98">
        <v>-1</v>
      </c>
      <c r="F57" s="62">
        <v>-1</v>
      </c>
      <c r="G57" s="20">
        <f t="shared" si="13"/>
        <v>144765.33435581083</v>
      </c>
      <c r="H57" s="20">
        <f t="shared" si="14"/>
        <v>160694.75635089117</v>
      </c>
      <c r="I57" s="20">
        <f t="shared" si="15"/>
        <v>114461.01763375301</v>
      </c>
      <c r="J57" s="39">
        <f t="shared" si="5"/>
        <v>4477.2783821384792</v>
      </c>
      <c r="K57" s="40">
        <f t="shared" si="6"/>
        <v>4969.940918068799</v>
      </c>
      <c r="L57" s="41">
        <f t="shared" si="7"/>
        <v>3540.0314732088559</v>
      </c>
      <c r="M57" s="39">
        <f t="shared" si="8"/>
        <v>-4477.2783821384792</v>
      </c>
      <c r="N57" s="40">
        <f t="shared" si="9"/>
        <v>-4969.940918068799</v>
      </c>
      <c r="O57" s="41">
        <f t="shared" si="10"/>
        <v>-3540.0314732088559</v>
      </c>
    </row>
    <row r="58" spans="1:16" ht="19.5" thickBot="1" x14ac:dyDescent="0.45">
      <c r="A58" s="7">
        <v>50</v>
      </c>
      <c r="B58" s="134">
        <v>43447</v>
      </c>
      <c r="C58" s="106">
        <v>1</v>
      </c>
      <c r="D58" s="109">
        <v>1.27</v>
      </c>
      <c r="E58" s="110">
        <v>1.5</v>
      </c>
      <c r="F58" s="130">
        <v>-1</v>
      </c>
      <c r="G58" s="20">
        <f t="shared" si="13"/>
        <v>150280.89359476723</v>
      </c>
      <c r="H58" s="20">
        <f t="shared" si="14"/>
        <v>167926.02038668128</v>
      </c>
      <c r="I58" s="20">
        <f t="shared" si="15"/>
        <v>111027.18710474043</v>
      </c>
      <c r="J58" s="39">
        <f t="shared" si="5"/>
        <v>4342.960030674325</v>
      </c>
      <c r="K58" s="40">
        <f t="shared" si="6"/>
        <v>4820.8426905267352</v>
      </c>
      <c r="L58" s="41">
        <f t="shared" si="7"/>
        <v>3433.8305290125904</v>
      </c>
      <c r="M58" s="39">
        <f t="shared" si="8"/>
        <v>5515.5592389563926</v>
      </c>
      <c r="N58" s="40">
        <f t="shared" si="9"/>
        <v>7231.2640357901028</v>
      </c>
      <c r="O58" s="41">
        <f t="shared" si="10"/>
        <v>-3433.8305290125904</v>
      </c>
    </row>
    <row r="59" spans="1:16" ht="19.5" thickBot="1" x14ac:dyDescent="0.45">
      <c r="A59" s="7"/>
      <c r="B59" s="151" t="s">
        <v>5</v>
      </c>
      <c r="C59" s="152"/>
      <c r="D59" s="5">
        <f>COUNTIF(D9:D58,1.27)</f>
        <v>28</v>
      </c>
      <c r="E59" s="5">
        <f>COUNTIF(E9:E58,1.5)</f>
        <v>27</v>
      </c>
      <c r="F59" s="6">
        <f>COUNTIF(F9:F58,2)</f>
        <v>18</v>
      </c>
      <c r="G59" s="52">
        <f>MAX(G8:G58)</f>
        <v>153858.36364737042</v>
      </c>
      <c r="H59" s="53">
        <f>MAX(H8:H58)</f>
        <v>170788.34769995874</v>
      </c>
      <c r="I59" s="54">
        <f>MAX(I8:I58)</f>
        <v>121650.56608965142</v>
      </c>
      <c r="J59" s="49" t="s">
        <v>31</v>
      </c>
      <c r="K59" s="50">
        <f>ABS(B58-B9)</f>
        <v>708</v>
      </c>
      <c r="L59" s="51" t="s">
        <v>32</v>
      </c>
      <c r="M59" s="7"/>
      <c r="N59" s="3"/>
      <c r="O59" s="4"/>
    </row>
    <row r="60" spans="1:16" ht="19.5" thickBot="1" x14ac:dyDescent="0.45">
      <c r="A60" s="7"/>
      <c r="B60" s="145" t="s">
        <v>6</v>
      </c>
      <c r="C60" s="146"/>
      <c r="D60" s="5">
        <f>COUNTIF(D9:D58,-1)</f>
        <v>21</v>
      </c>
      <c r="E60" s="5">
        <f>COUNTIF(E9:E58,-1)</f>
        <v>22</v>
      </c>
      <c r="F60" s="6">
        <f>COUNTIF(F9:F58,-1)</f>
        <v>31</v>
      </c>
      <c r="G60" s="143" t="s">
        <v>30</v>
      </c>
      <c r="H60" s="144"/>
      <c r="I60" s="150"/>
      <c r="J60" s="143" t="s">
        <v>33</v>
      </c>
      <c r="K60" s="144"/>
      <c r="L60" s="150"/>
      <c r="M60" s="7"/>
      <c r="N60" s="3"/>
      <c r="O60" s="4"/>
    </row>
    <row r="61" spans="1:16" ht="19.5" thickBot="1" x14ac:dyDescent="0.45">
      <c r="A61" s="7"/>
      <c r="B61" s="145" t="s">
        <v>35</v>
      </c>
      <c r="C61" s="146"/>
      <c r="D61" s="5">
        <f>COUNTIF(D9:D58,0)</f>
        <v>1</v>
      </c>
      <c r="E61" s="5">
        <f>COUNTIF(E9:E58,0)</f>
        <v>1</v>
      </c>
      <c r="F61" s="5">
        <f>COUNTIF(F9:F58,0)</f>
        <v>1</v>
      </c>
      <c r="G61" s="58">
        <f>G59/G8</f>
        <v>1.5385836364737042</v>
      </c>
      <c r="H61" s="59">
        <f>H59/H8</f>
        <v>1.7078834769995874</v>
      </c>
      <c r="I61" s="60">
        <f>I59/I8</f>
        <v>1.2165056608965141</v>
      </c>
      <c r="J61" s="47">
        <f>(G61-100%)*30/K59</f>
        <v>2.2821340528546789E-2</v>
      </c>
      <c r="K61" s="47">
        <f>(H61-100%)*30/K59</f>
        <v>2.9995062584728283E-2</v>
      </c>
      <c r="L61" s="48">
        <f>(I61-100%)*30/K59</f>
        <v>9.1739686820556839E-3</v>
      </c>
      <c r="M61" s="8"/>
      <c r="N61" s="2"/>
      <c r="O61" s="9"/>
    </row>
    <row r="62" spans="1:16" ht="19.5" thickBot="1" x14ac:dyDescent="0.45">
      <c r="A62" s="3"/>
      <c r="B62" s="143" t="s">
        <v>4</v>
      </c>
      <c r="C62" s="144"/>
      <c r="D62" s="61">
        <f>D59/(D59+D60+D61)</f>
        <v>0.56000000000000005</v>
      </c>
      <c r="E62" s="56">
        <f>E59/(E59+E60+E61)</f>
        <v>0.54</v>
      </c>
      <c r="F62" s="57">
        <f>F59/(F59+F60+F61)</f>
        <v>0.36</v>
      </c>
    </row>
    <row r="64" spans="1:16" x14ac:dyDescent="0.4">
      <c r="D64" s="55"/>
      <c r="E64" s="55"/>
      <c r="F64" s="55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6"/>
  <sheetViews>
    <sheetView zoomScale="70" zoomScaleNormal="70" workbookViewId="0">
      <selection activeCell="L1290" sqref="L1290"/>
    </sheetView>
  </sheetViews>
  <sheetFormatPr defaultColWidth="8.125" defaultRowHeight="17.25" x14ac:dyDescent="0.4"/>
  <cols>
    <col min="1" max="1" width="6.125" style="125" customWidth="1"/>
    <col min="2" max="2" width="8.125" style="45" customWidth="1"/>
    <col min="3" max="16384" width="8.125" style="44"/>
  </cols>
  <sheetData>
    <row r="1" spans="1:2" x14ac:dyDescent="0.4">
      <c r="A1" s="125">
        <v>1</v>
      </c>
    </row>
    <row r="3" spans="1:2" x14ac:dyDescent="0.4">
      <c r="B3" s="123"/>
    </row>
    <row r="4" spans="1:2" x14ac:dyDescent="0.4">
      <c r="B4" s="124"/>
    </row>
    <row r="18" spans="1:1" x14ac:dyDescent="0.4">
      <c r="A18" s="125">
        <v>2</v>
      </c>
    </row>
    <row r="40" spans="1:1" x14ac:dyDescent="0.4">
      <c r="A40" s="125">
        <v>3</v>
      </c>
    </row>
    <row r="52" spans="2:2" x14ac:dyDescent="0.4">
      <c r="B52" s="123"/>
    </row>
    <row r="53" spans="2:2" x14ac:dyDescent="0.4">
      <c r="B53" s="124"/>
    </row>
    <row r="65" spans="1:1" x14ac:dyDescent="0.4">
      <c r="A65" s="125">
        <v>4</v>
      </c>
    </row>
    <row r="91" spans="1:1" x14ac:dyDescent="0.4">
      <c r="A91" s="125">
        <v>5</v>
      </c>
    </row>
    <row r="101" spans="2:2" x14ac:dyDescent="0.4">
      <c r="B101" s="123"/>
    </row>
    <row r="102" spans="2:2" x14ac:dyDescent="0.4">
      <c r="B102" s="124"/>
    </row>
    <row r="121" spans="1:1" x14ac:dyDescent="0.4">
      <c r="A121" s="125">
        <v>6</v>
      </c>
    </row>
    <row r="141" spans="1:1" x14ac:dyDescent="0.4">
      <c r="A141" s="125">
        <v>7</v>
      </c>
    </row>
    <row r="151" spans="2:2" x14ac:dyDescent="0.4">
      <c r="B151" s="123"/>
    </row>
    <row r="152" spans="2:2" x14ac:dyDescent="0.4">
      <c r="B152" s="124"/>
    </row>
    <row r="163" spans="1:1" x14ac:dyDescent="0.4">
      <c r="A163" s="125">
        <v>8</v>
      </c>
    </row>
    <row r="178" spans="1:1" x14ac:dyDescent="0.4">
      <c r="A178" s="125">
        <v>9</v>
      </c>
    </row>
    <row r="200" spans="1:2" x14ac:dyDescent="0.4">
      <c r="B200" s="123"/>
    </row>
    <row r="201" spans="1:2" x14ac:dyDescent="0.4">
      <c r="B201" s="124"/>
    </row>
    <row r="206" spans="1:2" x14ac:dyDescent="0.4">
      <c r="A206" s="125">
        <v>10</v>
      </c>
    </row>
    <row r="245" spans="1:2" x14ac:dyDescent="0.4">
      <c r="A245" s="125">
        <v>11</v>
      </c>
    </row>
    <row r="249" spans="1:2" x14ac:dyDescent="0.4">
      <c r="B249" s="123"/>
    </row>
    <row r="250" spans="1:2" x14ac:dyDescent="0.4">
      <c r="B250" s="124"/>
    </row>
    <row r="284" spans="1:1" x14ac:dyDescent="0.4">
      <c r="A284" s="125">
        <v>12</v>
      </c>
    </row>
    <row r="298" spans="2:2" x14ac:dyDescent="0.4">
      <c r="B298" s="123"/>
    </row>
    <row r="299" spans="2:2" x14ac:dyDescent="0.4">
      <c r="B299" s="124"/>
    </row>
    <row r="311" spans="1:1" x14ac:dyDescent="0.4">
      <c r="A311" s="125">
        <v>13</v>
      </c>
    </row>
    <row r="336" spans="1:1" x14ac:dyDescent="0.4">
      <c r="A336" s="125">
        <v>14</v>
      </c>
    </row>
    <row r="347" spans="2:2" x14ac:dyDescent="0.4">
      <c r="B347" s="123"/>
    </row>
    <row r="348" spans="2:2" x14ac:dyDescent="0.4">
      <c r="B348" s="124"/>
    </row>
    <row r="356" spans="1:1" x14ac:dyDescent="0.4">
      <c r="A356" s="125">
        <v>15</v>
      </c>
    </row>
    <row r="374" spans="1:1" x14ac:dyDescent="0.4">
      <c r="A374" s="125">
        <v>16</v>
      </c>
    </row>
    <row r="395" spans="1:2" x14ac:dyDescent="0.4">
      <c r="A395" s="125">
        <v>17</v>
      </c>
    </row>
    <row r="396" spans="1:2" x14ac:dyDescent="0.4">
      <c r="B396" s="123"/>
    </row>
    <row r="397" spans="1:2" x14ac:dyDescent="0.4">
      <c r="B397" s="124"/>
    </row>
    <row r="413" spans="1:1" x14ac:dyDescent="0.4">
      <c r="A413" s="125">
        <v>18</v>
      </c>
    </row>
    <row r="436" spans="1:2" x14ac:dyDescent="0.4">
      <c r="A436" s="125">
        <v>19</v>
      </c>
    </row>
    <row r="445" spans="1:2" x14ac:dyDescent="0.4">
      <c r="B445" s="123"/>
    </row>
    <row r="446" spans="1:2" x14ac:dyDescent="0.4">
      <c r="B446" s="124"/>
    </row>
    <row r="453" spans="1:1" x14ac:dyDescent="0.4">
      <c r="A453" s="125">
        <v>20</v>
      </c>
    </row>
    <row r="482" spans="1:2" x14ac:dyDescent="0.4">
      <c r="A482" s="125">
        <v>21</v>
      </c>
    </row>
    <row r="494" spans="1:2" x14ac:dyDescent="0.4">
      <c r="B494" s="123"/>
    </row>
    <row r="495" spans="1:2" x14ac:dyDescent="0.4">
      <c r="B495" s="124"/>
    </row>
    <row r="506" spans="1:1" x14ac:dyDescent="0.4">
      <c r="A506" s="125">
        <v>22</v>
      </c>
    </row>
    <row r="528" spans="1:1" x14ac:dyDescent="0.4">
      <c r="A528" s="125">
        <v>23</v>
      </c>
    </row>
    <row r="543" spans="2:2" x14ac:dyDescent="0.4">
      <c r="B543" s="123"/>
    </row>
    <row r="544" spans="2:2" x14ac:dyDescent="0.4">
      <c r="B544" s="124"/>
    </row>
    <row r="548" spans="1:1" x14ac:dyDescent="0.4">
      <c r="A548" s="125">
        <v>24</v>
      </c>
    </row>
    <row r="569" spans="1:1" x14ac:dyDescent="0.4">
      <c r="A569" s="125">
        <v>25</v>
      </c>
    </row>
    <row r="592" spans="2:2" x14ac:dyDescent="0.4">
      <c r="B592" s="123"/>
    </row>
    <row r="593" spans="1:2" x14ac:dyDescent="0.4">
      <c r="B593" s="124"/>
    </row>
    <row r="597" spans="1:2" x14ac:dyDescent="0.4">
      <c r="A597" s="125">
        <v>26</v>
      </c>
    </row>
    <row r="625" spans="1:1" x14ac:dyDescent="0.4">
      <c r="A625" s="125">
        <v>27</v>
      </c>
    </row>
    <row r="641" spans="2:2" x14ac:dyDescent="0.4">
      <c r="B641" s="123"/>
    </row>
    <row r="642" spans="2:2" x14ac:dyDescent="0.4">
      <c r="B642" s="124"/>
    </row>
    <row r="662" spans="1:1" x14ac:dyDescent="0.4">
      <c r="A662" s="125">
        <v>28</v>
      </c>
    </row>
    <row r="690" spans="1:2" x14ac:dyDescent="0.4">
      <c r="B690" s="123"/>
    </row>
    <row r="691" spans="1:2" x14ac:dyDescent="0.4">
      <c r="B691" s="124"/>
    </row>
    <row r="693" spans="1:2" x14ac:dyDescent="0.4">
      <c r="A693" s="125">
        <v>29</v>
      </c>
    </row>
    <row r="730" spans="1:1" x14ac:dyDescent="0.4">
      <c r="A730" s="125">
        <v>30</v>
      </c>
    </row>
    <row r="748" spans="1:1" x14ac:dyDescent="0.4">
      <c r="A748" s="125">
        <v>31</v>
      </c>
    </row>
    <row r="771" spans="1:1" x14ac:dyDescent="0.4">
      <c r="A771" s="125">
        <v>32</v>
      </c>
    </row>
    <row r="794" spans="1:1" x14ac:dyDescent="0.4">
      <c r="A794" s="125">
        <v>33</v>
      </c>
    </row>
    <row r="827" spans="1:1" x14ac:dyDescent="0.4">
      <c r="A827" s="125">
        <v>34</v>
      </c>
    </row>
    <row r="852" spans="1:1" x14ac:dyDescent="0.4">
      <c r="A852" s="125">
        <v>35</v>
      </c>
    </row>
    <row r="888" spans="1:1" x14ac:dyDescent="0.4">
      <c r="A888" s="125">
        <v>36</v>
      </c>
    </row>
    <row r="916" spans="1:1" x14ac:dyDescent="0.4">
      <c r="A916" s="125">
        <v>37</v>
      </c>
    </row>
    <row r="936" spans="1:1" x14ac:dyDescent="0.4">
      <c r="A936" s="125">
        <v>38</v>
      </c>
    </row>
    <row r="959" spans="1:1" x14ac:dyDescent="0.4">
      <c r="A959" s="125">
        <v>39</v>
      </c>
    </row>
    <row r="982" spans="1:1" x14ac:dyDescent="0.4">
      <c r="A982" s="125">
        <v>40</v>
      </c>
    </row>
    <row r="1007" spans="1:1" x14ac:dyDescent="0.4">
      <c r="A1007" s="125">
        <v>41</v>
      </c>
    </row>
    <row r="1044" spans="1:1" x14ac:dyDescent="0.4">
      <c r="A1044" s="125">
        <v>42</v>
      </c>
    </row>
    <row r="1068" spans="1:1" x14ac:dyDescent="0.4">
      <c r="A1068" s="125">
        <v>43</v>
      </c>
    </row>
    <row r="1104" spans="1:1" x14ac:dyDescent="0.4">
      <c r="A1104" s="125">
        <v>44</v>
      </c>
    </row>
    <row r="1123" spans="1:1" x14ac:dyDescent="0.4">
      <c r="A1123" s="125">
        <v>45</v>
      </c>
    </row>
    <row r="1156" spans="1:1" x14ac:dyDescent="0.4">
      <c r="A1156" s="125">
        <v>46</v>
      </c>
    </row>
    <row r="1199" spans="1:1" x14ac:dyDescent="0.4">
      <c r="A1199" s="125">
        <v>47</v>
      </c>
    </row>
    <row r="1229" spans="1:1" x14ac:dyDescent="0.4">
      <c r="A1229" s="125">
        <v>48</v>
      </c>
    </row>
    <row r="1255" spans="1:1" x14ac:dyDescent="0.4">
      <c r="A1255" s="125">
        <v>49</v>
      </c>
    </row>
    <row r="1276" spans="1:1" x14ac:dyDescent="0.4">
      <c r="A1276" s="125">
        <v>50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="145" zoomScaleSheetLayoutView="100" workbookViewId="0">
      <selection activeCell="A22" sqref="A22:J29"/>
    </sheetView>
  </sheetViews>
  <sheetFormatPr defaultColWidth="8.125" defaultRowHeight="13.5" x14ac:dyDescent="0.4"/>
  <cols>
    <col min="1" max="11" width="8.125" style="44"/>
    <col min="12" max="13" width="3.75" style="44" customWidth="1"/>
    <col min="14" max="16384" width="8.125" style="44"/>
  </cols>
  <sheetData>
    <row r="1" spans="1:16" x14ac:dyDescent="0.4">
      <c r="A1" s="44" t="s">
        <v>26</v>
      </c>
    </row>
    <row r="2" spans="1:16" x14ac:dyDescent="0.4">
      <c r="A2" s="153" t="s">
        <v>79</v>
      </c>
      <c r="B2" s="154"/>
      <c r="C2" s="154"/>
      <c r="D2" s="154"/>
      <c r="E2" s="154"/>
      <c r="F2" s="154"/>
      <c r="G2" s="154"/>
      <c r="H2" s="154"/>
      <c r="I2" s="154"/>
      <c r="J2" s="154"/>
      <c r="K2" s="95"/>
      <c r="L2" s="95"/>
    </row>
    <row r="3" spans="1:16" x14ac:dyDescent="0.4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95"/>
      <c r="L3" s="95"/>
    </row>
    <row r="4" spans="1:16" x14ac:dyDescent="0.4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95"/>
      <c r="L4" s="95"/>
    </row>
    <row r="5" spans="1:16" x14ac:dyDescent="0.4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95"/>
      <c r="L5" s="95"/>
    </row>
    <row r="6" spans="1:16" x14ac:dyDescent="0.4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95"/>
      <c r="L6" s="95"/>
    </row>
    <row r="7" spans="1:16" x14ac:dyDescent="0.4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95"/>
      <c r="L7" s="95"/>
    </row>
    <row r="8" spans="1:16" x14ac:dyDescent="0.4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95"/>
      <c r="L8" s="95"/>
    </row>
    <row r="9" spans="1:16" x14ac:dyDescent="0.4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95"/>
      <c r="L9" s="95"/>
    </row>
    <row r="10" spans="1:16" x14ac:dyDescent="0.4">
      <c r="L10" s="95"/>
    </row>
    <row r="11" spans="1:16" x14ac:dyDescent="0.4">
      <c r="A11" s="44" t="s">
        <v>27</v>
      </c>
      <c r="L11" s="161" t="s">
        <v>52</v>
      </c>
      <c r="M11" s="161"/>
      <c r="N11" s="161"/>
      <c r="O11" s="161"/>
      <c r="P11" s="161"/>
    </row>
    <row r="12" spans="1:16" ht="13.5" customHeight="1" x14ac:dyDescent="0.4">
      <c r="A12" s="155" t="s">
        <v>80</v>
      </c>
      <c r="B12" s="156"/>
      <c r="C12" s="156"/>
      <c r="D12" s="156"/>
      <c r="E12" s="156"/>
      <c r="F12" s="156"/>
      <c r="G12" s="156"/>
      <c r="H12" s="156"/>
      <c r="I12" s="156"/>
      <c r="J12" s="156"/>
      <c r="K12" s="97"/>
      <c r="L12" s="116"/>
      <c r="M12" s="116"/>
      <c r="N12" s="157" t="s">
        <v>50</v>
      </c>
      <c r="O12" s="157"/>
      <c r="P12" s="157"/>
    </row>
    <row r="13" spans="1:16" x14ac:dyDescent="0.4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97"/>
      <c r="L13" s="119"/>
      <c r="M13" s="120"/>
      <c r="N13" s="117" t="s">
        <v>47</v>
      </c>
      <c r="O13" s="117" t="s">
        <v>48</v>
      </c>
      <c r="P13" s="117" t="s">
        <v>49</v>
      </c>
    </row>
    <row r="14" spans="1:16" x14ac:dyDescent="0.4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97"/>
      <c r="L14" s="158" t="s">
        <v>51</v>
      </c>
      <c r="M14" s="118">
        <v>0.56000000000000005</v>
      </c>
      <c r="N14" s="122">
        <v>0.21</v>
      </c>
      <c r="O14" s="121"/>
      <c r="P14" s="121"/>
    </row>
    <row r="15" spans="1:16" x14ac:dyDescent="0.4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97"/>
      <c r="L15" s="159"/>
      <c r="M15" s="118">
        <v>0.54</v>
      </c>
      <c r="N15" s="121"/>
      <c r="O15" s="122">
        <v>0.23</v>
      </c>
      <c r="P15" s="121"/>
    </row>
    <row r="16" spans="1:16" x14ac:dyDescent="0.4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97"/>
      <c r="L16" s="160"/>
      <c r="M16" s="118">
        <v>0.36</v>
      </c>
      <c r="N16" s="121"/>
      <c r="O16" s="121"/>
      <c r="P16" s="122">
        <v>0.04</v>
      </c>
    </row>
    <row r="17" spans="1:12" x14ac:dyDescent="0.4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97"/>
      <c r="L17" s="97"/>
    </row>
    <row r="18" spans="1:12" x14ac:dyDescent="0.4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97"/>
      <c r="L18" s="97"/>
    </row>
    <row r="19" spans="1:12" x14ac:dyDescent="0.4">
      <c r="A19" s="156"/>
      <c r="B19" s="156"/>
      <c r="C19" s="156"/>
      <c r="D19" s="156"/>
      <c r="E19" s="156"/>
      <c r="F19" s="156"/>
      <c r="G19" s="156"/>
      <c r="H19" s="156"/>
      <c r="I19" s="156"/>
      <c r="J19" s="156"/>
      <c r="K19" s="97"/>
      <c r="L19" s="97"/>
    </row>
    <row r="20" spans="1:12" x14ac:dyDescent="0.4">
      <c r="L20" s="97"/>
    </row>
    <row r="21" spans="1:12" x14ac:dyDescent="0.4">
      <c r="A21" s="44" t="s">
        <v>28</v>
      </c>
    </row>
    <row r="22" spans="1:12" x14ac:dyDescent="0.4">
      <c r="A22" s="155" t="s">
        <v>53</v>
      </c>
      <c r="B22" s="155"/>
      <c r="C22" s="155"/>
      <c r="D22" s="155"/>
      <c r="E22" s="155"/>
      <c r="F22" s="155"/>
      <c r="G22" s="155"/>
      <c r="H22" s="155"/>
      <c r="I22" s="155"/>
      <c r="J22" s="155"/>
      <c r="K22" s="96"/>
    </row>
    <row r="23" spans="1:12" x14ac:dyDescent="0.4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96"/>
      <c r="L23" s="96"/>
    </row>
    <row r="24" spans="1:12" x14ac:dyDescent="0.4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96"/>
      <c r="L24" s="96"/>
    </row>
    <row r="25" spans="1:12" x14ac:dyDescent="0.4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96"/>
      <c r="L25" s="96"/>
    </row>
    <row r="26" spans="1:12" x14ac:dyDescent="0.4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96"/>
      <c r="L26" s="96"/>
    </row>
    <row r="27" spans="1:12" x14ac:dyDescent="0.4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96"/>
      <c r="L27" s="96"/>
    </row>
    <row r="28" spans="1:12" x14ac:dyDescent="0.4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96"/>
      <c r="L28" s="96"/>
    </row>
    <row r="29" spans="1:12" x14ac:dyDescent="0.4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96"/>
      <c r="L29" s="96"/>
    </row>
    <row r="30" spans="1:12" x14ac:dyDescent="0.4">
      <c r="L30" s="96"/>
    </row>
  </sheetData>
  <mergeCells count="6">
    <mergeCell ref="A2:J9"/>
    <mergeCell ref="A12:J19"/>
    <mergeCell ref="A22:J29"/>
    <mergeCell ref="N12:P12"/>
    <mergeCell ref="L14:L16"/>
    <mergeCell ref="L11:P11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"/>
  <sheetViews>
    <sheetView zoomScale="80" zoomScaleNormal="80" workbookViewId="0">
      <selection activeCell="D5" sqref="D5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21" x14ac:dyDescent="0.4">
      <c r="A1" s="27" t="s">
        <v>14</v>
      </c>
      <c r="B1" s="28"/>
      <c r="C1" s="29"/>
      <c r="D1" s="30"/>
      <c r="E1" s="29"/>
      <c r="F1" s="30"/>
      <c r="G1" s="29"/>
      <c r="H1" s="30"/>
    </row>
    <row r="2" spans="1:21" x14ac:dyDescent="0.4">
      <c r="A2" s="93"/>
      <c r="B2" s="29"/>
      <c r="C2" s="29"/>
      <c r="D2" s="30"/>
      <c r="E2" s="29"/>
      <c r="F2" s="30"/>
      <c r="G2" s="29"/>
      <c r="H2" s="30"/>
      <c r="J2" s="164" t="s">
        <v>54</v>
      </c>
      <c r="K2" s="167" t="s">
        <v>55</v>
      </c>
      <c r="L2" s="167" t="s">
        <v>59</v>
      </c>
      <c r="M2" s="170" t="s">
        <v>62</v>
      </c>
      <c r="N2" s="171"/>
      <c r="O2" s="172"/>
      <c r="P2" s="170" t="s">
        <v>60</v>
      </c>
      <c r="Q2" s="171"/>
      <c r="R2" s="172"/>
      <c r="S2" s="176" t="s">
        <v>76</v>
      </c>
      <c r="T2" s="177"/>
      <c r="U2" s="178"/>
    </row>
    <row r="3" spans="1:21" x14ac:dyDescent="0.4">
      <c r="A3" s="32" t="s">
        <v>15</v>
      </c>
      <c r="B3" s="32" t="s">
        <v>16</v>
      </c>
      <c r="C3" s="32" t="s">
        <v>17</v>
      </c>
      <c r="D3" s="33" t="s">
        <v>18</v>
      </c>
      <c r="E3" s="32" t="s">
        <v>19</v>
      </c>
      <c r="F3" s="33" t="s">
        <v>18</v>
      </c>
      <c r="G3" s="32" t="s">
        <v>20</v>
      </c>
      <c r="H3" s="33" t="s">
        <v>18</v>
      </c>
      <c r="J3" s="165"/>
      <c r="K3" s="168"/>
      <c r="L3" s="168"/>
      <c r="M3" s="173"/>
      <c r="N3" s="174"/>
      <c r="O3" s="175"/>
      <c r="P3" s="173"/>
      <c r="Q3" s="174"/>
      <c r="R3" s="175"/>
      <c r="S3" s="176" t="s">
        <v>77</v>
      </c>
      <c r="T3" s="177"/>
      <c r="U3" s="178"/>
    </row>
    <row r="4" spans="1:21" x14ac:dyDescent="0.4">
      <c r="A4" s="34" t="s">
        <v>21</v>
      </c>
      <c r="B4" s="90" t="s">
        <v>57</v>
      </c>
      <c r="C4" s="90"/>
      <c r="D4" s="91"/>
      <c r="E4" s="90"/>
      <c r="F4" s="91">
        <v>42538</v>
      </c>
      <c r="G4" s="90"/>
      <c r="H4" s="91"/>
      <c r="J4" s="166"/>
      <c r="K4" s="169"/>
      <c r="L4" s="169"/>
      <c r="M4" s="133">
        <v>1.27</v>
      </c>
      <c r="N4" s="133">
        <v>1.5</v>
      </c>
      <c r="O4" s="133">
        <v>2</v>
      </c>
      <c r="P4" s="133">
        <v>1.27</v>
      </c>
      <c r="Q4" s="133">
        <v>1.5</v>
      </c>
      <c r="R4" s="133">
        <v>2</v>
      </c>
      <c r="S4" s="133">
        <v>1.27</v>
      </c>
      <c r="T4" s="133">
        <v>1.5</v>
      </c>
      <c r="U4" s="133">
        <v>2</v>
      </c>
    </row>
    <row r="5" spans="1:21" x14ac:dyDescent="0.4">
      <c r="A5" s="34" t="s">
        <v>21</v>
      </c>
      <c r="B5" s="90" t="s">
        <v>46</v>
      </c>
      <c r="C5" s="90"/>
      <c r="D5" s="91"/>
      <c r="E5" s="90"/>
      <c r="F5" s="91">
        <v>43370</v>
      </c>
      <c r="G5" s="90"/>
      <c r="H5" s="91">
        <v>43957</v>
      </c>
      <c r="J5" s="179" t="s">
        <v>56</v>
      </c>
      <c r="K5" s="183" t="s">
        <v>61</v>
      </c>
      <c r="L5" s="185">
        <v>202</v>
      </c>
      <c r="M5" s="162">
        <v>62</v>
      </c>
      <c r="N5" s="162">
        <v>58</v>
      </c>
      <c r="O5" s="162">
        <v>54</v>
      </c>
      <c r="P5" s="162">
        <v>190</v>
      </c>
      <c r="Q5" s="162">
        <v>201</v>
      </c>
      <c r="R5" s="162">
        <v>270</v>
      </c>
      <c r="S5" s="135">
        <v>32</v>
      </c>
      <c r="T5" s="135">
        <v>30</v>
      </c>
      <c r="U5" s="136">
        <v>31</v>
      </c>
    </row>
    <row r="6" spans="1:21" x14ac:dyDescent="0.4">
      <c r="A6" s="34" t="s">
        <v>21</v>
      </c>
      <c r="B6" s="90" t="s">
        <v>78</v>
      </c>
      <c r="C6" s="90"/>
      <c r="D6" s="92"/>
      <c r="E6" s="90"/>
      <c r="F6" s="91">
        <v>43447</v>
      </c>
      <c r="G6" s="90"/>
      <c r="H6" s="92"/>
      <c r="J6" s="180"/>
      <c r="K6" s="184"/>
      <c r="L6" s="186"/>
      <c r="M6" s="163"/>
      <c r="N6" s="163"/>
      <c r="O6" s="163"/>
      <c r="P6" s="163"/>
      <c r="Q6" s="163"/>
      <c r="R6" s="163"/>
      <c r="S6" s="139">
        <v>1550</v>
      </c>
      <c r="T6" s="139">
        <v>5371</v>
      </c>
      <c r="U6" s="140">
        <v>13417</v>
      </c>
    </row>
    <row r="7" spans="1:21" x14ac:dyDescent="0.4">
      <c r="A7" s="34" t="s">
        <v>21</v>
      </c>
      <c r="B7" s="90"/>
      <c r="C7" s="90"/>
      <c r="D7" s="92"/>
      <c r="E7" s="90"/>
      <c r="F7" s="92"/>
      <c r="G7" s="90"/>
      <c r="H7" s="92"/>
      <c r="J7" s="180"/>
      <c r="K7" s="183" t="s">
        <v>58</v>
      </c>
      <c r="L7" s="185">
        <v>770</v>
      </c>
      <c r="M7" s="162">
        <v>58</v>
      </c>
      <c r="N7" s="162">
        <v>58</v>
      </c>
      <c r="O7" s="162">
        <v>52</v>
      </c>
      <c r="P7" s="162">
        <v>165</v>
      </c>
      <c r="Q7" s="162">
        <v>198</v>
      </c>
      <c r="R7" s="162">
        <v>234</v>
      </c>
      <c r="S7" s="141">
        <v>27</v>
      </c>
      <c r="T7" s="141">
        <v>30</v>
      </c>
      <c r="U7" s="142">
        <v>28</v>
      </c>
    </row>
    <row r="8" spans="1:21" x14ac:dyDescent="0.4">
      <c r="A8" s="34" t="s">
        <v>21</v>
      </c>
      <c r="B8" s="90"/>
      <c r="C8" s="90"/>
      <c r="D8" s="92"/>
      <c r="E8" s="90"/>
      <c r="F8" s="92"/>
      <c r="G8" s="90"/>
      <c r="H8" s="92"/>
      <c r="J8" s="181"/>
      <c r="K8" s="184"/>
      <c r="L8" s="186"/>
      <c r="M8" s="163"/>
      <c r="N8" s="163"/>
      <c r="O8" s="163"/>
      <c r="P8" s="163"/>
      <c r="Q8" s="163"/>
      <c r="R8" s="163"/>
      <c r="S8" s="137">
        <v>1416</v>
      </c>
      <c r="T8" s="137">
        <v>5371</v>
      </c>
      <c r="U8" s="138">
        <v>11667</v>
      </c>
    </row>
    <row r="9" spans="1:21" x14ac:dyDescent="0.4">
      <c r="A9" s="34" t="s">
        <v>21</v>
      </c>
      <c r="B9" s="90"/>
      <c r="C9" s="90"/>
      <c r="D9" s="92"/>
      <c r="E9" s="90"/>
      <c r="F9" s="92"/>
      <c r="G9" s="90"/>
      <c r="H9" s="92"/>
      <c r="J9" s="182" t="s">
        <v>64</v>
      </c>
      <c r="K9" s="183" t="s">
        <v>61</v>
      </c>
      <c r="L9" s="185"/>
      <c r="M9" s="162"/>
      <c r="N9" s="162"/>
      <c r="O9" s="162"/>
      <c r="P9" s="162"/>
      <c r="Q9" s="162"/>
      <c r="R9" s="162"/>
      <c r="S9" s="135"/>
      <c r="T9" s="135"/>
      <c r="U9" s="135"/>
    </row>
    <row r="10" spans="1:21" x14ac:dyDescent="0.4">
      <c r="A10" s="34" t="s">
        <v>21</v>
      </c>
      <c r="B10" s="90"/>
      <c r="C10" s="90"/>
      <c r="D10" s="92"/>
      <c r="E10" s="90"/>
      <c r="F10" s="92"/>
      <c r="G10" s="90"/>
      <c r="H10" s="92"/>
      <c r="J10" s="182"/>
      <c r="K10" s="184"/>
      <c r="L10" s="186"/>
      <c r="M10" s="163"/>
      <c r="N10" s="163"/>
      <c r="O10" s="163"/>
      <c r="P10" s="163"/>
      <c r="Q10" s="163"/>
      <c r="R10" s="163"/>
      <c r="S10" s="139"/>
      <c r="T10" s="139"/>
      <c r="U10" s="139"/>
    </row>
    <row r="11" spans="1:21" x14ac:dyDescent="0.4">
      <c r="A11" s="34" t="s">
        <v>21</v>
      </c>
      <c r="B11" s="90"/>
      <c r="C11" s="90"/>
      <c r="D11" s="92"/>
      <c r="E11" s="90"/>
      <c r="F11" s="92"/>
      <c r="G11" s="90"/>
      <c r="H11" s="92"/>
      <c r="J11" s="182"/>
      <c r="K11" s="183" t="s">
        <v>58</v>
      </c>
      <c r="L11" s="185">
        <v>708</v>
      </c>
      <c r="M11" s="162">
        <v>56</v>
      </c>
      <c r="N11" s="162">
        <v>54</v>
      </c>
      <c r="O11" s="162">
        <v>36</v>
      </c>
      <c r="P11" s="162">
        <v>154</v>
      </c>
      <c r="Q11" s="162">
        <v>171</v>
      </c>
      <c r="R11" s="162">
        <v>122</v>
      </c>
      <c r="S11" s="141">
        <v>21</v>
      </c>
      <c r="T11" s="142">
        <v>23</v>
      </c>
      <c r="U11" s="141">
        <v>4</v>
      </c>
    </row>
    <row r="12" spans="1:21" x14ac:dyDescent="0.4">
      <c r="A12" s="31"/>
      <c r="B12" s="29"/>
      <c r="C12" s="29"/>
      <c r="D12" s="30"/>
      <c r="E12" s="29"/>
      <c r="F12" s="30"/>
      <c r="G12" s="29"/>
      <c r="H12" s="30"/>
      <c r="J12" s="182"/>
      <c r="K12" s="184"/>
      <c r="L12" s="186"/>
      <c r="M12" s="163"/>
      <c r="N12" s="163"/>
      <c r="O12" s="163"/>
      <c r="P12" s="163"/>
      <c r="Q12" s="163"/>
      <c r="R12" s="163"/>
      <c r="S12" s="137">
        <v>627</v>
      </c>
      <c r="T12" s="138">
        <v>1193</v>
      </c>
      <c r="U12" s="137">
        <v>127</v>
      </c>
    </row>
  </sheetData>
  <mergeCells count="41">
    <mergeCell ref="J9:J12"/>
    <mergeCell ref="K5:K6"/>
    <mergeCell ref="K9:K10"/>
    <mergeCell ref="K11:K12"/>
    <mergeCell ref="L5:L6"/>
    <mergeCell ref="L7:L8"/>
    <mergeCell ref="K7:K8"/>
    <mergeCell ref="L9:L10"/>
    <mergeCell ref="L11:L12"/>
    <mergeCell ref="M2:O3"/>
    <mergeCell ref="P2:R3"/>
    <mergeCell ref="S2:U2"/>
    <mergeCell ref="S3:U3"/>
    <mergeCell ref="J5:J8"/>
    <mergeCell ref="M5:M6"/>
    <mergeCell ref="M11:M12"/>
    <mergeCell ref="O5:O6"/>
    <mergeCell ref="O7:O8"/>
    <mergeCell ref="O9:O10"/>
    <mergeCell ref="O11:O12"/>
    <mergeCell ref="M7:M8"/>
    <mergeCell ref="M9:M10"/>
    <mergeCell ref="N5:N6"/>
    <mergeCell ref="N7:N8"/>
    <mergeCell ref="N9:N10"/>
    <mergeCell ref="R5:R6"/>
    <mergeCell ref="R7:R8"/>
    <mergeCell ref="R9:R10"/>
    <mergeCell ref="R11:R12"/>
    <mergeCell ref="J2:J4"/>
    <mergeCell ref="K2:K4"/>
    <mergeCell ref="L2:L4"/>
    <mergeCell ref="P5:P6"/>
    <mergeCell ref="P7:P8"/>
    <mergeCell ref="P9:P10"/>
    <mergeCell ref="P11:P12"/>
    <mergeCell ref="Q5:Q6"/>
    <mergeCell ref="Q7:Q8"/>
    <mergeCell ref="Q9:Q10"/>
    <mergeCell ref="Q11:Q12"/>
    <mergeCell ref="N11:N12"/>
  </mergeCells>
  <phoneticPr fontId="1"/>
  <pageMargins left="0.7" right="0.7" top="0.75" bottom="0.75" header="0.3" footer="0.3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4"/>
  <sheetViews>
    <sheetView zoomScaleNormal="100" workbookViewId="0">
      <pane xSplit="1" ySplit="8" topLeftCell="B42" activePane="bottomRight" state="frozen"/>
      <selection activeCell="H66" sqref="H66"/>
      <selection pane="topRight" activeCell="H66" sqref="H66"/>
      <selection pane="bottomLeft" activeCell="H66" sqref="H66"/>
      <selection pane="bottomRight" activeCell="R59" sqref="R59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63</v>
      </c>
    </row>
    <row r="2" spans="1:18" x14ac:dyDescent="0.4">
      <c r="A2" s="1" t="s">
        <v>8</v>
      </c>
      <c r="C2" t="s">
        <v>22</v>
      </c>
    </row>
    <row r="3" spans="1:18" x14ac:dyDescent="0.4">
      <c r="A3" s="1" t="s">
        <v>10</v>
      </c>
      <c r="C3" s="26">
        <v>100000</v>
      </c>
    </row>
    <row r="4" spans="1:18" x14ac:dyDescent="0.4">
      <c r="A4" s="1" t="s">
        <v>11</v>
      </c>
      <c r="C4" s="26" t="s">
        <v>13</v>
      </c>
    </row>
    <row r="5" spans="1:18" ht="19.5" thickBot="1" x14ac:dyDescent="0.45">
      <c r="A5" s="1" t="s">
        <v>12</v>
      </c>
      <c r="C5" s="26" t="s">
        <v>34</v>
      </c>
    </row>
    <row r="6" spans="1:18" ht="19.5" thickBot="1" x14ac:dyDescent="0.45">
      <c r="A6" s="21" t="s">
        <v>36</v>
      </c>
      <c r="B6" s="21" t="s">
        <v>37</v>
      </c>
      <c r="C6" s="21" t="s">
        <v>38</v>
      </c>
      <c r="D6" s="42" t="s">
        <v>25</v>
      </c>
      <c r="E6" s="22"/>
      <c r="F6" s="23"/>
      <c r="G6" s="143" t="s">
        <v>3</v>
      </c>
      <c r="H6" s="144"/>
      <c r="I6" s="150"/>
      <c r="J6" s="187">
        <v>21</v>
      </c>
      <c r="K6" s="188"/>
      <c r="L6" s="189"/>
      <c r="M6" s="143" t="s">
        <v>24</v>
      </c>
      <c r="N6" s="144"/>
      <c r="O6" s="150"/>
    </row>
    <row r="7" spans="1:18" ht="19.5" thickBot="1" x14ac:dyDescent="0.45">
      <c r="A7" s="24"/>
      <c r="B7" s="24" t="s">
        <v>2</v>
      </c>
      <c r="C7" s="46" t="s">
        <v>29</v>
      </c>
      <c r="D7" s="11">
        <v>1.27</v>
      </c>
      <c r="E7" s="12">
        <v>1.5</v>
      </c>
      <c r="F7" s="13">
        <v>2</v>
      </c>
      <c r="G7" s="11">
        <v>1.27</v>
      </c>
      <c r="H7" s="12">
        <v>1.5</v>
      </c>
      <c r="I7" s="13">
        <v>2</v>
      </c>
      <c r="J7" s="11">
        <v>1.27</v>
      </c>
      <c r="K7" s="12">
        <v>1.5</v>
      </c>
      <c r="L7" s="13">
        <v>2</v>
      </c>
      <c r="M7" s="11">
        <v>1.27</v>
      </c>
      <c r="N7" s="12">
        <v>1.5</v>
      </c>
      <c r="O7" s="13">
        <v>2</v>
      </c>
    </row>
    <row r="8" spans="1:18" ht="19.5" thickBot="1" x14ac:dyDescent="0.45">
      <c r="A8" s="25" t="s">
        <v>9</v>
      </c>
      <c r="B8" s="10"/>
      <c r="C8" s="43"/>
      <c r="D8" s="15"/>
      <c r="E8" s="14"/>
      <c r="F8" s="16"/>
      <c r="G8" s="17">
        <f>C3</f>
        <v>100000</v>
      </c>
      <c r="H8" s="18">
        <f>C3</f>
        <v>100000</v>
      </c>
      <c r="I8" s="19">
        <f>C3</f>
        <v>100000</v>
      </c>
      <c r="J8" s="190">
        <f>J6</f>
        <v>21</v>
      </c>
      <c r="K8" s="191"/>
      <c r="L8" s="192"/>
      <c r="M8" s="147"/>
      <c r="N8" s="148"/>
      <c r="O8" s="149"/>
    </row>
    <row r="9" spans="1:18" x14ac:dyDescent="0.4">
      <c r="A9" s="7">
        <v>1</v>
      </c>
      <c r="B9" s="100">
        <v>44155</v>
      </c>
      <c r="C9" s="101">
        <v>2</v>
      </c>
      <c r="D9" s="102">
        <v>-1</v>
      </c>
      <c r="E9" s="103">
        <v>-1</v>
      </c>
      <c r="F9" s="104">
        <v>-1</v>
      </c>
      <c r="G9" s="65">
        <f>IF(D9="","",G8+M9)</f>
        <v>79000</v>
      </c>
      <c r="H9" s="65">
        <f>IF(E9="","",H8+N9)</f>
        <v>79000</v>
      </c>
      <c r="I9" s="65">
        <f>IF(F9="","",I8+O9)</f>
        <v>79000</v>
      </c>
      <c r="J9" s="66">
        <f>IF(G8="","",G8*$J$6/100)</f>
        <v>21000</v>
      </c>
      <c r="K9" s="67">
        <f>IF(H8="","",H8*$J$6/100)</f>
        <v>21000</v>
      </c>
      <c r="L9" s="68">
        <f>IF(I8="","",I8*$J$6/100)</f>
        <v>21000</v>
      </c>
      <c r="M9" s="69">
        <f>IF(D9="","",J9*D9)</f>
        <v>-21000</v>
      </c>
      <c r="N9" s="70">
        <f t="shared" ref="M9:O24" si="0">IF(E9="","",K9*E9)</f>
        <v>-21000</v>
      </c>
      <c r="O9" s="71">
        <f t="shared" si="0"/>
        <v>-21000</v>
      </c>
      <c r="P9" s="35"/>
      <c r="Q9" s="35"/>
      <c r="R9" s="35"/>
    </row>
    <row r="10" spans="1:18" x14ac:dyDescent="0.4">
      <c r="A10" s="7">
        <v>2</v>
      </c>
      <c r="B10" s="105">
        <v>44144</v>
      </c>
      <c r="C10" s="106">
        <v>2</v>
      </c>
      <c r="D10" s="107">
        <v>-1</v>
      </c>
      <c r="E10" s="98">
        <v>-1</v>
      </c>
      <c r="F10" s="62">
        <v>-1</v>
      </c>
      <c r="G10" s="65">
        <f t="shared" ref="G10:I25" si="1">IF(D10="","",G9+M10)</f>
        <v>62410</v>
      </c>
      <c r="H10" s="65">
        <f t="shared" si="1"/>
        <v>62410</v>
      </c>
      <c r="I10" s="65">
        <f t="shared" si="1"/>
        <v>62410</v>
      </c>
      <c r="J10" s="66">
        <f t="shared" ref="J10:L25" si="2">IF(G9="","",G9*$J$6/100)</f>
        <v>16590</v>
      </c>
      <c r="K10" s="67">
        <f t="shared" si="2"/>
        <v>16590</v>
      </c>
      <c r="L10" s="68">
        <f t="shared" si="2"/>
        <v>16590</v>
      </c>
      <c r="M10" s="66">
        <f t="shared" si="0"/>
        <v>-16590</v>
      </c>
      <c r="N10" s="67">
        <f t="shared" si="0"/>
        <v>-16590</v>
      </c>
      <c r="O10" s="68">
        <f t="shared" si="0"/>
        <v>-16590</v>
      </c>
      <c r="P10" s="35"/>
      <c r="Q10" s="35"/>
      <c r="R10" s="35"/>
    </row>
    <row r="11" spans="1:18" x14ac:dyDescent="0.4">
      <c r="A11" s="7">
        <v>3</v>
      </c>
      <c r="B11" s="105">
        <v>44105</v>
      </c>
      <c r="C11" s="106">
        <v>1</v>
      </c>
      <c r="D11" s="107">
        <v>-1</v>
      </c>
      <c r="E11" s="98">
        <v>-1</v>
      </c>
      <c r="F11" s="62">
        <v>-1</v>
      </c>
      <c r="G11" s="65">
        <f t="shared" si="1"/>
        <v>49303.9</v>
      </c>
      <c r="H11" s="65">
        <f t="shared" si="1"/>
        <v>49303.9</v>
      </c>
      <c r="I11" s="65">
        <f t="shared" si="1"/>
        <v>49303.9</v>
      </c>
      <c r="J11" s="66">
        <f t="shared" si="2"/>
        <v>13106.1</v>
      </c>
      <c r="K11" s="67">
        <f t="shared" si="2"/>
        <v>13106.1</v>
      </c>
      <c r="L11" s="68">
        <f t="shared" si="2"/>
        <v>13106.1</v>
      </c>
      <c r="M11" s="66">
        <f t="shared" si="0"/>
        <v>-13106.1</v>
      </c>
      <c r="N11" s="67">
        <f t="shared" si="0"/>
        <v>-13106.1</v>
      </c>
      <c r="O11" s="68">
        <f t="shared" si="0"/>
        <v>-13106.1</v>
      </c>
      <c r="P11" s="35"/>
      <c r="Q11" s="35"/>
      <c r="R11" s="35"/>
    </row>
    <row r="12" spans="1:18" x14ac:dyDescent="0.4">
      <c r="A12" s="7">
        <v>4</v>
      </c>
      <c r="B12" s="105">
        <v>44091</v>
      </c>
      <c r="C12" s="106">
        <v>2</v>
      </c>
      <c r="D12" s="107">
        <v>1.27</v>
      </c>
      <c r="E12" s="98">
        <v>1.5</v>
      </c>
      <c r="F12" s="63">
        <v>2</v>
      </c>
      <c r="G12" s="65">
        <f t="shared" si="1"/>
        <v>62453.25013</v>
      </c>
      <c r="H12" s="65">
        <f t="shared" si="1"/>
        <v>64834.628499999999</v>
      </c>
      <c r="I12" s="65">
        <f t="shared" si="1"/>
        <v>70011.538</v>
      </c>
      <c r="J12" s="66">
        <f t="shared" si="2"/>
        <v>10353.819</v>
      </c>
      <c r="K12" s="67">
        <f t="shared" si="2"/>
        <v>10353.819</v>
      </c>
      <c r="L12" s="68">
        <f t="shared" si="2"/>
        <v>10353.819</v>
      </c>
      <c r="M12" s="66">
        <f t="shared" si="0"/>
        <v>13149.350129999999</v>
      </c>
      <c r="N12" s="67">
        <f t="shared" si="0"/>
        <v>15530.728499999999</v>
      </c>
      <c r="O12" s="68">
        <f t="shared" si="0"/>
        <v>20707.637999999999</v>
      </c>
      <c r="P12" s="35"/>
      <c r="Q12" s="35"/>
      <c r="R12" s="35"/>
    </row>
    <row r="13" spans="1:18" x14ac:dyDescent="0.4">
      <c r="A13" s="7">
        <v>5</v>
      </c>
      <c r="B13" s="105">
        <v>44068</v>
      </c>
      <c r="C13" s="106">
        <v>1</v>
      </c>
      <c r="D13" s="107">
        <v>1.27</v>
      </c>
      <c r="E13" s="98">
        <v>1.5</v>
      </c>
      <c r="F13" s="62">
        <v>2</v>
      </c>
      <c r="G13" s="65">
        <f t="shared" si="1"/>
        <v>79109.531939670997</v>
      </c>
      <c r="H13" s="65">
        <f t="shared" si="1"/>
        <v>85257.536477499991</v>
      </c>
      <c r="I13" s="65">
        <f t="shared" si="1"/>
        <v>99416.383960000006</v>
      </c>
      <c r="J13" s="66">
        <f t="shared" si="2"/>
        <v>13115.182527300001</v>
      </c>
      <c r="K13" s="67">
        <f t="shared" si="2"/>
        <v>13615.271984999999</v>
      </c>
      <c r="L13" s="68">
        <f t="shared" si="2"/>
        <v>14702.422979999999</v>
      </c>
      <c r="M13" s="66">
        <f t="shared" si="0"/>
        <v>16656.281809671003</v>
      </c>
      <c r="N13" s="67">
        <f t="shared" si="0"/>
        <v>20422.907977499999</v>
      </c>
      <c r="O13" s="68">
        <f t="shared" si="0"/>
        <v>29404.845959999999</v>
      </c>
      <c r="P13" s="35"/>
      <c r="Q13" s="35"/>
      <c r="R13" s="35"/>
    </row>
    <row r="14" spans="1:18" x14ac:dyDescent="0.4">
      <c r="A14" s="7">
        <v>6</v>
      </c>
      <c r="B14" s="105">
        <v>44056</v>
      </c>
      <c r="C14" s="106">
        <v>1</v>
      </c>
      <c r="D14" s="107">
        <v>-1</v>
      </c>
      <c r="E14" s="98">
        <v>-1</v>
      </c>
      <c r="F14" s="62">
        <v>-1</v>
      </c>
      <c r="G14" s="65">
        <f t="shared" si="1"/>
        <v>62496.530232340083</v>
      </c>
      <c r="H14" s="65">
        <f t="shared" si="1"/>
        <v>67353.453817224989</v>
      </c>
      <c r="I14" s="65">
        <f t="shared" si="1"/>
        <v>78538.943328399997</v>
      </c>
      <c r="J14" s="66">
        <f t="shared" si="2"/>
        <v>16613.00170733091</v>
      </c>
      <c r="K14" s="67">
        <f t="shared" si="2"/>
        <v>17904.082660274998</v>
      </c>
      <c r="L14" s="68">
        <f t="shared" si="2"/>
        <v>20877.440631600002</v>
      </c>
      <c r="M14" s="66">
        <f t="shared" si="0"/>
        <v>-16613.00170733091</v>
      </c>
      <c r="N14" s="67">
        <f t="shared" si="0"/>
        <v>-17904.082660274998</v>
      </c>
      <c r="O14" s="68">
        <f t="shared" si="0"/>
        <v>-20877.440631600002</v>
      </c>
      <c r="P14" s="35"/>
      <c r="Q14" s="35"/>
      <c r="R14" s="35"/>
    </row>
    <row r="15" spans="1:18" x14ac:dyDescent="0.4">
      <c r="A15" s="7">
        <v>7</v>
      </c>
      <c r="B15" s="105">
        <v>44028</v>
      </c>
      <c r="C15" s="106">
        <v>1</v>
      </c>
      <c r="D15" s="107">
        <v>1.27</v>
      </c>
      <c r="E15" s="98">
        <v>-1</v>
      </c>
      <c r="F15" s="62">
        <v>-1</v>
      </c>
      <c r="G15" s="65">
        <f t="shared" si="1"/>
        <v>79164.354845305177</v>
      </c>
      <c r="H15" s="65">
        <f t="shared" si="1"/>
        <v>53209.228515607741</v>
      </c>
      <c r="I15" s="65">
        <f t="shared" si="1"/>
        <v>62045.765229436001</v>
      </c>
      <c r="J15" s="66">
        <f t="shared" si="2"/>
        <v>13124.271348791419</v>
      </c>
      <c r="K15" s="67">
        <f t="shared" si="2"/>
        <v>14144.225301617247</v>
      </c>
      <c r="L15" s="68">
        <f t="shared" si="2"/>
        <v>16493.178098963999</v>
      </c>
      <c r="M15" s="66">
        <f t="shared" si="0"/>
        <v>16667.824612965102</v>
      </c>
      <c r="N15" s="67">
        <f t="shared" si="0"/>
        <v>-14144.225301617247</v>
      </c>
      <c r="O15" s="68">
        <f t="shared" si="0"/>
        <v>-16493.178098963999</v>
      </c>
      <c r="P15" s="35"/>
      <c r="Q15" s="35"/>
      <c r="R15" s="35"/>
    </row>
    <row r="16" spans="1:18" x14ac:dyDescent="0.4">
      <c r="A16" s="7">
        <v>8</v>
      </c>
      <c r="B16" s="105">
        <v>44014</v>
      </c>
      <c r="C16" s="106">
        <v>2</v>
      </c>
      <c r="D16" s="107">
        <v>-1</v>
      </c>
      <c r="E16" s="98">
        <v>-1</v>
      </c>
      <c r="F16" s="62">
        <v>-1</v>
      </c>
      <c r="G16" s="65">
        <f t="shared" si="1"/>
        <v>62539.840327791091</v>
      </c>
      <c r="H16" s="65">
        <f t="shared" si="1"/>
        <v>42035.290527330115</v>
      </c>
      <c r="I16" s="65">
        <f t="shared" si="1"/>
        <v>49016.15453125444</v>
      </c>
      <c r="J16" s="66">
        <f t="shared" si="2"/>
        <v>16624.514517514086</v>
      </c>
      <c r="K16" s="67">
        <f t="shared" si="2"/>
        <v>11173.937988277625</v>
      </c>
      <c r="L16" s="68">
        <f t="shared" si="2"/>
        <v>13029.610698181561</v>
      </c>
      <c r="M16" s="66">
        <f t="shared" si="0"/>
        <v>-16624.514517514086</v>
      </c>
      <c r="N16" s="67">
        <f t="shared" si="0"/>
        <v>-11173.937988277625</v>
      </c>
      <c r="O16" s="68">
        <f t="shared" si="0"/>
        <v>-13029.610698181561</v>
      </c>
      <c r="P16" s="35"/>
      <c r="Q16" s="35"/>
      <c r="R16" s="35"/>
    </row>
    <row r="17" spans="1:18" x14ac:dyDescent="0.4">
      <c r="A17" s="7">
        <v>9</v>
      </c>
      <c r="B17" s="105">
        <v>44004</v>
      </c>
      <c r="C17" s="106">
        <v>2</v>
      </c>
      <c r="D17" s="107">
        <v>-1</v>
      </c>
      <c r="E17" s="98">
        <v>-1</v>
      </c>
      <c r="F17" s="62">
        <v>-1</v>
      </c>
      <c r="G17" s="65">
        <f t="shared" si="1"/>
        <v>49406.47385895496</v>
      </c>
      <c r="H17" s="65">
        <f t="shared" si="1"/>
        <v>33207.879516590794</v>
      </c>
      <c r="I17" s="65">
        <f t="shared" si="1"/>
        <v>38722.762079691005</v>
      </c>
      <c r="J17" s="66">
        <f t="shared" si="2"/>
        <v>13133.36646883613</v>
      </c>
      <c r="K17" s="67">
        <f t="shared" si="2"/>
        <v>8827.4110107393244</v>
      </c>
      <c r="L17" s="68">
        <f t="shared" si="2"/>
        <v>10293.392451563432</v>
      </c>
      <c r="M17" s="66">
        <f t="shared" si="0"/>
        <v>-13133.36646883613</v>
      </c>
      <c r="N17" s="67">
        <f t="shared" si="0"/>
        <v>-8827.4110107393244</v>
      </c>
      <c r="O17" s="68">
        <f t="shared" si="0"/>
        <v>-10293.392451563432</v>
      </c>
      <c r="P17" s="64"/>
      <c r="Q17" s="35"/>
      <c r="R17" s="35"/>
    </row>
    <row r="18" spans="1:18" x14ac:dyDescent="0.4">
      <c r="A18" s="7">
        <v>10</v>
      </c>
      <c r="B18" s="105">
        <v>43959</v>
      </c>
      <c r="C18" s="106">
        <v>1</v>
      </c>
      <c r="D18" s="107">
        <v>1.27</v>
      </c>
      <c r="E18" s="98">
        <v>1.5</v>
      </c>
      <c r="F18" s="63">
        <v>2</v>
      </c>
      <c r="G18" s="65">
        <f t="shared" si="1"/>
        <v>62583.180437138246</v>
      </c>
      <c r="H18" s="65">
        <f t="shared" si="1"/>
        <v>43668.361564316896</v>
      </c>
      <c r="I18" s="65">
        <f>IF(F18="","",I17+O18)</f>
        <v>54986.322153161229</v>
      </c>
      <c r="J18" s="66">
        <f t="shared" si="2"/>
        <v>10375.359510380542</v>
      </c>
      <c r="K18" s="67">
        <f t="shared" si="2"/>
        <v>6973.654698484067</v>
      </c>
      <c r="L18" s="68">
        <f>IF(I17="","",I17*$J$6/100)</f>
        <v>8131.780036735111</v>
      </c>
      <c r="M18" s="66">
        <f t="shared" si="0"/>
        <v>13176.706578183288</v>
      </c>
      <c r="N18" s="67">
        <f t="shared" si="0"/>
        <v>10460.4820477261</v>
      </c>
      <c r="O18" s="68">
        <f t="shared" si="0"/>
        <v>16263.560073470222</v>
      </c>
      <c r="P18" s="35"/>
      <c r="Q18" s="35"/>
      <c r="R18" s="35"/>
    </row>
    <row r="19" spans="1:18" x14ac:dyDescent="0.4">
      <c r="A19" s="7">
        <v>11</v>
      </c>
      <c r="B19" s="105">
        <v>43948</v>
      </c>
      <c r="C19" s="106">
        <v>2</v>
      </c>
      <c r="D19" s="107">
        <v>1.27</v>
      </c>
      <c r="E19" s="98">
        <v>1.5</v>
      </c>
      <c r="F19" s="62">
        <v>-1</v>
      </c>
      <c r="G19" s="65">
        <f t="shared" si="1"/>
        <v>79274.114659723011</v>
      </c>
      <c r="H19" s="65">
        <f t="shared" si="1"/>
        <v>57423.895457076724</v>
      </c>
      <c r="I19" s="65">
        <f t="shared" si="1"/>
        <v>43439.194500997372</v>
      </c>
      <c r="J19" s="66">
        <f t="shared" si="2"/>
        <v>13142.467891799031</v>
      </c>
      <c r="K19" s="67">
        <f t="shared" si="2"/>
        <v>9170.3559285065494</v>
      </c>
      <c r="L19" s="68">
        <f t="shared" si="2"/>
        <v>11547.127652163857</v>
      </c>
      <c r="M19" s="66">
        <f t="shared" si="0"/>
        <v>16690.934222584769</v>
      </c>
      <c r="N19" s="67">
        <f t="shared" si="0"/>
        <v>13755.533892759824</v>
      </c>
      <c r="O19" s="68">
        <f t="shared" si="0"/>
        <v>-11547.127652163857</v>
      </c>
      <c r="P19" s="64"/>
      <c r="Q19" s="35"/>
      <c r="R19" s="35"/>
    </row>
    <row r="20" spans="1:18" x14ac:dyDescent="0.4">
      <c r="A20" s="7">
        <v>12</v>
      </c>
      <c r="B20" s="105">
        <v>43910</v>
      </c>
      <c r="C20" s="106">
        <v>1</v>
      </c>
      <c r="D20" s="107">
        <v>1.27</v>
      </c>
      <c r="E20" s="98">
        <v>1.5</v>
      </c>
      <c r="F20" s="62">
        <v>-1</v>
      </c>
      <c r="G20" s="65">
        <f t="shared" si="1"/>
        <v>100416.52103947115</v>
      </c>
      <c r="H20" s="65">
        <f t="shared" si="1"/>
        <v>75512.422526055889</v>
      </c>
      <c r="I20" s="65">
        <f t="shared" si="1"/>
        <v>34316.96365578792</v>
      </c>
      <c r="J20" s="66">
        <f t="shared" si="2"/>
        <v>16647.564078541833</v>
      </c>
      <c r="K20" s="67">
        <f t="shared" si="2"/>
        <v>12059.018045986113</v>
      </c>
      <c r="L20" s="68">
        <f t="shared" si="2"/>
        <v>9122.2308452094494</v>
      </c>
      <c r="M20" s="66">
        <f t="shared" si="0"/>
        <v>21142.406379748129</v>
      </c>
      <c r="N20" s="67">
        <f t="shared" si="0"/>
        <v>18088.527068979169</v>
      </c>
      <c r="O20" s="68">
        <f t="shared" si="0"/>
        <v>-9122.2308452094494</v>
      </c>
      <c r="P20" s="35"/>
      <c r="Q20" s="35"/>
      <c r="R20" s="35"/>
    </row>
    <row r="21" spans="1:18" x14ac:dyDescent="0.4">
      <c r="A21" s="7">
        <v>13</v>
      </c>
      <c r="B21" s="105">
        <v>43894</v>
      </c>
      <c r="C21" s="106">
        <v>2</v>
      </c>
      <c r="D21" s="107">
        <v>-1</v>
      </c>
      <c r="E21" s="98">
        <v>-1</v>
      </c>
      <c r="F21" s="62">
        <v>-1</v>
      </c>
      <c r="G21" s="65">
        <f t="shared" si="1"/>
        <v>79329.051621182211</v>
      </c>
      <c r="H21" s="65">
        <f t="shared" si="1"/>
        <v>59654.813795584152</v>
      </c>
      <c r="I21" s="65">
        <f t="shared" si="1"/>
        <v>27110.401288072459</v>
      </c>
      <c r="J21" s="66">
        <f t="shared" si="2"/>
        <v>21087.46941828894</v>
      </c>
      <c r="K21" s="67">
        <f t="shared" si="2"/>
        <v>15857.608730471737</v>
      </c>
      <c r="L21" s="68">
        <f t="shared" si="2"/>
        <v>7206.5623677154626</v>
      </c>
      <c r="M21" s="66">
        <f t="shared" si="0"/>
        <v>-21087.46941828894</v>
      </c>
      <c r="N21" s="67">
        <f t="shared" si="0"/>
        <v>-15857.608730471737</v>
      </c>
      <c r="O21" s="68">
        <f t="shared" si="0"/>
        <v>-7206.5623677154626</v>
      </c>
      <c r="P21" s="64"/>
      <c r="Q21" s="35"/>
      <c r="R21" s="35"/>
    </row>
    <row r="22" spans="1:18" x14ac:dyDescent="0.4">
      <c r="A22" s="7">
        <v>14</v>
      </c>
      <c r="B22" s="105">
        <v>43875</v>
      </c>
      <c r="C22" s="106">
        <v>2</v>
      </c>
      <c r="D22" s="107">
        <v>-1</v>
      </c>
      <c r="E22" s="98">
        <v>-1</v>
      </c>
      <c r="F22" s="62">
        <v>-1</v>
      </c>
      <c r="G22" s="65">
        <f t="shared" si="1"/>
        <v>62669.950780733947</v>
      </c>
      <c r="H22" s="65">
        <f t="shared" si="1"/>
        <v>47127.30289851148</v>
      </c>
      <c r="I22" s="65">
        <f t="shared" si="1"/>
        <v>21417.217017577241</v>
      </c>
      <c r="J22" s="66">
        <f t="shared" si="2"/>
        <v>16659.100840448264</v>
      </c>
      <c r="K22" s="67">
        <f t="shared" si="2"/>
        <v>12527.510897072672</v>
      </c>
      <c r="L22" s="68">
        <f t="shared" si="2"/>
        <v>5693.184270495216</v>
      </c>
      <c r="M22" s="66">
        <f t="shared" si="0"/>
        <v>-16659.100840448264</v>
      </c>
      <c r="N22" s="67">
        <f t="shared" si="0"/>
        <v>-12527.510897072672</v>
      </c>
      <c r="O22" s="68">
        <f t="shared" si="0"/>
        <v>-5693.184270495216</v>
      </c>
      <c r="P22" s="35"/>
      <c r="Q22" s="35"/>
      <c r="R22" s="35"/>
    </row>
    <row r="23" spans="1:18" x14ac:dyDescent="0.4">
      <c r="A23" s="7">
        <v>15</v>
      </c>
      <c r="B23" s="105">
        <v>43873</v>
      </c>
      <c r="C23" s="106">
        <v>1</v>
      </c>
      <c r="D23" s="107">
        <v>1.27</v>
      </c>
      <c r="E23" s="98">
        <v>1.5</v>
      </c>
      <c r="F23" s="62">
        <v>-1</v>
      </c>
      <c r="G23" s="65">
        <f t="shared" si="1"/>
        <v>79384.026653955691</v>
      </c>
      <c r="H23" s="65">
        <f t="shared" si="1"/>
        <v>61972.403311542599</v>
      </c>
      <c r="I23" s="65">
        <f t="shared" si="1"/>
        <v>16919.601443886022</v>
      </c>
      <c r="J23" s="66">
        <f t="shared" si="2"/>
        <v>13160.689663954128</v>
      </c>
      <c r="K23" s="67">
        <f t="shared" si="2"/>
        <v>9896.7336086874111</v>
      </c>
      <c r="L23" s="68">
        <f t="shared" si="2"/>
        <v>4497.6155736912206</v>
      </c>
      <c r="M23" s="66">
        <f t="shared" si="0"/>
        <v>16714.075873221744</v>
      </c>
      <c r="N23" s="67">
        <f t="shared" si="0"/>
        <v>14845.100413031116</v>
      </c>
      <c r="O23" s="68">
        <f t="shared" si="0"/>
        <v>-4497.6155736912206</v>
      </c>
      <c r="P23" s="35"/>
      <c r="Q23" s="35"/>
      <c r="R23" s="35"/>
    </row>
    <row r="24" spans="1:18" x14ac:dyDescent="0.4">
      <c r="A24" s="7">
        <v>16</v>
      </c>
      <c r="B24" s="105">
        <v>43871</v>
      </c>
      <c r="C24" s="106">
        <v>2</v>
      </c>
      <c r="D24" s="107">
        <v>-1</v>
      </c>
      <c r="E24" s="98">
        <v>-1</v>
      </c>
      <c r="F24" s="62">
        <v>-1</v>
      </c>
      <c r="G24" s="65">
        <f t="shared" si="1"/>
        <v>62713.381056624996</v>
      </c>
      <c r="H24" s="65">
        <f t="shared" si="1"/>
        <v>48958.198616118651</v>
      </c>
      <c r="I24" s="65">
        <f t="shared" si="1"/>
        <v>13366.485140669956</v>
      </c>
      <c r="J24" s="66">
        <f t="shared" si="2"/>
        <v>16670.645597330695</v>
      </c>
      <c r="K24" s="67">
        <f t="shared" si="2"/>
        <v>13014.204695423947</v>
      </c>
      <c r="L24" s="68">
        <f t="shared" si="2"/>
        <v>3553.1163032160648</v>
      </c>
      <c r="M24" s="66">
        <f t="shared" si="0"/>
        <v>-16670.645597330695</v>
      </c>
      <c r="N24" s="67">
        <f t="shared" si="0"/>
        <v>-13014.204695423947</v>
      </c>
      <c r="O24" s="68">
        <f t="shared" si="0"/>
        <v>-3553.1163032160648</v>
      </c>
      <c r="P24" s="35"/>
      <c r="Q24" s="35"/>
      <c r="R24" s="35"/>
    </row>
    <row r="25" spans="1:18" x14ac:dyDescent="0.4">
      <c r="A25" s="7">
        <v>17</v>
      </c>
      <c r="B25" s="105">
        <v>43859</v>
      </c>
      <c r="C25" s="106">
        <v>1</v>
      </c>
      <c r="D25" s="107">
        <v>-1</v>
      </c>
      <c r="E25" s="98">
        <v>-1</v>
      </c>
      <c r="F25" s="62">
        <v>-1</v>
      </c>
      <c r="G25" s="65">
        <f t="shared" si="1"/>
        <v>49543.571034733744</v>
      </c>
      <c r="H25" s="65">
        <f t="shared" si="1"/>
        <v>38676.976906733733</v>
      </c>
      <c r="I25" s="65">
        <f t="shared" si="1"/>
        <v>10559.523261129267</v>
      </c>
      <c r="J25" s="66">
        <f t="shared" si="2"/>
        <v>13169.81002189125</v>
      </c>
      <c r="K25" s="67">
        <f t="shared" si="2"/>
        <v>10281.221709384918</v>
      </c>
      <c r="L25" s="68">
        <f t="shared" si="2"/>
        <v>2806.9618795406905</v>
      </c>
      <c r="M25" s="66">
        <f t="shared" ref="M25:O58" si="3">IF(D25="","",J25*D25)</f>
        <v>-13169.81002189125</v>
      </c>
      <c r="N25" s="67">
        <f t="shared" si="3"/>
        <v>-10281.221709384918</v>
      </c>
      <c r="O25" s="68">
        <f t="shared" si="3"/>
        <v>-2806.9618795406905</v>
      </c>
      <c r="P25" s="35"/>
      <c r="Q25" s="35"/>
      <c r="R25" s="35"/>
    </row>
    <row r="26" spans="1:18" x14ac:dyDescent="0.4">
      <c r="A26" s="7">
        <v>18</v>
      </c>
      <c r="B26" s="105">
        <v>43851</v>
      </c>
      <c r="C26" s="106">
        <v>1</v>
      </c>
      <c r="D26" s="107">
        <v>0</v>
      </c>
      <c r="E26" s="98">
        <v>0</v>
      </c>
      <c r="F26" s="62">
        <v>0</v>
      </c>
      <c r="G26" s="65">
        <f t="shared" ref="G26:I41" si="4">IF(D26="","",G25+M26)</f>
        <v>49543.571034733744</v>
      </c>
      <c r="H26" s="65">
        <f t="shared" si="4"/>
        <v>38676.976906733733</v>
      </c>
      <c r="I26" s="65">
        <f t="shared" si="4"/>
        <v>10559.523261129267</v>
      </c>
      <c r="J26" s="66">
        <f t="shared" ref="J26:L45" si="5">IF(G25="","",G25*$J$6/100)</f>
        <v>10404.149917294086</v>
      </c>
      <c r="K26" s="67">
        <f t="shared" si="5"/>
        <v>8122.1651504140837</v>
      </c>
      <c r="L26" s="68">
        <f t="shared" si="5"/>
        <v>2217.4998848371461</v>
      </c>
      <c r="M26" s="66">
        <f t="shared" si="3"/>
        <v>0</v>
      </c>
      <c r="N26" s="67">
        <f t="shared" si="3"/>
        <v>0</v>
      </c>
      <c r="O26" s="68">
        <f t="shared" si="3"/>
        <v>0</v>
      </c>
      <c r="P26" s="35"/>
      <c r="Q26" s="35"/>
      <c r="R26" s="35"/>
    </row>
    <row r="27" spans="1:18" x14ac:dyDescent="0.4">
      <c r="A27" s="7">
        <v>19</v>
      </c>
      <c r="B27" s="105">
        <v>43846</v>
      </c>
      <c r="C27" s="106">
        <v>1</v>
      </c>
      <c r="D27" s="107">
        <v>1.27</v>
      </c>
      <c r="E27" s="98">
        <v>1.5</v>
      </c>
      <c r="F27" s="62">
        <v>-1</v>
      </c>
      <c r="G27" s="65">
        <f t="shared" si="4"/>
        <v>62756.841429697233</v>
      </c>
      <c r="H27" s="65">
        <f t="shared" si="4"/>
        <v>50860.224632354861</v>
      </c>
      <c r="I27" s="65">
        <f t="shared" si="4"/>
        <v>8342.0233762921198</v>
      </c>
      <c r="J27" s="66">
        <f t="shared" si="5"/>
        <v>10404.149917294086</v>
      </c>
      <c r="K27" s="67">
        <f t="shared" si="5"/>
        <v>8122.1651504140837</v>
      </c>
      <c r="L27" s="68">
        <f t="shared" si="5"/>
        <v>2217.4998848371461</v>
      </c>
      <c r="M27" s="66">
        <f t="shared" si="3"/>
        <v>13213.270394963489</v>
      </c>
      <c r="N27" s="67">
        <f t="shared" si="3"/>
        <v>12183.247725621126</v>
      </c>
      <c r="O27" s="68">
        <f t="shared" si="3"/>
        <v>-2217.4998848371461</v>
      </c>
      <c r="P27" s="35"/>
      <c r="Q27" s="35"/>
      <c r="R27" s="35"/>
    </row>
    <row r="28" spans="1:18" x14ac:dyDescent="0.4">
      <c r="A28" s="7">
        <v>20</v>
      </c>
      <c r="B28" s="105">
        <v>43837</v>
      </c>
      <c r="C28" s="106">
        <v>1</v>
      </c>
      <c r="D28" s="107">
        <v>-1</v>
      </c>
      <c r="E28" s="98">
        <v>-1</v>
      </c>
      <c r="F28" s="62">
        <v>-1</v>
      </c>
      <c r="G28" s="65">
        <f t="shared" si="4"/>
        <v>49577.904729460817</v>
      </c>
      <c r="H28" s="65">
        <f t="shared" si="4"/>
        <v>40179.577459560343</v>
      </c>
      <c r="I28" s="65">
        <f t="shared" si="4"/>
        <v>6590.1984672707749</v>
      </c>
      <c r="J28" s="66">
        <f t="shared" si="5"/>
        <v>13178.93670023642</v>
      </c>
      <c r="K28" s="67">
        <f t="shared" si="5"/>
        <v>10680.647172794521</v>
      </c>
      <c r="L28" s="68">
        <f t="shared" si="5"/>
        <v>1751.8249090213451</v>
      </c>
      <c r="M28" s="66">
        <f t="shared" si="3"/>
        <v>-13178.93670023642</v>
      </c>
      <c r="N28" s="67">
        <f t="shared" si="3"/>
        <v>-10680.647172794521</v>
      </c>
      <c r="O28" s="68">
        <f t="shared" si="3"/>
        <v>-1751.8249090213451</v>
      </c>
      <c r="P28" s="35"/>
      <c r="Q28" s="35"/>
      <c r="R28" s="35"/>
    </row>
    <row r="29" spans="1:18" x14ac:dyDescent="0.4">
      <c r="A29" s="7">
        <v>21</v>
      </c>
      <c r="B29" s="108">
        <v>43825</v>
      </c>
      <c r="C29" s="106">
        <v>1</v>
      </c>
      <c r="D29" s="107">
        <v>1.27</v>
      </c>
      <c r="E29" s="98">
        <v>1.5</v>
      </c>
      <c r="F29" s="62">
        <v>2</v>
      </c>
      <c r="G29" s="65">
        <f t="shared" si="4"/>
        <v>62800.331920808021</v>
      </c>
      <c r="H29" s="65">
        <f t="shared" si="4"/>
        <v>52836.14435932185</v>
      </c>
      <c r="I29" s="65">
        <f t="shared" si="4"/>
        <v>9358.0818235245006</v>
      </c>
      <c r="J29" s="66">
        <f t="shared" si="5"/>
        <v>10411.359993186772</v>
      </c>
      <c r="K29" s="67">
        <f t="shared" si="5"/>
        <v>8437.7112665076711</v>
      </c>
      <c r="L29" s="68">
        <f t="shared" si="5"/>
        <v>1383.9416781268626</v>
      </c>
      <c r="M29" s="66">
        <f t="shared" si="3"/>
        <v>13222.4271913472</v>
      </c>
      <c r="N29" s="67">
        <f t="shared" si="3"/>
        <v>12656.566899761507</v>
      </c>
      <c r="O29" s="68">
        <f t="shared" si="3"/>
        <v>2767.8833562537252</v>
      </c>
      <c r="P29" s="35"/>
      <c r="Q29" s="35"/>
      <c r="R29" s="35"/>
    </row>
    <row r="30" spans="1:18" x14ac:dyDescent="0.4">
      <c r="A30" s="7">
        <v>22</v>
      </c>
      <c r="B30" s="105">
        <v>44189</v>
      </c>
      <c r="C30" s="106">
        <v>1</v>
      </c>
      <c r="D30" s="107">
        <v>1.27</v>
      </c>
      <c r="E30" s="98">
        <v>1.5</v>
      </c>
      <c r="F30" s="63">
        <v>2</v>
      </c>
      <c r="G30" s="65">
        <f t="shared" si="4"/>
        <v>79549.180444087513</v>
      </c>
      <c r="H30" s="65">
        <f t="shared" si="4"/>
        <v>69479.52983250824</v>
      </c>
      <c r="I30" s="65">
        <f t="shared" si="4"/>
        <v>13288.476189404792</v>
      </c>
      <c r="J30" s="66">
        <f t="shared" si="5"/>
        <v>13188.069703369685</v>
      </c>
      <c r="K30" s="67">
        <f t="shared" si="5"/>
        <v>11095.59031545759</v>
      </c>
      <c r="L30" s="68">
        <f t="shared" si="5"/>
        <v>1965.1971829401452</v>
      </c>
      <c r="M30" s="66">
        <f t="shared" si="3"/>
        <v>16748.848523279499</v>
      </c>
      <c r="N30" s="67">
        <f t="shared" si="3"/>
        <v>16643.385473186383</v>
      </c>
      <c r="O30" s="68">
        <f t="shared" si="3"/>
        <v>3930.3943658802905</v>
      </c>
      <c r="P30" s="35"/>
      <c r="Q30" s="35"/>
      <c r="R30" s="35"/>
    </row>
    <row r="31" spans="1:18" x14ac:dyDescent="0.4">
      <c r="A31" s="7">
        <v>23</v>
      </c>
      <c r="B31" s="105">
        <v>44183</v>
      </c>
      <c r="C31" s="106">
        <v>1</v>
      </c>
      <c r="D31" s="107">
        <v>-1</v>
      </c>
      <c r="E31" s="98">
        <v>-1</v>
      </c>
      <c r="F31" s="62">
        <v>-1</v>
      </c>
      <c r="G31" s="65">
        <f t="shared" si="4"/>
        <v>62843.852550829135</v>
      </c>
      <c r="H31" s="65">
        <f t="shared" si="4"/>
        <v>54888.828567681514</v>
      </c>
      <c r="I31" s="65">
        <f t="shared" si="4"/>
        <v>10497.896189629784</v>
      </c>
      <c r="J31" s="66">
        <f t="shared" si="5"/>
        <v>16705.327893258378</v>
      </c>
      <c r="K31" s="67">
        <f t="shared" si="5"/>
        <v>14590.70126482673</v>
      </c>
      <c r="L31" s="68">
        <f t="shared" si="5"/>
        <v>2790.5799997750064</v>
      </c>
      <c r="M31" s="66">
        <f t="shared" si="3"/>
        <v>-16705.327893258378</v>
      </c>
      <c r="N31" s="67">
        <f t="shared" si="3"/>
        <v>-14590.70126482673</v>
      </c>
      <c r="O31" s="68">
        <f t="shared" si="3"/>
        <v>-2790.5799997750064</v>
      </c>
      <c r="P31" s="35"/>
      <c r="Q31" s="35"/>
      <c r="R31" s="35"/>
    </row>
    <row r="32" spans="1:18" x14ac:dyDescent="0.4">
      <c r="A32" s="7">
        <v>24</v>
      </c>
      <c r="B32" s="105">
        <v>44183</v>
      </c>
      <c r="C32" s="106">
        <v>2</v>
      </c>
      <c r="D32" s="107">
        <v>-1</v>
      </c>
      <c r="E32" s="98">
        <v>-1</v>
      </c>
      <c r="F32" s="62">
        <v>-1</v>
      </c>
      <c r="G32" s="65">
        <f t="shared" si="4"/>
        <v>49646.643515155018</v>
      </c>
      <c r="H32" s="65">
        <f t="shared" si="4"/>
        <v>43362.174568468399</v>
      </c>
      <c r="I32" s="65">
        <f t="shared" si="4"/>
        <v>8293.3379898075291</v>
      </c>
      <c r="J32" s="66">
        <f t="shared" si="5"/>
        <v>13197.209035674119</v>
      </c>
      <c r="K32" s="67">
        <f t="shared" si="5"/>
        <v>11526.653999213118</v>
      </c>
      <c r="L32" s="68">
        <f t="shared" si="5"/>
        <v>2204.5581998222547</v>
      </c>
      <c r="M32" s="66">
        <f t="shared" si="3"/>
        <v>-13197.209035674119</v>
      </c>
      <c r="N32" s="67">
        <f t="shared" si="3"/>
        <v>-11526.653999213118</v>
      </c>
      <c r="O32" s="68">
        <f t="shared" si="3"/>
        <v>-2204.5581998222547</v>
      </c>
      <c r="P32" s="35"/>
      <c r="Q32" s="35"/>
      <c r="R32" s="35"/>
    </row>
    <row r="33" spans="1:18" x14ac:dyDescent="0.4">
      <c r="A33" s="7">
        <v>25</v>
      </c>
      <c r="B33" s="105">
        <v>44161</v>
      </c>
      <c r="C33" s="106">
        <v>1</v>
      </c>
      <c r="D33" s="107">
        <v>1.27</v>
      </c>
      <c r="E33" s="98">
        <v>1.5</v>
      </c>
      <c r="F33" s="63">
        <v>2</v>
      </c>
      <c r="G33" s="65">
        <f t="shared" si="4"/>
        <v>62887.403340646859</v>
      </c>
      <c r="H33" s="65">
        <f t="shared" si="4"/>
        <v>57021.259557535945</v>
      </c>
      <c r="I33" s="65">
        <f t="shared" si="4"/>
        <v>11776.539945526692</v>
      </c>
      <c r="J33" s="66">
        <f t="shared" si="5"/>
        <v>10425.795138182553</v>
      </c>
      <c r="K33" s="67">
        <f t="shared" si="5"/>
        <v>9106.0566593783642</v>
      </c>
      <c r="L33" s="68">
        <f t="shared" si="5"/>
        <v>1741.6009778595812</v>
      </c>
      <c r="M33" s="66">
        <f t="shared" si="3"/>
        <v>13240.759825491843</v>
      </c>
      <c r="N33" s="67">
        <f t="shared" si="3"/>
        <v>13659.084989067545</v>
      </c>
      <c r="O33" s="68">
        <f t="shared" si="3"/>
        <v>3483.2019557191625</v>
      </c>
      <c r="P33" s="35"/>
      <c r="Q33" s="35"/>
      <c r="R33" s="35"/>
    </row>
    <row r="34" spans="1:18" x14ac:dyDescent="0.4">
      <c r="A34" s="7">
        <v>26</v>
      </c>
      <c r="B34" s="105">
        <v>44119</v>
      </c>
      <c r="C34" s="106">
        <v>1</v>
      </c>
      <c r="D34" s="107">
        <v>1.27</v>
      </c>
      <c r="E34" s="98">
        <v>1.5</v>
      </c>
      <c r="F34" s="62">
        <v>2</v>
      </c>
      <c r="G34" s="65">
        <f t="shared" si="4"/>
        <v>79659.473811597374</v>
      </c>
      <c r="H34" s="65">
        <f t="shared" si="4"/>
        <v>74982.956318159762</v>
      </c>
      <c r="I34" s="65">
        <f t="shared" si="4"/>
        <v>16722.686722647904</v>
      </c>
      <c r="J34" s="66">
        <f t="shared" si="5"/>
        <v>13206.354701535842</v>
      </c>
      <c r="K34" s="67">
        <f t="shared" si="5"/>
        <v>11974.46450708255</v>
      </c>
      <c r="L34" s="68">
        <f t="shared" si="5"/>
        <v>2473.0733885606055</v>
      </c>
      <c r="M34" s="66">
        <f t="shared" si="3"/>
        <v>16772.070470950519</v>
      </c>
      <c r="N34" s="67">
        <f t="shared" si="3"/>
        <v>17961.696760623825</v>
      </c>
      <c r="O34" s="68">
        <f t="shared" si="3"/>
        <v>4946.146777121211</v>
      </c>
      <c r="P34" s="35"/>
      <c r="Q34" s="35"/>
      <c r="R34" s="35"/>
    </row>
    <row r="35" spans="1:18" x14ac:dyDescent="0.4">
      <c r="A35" s="7">
        <v>27</v>
      </c>
      <c r="B35" s="105">
        <v>44118</v>
      </c>
      <c r="C35" s="106">
        <v>1</v>
      </c>
      <c r="D35" s="107">
        <v>1.27</v>
      </c>
      <c r="E35" s="98">
        <v>1.5</v>
      </c>
      <c r="F35" s="62">
        <v>2</v>
      </c>
      <c r="G35" s="65">
        <f t="shared" si="4"/>
        <v>100904.6554771504</v>
      </c>
      <c r="H35" s="65">
        <f t="shared" si="4"/>
        <v>98602.587558380095</v>
      </c>
      <c r="I35" s="65">
        <f t="shared" si="4"/>
        <v>23746.215146160022</v>
      </c>
      <c r="J35" s="66">
        <f t="shared" si="5"/>
        <v>16728.489500435448</v>
      </c>
      <c r="K35" s="67">
        <f t="shared" si="5"/>
        <v>15746.42082681355</v>
      </c>
      <c r="L35" s="68">
        <f t="shared" si="5"/>
        <v>3511.7642117560595</v>
      </c>
      <c r="M35" s="66">
        <f t="shared" si="3"/>
        <v>21245.18166555302</v>
      </c>
      <c r="N35" s="67">
        <f t="shared" si="3"/>
        <v>23619.631240220326</v>
      </c>
      <c r="O35" s="68">
        <f t="shared" si="3"/>
        <v>7023.5284235121189</v>
      </c>
      <c r="P35" s="35"/>
      <c r="Q35" s="35"/>
      <c r="R35" s="35"/>
    </row>
    <row r="36" spans="1:18" x14ac:dyDescent="0.4">
      <c r="A36" s="7">
        <v>28</v>
      </c>
      <c r="B36" s="105">
        <v>44104</v>
      </c>
      <c r="C36" s="106">
        <v>1</v>
      </c>
      <c r="D36" s="107">
        <v>1.27</v>
      </c>
      <c r="E36" s="98">
        <v>1.5</v>
      </c>
      <c r="F36" s="62">
        <v>2</v>
      </c>
      <c r="G36" s="65">
        <f t="shared" si="4"/>
        <v>127815.92709290641</v>
      </c>
      <c r="H36" s="65">
        <f t="shared" si="4"/>
        <v>129662.40263926983</v>
      </c>
      <c r="I36" s="65">
        <f t="shared" si="4"/>
        <v>33719.625507547229</v>
      </c>
      <c r="J36" s="66">
        <f t="shared" si="5"/>
        <v>21189.977650201585</v>
      </c>
      <c r="K36" s="67">
        <f t="shared" si="5"/>
        <v>20706.543387259819</v>
      </c>
      <c r="L36" s="68">
        <f t="shared" si="5"/>
        <v>4986.7051806936042</v>
      </c>
      <c r="M36" s="66">
        <f t="shared" si="3"/>
        <v>26911.271615756013</v>
      </c>
      <c r="N36" s="67">
        <f t="shared" si="3"/>
        <v>31059.815080889726</v>
      </c>
      <c r="O36" s="68">
        <f t="shared" si="3"/>
        <v>9973.4103613872085</v>
      </c>
      <c r="P36" s="35"/>
      <c r="Q36" s="35"/>
      <c r="R36" s="35"/>
    </row>
    <row r="37" spans="1:18" x14ac:dyDescent="0.4">
      <c r="A37" s="7">
        <v>29</v>
      </c>
      <c r="B37" s="105">
        <v>44090</v>
      </c>
      <c r="C37" s="106">
        <v>2</v>
      </c>
      <c r="D37" s="107">
        <v>-1</v>
      </c>
      <c r="E37" s="98">
        <v>-1</v>
      </c>
      <c r="F37" s="62">
        <v>-1</v>
      </c>
      <c r="G37" s="65">
        <f t="shared" si="4"/>
        <v>100974.58240339607</v>
      </c>
      <c r="H37" s="65">
        <f t="shared" si="4"/>
        <v>102433.29808502317</v>
      </c>
      <c r="I37" s="65">
        <f t="shared" si="4"/>
        <v>26638.504150962312</v>
      </c>
      <c r="J37" s="66">
        <f t="shared" si="5"/>
        <v>26841.344689510344</v>
      </c>
      <c r="K37" s="67">
        <f t="shared" si="5"/>
        <v>27229.104554246664</v>
      </c>
      <c r="L37" s="68">
        <f t="shared" si="5"/>
        <v>7081.1213565849184</v>
      </c>
      <c r="M37" s="66">
        <f t="shared" si="3"/>
        <v>-26841.344689510344</v>
      </c>
      <c r="N37" s="67">
        <f t="shared" si="3"/>
        <v>-27229.104554246664</v>
      </c>
      <c r="O37" s="68">
        <f t="shared" si="3"/>
        <v>-7081.1213565849184</v>
      </c>
      <c r="P37" s="35"/>
      <c r="Q37" s="35"/>
      <c r="R37" s="35"/>
    </row>
    <row r="38" spans="1:18" x14ac:dyDescent="0.4">
      <c r="A38" s="7">
        <v>30</v>
      </c>
      <c r="B38" s="105">
        <v>44066</v>
      </c>
      <c r="C38" s="106">
        <v>1</v>
      </c>
      <c r="D38" s="107">
        <v>-1</v>
      </c>
      <c r="E38" s="98">
        <v>-1</v>
      </c>
      <c r="F38" s="62">
        <v>-1</v>
      </c>
      <c r="G38" s="65">
        <f t="shared" si="4"/>
        <v>79769.920098682895</v>
      </c>
      <c r="H38" s="65">
        <f t="shared" si="4"/>
        <v>80922.305487168313</v>
      </c>
      <c r="I38" s="65">
        <f t="shared" si="4"/>
        <v>21044.418279260226</v>
      </c>
      <c r="J38" s="66">
        <f t="shared" si="5"/>
        <v>21204.662304713172</v>
      </c>
      <c r="K38" s="67">
        <f t="shared" si="5"/>
        <v>21510.992597854864</v>
      </c>
      <c r="L38" s="68">
        <f t="shared" si="5"/>
        <v>5594.0858717020856</v>
      </c>
      <c r="M38" s="66">
        <f t="shared" si="3"/>
        <v>-21204.662304713172</v>
      </c>
      <c r="N38" s="67">
        <f t="shared" si="3"/>
        <v>-21510.992597854864</v>
      </c>
      <c r="O38" s="68">
        <f t="shared" si="3"/>
        <v>-5594.0858717020856</v>
      </c>
      <c r="P38" s="35"/>
      <c r="Q38" s="35"/>
      <c r="R38" s="35"/>
    </row>
    <row r="39" spans="1:18" x14ac:dyDescent="0.4">
      <c r="A39" s="7">
        <v>31</v>
      </c>
      <c r="B39" s="105">
        <v>44059</v>
      </c>
      <c r="C39" s="106">
        <v>1</v>
      </c>
      <c r="D39" s="107">
        <v>1.27</v>
      </c>
      <c r="E39" s="98">
        <v>1.5</v>
      </c>
      <c r="F39" s="62">
        <v>-1</v>
      </c>
      <c r="G39" s="65">
        <f t="shared" si="4"/>
        <v>101044.55778900161</v>
      </c>
      <c r="H39" s="65">
        <f t="shared" si="4"/>
        <v>106412.83171562632</v>
      </c>
      <c r="I39" s="65">
        <f t="shared" si="4"/>
        <v>16625.090440615579</v>
      </c>
      <c r="J39" s="66">
        <f t="shared" si="5"/>
        <v>16751.683220723407</v>
      </c>
      <c r="K39" s="67">
        <f t="shared" si="5"/>
        <v>16993.684152305344</v>
      </c>
      <c r="L39" s="68">
        <f t="shared" si="5"/>
        <v>4419.3278386446473</v>
      </c>
      <c r="M39" s="66">
        <f t="shared" si="3"/>
        <v>21274.637690318727</v>
      </c>
      <c r="N39" s="67">
        <f t="shared" si="3"/>
        <v>25490.526228458017</v>
      </c>
      <c r="O39" s="68">
        <f t="shared" si="3"/>
        <v>-4419.3278386446473</v>
      </c>
      <c r="P39" s="35"/>
      <c r="Q39" s="35"/>
      <c r="R39" s="35"/>
    </row>
    <row r="40" spans="1:18" x14ac:dyDescent="0.4">
      <c r="A40" s="7">
        <v>32</v>
      </c>
      <c r="B40" s="105">
        <v>44041</v>
      </c>
      <c r="C40" s="106">
        <v>1</v>
      </c>
      <c r="D40" s="107">
        <v>1.27</v>
      </c>
      <c r="E40" s="98">
        <v>1.5</v>
      </c>
      <c r="F40" s="62">
        <v>2</v>
      </c>
      <c r="G40" s="65">
        <f t="shared" si="4"/>
        <v>127993.14135132835</v>
      </c>
      <c r="H40" s="65">
        <f t="shared" si="4"/>
        <v>139932.87370604862</v>
      </c>
      <c r="I40" s="65">
        <f t="shared" si="4"/>
        <v>23607.62842567412</v>
      </c>
      <c r="J40" s="66">
        <f t="shared" si="5"/>
        <v>21219.357135690338</v>
      </c>
      <c r="K40" s="67">
        <f t="shared" si="5"/>
        <v>22346.69466028153</v>
      </c>
      <c r="L40" s="68">
        <f t="shared" si="5"/>
        <v>3491.2689925292716</v>
      </c>
      <c r="M40" s="66">
        <f t="shared" si="3"/>
        <v>26948.58356232673</v>
      </c>
      <c r="N40" s="67">
        <f t="shared" si="3"/>
        <v>33520.041990422294</v>
      </c>
      <c r="O40" s="68">
        <f t="shared" si="3"/>
        <v>6982.5379850585432</v>
      </c>
      <c r="P40" s="35"/>
      <c r="Q40" s="35"/>
      <c r="R40" s="35"/>
    </row>
    <row r="41" spans="1:18" x14ac:dyDescent="0.4">
      <c r="A41" s="7">
        <v>33</v>
      </c>
      <c r="B41" s="105">
        <v>44035</v>
      </c>
      <c r="C41" s="106">
        <v>1</v>
      </c>
      <c r="D41" s="107">
        <v>1.27</v>
      </c>
      <c r="E41" s="98">
        <v>1.5</v>
      </c>
      <c r="F41" s="63">
        <v>2</v>
      </c>
      <c r="G41" s="65">
        <f t="shared" si="4"/>
        <v>162128.91214972764</v>
      </c>
      <c r="H41" s="65">
        <f t="shared" si="4"/>
        <v>184011.72892345395</v>
      </c>
      <c r="I41" s="65">
        <f t="shared" si="4"/>
        <v>33522.832364457252</v>
      </c>
      <c r="J41" s="66">
        <f t="shared" si="5"/>
        <v>26878.559683778953</v>
      </c>
      <c r="K41" s="67">
        <f t="shared" si="5"/>
        <v>29385.903478270211</v>
      </c>
      <c r="L41" s="68">
        <f t="shared" si="5"/>
        <v>4957.601969391565</v>
      </c>
      <c r="M41" s="66">
        <f t="shared" si="3"/>
        <v>34135.770798399273</v>
      </c>
      <c r="N41" s="67">
        <f t="shared" si="3"/>
        <v>44078.855217405318</v>
      </c>
      <c r="O41" s="68">
        <f t="shared" si="3"/>
        <v>9915.2039387831301</v>
      </c>
      <c r="P41" s="35"/>
      <c r="Q41" s="35"/>
      <c r="R41" s="35"/>
    </row>
    <row r="42" spans="1:18" x14ac:dyDescent="0.4">
      <c r="A42" s="7">
        <v>34</v>
      </c>
      <c r="B42" s="105">
        <v>44016</v>
      </c>
      <c r="C42" s="106">
        <v>2</v>
      </c>
      <c r="D42" s="107">
        <v>1.27</v>
      </c>
      <c r="E42" s="98">
        <v>1.5</v>
      </c>
      <c r="F42" s="62">
        <v>-1</v>
      </c>
      <c r="G42" s="65">
        <f t="shared" ref="G42:I42" si="6">IF(D42="","",G41+M42)</f>
        <v>205368.69302005999</v>
      </c>
      <c r="H42" s="65">
        <f t="shared" si="6"/>
        <v>241975.42353434194</v>
      </c>
      <c r="I42" s="65">
        <f t="shared" si="6"/>
        <v>26483.03756792123</v>
      </c>
      <c r="J42" s="66">
        <f t="shared" si="5"/>
        <v>34047.071551442801</v>
      </c>
      <c r="K42" s="67">
        <f t="shared" si="5"/>
        <v>38642.463073925326</v>
      </c>
      <c r="L42" s="68">
        <f t="shared" si="5"/>
        <v>7039.7947965360227</v>
      </c>
      <c r="M42" s="66">
        <f>IF(D42="","",J42*D42)</f>
        <v>43239.780870332361</v>
      </c>
      <c r="N42" s="67">
        <f t="shared" si="3"/>
        <v>57963.694610887993</v>
      </c>
      <c r="O42" s="68">
        <f t="shared" si="3"/>
        <v>-7039.7947965360227</v>
      </c>
      <c r="P42" s="35"/>
      <c r="Q42" s="35"/>
      <c r="R42" s="35"/>
    </row>
    <row r="43" spans="1:18" x14ac:dyDescent="0.4">
      <c r="A43" s="3">
        <v>35</v>
      </c>
      <c r="B43" s="105">
        <v>44013</v>
      </c>
      <c r="C43" s="106">
        <v>1</v>
      </c>
      <c r="D43" s="107">
        <v>1.27</v>
      </c>
      <c r="E43" s="98">
        <v>1.5</v>
      </c>
      <c r="F43" s="62">
        <v>2</v>
      </c>
      <c r="G43" s="65">
        <f>IF(D43="","",G42+M43)</f>
        <v>260140.52344850998</v>
      </c>
      <c r="H43" s="65">
        <f>IF(E43="","",H42+N43)</f>
        <v>318197.68194765964</v>
      </c>
      <c r="I43" s="65">
        <f>IF(F43="","",I42+O43)</f>
        <v>37605.913346448149</v>
      </c>
      <c r="J43" s="66">
        <f t="shared" si="5"/>
        <v>43127.425534212598</v>
      </c>
      <c r="K43" s="67">
        <f t="shared" si="5"/>
        <v>50814.838942211813</v>
      </c>
      <c r="L43" s="68">
        <f t="shared" si="5"/>
        <v>5561.4378892634586</v>
      </c>
      <c r="M43" s="66">
        <f t="shared" si="3"/>
        <v>54771.830428449997</v>
      </c>
      <c r="N43" s="67">
        <f t="shared" si="3"/>
        <v>76222.258413317715</v>
      </c>
      <c r="O43" s="68">
        <f t="shared" si="3"/>
        <v>11122.875778526917</v>
      </c>
    </row>
    <row r="44" spans="1:18" x14ac:dyDescent="0.4">
      <c r="A44" s="7">
        <v>36</v>
      </c>
      <c r="B44" s="105">
        <v>44007</v>
      </c>
      <c r="C44" s="106">
        <v>2</v>
      </c>
      <c r="D44" s="107">
        <v>1.27</v>
      </c>
      <c r="E44" s="98">
        <v>1.5</v>
      </c>
      <c r="F44" s="62">
        <v>2</v>
      </c>
      <c r="G44" s="65">
        <f t="shared" ref="G44:I57" si="7">IF(D44="","",G43+M44)</f>
        <v>329520.00105222757</v>
      </c>
      <c r="H44" s="65">
        <f t="shared" si="7"/>
        <v>418429.95176117244</v>
      </c>
      <c r="I44" s="65">
        <f t="shared" si="7"/>
        <v>53400.396951956369</v>
      </c>
      <c r="J44" s="66">
        <f t="shared" si="5"/>
        <v>54629.509924187092</v>
      </c>
      <c r="K44" s="67">
        <f t="shared" si="5"/>
        <v>66821.513209008524</v>
      </c>
      <c r="L44" s="68">
        <f t="shared" si="5"/>
        <v>7897.2418027541107</v>
      </c>
      <c r="M44" s="66">
        <f>IF(D44="","",J44*D44)</f>
        <v>69379.477603717605</v>
      </c>
      <c r="N44" s="67">
        <f t="shared" si="3"/>
        <v>100232.26981351279</v>
      </c>
      <c r="O44" s="68">
        <f t="shared" si="3"/>
        <v>15794.483605508221</v>
      </c>
    </row>
    <row r="45" spans="1:18" x14ac:dyDescent="0.4">
      <c r="A45" s="7">
        <v>37</v>
      </c>
      <c r="B45" s="105">
        <v>43980</v>
      </c>
      <c r="C45" s="106">
        <v>2</v>
      </c>
      <c r="D45" s="107">
        <v>-1</v>
      </c>
      <c r="E45" s="98">
        <v>-1</v>
      </c>
      <c r="F45" s="62">
        <v>-1</v>
      </c>
      <c r="G45" s="65">
        <f t="shared" si="7"/>
        <v>260320.80083125978</v>
      </c>
      <c r="H45" s="65">
        <f t="shared" si="7"/>
        <v>330559.66189132619</v>
      </c>
      <c r="I45" s="65">
        <f t="shared" si="7"/>
        <v>42186.313592045532</v>
      </c>
      <c r="J45" s="66">
        <f t="shared" si="5"/>
        <v>69199.200220967788</v>
      </c>
      <c r="K45" s="67">
        <f t="shared" si="5"/>
        <v>87870.289869846223</v>
      </c>
      <c r="L45" s="68">
        <f t="shared" si="5"/>
        <v>11214.083359910837</v>
      </c>
      <c r="M45" s="66">
        <f t="shared" si="3"/>
        <v>-69199.200220967788</v>
      </c>
      <c r="N45" s="67">
        <f t="shared" si="3"/>
        <v>-87870.289869846223</v>
      </c>
      <c r="O45" s="68">
        <f t="shared" si="3"/>
        <v>-11214.083359910837</v>
      </c>
    </row>
    <row r="46" spans="1:18" x14ac:dyDescent="0.4">
      <c r="A46" s="7">
        <v>38</v>
      </c>
      <c r="B46" s="105">
        <v>43978</v>
      </c>
      <c r="C46" s="106">
        <v>2</v>
      </c>
      <c r="D46" s="107">
        <v>-1</v>
      </c>
      <c r="E46" s="98">
        <v>-1</v>
      </c>
      <c r="F46" s="62">
        <v>-1</v>
      </c>
      <c r="G46" s="65">
        <f t="shared" si="7"/>
        <v>205653.43265669522</v>
      </c>
      <c r="H46" s="65">
        <f t="shared" si="7"/>
        <v>261142.13289414771</v>
      </c>
      <c r="I46" s="65">
        <f t="shared" si="7"/>
        <v>33327.187737715969</v>
      </c>
      <c r="J46" s="66">
        <f t="shared" ref="J46:L56" si="8">IF(G45="","",G45*$J$6/100)</f>
        <v>54667.368174564552</v>
      </c>
      <c r="K46" s="67">
        <f t="shared" si="8"/>
        <v>69417.528997178495</v>
      </c>
      <c r="L46" s="68">
        <f t="shared" si="8"/>
        <v>8859.1258543295608</v>
      </c>
      <c r="M46" s="66">
        <f t="shared" si="3"/>
        <v>-54667.368174564552</v>
      </c>
      <c r="N46" s="67">
        <f t="shared" si="3"/>
        <v>-69417.528997178495</v>
      </c>
      <c r="O46" s="68">
        <f t="shared" si="3"/>
        <v>-8859.1258543295608</v>
      </c>
    </row>
    <row r="47" spans="1:18" x14ac:dyDescent="0.4">
      <c r="A47" s="7">
        <v>39</v>
      </c>
      <c r="B47" s="105">
        <v>43954</v>
      </c>
      <c r="C47" s="106">
        <v>1</v>
      </c>
      <c r="D47" s="107">
        <v>-1</v>
      </c>
      <c r="E47" s="98">
        <v>-1</v>
      </c>
      <c r="F47" s="62">
        <v>-1</v>
      </c>
      <c r="G47" s="65">
        <f t="shared" si="7"/>
        <v>162466.21179878921</v>
      </c>
      <c r="H47" s="65">
        <f t="shared" si="7"/>
        <v>206302.2849863767</v>
      </c>
      <c r="I47" s="65">
        <f t="shared" si="7"/>
        <v>26328.478312795614</v>
      </c>
      <c r="J47" s="66">
        <f t="shared" si="8"/>
        <v>43187.220857905995</v>
      </c>
      <c r="K47" s="67">
        <f t="shared" si="8"/>
        <v>54839.847907771022</v>
      </c>
      <c r="L47" s="68">
        <f t="shared" si="8"/>
        <v>6998.7094249203537</v>
      </c>
      <c r="M47" s="66">
        <f t="shared" si="3"/>
        <v>-43187.220857905995</v>
      </c>
      <c r="N47" s="67">
        <f t="shared" si="3"/>
        <v>-54839.847907771022</v>
      </c>
      <c r="O47" s="68">
        <f t="shared" si="3"/>
        <v>-6998.7094249203537</v>
      </c>
    </row>
    <row r="48" spans="1:18" x14ac:dyDescent="0.4">
      <c r="A48" s="7">
        <v>40</v>
      </c>
      <c r="B48" s="105">
        <v>43951</v>
      </c>
      <c r="C48" s="106">
        <v>2</v>
      </c>
      <c r="D48" s="107">
        <v>1.27</v>
      </c>
      <c r="E48" s="98">
        <v>1.5</v>
      </c>
      <c r="F48" s="63">
        <v>2</v>
      </c>
      <c r="G48" s="65">
        <f t="shared" si="7"/>
        <v>205795.95048552629</v>
      </c>
      <c r="H48" s="65">
        <f t="shared" si="7"/>
        <v>271287.50475708535</v>
      </c>
      <c r="I48" s="65">
        <f t="shared" si="7"/>
        <v>37386.439204169772</v>
      </c>
      <c r="J48" s="66">
        <f t="shared" si="8"/>
        <v>34117.904477745731</v>
      </c>
      <c r="K48" s="67">
        <f t="shared" si="8"/>
        <v>43323.479847139111</v>
      </c>
      <c r="L48" s="68">
        <f t="shared" si="8"/>
        <v>5528.9804456870797</v>
      </c>
      <c r="M48" s="66">
        <f t="shared" si="3"/>
        <v>43329.738686737081</v>
      </c>
      <c r="N48" s="67">
        <f t="shared" si="3"/>
        <v>64985.219770708667</v>
      </c>
      <c r="O48" s="68">
        <f t="shared" si="3"/>
        <v>11057.960891374159</v>
      </c>
    </row>
    <row r="49" spans="1:15" x14ac:dyDescent="0.4">
      <c r="A49" s="7">
        <v>41</v>
      </c>
      <c r="B49" s="105">
        <v>43947</v>
      </c>
      <c r="C49" s="106">
        <v>2</v>
      </c>
      <c r="D49" s="107">
        <v>1.27</v>
      </c>
      <c r="E49" s="98">
        <v>1.5</v>
      </c>
      <c r="F49" s="63">
        <v>2</v>
      </c>
      <c r="G49" s="65">
        <f t="shared" si="7"/>
        <v>260681.73048001615</v>
      </c>
      <c r="H49" s="65">
        <f t="shared" si="7"/>
        <v>356743.06875556725</v>
      </c>
      <c r="I49" s="65">
        <f t="shared" si="7"/>
        <v>53088.743669921074</v>
      </c>
      <c r="J49" s="66">
        <f t="shared" si="8"/>
        <v>43217.149601960518</v>
      </c>
      <c r="K49" s="67">
        <f t="shared" si="8"/>
        <v>56970.375998987925</v>
      </c>
      <c r="L49" s="68">
        <f t="shared" si="8"/>
        <v>7851.1522328756519</v>
      </c>
      <c r="M49" s="66">
        <f t="shared" si="3"/>
        <v>54885.779994489858</v>
      </c>
      <c r="N49" s="67">
        <f t="shared" si="3"/>
        <v>85455.563998481884</v>
      </c>
      <c r="O49" s="68">
        <f t="shared" si="3"/>
        <v>15702.304465751304</v>
      </c>
    </row>
    <row r="50" spans="1:15" x14ac:dyDescent="0.4">
      <c r="A50" s="7">
        <v>42</v>
      </c>
      <c r="B50" s="105">
        <v>43937</v>
      </c>
      <c r="C50" s="106">
        <v>1</v>
      </c>
      <c r="D50" s="107">
        <v>-1</v>
      </c>
      <c r="E50" s="98">
        <v>-1</v>
      </c>
      <c r="F50" s="62">
        <v>-1</v>
      </c>
      <c r="G50" s="65">
        <f t="shared" si="7"/>
        <v>205938.56707921275</v>
      </c>
      <c r="H50" s="65">
        <f t="shared" si="7"/>
        <v>281827.02431689814</v>
      </c>
      <c r="I50" s="65">
        <f t="shared" si="7"/>
        <v>41940.107499237645</v>
      </c>
      <c r="J50" s="66">
        <f t="shared" si="8"/>
        <v>54743.163400803394</v>
      </c>
      <c r="K50" s="67">
        <f t="shared" si="8"/>
        <v>74916.044438669123</v>
      </c>
      <c r="L50" s="68">
        <f t="shared" si="8"/>
        <v>11148.636170683427</v>
      </c>
      <c r="M50" s="66">
        <f t="shared" si="3"/>
        <v>-54743.163400803394</v>
      </c>
      <c r="N50" s="67">
        <f t="shared" si="3"/>
        <v>-74916.044438669123</v>
      </c>
      <c r="O50" s="68">
        <f t="shared" si="3"/>
        <v>-11148.636170683427</v>
      </c>
    </row>
    <row r="51" spans="1:15" x14ac:dyDescent="0.4">
      <c r="A51" s="7">
        <v>43</v>
      </c>
      <c r="B51" s="105">
        <v>43931</v>
      </c>
      <c r="C51" s="106">
        <v>2</v>
      </c>
      <c r="D51" s="107">
        <v>1.27</v>
      </c>
      <c r="E51" s="98">
        <v>1.5</v>
      </c>
      <c r="F51" s="62">
        <v>-1</v>
      </c>
      <c r="G51" s="65">
        <f t="shared" si="7"/>
        <v>260862.38291923879</v>
      </c>
      <c r="H51" s="65">
        <f t="shared" si="7"/>
        <v>370602.53697672102</v>
      </c>
      <c r="I51" s="65">
        <f t="shared" si="7"/>
        <v>33132.684924397741</v>
      </c>
      <c r="J51" s="66">
        <f t="shared" si="8"/>
        <v>43247.099086634676</v>
      </c>
      <c r="K51" s="67">
        <f t="shared" si="8"/>
        <v>59183.67510654861</v>
      </c>
      <c r="L51" s="68">
        <f t="shared" si="8"/>
        <v>8807.4225748399058</v>
      </c>
      <c r="M51" s="66">
        <f t="shared" si="3"/>
        <v>54923.815840026036</v>
      </c>
      <c r="N51" s="67">
        <f t="shared" si="3"/>
        <v>88775.512659822911</v>
      </c>
      <c r="O51" s="68">
        <f t="shared" si="3"/>
        <v>-8807.4225748399058</v>
      </c>
    </row>
    <row r="52" spans="1:15" x14ac:dyDescent="0.4">
      <c r="A52" s="7">
        <v>44</v>
      </c>
      <c r="B52" s="105">
        <v>43924</v>
      </c>
      <c r="C52" s="106">
        <v>1</v>
      </c>
      <c r="D52" s="107">
        <v>1.27</v>
      </c>
      <c r="E52" s="98">
        <v>1.5</v>
      </c>
      <c r="F52" s="62">
        <v>-1</v>
      </c>
      <c r="G52" s="65">
        <f t="shared" si="7"/>
        <v>330434.38044379978</v>
      </c>
      <c r="H52" s="65">
        <f t="shared" si="7"/>
        <v>487342.33612438815</v>
      </c>
      <c r="I52" s="65">
        <f t="shared" si="7"/>
        <v>26174.821090274214</v>
      </c>
      <c r="J52" s="66">
        <f t="shared" si="8"/>
        <v>54781.100413040149</v>
      </c>
      <c r="K52" s="67">
        <f t="shared" si="8"/>
        <v>77826.532765111406</v>
      </c>
      <c r="L52" s="68">
        <f t="shared" si="8"/>
        <v>6957.8638341235255</v>
      </c>
      <c r="M52" s="66">
        <f t="shared" si="3"/>
        <v>69571.997524560997</v>
      </c>
      <c r="N52" s="67">
        <f t="shared" si="3"/>
        <v>116739.7991476671</v>
      </c>
      <c r="O52" s="68">
        <f t="shared" si="3"/>
        <v>-6957.8638341235255</v>
      </c>
    </row>
    <row r="53" spans="1:15" x14ac:dyDescent="0.4">
      <c r="A53" s="7">
        <v>45</v>
      </c>
      <c r="B53" s="105">
        <v>43897</v>
      </c>
      <c r="C53" s="106">
        <v>2</v>
      </c>
      <c r="D53" s="107">
        <v>1.27</v>
      </c>
      <c r="E53" s="98">
        <v>1.5</v>
      </c>
      <c r="F53" s="62">
        <v>2</v>
      </c>
      <c r="G53" s="65">
        <f t="shared" si="7"/>
        <v>418561.22970816121</v>
      </c>
      <c r="H53" s="65">
        <f t="shared" si="7"/>
        <v>640855.17200357048</v>
      </c>
      <c r="I53" s="65">
        <f t="shared" si="7"/>
        <v>37168.245948189382</v>
      </c>
      <c r="J53" s="66">
        <f t="shared" si="8"/>
        <v>69391.219893197951</v>
      </c>
      <c r="K53" s="67">
        <f t="shared" si="8"/>
        <v>102341.89058612152</v>
      </c>
      <c r="L53" s="68">
        <f t="shared" si="8"/>
        <v>5496.712428957585</v>
      </c>
      <c r="M53" s="66">
        <f t="shared" si="3"/>
        <v>88126.849264361401</v>
      </c>
      <c r="N53" s="67">
        <f t="shared" si="3"/>
        <v>153512.83587918227</v>
      </c>
      <c r="O53" s="68">
        <f t="shared" si="3"/>
        <v>10993.42485791517</v>
      </c>
    </row>
    <row r="54" spans="1:15" x14ac:dyDescent="0.4">
      <c r="A54" s="7">
        <v>46</v>
      </c>
      <c r="B54" s="105">
        <v>43889</v>
      </c>
      <c r="C54" s="106">
        <v>1</v>
      </c>
      <c r="D54" s="107">
        <v>1.27</v>
      </c>
      <c r="E54" s="98">
        <v>1.5</v>
      </c>
      <c r="F54" s="63">
        <v>2</v>
      </c>
      <c r="G54" s="65">
        <f t="shared" si="7"/>
        <v>530191.50967132777</v>
      </c>
      <c r="H54" s="65">
        <f t="shared" si="7"/>
        <v>842724.55118469521</v>
      </c>
      <c r="I54" s="65">
        <f t="shared" si="7"/>
        <v>52778.909246428921</v>
      </c>
      <c r="J54" s="66">
        <f t="shared" si="8"/>
        <v>87897.858238713859</v>
      </c>
      <c r="K54" s="67">
        <f t="shared" si="8"/>
        <v>134579.58612074979</v>
      </c>
      <c r="L54" s="68">
        <f t="shared" si="8"/>
        <v>7805.3316491197702</v>
      </c>
      <c r="M54" s="66">
        <f t="shared" si="3"/>
        <v>111630.2799631666</v>
      </c>
      <c r="N54" s="67">
        <f t="shared" si="3"/>
        <v>201869.37918112468</v>
      </c>
      <c r="O54" s="68">
        <f t="shared" si="3"/>
        <v>15610.66329823954</v>
      </c>
    </row>
    <row r="55" spans="1:15" x14ac:dyDescent="0.4">
      <c r="A55" s="7">
        <v>47</v>
      </c>
      <c r="B55" s="105">
        <v>43887</v>
      </c>
      <c r="C55" s="106">
        <v>2</v>
      </c>
      <c r="D55" s="107">
        <v>1.27</v>
      </c>
      <c r="E55" s="98">
        <v>1.5</v>
      </c>
      <c r="F55" s="62">
        <v>2</v>
      </c>
      <c r="G55" s="65">
        <f t="shared" si="7"/>
        <v>671593.58530067094</v>
      </c>
      <c r="H55" s="65">
        <f t="shared" si="7"/>
        <v>1108182.7848078744</v>
      </c>
      <c r="I55" s="65">
        <f t="shared" si="7"/>
        <v>74946.051129929067</v>
      </c>
      <c r="J55" s="66">
        <f t="shared" si="8"/>
        <v>111340.21703097883</v>
      </c>
      <c r="K55" s="67">
        <f t="shared" si="8"/>
        <v>176972.155748786</v>
      </c>
      <c r="L55" s="68">
        <f t="shared" si="8"/>
        <v>11083.570941750075</v>
      </c>
      <c r="M55" s="66">
        <f t="shared" si="3"/>
        <v>141402.07562934313</v>
      </c>
      <c r="N55" s="67">
        <f t="shared" si="3"/>
        <v>265458.23362317903</v>
      </c>
      <c r="O55" s="68">
        <f t="shared" si="3"/>
        <v>22167.14188350015</v>
      </c>
    </row>
    <row r="56" spans="1:15" x14ac:dyDescent="0.4">
      <c r="A56" s="7">
        <v>48</v>
      </c>
      <c r="B56" s="105">
        <v>43886</v>
      </c>
      <c r="C56" s="106">
        <v>2</v>
      </c>
      <c r="D56" s="107">
        <v>-1</v>
      </c>
      <c r="E56" s="98">
        <v>-1</v>
      </c>
      <c r="F56" s="62">
        <v>-1</v>
      </c>
      <c r="G56" s="65">
        <f t="shared" si="7"/>
        <v>530558.93238753011</v>
      </c>
      <c r="H56" s="65">
        <f t="shared" si="7"/>
        <v>875464.39999822073</v>
      </c>
      <c r="I56" s="65">
        <f t="shared" si="7"/>
        <v>59207.380392643965</v>
      </c>
      <c r="J56" s="66">
        <f t="shared" si="8"/>
        <v>141034.65291314089</v>
      </c>
      <c r="K56" s="67">
        <f t="shared" si="8"/>
        <v>232718.38480965362</v>
      </c>
      <c r="L56" s="68">
        <f t="shared" si="8"/>
        <v>15738.670737285103</v>
      </c>
      <c r="M56" s="66">
        <f t="shared" si="3"/>
        <v>-141034.65291314089</v>
      </c>
      <c r="N56" s="67">
        <f t="shared" si="3"/>
        <v>-232718.38480965362</v>
      </c>
      <c r="O56" s="68">
        <f t="shared" si="3"/>
        <v>-15738.670737285103</v>
      </c>
    </row>
    <row r="57" spans="1:15" x14ac:dyDescent="0.4">
      <c r="A57" s="7">
        <v>49</v>
      </c>
      <c r="B57" s="105">
        <v>43869</v>
      </c>
      <c r="C57" s="106">
        <v>2</v>
      </c>
      <c r="D57" s="107">
        <v>-1</v>
      </c>
      <c r="E57" s="98">
        <v>-1</v>
      </c>
      <c r="F57" s="62">
        <v>-1</v>
      </c>
      <c r="G57" s="65">
        <f t="shared" si="7"/>
        <v>419141.5565861488</v>
      </c>
      <c r="H57" s="65">
        <f t="shared" si="7"/>
        <v>691616.87599859433</v>
      </c>
      <c r="I57" s="65">
        <f t="shared" si="7"/>
        <v>46773.830510188731</v>
      </c>
      <c r="J57" s="66">
        <f t="shared" ref="J57:L58" si="9">IF(G56="","",G56*$J$6/100)</f>
        <v>111417.37580138132</v>
      </c>
      <c r="K57" s="67">
        <f t="shared" si="9"/>
        <v>183847.52399962634</v>
      </c>
      <c r="L57" s="68">
        <f t="shared" si="9"/>
        <v>12433.549882455232</v>
      </c>
      <c r="M57" s="66">
        <f>IF(D57="","",J57*D57)</f>
        <v>-111417.37580138132</v>
      </c>
      <c r="N57" s="67">
        <f>IF(E57="","",K57*E57)</f>
        <v>-183847.52399962634</v>
      </c>
      <c r="O57" s="68">
        <f>IF(F57="","",L57*F57)</f>
        <v>-12433.549882455232</v>
      </c>
    </row>
    <row r="58" spans="1:15" ht="19.5" thickBot="1" x14ac:dyDescent="0.45">
      <c r="A58" s="7">
        <v>50</v>
      </c>
      <c r="B58" s="134">
        <v>43447</v>
      </c>
      <c r="C58" s="106">
        <v>1</v>
      </c>
      <c r="D58" s="109">
        <v>1.27</v>
      </c>
      <c r="E58" s="110">
        <v>1.5</v>
      </c>
      <c r="F58" s="130">
        <v>-1</v>
      </c>
      <c r="G58" s="94">
        <f>IF(D58="","",G57+M58)</f>
        <v>530926.60972767463</v>
      </c>
      <c r="H58" s="89">
        <f>IF(E58="","",H57+N58)</f>
        <v>909476.19193815161</v>
      </c>
      <c r="I58" s="115">
        <f>IF(F58="","",I57+O58)</f>
        <v>36951.326103049098</v>
      </c>
      <c r="J58" s="66">
        <f t="shared" si="9"/>
        <v>88019.726883091251</v>
      </c>
      <c r="K58" s="67">
        <f t="shared" si="9"/>
        <v>145239.54395970481</v>
      </c>
      <c r="L58" s="68">
        <f t="shared" si="9"/>
        <v>9822.5044071396333</v>
      </c>
      <c r="M58" s="66">
        <f>IF(D58="","",J58*D58)</f>
        <v>111785.05314152589</v>
      </c>
      <c r="N58" s="67">
        <f t="shared" si="3"/>
        <v>217859.31593955721</v>
      </c>
      <c r="O58" s="68">
        <f t="shared" si="3"/>
        <v>-9822.5044071396333</v>
      </c>
    </row>
    <row r="59" spans="1:15" ht="19.5" thickBot="1" x14ac:dyDescent="0.45">
      <c r="A59" s="7"/>
      <c r="B59" s="151" t="s">
        <v>5</v>
      </c>
      <c r="C59" s="152"/>
      <c r="D59" s="5">
        <f>COUNTIF(D9:D58,1.27)</f>
        <v>28</v>
      </c>
      <c r="E59" s="5">
        <f>COUNTIF(E9:E58,1.5)</f>
        <v>27</v>
      </c>
      <c r="F59" s="6">
        <f>COUNTIF(F9:F58,2)</f>
        <v>18</v>
      </c>
      <c r="G59" s="72">
        <f>MAX(G8:G58)</f>
        <v>671593.58530067094</v>
      </c>
      <c r="H59" s="73">
        <f>MAX(H8:H58)</f>
        <v>1108182.7848078744</v>
      </c>
      <c r="I59" s="74">
        <f>MAX(I8:I58)</f>
        <v>100000</v>
      </c>
      <c r="J59" s="75" t="s">
        <v>31</v>
      </c>
      <c r="K59" s="76">
        <f>ABS(B58-B9)</f>
        <v>708</v>
      </c>
      <c r="L59" s="77" t="s">
        <v>32</v>
      </c>
      <c r="M59" s="78"/>
      <c r="N59" s="79"/>
      <c r="O59" s="80"/>
    </row>
    <row r="60" spans="1:15" ht="19.5" thickBot="1" x14ac:dyDescent="0.45">
      <c r="A60" s="7"/>
      <c r="B60" s="145" t="s">
        <v>6</v>
      </c>
      <c r="C60" s="146"/>
      <c r="D60" s="5">
        <f>COUNTIF(D9:D58,-1)</f>
        <v>21</v>
      </c>
      <c r="E60" s="5">
        <f>COUNTIF(E9:E58,-1)</f>
        <v>22</v>
      </c>
      <c r="F60" s="6">
        <f>COUNTIF(F9:F58,-1)</f>
        <v>31</v>
      </c>
      <c r="G60" s="193" t="s">
        <v>30</v>
      </c>
      <c r="H60" s="194"/>
      <c r="I60" s="195"/>
      <c r="J60" s="193" t="s">
        <v>33</v>
      </c>
      <c r="K60" s="194"/>
      <c r="L60" s="195"/>
      <c r="M60" s="78"/>
      <c r="N60" s="79"/>
      <c r="O60" s="80"/>
    </row>
    <row r="61" spans="1:15" ht="19.5" thickBot="1" x14ac:dyDescent="0.45">
      <c r="A61" s="7"/>
      <c r="B61" s="145" t="s">
        <v>35</v>
      </c>
      <c r="C61" s="146"/>
      <c r="D61" s="5">
        <f>COUNTIF(D9:D58,0)</f>
        <v>1</v>
      </c>
      <c r="E61" s="5">
        <f>COUNTIF(E9:E58,0)</f>
        <v>1</v>
      </c>
      <c r="F61" s="5">
        <f>COUNTIF(F9:F58,0)</f>
        <v>1</v>
      </c>
      <c r="G61" s="81">
        <f>G59/G8</f>
        <v>6.7159358530067097</v>
      </c>
      <c r="H61" s="82">
        <f>H59/H8</f>
        <v>11.081827848078744</v>
      </c>
      <c r="I61" s="83">
        <f>I59/I8</f>
        <v>1</v>
      </c>
      <c r="J61" s="84">
        <f>(G61-100%)*30/K59</f>
        <v>0.24220067173757243</v>
      </c>
      <c r="K61" s="84">
        <f>(H61-100%)*30/K59</f>
        <v>0.4271960952575739</v>
      </c>
      <c r="L61" s="85">
        <f>(I61-100%)*30/K59</f>
        <v>0</v>
      </c>
      <c r="M61" s="86"/>
      <c r="N61" s="87"/>
      <c r="O61" s="88"/>
    </row>
    <row r="62" spans="1:15" ht="19.5" thickBot="1" x14ac:dyDescent="0.45">
      <c r="A62" s="3"/>
      <c r="B62" s="143" t="s">
        <v>4</v>
      </c>
      <c r="C62" s="144"/>
      <c r="D62" s="61">
        <f>D59/(D59+D60+D61)</f>
        <v>0.56000000000000005</v>
      </c>
      <c r="E62" s="56">
        <f>E59/(E59+E60+E61)</f>
        <v>0.54</v>
      </c>
      <c r="F62" s="57">
        <f>F59/(F59+F60+F61)</f>
        <v>0.36</v>
      </c>
    </row>
    <row r="64" spans="1:15" x14ac:dyDescent="0.4">
      <c r="D64" s="55"/>
      <c r="E64" s="55"/>
      <c r="F64" s="55"/>
    </row>
  </sheetData>
  <mergeCells count="11">
    <mergeCell ref="B60:C60"/>
    <mergeCell ref="G60:I60"/>
    <mergeCell ref="J60:L60"/>
    <mergeCell ref="B61:C61"/>
    <mergeCell ref="B62:C62"/>
    <mergeCell ref="B59:C59"/>
    <mergeCell ref="G6:I6"/>
    <mergeCell ref="J6:L6"/>
    <mergeCell ref="M6:O6"/>
    <mergeCell ref="J8:L8"/>
    <mergeCell ref="M8:O8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4"/>
  <sheetViews>
    <sheetView zoomScaleNormal="100" workbookViewId="0">
      <pane xSplit="1" ySplit="8" topLeftCell="B42" activePane="bottomRight" state="frozen"/>
      <selection activeCell="R59" sqref="R59"/>
      <selection pane="topRight" activeCell="R59" sqref="R59"/>
      <selection pane="bottomLeft" activeCell="R59" sqref="R59"/>
      <selection pane="bottomRight" activeCell="R59" sqref="R59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63</v>
      </c>
    </row>
    <row r="2" spans="1:18" x14ac:dyDescent="0.4">
      <c r="A2" s="1" t="s">
        <v>8</v>
      </c>
      <c r="C2" t="s">
        <v>22</v>
      </c>
    </row>
    <row r="3" spans="1:18" x14ac:dyDescent="0.4">
      <c r="A3" s="1" t="s">
        <v>10</v>
      </c>
      <c r="C3" s="26">
        <v>100000</v>
      </c>
    </row>
    <row r="4" spans="1:18" x14ac:dyDescent="0.4">
      <c r="A4" s="1" t="s">
        <v>11</v>
      </c>
      <c r="C4" s="26" t="s">
        <v>13</v>
      </c>
    </row>
    <row r="5" spans="1:18" ht="19.5" thickBot="1" x14ac:dyDescent="0.45">
      <c r="A5" s="1" t="s">
        <v>12</v>
      </c>
      <c r="C5" s="26" t="s">
        <v>34</v>
      </c>
    </row>
    <row r="6" spans="1:18" ht="19.5" thickBot="1" x14ac:dyDescent="0.45">
      <c r="A6" s="21" t="s">
        <v>36</v>
      </c>
      <c r="B6" s="21" t="s">
        <v>37</v>
      </c>
      <c r="C6" s="21" t="s">
        <v>38</v>
      </c>
      <c r="D6" s="42" t="s">
        <v>25</v>
      </c>
      <c r="E6" s="22"/>
      <c r="F6" s="23"/>
      <c r="G6" s="143" t="s">
        <v>3</v>
      </c>
      <c r="H6" s="144"/>
      <c r="I6" s="150"/>
      <c r="J6" s="187">
        <v>23</v>
      </c>
      <c r="K6" s="188"/>
      <c r="L6" s="189"/>
      <c r="M6" s="143" t="s">
        <v>24</v>
      </c>
      <c r="N6" s="144"/>
      <c r="O6" s="150"/>
    </row>
    <row r="7" spans="1:18" ht="19.5" thickBot="1" x14ac:dyDescent="0.45">
      <c r="A7" s="24"/>
      <c r="B7" s="24" t="s">
        <v>2</v>
      </c>
      <c r="C7" s="46" t="s">
        <v>29</v>
      </c>
      <c r="D7" s="11">
        <v>1.27</v>
      </c>
      <c r="E7" s="12">
        <v>1.5</v>
      </c>
      <c r="F7" s="13">
        <v>2</v>
      </c>
      <c r="G7" s="11">
        <v>1.27</v>
      </c>
      <c r="H7" s="12">
        <v>1.5</v>
      </c>
      <c r="I7" s="13">
        <v>2</v>
      </c>
      <c r="J7" s="11">
        <v>1.27</v>
      </c>
      <c r="K7" s="12">
        <v>1.5</v>
      </c>
      <c r="L7" s="13">
        <v>2</v>
      </c>
      <c r="M7" s="11">
        <v>1.27</v>
      </c>
      <c r="N7" s="12">
        <v>1.5</v>
      </c>
      <c r="O7" s="13">
        <v>2</v>
      </c>
    </row>
    <row r="8" spans="1:18" ht="19.5" thickBot="1" x14ac:dyDescent="0.45">
      <c r="A8" s="25" t="s">
        <v>9</v>
      </c>
      <c r="B8" s="10"/>
      <c r="C8" s="43"/>
      <c r="D8" s="15"/>
      <c r="E8" s="14"/>
      <c r="F8" s="16"/>
      <c r="G8" s="17">
        <f>C3</f>
        <v>100000</v>
      </c>
      <c r="H8" s="18">
        <f>C3</f>
        <v>100000</v>
      </c>
      <c r="I8" s="19">
        <f>C3</f>
        <v>100000</v>
      </c>
      <c r="J8" s="190">
        <f>J6</f>
        <v>23</v>
      </c>
      <c r="K8" s="191"/>
      <c r="L8" s="192"/>
      <c r="M8" s="147"/>
      <c r="N8" s="148"/>
      <c r="O8" s="149"/>
    </row>
    <row r="9" spans="1:18" x14ac:dyDescent="0.4">
      <c r="A9" s="7">
        <v>1</v>
      </c>
      <c r="B9" s="100">
        <v>44155</v>
      </c>
      <c r="C9" s="101">
        <v>2</v>
      </c>
      <c r="D9" s="102">
        <v>-1</v>
      </c>
      <c r="E9" s="103">
        <v>-1</v>
      </c>
      <c r="F9" s="104">
        <v>-1</v>
      </c>
      <c r="G9" s="65">
        <f>IF(D9="","",G8+M9)</f>
        <v>77000</v>
      </c>
      <c r="H9" s="65">
        <f>IF(E9="","",H8+N9)</f>
        <v>77000</v>
      </c>
      <c r="I9" s="65">
        <f>IF(F9="","",I8+O9)</f>
        <v>77000</v>
      </c>
      <c r="J9" s="66">
        <f>IF(G8="","",G8*$J$6/100)</f>
        <v>23000</v>
      </c>
      <c r="K9" s="67">
        <f>IF(H8="","",H8*$J$6/100)</f>
        <v>23000</v>
      </c>
      <c r="L9" s="68">
        <f>IF(I8="","",I8*$J$6/100)</f>
        <v>23000</v>
      </c>
      <c r="M9" s="69">
        <f>IF(D9="","",J9*D9)</f>
        <v>-23000</v>
      </c>
      <c r="N9" s="70">
        <f t="shared" ref="M9:O24" si="0">IF(E9="","",K9*E9)</f>
        <v>-23000</v>
      </c>
      <c r="O9" s="71">
        <f t="shared" si="0"/>
        <v>-23000</v>
      </c>
      <c r="P9" s="35"/>
      <c r="Q9" s="35"/>
      <c r="R9" s="35"/>
    </row>
    <row r="10" spans="1:18" x14ac:dyDescent="0.4">
      <c r="A10" s="7">
        <v>2</v>
      </c>
      <c r="B10" s="105">
        <v>44144</v>
      </c>
      <c r="C10" s="106">
        <v>2</v>
      </c>
      <c r="D10" s="107">
        <v>-1</v>
      </c>
      <c r="E10" s="98">
        <v>-1</v>
      </c>
      <c r="F10" s="62">
        <v>-1</v>
      </c>
      <c r="G10" s="65">
        <f t="shared" ref="G10:I25" si="1">IF(D10="","",G9+M10)</f>
        <v>59290</v>
      </c>
      <c r="H10" s="65">
        <f t="shared" si="1"/>
        <v>59290</v>
      </c>
      <c r="I10" s="65">
        <f t="shared" si="1"/>
        <v>59290</v>
      </c>
      <c r="J10" s="66">
        <f t="shared" ref="J10:L25" si="2">IF(G9="","",G9*$J$6/100)</f>
        <v>17710</v>
      </c>
      <c r="K10" s="67">
        <f t="shared" si="2"/>
        <v>17710</v>
      </c>
      <c r="L10" s="68">
        <f t="shared" si="2"/>
        <v>17710</v>
      </c>
      <c r="M10" s="66">
        <f t="shared" si="0"/>
        <v>-17710</v>
      </c>
      <c r="N10" s="67">
        <f t="shared" si="0"/>
        <v>-17710</v>
      </c>
      <c r="O10" s="68">
        <f t="shared" si="0"/>
        <v>-17710</v>
      </c>
      <c r="P10" s="35"/>
      <c r="Q10" s="35"/>
      <c r="R10" s="35"/>
    </row>
    <row r="11" spans="1:18" x14ac:dyDescent="0.4">
      <c r="A11" s="7">
        <v>3</v>
      </c>
      <c r="B11" s="105">
        <v>44105</v>
      </c>
      <c r="C11" s="106">
        <v>1</v>
      </c>
      <c r="D11" s="107">
        <v>-1</v>
      </c>
      <c r="E11" s="98">
        <v>-1</v>
      </c>
      <c r="F11" s="62">
        <v>-1</v>
      </c>
      <c r="G11" s="65">
        <f t="shared" si="1"/>
        <v>45653.3</v>
      </c>
      <c r="H11" s="65">
        <f t="shared" si="1"/>
        <v>45653.3</v>
      </c>
      <c r="I11" s="65">
        <f t="shared" si="1"/>
        <v>45653.3</v>
      </c>
      <c r="J11" s="66">
        <f t="shared" si="2"/>
        <v>13636.7</v>
      </c>
      <c r="K11" s="67">
        <f t="shared" si="2"/>
        <v>13636.7</v>
      </c>
      <c r="L11" s="68">
        <f t="shared" si="2"/>
        <v>13636.7</v>
      </c>
      <c r="M11" s="66">
        <f t="shared" si="0"/>
        <v>-13636.7</v>
      </c>
      <c r="N11" s="67">
        <f t="shared" si="0"/>
        <v>-13636.7</v>
      </c>
      <c r="O11" s="68">
        <f t="shared" si="0"/>
        <v>-13636.7</v>
      </c>
      <c r="P11" s="35"/>
      <c r="Q11" s="35"/>
      <c r="R11" s="35"/>
    </row>
    <row r="12" spans="1:18" x14ac:dyDescent="0.4">
      <c r="A12" s="7">
        <v>4</v>
      </c>
      <c r="B12" s="105">
        <v>44091</v>
      </c>
      <c r="C12" s="106">
        <v>2</v>
      </c>
      <c r="D12" s="107">
        <v>1.27</v>
      </c>
      <c r="E12" s="98">
        <v>1.5</v>
      </c>
      <c r="F12" s="63">
        <v>2</v>
      </c>
      <c r="G12" s="65">
        <f t="shared" si="1"/>
        <v>58988.628930000006</v>
      </c>
      <c r="H12" s="65">
        <f t="shared" si="1"/>
        <v>61403.688500000004</v>
      </c>
      <c r="I12" s="65">
        <f t="shared" si="1"/>
        <v>66653.817999999999</v>
      </c>
      <c r="J12" s="66">
        <f t="shared" si="2"/>
        <v>10500.259000000002</v>
      </c>
      <c r="K12" s="67">
        <f t="shared" si="2"/>
        <v>10500.259000000002</v>
      </c>
      <c r="L12" s="68">
        <f t="shared" si="2"/>
        <v>10500.259000000002</v>
      </c>
      <c r="M12" s="66">
        <f t="shared" si="0"/>
        <v>13335.328930000003</v>
      </c>
      <c r="N12" s="67">
        <f t="shared" si="0"/>
        <v>15750.388500000003</v>
      </c>
      <c r="O12" s="68">
        <f t="shared" si="0"/>
        <v>21000.518000000004</v>
      </c>
      <c r="P12" s="35"/>
      <c r="Q12" s="35"/>
      <c r="R12" s="35"/>
    </row>
    <row r="13" spans="1:18" x14ac:dyDescent="0.4">
      <c r="A13" s="7">
        <v>5</v>
      </c>
      <c r="B13" s="105">
        <v>44068</v>
      </c>
      <c r="C13" s="106">
        <v>1</v>
      </c>
      <c r="D13" s="107">
        <v>1.27</v>
      </c>
      <c r="E13" s="98">
        <v>1.5</v>
      </c>
      <c r="F13" s="62">
        <v>2</v>
      </c>
      <c r="G13" s="65">
        <f t="shared" si="1"/>
        <v>76219.207440452999</v>
      </c>
      <c r="H13" s="65">
        <f t="shared" si="1"/>
        <v>82587.961032499996</v>
      </c>
      <c r="I13" s="65">
        <f t="shared" si="1"/>
        <v>97314.574280000001</v>
      </c>
      <c r="J13" s="66">
        <f t="shared" si="2"/>
        <v>13567.384653900001</v>
      </c>
      <c r="K13" s="67">
        <f t="shared" si="2"/>
        <v>14122.848355</v>
      </c>
      <c r="L13" s="68">
        <f t="shared" si="2"/>
        <v>15330.378140000001</v>
      </c>
      <c r="M13" s="66">
        <f t="shared" si="0"/>
        <v>17230.578510453</v>
      </c>
      <c r="N13" s="67">
        <f t="shared" si="0"/>
        <v>21184.272532499999</v>
      </c>
      <c r="O13" s="68">
        <f t="shared" si="0"/>
        <v>30660.756280000001</v>
      </c>
      <c r="P13" s="35"/>
      <c r="Q13" s="35"/>
      <c r="R13" s="35"/>
    </row>
    <row r="14" spans="1:18" x14ac:dyDescent="0.4">
      <c r="A14" s="7">
        <v>6</v>
      </c>
      <c r="B14" s="105">
        <v>44056</v>
      </c>
      <c r="C14" s="106">
        <v>1</v>
      </c>
      <c r="D14" s="107">
        <v>-1</v>
      </c>
      <c r="E14" s="98">
        <v>-1</v>
      </c>
      <c r="F14" s="62">
        <v>-1</v>
      </c>
      <c r="G14" s="65">
        <f t="shared" si="1"/>
        <v>58688.789729148812</v>
      </c>
      <c r="H14" s="65">
        <f t="shared" si="1"/>
        <v>63592.729995025002</v>
      </c>
      <c r="I14" s="65">
        <f t="shared" si="1"/>
        <v>74932.222195599999</v>
      </c>
      <c r="J14" s="66">
        <f t="shared" si="2"/>
        <v>17530.417711304188</v>
      </c>
      <c r="K14" s="67">
        <f t="shared" si="2"/>
        <v>18995.231037474998</v>
      </c>
      <c r="L14" s="68">
        <f t="shared" si="2"/>
        <v>22382.352084400001</v>
      </c>
      <c r="M14" s="66">
        <f t="shared" si="0"/>
        <v>-17530.417711304188</v>
      </c>
      <c r="N14" s="67">
        <f t="shared" si="0"/>
        <v>-18995.231037474998</v>
      </c>
      <c r="O14" s="68">
        <f t="shared" si="0"/>
        <v>-22382.352084400001</v>
      </c>
      <c r="P14" s="35"/>
      <c r="Q14" s="35"/>
      <c r="R14" s="35"/>
    </row>
    <row r="15" spans="1:18" x14ac:dyDescent="0.4">
      <c r="A15" s="7">
        <v>7</v>
      </c>
      <c r="B15" s="105">
        <v>44028</v>
      </c>
      <c r="C15" s="106">
        <v>1</v>
      </c>
      <c r="D15" s="107">
        <v>1.27</v>
      </c>
      <c r="E15" s="98">
        <v>-1</v>
      </c>
      <c r="F15" s="62">
        <v>-1</v>
      </c>
      <c r="G15" s="65">
        <f t="shared" si="1"/>
        <v>75831.785209033173</v>
      </c>
      <c r="H15" s="65">
        <f t="shared" si="1"/>
        <v>48966.402096169251</v>
      </c>
      <c r="I15" s="65">
        <f t="shared" si="1"/>
        <v>57697.811090611998</v>
      </c>
      <c r="J15" s="66">
        <f t="shared" si="2"/>
        <v>13498.421637704225</v>
      </c>
      <c r="K15" s="67">
        <f t="shared" si="2"/>
        <v>14626.32789885575</v>
      </c>
      <c r="L15" s="68">
        <f t="shared" si="2"/>
        <v>17234.411104988001</v>
      </c>
      <c r="M15" s="66">
        <f t="shared" si="0"/>
        <v>17142.995479884365</v>
      </c>
      <c r="N15" s="67">
        <f t="shared" si="0"/>
        <v>-14626.32789885575</v>
      </c>
      <c r="O15" s="68">
        <f t="shared" si="0"/>
        <v>-17234.411104988001</v>
      </c>
      <c r="P15" s="35"/>
      <c r="Q15" s="35"/>
      <c r="R15" s="35"/>
    </row>
    <row r="16" spans="1:18" x14ac:dyDescent="0.4">
      <c r="A16" s="7">
        <v>8</v>
      </c>
      <c r="B16" s="105">
        <v>44014</v>
      </c>
      <c r="C16" s="106">
        <v>2</v>
      </c>
      <c r="D16" s="107">
        <v>-1</v>
      </c>
      <c r="E16" s="98">
        <v>-1</v>
      </c>
      <c r="F16" s="62">
        <v>-1</v>
      </c>
      <c r="G16" s="65">
        <f t="shared" si="1"/>
        <v>58390.474610955542</v>
      </c>
      <c r="H16" s="65">
        <f t="shared" si="1"/>
        <v>37704.129614050325</v>
      </c>
      <c r="I16" s="65">
        <f t="shared" si="1"/>
        <v>44427.314539771236</v>
      </c>
      <c r="J16" s="66">
        <f t="shared" si="2"/>
        <v>17441.310598077631</v>
      </c>
      <c r="K16" s="67">
        <f t="shared" si="2"/>
        <v>11262.272482118928</v>
      </c>
      <c r="L16" s="68">
        <f t="shared" si="2"/>
        <v>13270.496550840759</v>
      </c>
      <c r="M16" s="66">
        <f t="shared" si="0"/>
        <v>-17441.310598077631</v>
      </c>
      <c r="N16" s="67">
        <f t="shared" si="0"/>
        <v>-11262.272482118928</v>
      </c>
      <c r="O16" s="68">
        <f t="shared" si="0"/>
        <v>-13270.496550840759</v>
      </c>
      <c r="P16" s="35"/>
      <c r="Q16" s="35"/>
      <c r="R16" s="35"/>
    </row>
    <row r="17" spans="1:18" x14ac:dyDescent="0.4">
      <c r="A17" s="7">
        <v>9</v>
      </c>
      <c r="B17" s="105">
        <v>44004</v>
      </c>
      <c r="C17" s="106">
        <v>2</v>
      </c>
      <c r="D17" s="107">
        <v>-1</v>
      </c>
      <c r="E17" s="98">
        <v>-1</v>
      </c>
      <c r="F17" s="62">
        <v>-1</v>
      </c>
      <c r="G17" s="65">
        <f t="shared" si="1"/>
        <v>44960.665450435765</v>
      </c>
      <c r="H17" s="65">
        <f t="shared" si="1"/>
        <v>29032.179802818748</v>
      </c>
      <c r="I17" s="65">
        <f t="shared" si="1"/>
        <v>34209.032195623855</v>
      </c>
      <c r="J17" s="66">
        <f t="shared" si="2"/>
        <v>13429.809160519775</v>
      </c>
      <c r="K17" s="67">
        <f t="shared" si="2"/>
        <v>8671.9498112315759</v>
      </c>
      <c r="L17" s="68">
        <f t="shared" si="2"/>
        <v>10218.282344147383</v>
      </c>
      <c r="M17" s="66">
        <f t="shared" si="0"/>
        <v>-13429.809160519775</v>
      </c>
      <c r="N17" s="67">
        <f t="shared" si="0"/>
        <v>-8671.9498112315759</v>
      </c>
      <c r="O17" s="68">
        <f t="shared" si="0"/>
        <v>-10218.282344147383</v>
      </c>
      <c r="P17" s="64"/>
      <c r="Q17" s="35"/>
      <c r="R17" s="35"/>
    </row>
    <row r="18" spans="1:18" x14ac:dyDescent="0.4">
      <c r="A18" s="7">
        <v>10</v>
      </c>
      <c r="B18" s="105">
        <v>43959</v>
      </c>
      <c r="C18" s="106">
        <v>1</v>
      </c>
      <c r="D18" s="107">
        <v>1.27</v>
      </c>
      <c r="E18" s="98">
        <v>1.5</v>
      </c>
      <c r="F18" s="63">
        <v>2</v>
      </c>
      <c r="G18" s="65">
        <f t="shared" si="1"/>
        <v>58093.67582850805</v>
      </c>
      <c r="H18" s="65">
        <f t="shared" si="1"/>
        <v>39048.281834791218</v>
      </c>
      <c r="I18" s="65">
        <f>IF(F18="","",I17+O18)</f>
        <v>49945.187005610831</v>
      </c>
      <c r="J18" s="66">
        <f t="shared" si="2"/>
        <v>10340.953053600226</v>
      </c>
      <c r="K18" s="67">
        <f t="shared" si="2"/>
        <v>6677.4013546483129</v>
      </c>
      <c r="L18" s="68">
        <f>IF(I17="","",I17*$J$6/100)</f>
        <v>7868.0774049934862</v>
      </c>
      <c r="M18" s="66">
        <f t="shared" si="0"/>
        <v>13133.010378072287</v>
      </c>
      <c r="N18" s="67">
        <f t="shared" si="0"/>
        <v>10016.10203197247</v>
      </c>
      <c r="O18" s="68">
        <f t="shared" si="0"/>
        <v>15736.154809986972</v>
      </c>
      <c r="P18" s="35"/>
      <c r="Q18" s="35"/>
      <c r="R18" s="35"/>
    </row>
    <row r="19" spans="1:18" x14ac:dyDescent="0.4">
      <c r="A19" s="7">
        <v>11</v>
      </c>
      <c r="B19" s="105">
        <v>43948</v>
      </c>
      <c r="C19" s="106">
        <v>2</v>
      </c>
      <c r="D19" s="107">
        <v>1.27</v>
      </c>
      <c r="E19" s="98">
        <v>1.5</v>
      </c>
      <c r="F19" s="62">
        <v>-1</v>
      </c>
      <c r="G19" s="65">
        <f t="shared" si="1"/>
        <v>75062.838538015261</v>
      </c>
      <c r="H19" s="65">
        <f t="shared" si="1"/>
        <v>52519.939067794185</v>
      </c>
      <c r="I19" s="65">
        <f t="shared" si="1"/>
        <v>38457.793994320338</v>
      </c>
      <c r="J19" s="66">
        <f t="shared" si="2"/>
        <v>13361.545440556853</v>
      </c>
      <c r="K19" s="67">
        <f t="shared" si="2"/>
        <v>8981.1048220019802</v>
      </c>
      <c r="L19" s="68">
        <f t="shared" si="2"/>
        <v>11487.393011290491</v>
      </c>
      <c r="M19" s="66">
        <f t="shared" si="0"/>
        <v>16969.162709507204</v>
      </c>
      <c r="N19" s="67">
        <f t="shared" si="0"/>
        <v>13471.65723300297</v>
      </c>
      <c r="O19" s="68">
        <f t="shared" si="0"/>
        <v>-11487.393011290491</v>
      </c>
      <c r="P19" s="64"/>
      <c r="Q19" s="35"/>
      <c r="R19" s="35"/>
    </row>
    <row r="20" spans="1:18" x14ac:dyDescent="0.4">
      <c r="A20" s="7">
        <v>12</v>
      </c>
      <c r="B20" s="105">
        <v>43910</v>
      </c>
      <c r="C20" s="106">
        <v>1</v>
      </c>
      <c r="D20" s="107">
        <v>1.27</v>
      </c>
      <c r="E20" s="98">
        <v>1.5</v>
      </c>
      <c r="F20" s="62">
        <v>-1</v>
      </c>
      <c r="G20" s="65">
        <f t="shared" si="1"/>
        <v>96988.693674969516</v>
      </c>
      <c r="H20" s="65">
        <f t="shared" si="1"/>
        <v>70639.31804618318</v>
      </c>
      <c r="I20" s="65">
        <f t="shared" si="1"/>
        <v>29612.50137562666</v>
      </c>
      <c r="J20" s="66">
        <f t="shared" si="2"/>
        <v>17264.452863743511</v>
      </c>
      <c r="K20" s="67">
        <f t="shared" si="2"/>
        <v>12079.585985592661</v>
      </c>
      <c r="L20" s="68">
        <f t="shared" si="2"/>
        <v>8845.2926186936784</v>
      </c>
      <c r="M20" s="66">
        <f t="shared" si="0"/>
        <v>21925.855136954258</v>
      </c>
      <c r="N20" s="67">
        <f t="shared" si="0"/>
        <v>18119.378978388992</v>
      </c>
      <c r="O20" s="68">
        <f t="shared" si="0"/>
        <v>-8845.2926186936784</v>
      </c>
      <c r="P20" s="35"/>
      <c r="Q20" s="35"/>
      <c r="R20" s="35"/>
    </row>
    <row r="21" spans="1:18" x14ac:dyDescent="0.4">
      <c r="A21" s="7">
        <v>13</v>
      </c>
      <c r="B21" s="105">
        <v>43894</v>
      </c>
      <c r="C21" s="106">
        <v>2</v>
      </c>
      <c r="D21" s="107">
        <v>-1</v>
      </c>
      <c r="E21" s="98">
        <v>-1</v>
      </c>
      <c r="F21" s="62">
        <v>-1</v>
      </c>
      <c r="G21" s="65">
        <f t="shared" si="1"/>
        <v>74681.294129726535</v>
      </c>
      <c r="H21" s="65">
        <f t="shared" si="1"/>
        <v>54392.274895561044</v>
      </c>
      <c r="I21" s="65">
        <f t="shared" si="1"/>
        <v>22801.626059232527</v>
      </c>
      <c r="J21" s="66">
        <f t="shared" si="2"/>
        <v>22307.399545242988</v>
      </c>
      <c r="K21" s="67">
        <f t="shared" si="2"/>
        <v>16247.043150622132</v>
      </c>
      <c r="L21" s="68">
        <f t="shared" si="2"/>
        <v>6810.8753163941319</v>
      </c>
      <c r="M21" s="66">
        <f t="shared" si="0"/>
        <v>-22307.399545242988</v>
      </c>
      <c r="N21" s="67">
        <f t="shared" si="0"/>
        <v>-16247.043150622132</v>
      </c>
      <c r="O21" s="68">
        <f t="shared" si="0"/>
        <v>-6810.8753163941319</v>
      </c>
      <c r="P21" s="64"/>
      <c r="Q21" s="35"/>
      <c r="R21" s="35"/>
    </row>
    <row r="22" spans="1:18" x14ac:dyDescent="0.4">
      <c r="A22" s="7">
        <v>14</v>
      </c>
      <c r="B22" s="105">
        <v>43875</v>
      </c>
      <c r="C22" s="106">
        <v>2</v>
      </c>
      <c r="D22" s="107">
        <v>-1</v>
      </c>
      <c r="E22" s="98">
        <v>-1</v>
      </c>
      <c r="F22" s="62">
        <v>-1</v>
      </c>
      <c r="G22" s="65">
        <f t="shared" si="1"/>
        <v>57504.596479889427</v>
      </c>
      <c r="H22" s="65">
        <f t="shared" si="1"/>
        <v>41882.051669582004</v>
      </c>
      <c r="I22" s="65">
        <f t="shared" si="1"/>
        <v>17557.252065609046</v>
      </c>
      <c r="J22" s="66">
        <f t="shared" si="2"/>
        <v>17176.697649837104</v>
      </c>
      <c r="K22" s="67">
        <f t="shared" si="2"/>
        <v>12510.223225979042</v>
      </c>
      <c r="L22" s="68">
        <f t="shared" si="2"/>
        <v>5244.3739936234815</v>
      </c>
      <c r="M22" s="66">
        <f t="shared" si="0"/>
        <v>-17176.697649837104</v>
      </c>
      <c r="N22" s="67">
        <f t="shared" si="0"/>
        <v>-12510.223225979042</v>
      </c>
      <c r="O22" s="68">
        <f t="shared" si="0"/>
        <v>-5244.3739936234815</v>
      </c>
      <c r="P22" s="35"/>
      <c r="Q22" s="35"/>
      <c r="R22" s="35"/>
    </row>
    <row r="23" spans="1:18" x14ac:dyDescent="0.4">
      <c r="A23" s="7">
        <v>15</v>
      </c>
      <c r="B23" s="105">
        <v>43873</v>
      </c>
      <c r="C23" s="106">
        <v>1</v>
      </c>
      <c r="D23" s="107">
        <v>1.27</v>
      </c>
      <c r="E23" s="98">
        <v>1.5</v>
      </c>
      <c r="F23" s="62">
        <v>-1</v>
      </c>
      <c r="G23" s="65">
        <f t="shared" si="1"/>
        <v>74301.689111665124</v>
      </c>
      <c r="H23" s="65">
        <f t="shared" si="1"/>
        <v>56331.359495587792</v>
      </c>
      <c r="I23" s="65">
        <f t="shared" si="1"/>
        <v>13519.084090518965</v>
      </c>
      <c r="J23" s="66">
        <f t="shared" si="2"/>
        <v>13226.057190374569</v>
      </c>
      <c r="K23" s="67">
        <f t="shared" si="2"/>
        <v>9632.8718840038619</v>
      </c>
      <c r="L23" s="68">
        <f t="shared" si="2"/>
        <v>4038.1679750900803</v>
      </c>
      <c r="M23" s="66">
        <f t="shared" si="0"/>
        <v>16797.092631775704</v>
      </c>
      <c r="N23" s="67">
        <f t="shared" si="0"/>
        <v>14449.307826005792</v>
      </c>
      <c r="O23" s="68">
        <f t="shared" si="0"/>
        <v>-4038.1679750900803</v>
      </c>
      <c r="P23" s="35"/>
      <c r="Q23" s="35"/>
      <c r="R23" s="35"/>
    </row>
    <row r="24" spans="1:18" x14ac:dyDescent="0.4">
      <c r="A24" s="7">
        <v>16</v>
      </c>
      <c r="B24" s="105">
        <v>43871</v>
      </c>
      <c r="C24" s="106">
        <v>2</v>
      </c>
      <c r="D24" s="107">
        <v>-1</v>
      </c>
      <c r="E24" s="98">
        <v>-1</v>
      </c>
      <c r="F24" s="62">
        <v>-1</v>
      </c>
      <c r="G24" s="65">
        <f t="shared" si="1"/>
        <v>57212.300615982145</v>
      </c>
      <c r="H24" s="65">
        <f t="shared" si="1"/>
        <v>43375.146811602601</v>
      </c>
      <c r="I24" s="65">
        <f t="shared" si="1"/>
        <v>10409.694749699604</v>
      </c>
      <c r="J24" s="66">
        <f t="shared" si="2"/>
        <v>17089.388495682979</v>
      </c>
      <c r="K24" s="67">
        <f t="shared" si="2"/>
        <v>12956.212683985192</v>
      </c>
      <c r="L24" s="68">
        <f t="shared" si="2"/>
        <v>3109.3893408193621</v>
      </c>
      <c r="M24" s="66">
        <f t="shared" si="0"/>
        <v>-17089.388495682979</v>
      </c>
      <c r="N24" s="67">
        <f t="shared" si="0"/>
        <v>-12956.212683985192</v>
      </c>
      <c r="O24" s="68">
        <f t="shared" si="0"/>
        <v>-3109.3893408193621</v>
      </c>
      <c r="P24" s="35"/>
      <c r="Q24" s="35"/>
      <c r="R24" s="35"/>
    </row>
    <row r="25" spans="1:18" x14ac:dyDescent="0.4">
      <c r="A25" s="7">
        <v>17</v>
      </c>
      <c r="B25" s="105">
        <v>43859</v>
      </c>
      <c r="C25" s="106">
        <v>1</v>
      </c>
      <c r="D25" s="107">
        <v>-1</v>
      </c>
      <c r="E25" s="98">
        <v>-1</v>
      </c>
      <c r="F25" s="62">
        <v>-1</v>
      </c>
      <c r="G25" s="65">
        <f t="shared" si="1"/>
        <v>44053.47147430625</v>
      </c>
      <c r="H25" s="65">
        <f t="shared" si="1"/>
        <v>33398.863044933998</v>
      </c>
      <c r="I25" s="65">
        <f t="shared" si="1"/>
        <v>8015.4649572686949</v>
      </c>
      <c r="J25" s="66">
        <f t="shared" si="2"/>
        <v>13158.829141675893</v>
      </c>
      <c r="K25" s="67">
        <f t="shared" si="2"/>
        <v>9976.2837666685991</v>
      </c>
      <c r="L25" s="68">
        <f t="shared" si="2"/>
        <v>2394.2297924309087</v>
      </c>
      <c r="M25" s="66">
        <f t="shared" ref="M25:O58" si="3">IF(D25="","",J25*D25)</f>
        <v>-13158.829141675893</v>
      </c>
      <c r="N25" s="67">
        <f t="shared" si="3"/>
        <v>-9976.2837666685991</v>
      </c>
      <c r="O25" s="68">
        <f t="shared" si="3"/>
        <v>-2394.2297924309087</v>
      </c>
      <c r="P25" s="35"/>
      <c r="Q25" s="35"/>
      <c r="R25" s="35"/>
    </row>
    <row r="26" spans="1:18" x14ac:dyDescent="0.4">
      <c r="A26" s="7">
        <v>18</v>
      </c>
      <c r="B26" s="105">
        <v>43851</v>
      </c>
      <c r="C26" s="106">
        <v>1</v>
      </c>
      <c r="D26" s="107">
        <v>0</v>
      </c>
      <c r="E26" s="98">
        <v>0</v>
      </c>
      <c r="F26" s="62">
        <v>0</v>
      </c>
      <c r="G26" s="65">
        <f t="shared" ref="G26:I41" si="4">IF(D26="","",G25+M26)</f>
        <v>44053.47147430625</v>
      </c>
      <c r="H26" s="65">
        <f t="shared" si="4"/>
        <v>33398.863044933998</v>
      </c>
      <c r="I26" s="65">
        <f t="shared" si="4"/>
        <v>8015.4649572686949</v>
      </c>
      <c r="J26" s="66">
        <f t="shared" ref="J26:L45" si="5">IF(G25="","",G25*$J$6/100)</f>
        <v>10132.298439090438</v>
      </c>
      <c r="K26" s="67">
        <f t="shared" si="5"/>
        <v>7681.7385003348199</v>
      </c>
      <c r="L26" s="68">
        <f t="shared" si="5"/>
        <v>1843.5569401717999</v>
      </c>
      <c r="M26" s="66">
        <f t="shared" si="3"/>
        <v>0</v>
      </c>
      <c r="N26" s="67">
        <f t="shared" si="3"/>
        <v>0</v>
      </c>
      <c r="O26" s="68">
        <f t="shared" si="3"/>
        <v>0</v>
      </c>
      <c r="P26" s="35"/>
      <c r="Q26" s="35"/>
      <c r="R26" s="35"/>
    </row>
    <row r="27" spans="1:18" x14ac:dyDescent="0.4">
      <c r="A27" s="7">
        <v>19</v>
      </c>
      <c r="B27" s="105">
        <v>43846</v>
      </c>
      <c r="C27" s="106">
        <v>1</v>
      </c>
      <c r="D27" s="107">
        <v>1.27</v>
      </c>
      <c r="E27" s="98">
        <v>1.5</v>
      </c>
      <c r="F27" s="62">
        <v>-1</v>
      </c>
      <c r="G27" s="65">
        <f t="shared" si="4"/>
        <v>56921.49049195111</v>
      </c>
      <c r="H27" s="65">
        <f t="shared" si="4"/>
        <v>44921.470795436224</v>
      </c>
      <c r="I27" s="65">
        <f t="shared" si="4"/>
        <v>6171.9080170968955</v>
      </c>
      <c r="J27" s="66">
        <f t="shared" si="5"/>
        <v>10132.298439090438</v>
      </c>
      <c r="K27" s="67">
        <f t="shared" si="5"/>
        <v>7681.7385003348199</v>
      </c>
      <c r="L27" s="68">
        <f t="shared" si="5"/>
        <v>1843.5569401717999</v>
      </c>
      <c r="M27" s="66">
        <f t="shared" si="3"/>
        <v>12868.019017644858</v>
      </c>
      <c r="N27" s="67">
        <f t="shared" si="3"/>
        <v>11522.607750502229</v>
      </c>
      <c r="O27" s="68">
        <f t="shared" si="3"/>
        <v>-1843.5569401717999</v>
      </c>
      <c r="P27" s="35"/>
      <c r="Q27" s="35"/>
      <c r="R27" s="35"/>
    </row>
    <row r="28" spans="1:18" x14ac:dyDescent="0.4">
      <c r="A28" s="7">
        <v>20</v>
      </c>
      <c r="B28" s="105">
        <v>43837</v>
      </c>
      <c r="C28" s="106">
        <v>1</v>
      </c>
      <c r="D28" s="107">
        <v>-1</v>
      </c>
      <c r="E28" s="98">
        <v>-1</v>
      </c>
      <c r="F28" s="62">
        <v>-1</v>
      </c>
      <c r="G28" s="65">
        <f t="shared" si="4"/>
        <v>43829.547678802352</v>
      </c>
      <c r="H28" s="65">
        <f t="shared" si="4"/>
        <v>34589.532512485894</v>
      </c>
      <c r="I28" s="65">
        <f t="shared" si="4"/>
        <v>4752.3691731646095</v>
      </c>
      <c r="J28" s="66">
        <f t="shared" si="5"/>
        <v>13091.942813148755</v>
      </c>
      <c r="K28" s="67">
        <f t="shared" si="5"/>
        <v>10331.938282950332</v>
      </c>
      <c r="L28" s="68">
        <f t="shared" si="5"/>
        <v>1419.538843932286</v>
      </c>
      <c r="M28" s="66">
        <f t="shared" si="3"/>
        <v>-13091.942813148755</v>
      </c>
      <c r="N28" s="67">
        <f t="shared" si="3"/>
        <v>-10331.938282950332</v>
      </c>
      <c r="O28" s="68">
        <f t="shared" si="3"/>
        <v>-1419.538843932286</v>
      </c>
      <c r="P28" s="35"/>
      <c r="Q28" s="35"/>
      <c r="R28" s="35"/>
    </row>
    <row r="29" spans="1:18" x14ac:dyDescent="0.4">
      <c r="A29" s="7">
        <v>21</v>
      </c>
      <c r="B29" s="108">
        <v>43825</v>
      </c>
      <c r="C29" s="106">
        <v>1</v>
      </c>
      <c r="D29" s="107">
        <v>1.27</v>
      </c>
      <c r="E29" s="98">
        <v>1.5</v>
      </c>
      <c r="F29" s="62">
        <v>2</v>
      </c>
      <c r="G29" s="65">
        <f t="shared" si="4"/>
        <v>56632.158555780516</v>
      </c>
      <c r="H29" s="65">
        <f t="shared" si="4"/>
        <v>46522.921229293526</v>
      </c>
      <c r="I29" s="65">
        <f t="shared" si="4"/>
        <v>6938.4589928203295</v>
      </c>
      <c r="J29" s="66">
        <f t="shared" si="5"/>
        <v>10080.79596612454</v>
      </c>
      <c r="K29" s="67">
        <f t="shared" si="5"/>
        <v>7955.5924778717563</v>
      </c>
      <c r="L29" s="68">
        <f t="shared" si="5"/>
        <v>1093.0449098278602</v>
      </c>
      <c r="M29" s="66">
        <f t="shared" si="3"/>
        <v>12802.610876978166</v>
      </c>
      <c r="N29" s="67">
        <f t="shared" si="3"/>
        <v>11933.388716807634</v>
      </c>
      <c r="O29" s="68">
        <f t="shared" si="3"/>
        <v>2186.0898196557205</v>
      </c>
      <c r="P29" s="35"/>
      <c r="Q29" s="35"/>
      <c r="R29" s="35"/>
    </row>
    <row r="30" spans="1:18" x14ac:dyDescent="0.4">
      <c r="A30" s="7">
        <v>22</v>
      </c>
      <c r="B30" s="105">
        <v>44189</v>
      </c>
      <c r="C30" s="106">
        <v>1</v>
      </c>
      <c r="D30" s="107">
        <v>1.27</v>
      </c>
      <c r="E30" s="98">
        <v>1.5</v>
      </c>
      <c r="F30" s="63">
        <v>2</v>
      </c>
      <c r="G30" s="65">
        <f t="shared" si="4"/>
        <v>73174.412069924001</v>
      </c>
      <c r="H30" s="65">
        <f t="shared" si="4"/>
        <v>62573.329053399793</v>
      </c>
      <c r="I30" s="65">
        <f t="shared" si="4"/>
        <v>10130.15012951768</v>
      </c>
      <c r="J30" s="66">
        <f t="shared" si="5"/>
        <v>13025.39646782952</v>
      </c>
      <c r="K30" s="67">
        <f t="shared" si="5"/>
        <v>10700.271882737512</v>
      </c>
      <c r="L30" s="68">
        <f t="shared" si="5"/>
        <v>1595.8455683486757</v>
      </c>
      <c r="M30" s="66">
        <f t="shared" si="3"/>
        <v>16542.253514143489</v>
      </c>
      <c r="N30" s="67">
        <f t="shared" si="3"/>
        <v>16050.407824106267</v>
      </c>
      <c r="O30" s="68">
        <f t="shared" si="3"/>
        <v>3191.6911366973513</v>
      </c>
      <c r="P30" s="35"/>
      <c r="Q30" s="35"/>
      <c r="R30" s="35"/>
    </row>
    <row r="31" spans="1:18" x14ac:dyDescent="0.4">
      <c r="A31" s="7">
        <v>23</v>
      </c>
      <c r="B31" s="105">
        <v>44183</v>
      </c>
      <c r="C31" s="106">
        <v>1</v>
      </c>
      <c r="D31" s="107">
        <v>-1</v>
      </c>
      <c r="E31" s="98">
        <v>-1</v>
      </c>
      <c r="F31" s="62">
        <v>-1</v>
      </c>
      <c r="G31" s="65">
        <f t="shared" si="4"/>
        <v>56344.297293841475</v>
      </c>
      <c r="H31" s="65">
        <f t="shared" si="4"/>
        <v>48181.463371117839</v>
      </c>
      <c r="I31" s="65">
        <f t="shared" si="4"/>
        <v>7800.2155997286136</v>
      </c>
      <c r="J31" s="66">
        <f t="shared" si="5"/>
        <v>16830.114776082522</v>
      </c>
      <c r="K31" s="67">
        <f t="shared" si="5"/>
        <v>14391.865682281952</v>
      </c>
      <c r="L31" s="68">
        <f t="shared" si="5"/>
        <v>2329.9345297890668</v>
      </c>
      <c r="M31" s="66">
        <f t="shared" si="3"/>
        <v>-16830.114776082522</v>
      </c>
      <c r="N31" s="67">
        <f t="shared" si="3"/>
        <v>-14391.865682281952</v>
      </c>
      <c r="O31" s="68">
        <f t="shared" si="3"/>
        <v>-2329.9345297890668</v>
      </c>
      <c r="P31" s="35"/>
      <c r="Q31" s="35"/>
      <c r="R31" s="35"/>
    </row>
    <row r="32" spans="1:18" x14ac:dyDescent="0.4">
      <c r="A32" s="7">
        <v>24</v>
      </c>
      <c r="B32" s="105">
        <v>44183</v>
      </c>
      <c r="C32" s="106">
        <v>2</v>
      </c>
      <c r="D32" s="107">
        <v>-1</v>
      </c>
      <c r="E32" s="98">
        <v>-1</v>
      </c>
      <c r="F32" s="62">
        <v>-1</v>
      </c>
      <c r="G32" s="65">
        <f t="shared" si="4"/>
        <v>43385.108916257937</v>
      </c>
      <c r="H32" s="65">
        <f t="shared" si="4"/>
        <v>37099.72679576074</v>
      </c>
      <c r="I32" s="65">
        <f t="shared" si="4"/>
        <v>6006.1660117910324</v>
      </c>
      <c r="J32" s="66">
        <f t="shared" si="5"/>
        <v>12959.188377583539</v>
      </c>
      <c r="K32" s="67">
        <f t="shared" si="5"/>
        <v>11081.736575357103</v>
      </c>
      <c r="L32" s="68">
        <f t="shared" si="5"/>
        <v>1794.0495879375812</v>
      </c>
      <c r="M32" s="66">
        <f t="shared" si="3"/>
        <v>-12959.188377583539</v>
      </c>
      <c r="N32" s="67">
        <f t="shared" si="3"/>
        <v>-11081.736575357103</v>
      </c>
      <c r="O32" s="68">
        <f t="shared" si="3"/>
        <v>-1794.0495879375812</v>
      </c>
      <c r="P32" s="35"/>
      <c r="Q32" s="35"/>
      <c r="R32" s="35"/>
    </row>
    <row r="33" spans="1:18" x14ac:dyDescent="0.4">
      <c r="A33" s="7">
        <v>25</v>
      </c>
      <c r="B33" s="105">
        <v>44161</v>
      </c>
      <c r="C33" s="106">
        <v>1</v>
      </c>
      <c r="D33" s="107">
        <v>1.27</v>
      </c>
      <c r="E33" s="98">
        <v>1.5</v>
      </c>
      <c r="F33" s="63">
        <v>2</v>
      </c>
      <c r="G33" s="65">
        <f t="shared" si="4"/>
        <v>56057.899230696879</v>
      </c>
      <c r="H33" s="65">
        <f t="shared" si="4"/>
        <v>49899.132540298197</v>
      </c>
      <c r="I33" s="65">
        <f t="shared" si="4"/>
        <v>8769.002377214907</v>
      </c>
      <c r="J33" s="66">
        <f t="shared" si="5"/>
        <v>9978.5750507393259</v>
      </c>
      <c r="K33" s="67">
        <f t="shared" si="5"/>
        <v>8532.9371630249716</v>
      </c>
      <c r="L33" s="68">
        <f t="shared" si="5"/>
        <v>1381.4181827119373</v>
      </c>
      <c r="M33" s="66">
        <f t="shared" si="3"/>
        <v>12672.790314438944</v>
      </c>
      <c r="N33" s="67">
        <f t="shared" si="3"/>
        <v>12799.405744537456</v>
      </c>
      <c r="O33" s="68">
        <f t="shared" si="3"/>
        <v>2762.8363654238747</v>
      </c>
      <c r="P33" s="35"/>
      <c r="Q33" s="35"/>
      <c r="R33" s="35"/>
    </row>
    <row r="34" spans="1:18" x14ac:dyDescent="0.4">
      <c r="A34" s="7">
        <v>26</v>
      </c>
      <c r="B34" s="105">
        <v>44119</v>
      </c>
      <c r="C34" s="106">
        <v>1</v>
      </c>
      <c r="D34" s="107">
        <v>1.27</v>
      </c>
      <c r="E34" s="98">
        <v>1.5</v>
      </c>
      <c r="F34" s="62">
        <v>2</v>
      </c>
      <c r="G34" s="65">
        <f t="shared" si="4"/>
        <v>72432.411595983431</v>
      </c>
      <c r="H34" s="65">
        <f t="shared" si="4"/>
        <v>67114.333266701084</v>
      </c>
      <c r="I34" s="65">
        <f t="shared" si="4"/>
        <v>12802.743470733763</v>
      </c>
      <c r="J34" s="66">
        <f t="shared" si="5"/>
        <v>12893.316823060282</v>
      </c>
      <c r="K34" s="67">
        <f t="shared" si="5"/>
        <v>11476.800484268586</v>
      </c>
      <c r="L34" s="68">
        <f t="shared" si="5"/>
        <v>2016.8705467594286</v>
      </c>
      <c r="M34" s="66">
        <f t="shared" si="3"/>
        <v>16374.512365286559</v>
      </c>
      <c r="N34" s="67">
        <f t="shared" si="3"/>
        <v>17215.20072640288</v>
      </c>
      <c r="O34" s="68">
        <f t="shared" si="3"/>
        <v>4033.7410935188573</v>
      </c>
      <c r="P34" s="35"/>
      <c r="Q34" s="35"/>
      <c r="R34" s="35"/>
    </row>
    <row r="35" spans="1:18" x14ac:dyDescent="0.4">
      <c r="A35" s="7">
        <v>27</v>
      </c>
      <c r="B35" s="105">
        <v>44118</v>
      </c>
      <c r="C35" s="106">
        <v>1</v>
      </c>
      <c r="D35" s="107">
        <v>1.27</v>
      </c>
      <c r="E35" s="98">
        <v>1.5</v>
      </c>
      <c r="F35" s="62">
        <v>2</v>
      </c>
      <c r="G35" s="65">
        <f t="shared" si="4"/>
        <v>93589.919023170194</v>
      </c>
      <c r="H35" s="65">
        <f t="shared" si="4"/>
        <v>90268.778243712964</v>
      </c>
      <c r="I35" s="65">
        <f t="shared" si="4"/>
        <v>18692.005467271294</v>
      </c>
      <c r="J35" s="66">
        <f t="shared" si="5"/>
        <v>16659.454667076188</v>
      </c>
      <c r="K35" s="67">
        <f t="shared" si="5"/>
        <v>15436.296651341248</v>
      </c>
      <c r="L35" s="68">
        <f t="shared" si="5"/>
        <v>2944.6309982687653</v>
      </c>
      <c r="M35" s="66">
        <f t="shared" si="3"/>
        <v>21157.50742718676</v>
      </c>
      <c r="N35" s="67">
        <f t="shared" si="3"/>
        <v>23154.444977011874</v>
      </c>
      <c r="O35" s="68">
        <f t="shared" si="3"/>
        <v>5889.2619965375306</v>
      </c>
      <c r="P35" s="35"/>
      <c r="Q35" s="35"/>
      <c r="R35" s="35"/>
    </row>
    <row r="36" spans="1:18" x14ac:dyDescent="0.4">
      <c r="A36" s="7">
        <v>28</v>
      </c>
      <c r="B36" s="105">
        <v>44104</v>
      </c>
      <c r="C36" s="106">
        <v>1</v>
      </c>
      <c r="D36" s="107">
        <v>1.27</v>
      </c>
      <c r="E36" s="98">
        <v>1.5</v>
      </c>
      <c r="F36" s="62">
        <v>2</v>
      </c>
      <c r="G36" s="65">
        <f t="shared" si="4"/>
        <v>120927.53436983821</v>
      </c>
      <c r="H36" s="65">
        <f t="shared" si="4"/>
        <v>121411.50673779394</v>
      </c>
      <c r="I36" s="65">
        <f t="shared" si="4"/>
        <v>27290.327982216091</v>
      </c>
      <c r="J36" s="66">
        <f t="shared" si="5"/>
        <v>21525.681375329146</v>
      </c>
      <c r="K36" s="67">
        <f t="shared" si="5"/>
        <v>20761.818996053982</v>
      </c>
      <c r="L36" s="68">
        <f t="shared" si="5"/>
        <v>4299.1612574723977</v>
      </c>
      <c r="M36" s="66">
        <f t="shared" si="3"/>
        <v>27337.615346668015</v>
      </c>
      <c r="N36" s="67">
        <f t="shared" si="3"/>
        <v>31142.728494080973</v>
      </c>
      <c r="O36" s="68">
        <f t="shared" si="3"/>
        <v>8598.3225149447953</v>
      </c>
      <c r="P36" s="35"/>
      <c r="Q36" s="35"/>
      <c r="R36" s="35"/>
    </row>
    <row r="37" spans="1:18" x14ac:dyDescent="0.4">
      <c r="A37" s="7">
        <v>29</v>
      </c>
      <c r="B37" s="105">
        <v>44090</v>
      </c>
      <c r="C37" s="106">
        <v>2</v>
      </c>
      <c r="D37" s="107">
        <v>-1</v>
      </c>
      <c r="E37" s="98">
        <v>-1</v>
      </c>
      <c r="F37" s="62">
        <v>-1</v>
      </c>
      <c r="G37" s="65">
        <f t="shared" si="4"/>
        <v>93114.201464775426</v>
      </c>
      <c r="H37" s="65">
        <f t="shared" si="4"/>
        <v>93486.860188101331</v>
      </c>
      <c r="I37" s="65">
        <f t="shared" si="4"/>
        <v>21013.55254630639</v>
      </c>
      <c r="J37" s="66">
        <f t="shared" si="5"/>
        <v>27813.332905062787</v>
      </c>
      <c r="K37" s="67">
        <f t="shared" si="5"/>
        <v>27924.646549692607</v>
      </c>
      <c r="L37" s="68">
        <f t="shared" si="5"/>
        <v>6276.7754359097007</v>
      </c>
      <c r="M37" s="66">
        <f t="shared" si="3"/>
        <v>-27813.332905062787</v>
      </c>
      <c r="N37" s="67">
        <f t="shared" si="3"/>
        <v>-27924.646549692607</v>
      </c>
      <c r="O37" s="68">
        <f t="shared" si="3"/>
        <v>-6276.7754359097007</v>
      </c>
      <c r="P37" s="35"/>
      <c r="Q37" s="35"/>
      <c r="R37" s="35"/>
    </row>
    <row r="38" spans="1:18" x14ac:dyDescent="0.4">
      <c r="A38" s="7">
        <v>30</v>
      </c>
      <c r="B38" s="105">
        <v>44066</v>
      </c>
      <c r="C38" s="106">
        <v>1</v>
      </c>
      <c r="D38" s="107">
        <v>-1</v>
      </c>
      <c r="E38" s="98">
        <v>-1</v>
      </c>
      <c r="F38" s="62">
        <v>-1</v>
      </c>
      <c r="G38" s="65">
        <f t="shared" si="4"/>
        <v>71697.935127877077</v>
      </c>
      <c r="H38" s="65">
        <f t="shared" si="4"/>
        <v>71984.882344838028</v>
      </c>
      <c r="I38" s="65">
        <f t="shared" si="4"/>
        <v>16180.435460655921</v>
      </c>
      <c r="J38" s="66">
        <f t="shared" si="5"/>
        <v>21416.266336898349</v>
      </c>
      <c r="K38" s="67">
        <f t="shared" si="5"/>
        <v>21501.977843263307</v>
      </c>
      <c r="L38" s="68">
        <f t="shared" si="5"/>
        <v>4833.1170856504696</v>
      </c>
      <c r="M38" s="66">
        <f t="shared" si="3"/>
        <v>-21416.266336898349</v>
      </c>
      <c r="N38" s="67">
        <f t="shared" si="3"/>
        <v>-21501.977843263307</v>
      </c>
      <c r="O38" s="68">
        <f t="shared" si="3"/>
        <v>-4833.1170856504696</v>
      </c>
      <c r="P38" s="35"/>
      <c r="Q38" s="35"/>
      <c r="R38" s="35"/>
    </row>
    <row r="39" spans="1:18" x14ac:dyDescent="0.4">
      <c r="A39" s="7">
        <v>31</v>
      </c>
      <c r="B39" s="105">
        <v>44059</v>
      </c>
      <c r="C39" s="106">
        <v>1</v>
      </c>
      <c r="D39" s="107">
        <v>1.27</v>
      </c>
      <c r="E39" s="98">
        <v>1.5</v>
      </c>
      <c r="F39" s="62">
        <v>-1</v>
      </c>
      <c r="G39" s="65">
        <f t="shared" si="4"/>
        <v>92640.901978729977</v>
      </c>
      <c r="H39" s="65">
        <f t="shared" si="4"/>
        <v>96819.666753807149</v>
      </c>
      <c r="I39" s="65">
        <f t="shared" si="4"/>
        <v>12458.935304705059</v>
      </c>
      <c r="J39" s="66">
        <f t="shared" si="5"/>
        <v>16490.525079411727</v>
      </c>
      <c r="K39" s="67">
        <f t="shared" si="5"/>
        <v>16556.522939312748</v>
      </c>
      <c r="L39" s="68">
        <f t="shared" si="5"/>
        <v>3721.5001559508614</v>
      </c>
      <c r="M39" s="66">
        <f t="shared" si="3"/>
        <v>20942.966850852896</v>
      </c>
      <c r="N39" s="67">
        <f t="shared" si="3"/>
        <v>24834.784408969121</v>
      </c>
      <c r="O39" s="68">
        <f t="shared" si="3"/>
        <v>-3721.5001559508614</v>
      </c>
      <c r="P39" s="35"/>
      <c r="Q39" s="35"/>
      <c r="R39" s="35"/>
    </row>
    <row r="40" spans="1:18" x14ac:dyDescent="0.4">
      <c r="A40" s="7">
        <v>32</v>
      </c>
      <c r="B40" s="105">
        <v>44041</v>
      </c>
      <c r="C40" s="106">
        <v>1</v>
      </c>
      <c r="D40" s="107">
        <v>1.27</v>
      </c>
      <c r="E40" s="98">
        <v>1.5</v>
      </c>
      <c r="F40" s="62">
        <v>2</v>
      </c>
      <c r="G40" s="65">
        <f t="shared" si="4"/>
        <v>119701.309446717</v>
      </c>
      <c r="H40" s="65">
        <f t="shared" si="4"/>
        <v>130222.45178387061</v>
      </c>
      <c r="I40" s="65">
        <f t="shared" si="4"/>
        <v>18190.045544869387</v>
      </c>
      <c r="J40" s="66">
        <f t="shared" si="5"/>
        <v>21307.407455107896</v>
      </c>
      <c r="K40" s="67">
        <f t="shared" si="5"/>
        <v>22268.523353375644</v>
      </c>
      <c r="L40" s="68">
        <f t="shared" si="5"/>
        <v>2865.5551200821633</v>
      </c>
      <c r="M40" s="66">
        <f t="shared" si="3"/>
        <v>27060.407467987028</v>
      </c>
      <c r="N40" s="67">
        <f t="shared" si="3"/>
        <v>33402.785030063467</v>
      </c>
      <c r="O40" s="68">
        <f t="shared" si="3"/>
        <v>5731.1102401643266</v>
      </c>
      <c r="P40" s="35"/>
      <c r="Q40" s="35"/>
      <c r="R40" s="35"/>
    </row>
    <row r="41" spans="1:18" x14ac:dyDescent="0.4">
      <c r="A41" s="7">
        <v>33</v>
      </c>
      <c r="B41" s="105">
        <v>44035</v>
      </c>
      <c r="C41" s="106">
        <v>1</v>
      </c>
      <c r="D41" s="107">
        <v>1.27</v>
      </c>
      <c r="E41" s="98">
        <v>1.5</v>
      </c>
      <c r="F41" s="63">
        <v>2</v>
      </c>
      <c r="G41" s="65">
        <f t="shared" si="4"/>
        <v>154666.06193610304</v>
      </c>
      <c r="H41" s="65">
        <f t="shared" si="4"/>
        <v>175149.19764930598</v>
      </c>
      <c r="I41" s="65">
        <f t="shared" si="4"/>
        <v>26557.466495509303</v>
      </c>
      <c r="J41" s="66">
        <f t="shared" si="5"/>
        <v>27531.301172744912</v>
      </c>
      <c r="K41" s="67">
        <f t="shared" si="5"/>
        <v>29951.163910290241</v>
      </c>
      <c r="L41" s="68">
        <f t="shared" si="5"/>
        <v>4183.7104753199583</v>
      </c>
      <c r="M41" s="66">
        <f t="shared" si="3"/>
        <v>34964.752489386039</v>
      </c>
      <c r="N41" s="67">
        <f t="shared" si="3"/>
        <v>44926.745865435361</v>
      </c>
      <c r="O41" s="68">
        <f t="shared" si="3"/>
        <v>8367.4209506399166</v>
      </c>
      <c r="P41" s="35"/>
      <c r="Q41" s="35"/>
      <c r="R41" s="35"/>
    </row>
    <row r="42" spans="1:18" x14ac:dyDescent="0.4">
      <c r="A42" s="7">
        <v>34</v>
      </c>
      <c r="B42" s="105">
        <v>44016</v>
      </c>
      <c r="C42" s="106">
        <v>2</v>
      </c>
      <c r="D42" s="107">
        <v>1.27</v>
      </c>
      <c r="E42" s="98">
        <v>1.5</v>
      </c>
      <c r="F42" s="62">
        <v>-1</v>
      </c>
      <c r="G42" s="65">
        <f t="shared" ref="G42:I42" si="6">IF(D42="","",G41+M42)</f>
        <v>199844.01862763875</v>
      </c>
      <c r="H42" s="65">
        <f t="shared" si="6"/>
        <v>235575.67083831655</v>
      </c>
      <c r="I42" s="65">
        <f t="shared" si="6"/>
        <v>20449.249201542163</v>
      </c>
      <c r="J42" s="66">
        <f t="shared" si="5"/>
        <v>35573.194245303705</v>
      </c>
      <c r="K42" s="67">
        <f t="shared" si="5"/>
        <v>40284.315459340374</v>
      </c>
      <c r="L42" s="68">
        <f t="shared" si="5"/>
        <v>6108.21729396714</v>
      </c>
      <c r="M42" s="66">
        <f>IF(D42="","",J42*D42)</f>
        <v>45177.956691535706</v>
      </c>
      <c r="N42" s="67">
        <f t="shared" si="3"/>
        <v>60426.473189010561</v>
      </c>
      <c r="O42" s="68">
        <f t="shared" si="3"/>
        <v>-6108.21729396714</v>
      </c>
      <c r="P42" s="35"/>
      <c r="Q42" s="35"/>
      <c r="R42" s="35"/>
    </row>
    <row r="43" spans="1:18" x14ac:dyDescent="0.4">
      <c r="A43" s="3">
        <v>35</v>
      </c>
      <c r="B43" s="105">
        <v>44013</v>
      </c>
      <c r="C43" s="106">
        <v>1</v>
      </c>
      <c r="D43" s="107">
        <v>1.27</v>
      </c>
      <c r="E43" s="98">
        <v>1.5</v>
      </c>
      <c r="F43" s="62">
        <v>2</v>
      </c>
      <c r="G43" s="65">
        <f>IF(D43="","",G42+M43)</f>
        <v>258218.45646877203</v>
      </c>
      <c r="H43" s="65">
        <f>IF(E43="","",H42+N43)</f>
        <v>316849.27727753576</v>
      </c>
      <c r="I43" s="65">
        <f>IF(F43="","",I42+O43)</f>
        <v>29855.903834251556</v>
      </c>
      <c r="J43" s="66">
        <f t="shared" si="5"/>
        <v>45964.12428435692</v>
      </c>
      <c r="K43" s="67">
        <f t="shared" si="5"/>
        <v>54182.404292812804</v>
      </c>
      <c r="L43" s="68">
        <f t="shared" si="5"/>
        <v>4703.3273163546974</v>
      </c>
      <c r="M43" s="66">
        <f t="shared" si="3"/>
        <v>58374.437841133287</v>
      </c>
      <c r="N43" s="67">
        <f t="shared" si="3"/>
        <v>81273.606439219206</v>
      </c>
      <c r="O43" s="68">
        <f t="shared" si="3"/>
        <v>9406.6546327093947</v>
      </c>
    </row>
    <row r="44" spans="1:18" x14ac:dyDescent="0.4">
      <c r="A44" s="7">
        <v>36</v>
      </c>
      <c r="B44" s="105">
        <v>44007</v>
      </c>
      <c r="C44" s="106">
        <v>2</v>
      </c>
      <c r="D44" s="107">
        <v>1.27</v>
      </c>
      <c r="E44" s="98">
        <v>1.5</v>
      </c>
      <c r="F44" s="62">
        <v>2</v>
      </c>
      <c r="G44" s="65">
        <f t="shared" ref="G44:I57" si="7">IF(D44="","",G43+M44)</f>
        <v>333644.06760330033</v>
      </c>
      <c r="H44" s="65">
        <f t="shared" si="7"/>
        <v>426162.27793828561</v>
      </c>
      <c r="I44" s="65">
        <f t="shared" si="7"/>
        <v>43589.619598007273</v>
      </c>
      <c r="J44" s="66">
        <f t="shared" si="5"/>
        <v>59390.244987817568</v>
      </c>
      <c r="K44" s="67">
        <f t="shared" si="5"/>
        <v>72875.333773833219</v>
      </c>
      <c r="L44" s="68">
        <f t="shared" si="5"/>
        <v>6866.8578818778578</v>
      </c>
      <c r="M44" s="66">
        <f>IF(D44="","",J44*D44)</f>
        <v>75425.611134528313</v>
      </c>
      <c r="N44" s="67">
        <f t="shared" si="3"/>
        <v>109313.00066074982</v>
      </c>
      <c r="O44" s="68">
        <f t="shared" si="3"/>
        <v>13733.715763755716</v>
      </c>
    </row>
    <row r="45" spans="1:18" x14ac:dyDescent="0.4">
      <c r="A45" s="7">
        <v>37</v>
      </c>
      <c r="B45" s="105">
        <v>43980</v>
      </c>
      <c r="C45" s="106">
        <v>2</v>
      </c>
      <c r="D45" s="107">
        <v>-1</v>
      </c>
      <c r="E45" s="98">
        <v>-1</v>
      </c>
      <c r="F45" s="62">
        <v>-1</v>
      </c>
      <c r="G45" s="65">
        <f t="shared" si="7"/>
        <v>256905.93205454125</v>
      </c>
      <c r="H45" s="65">
        <f t="shared" si="7"/>
        <v>328144.95401247992</v>
      </c>
      <c r="I45" s="65">
        <f t="shared" si="7"/>
        <v>33564.007090465602</v>
      </c>
      <c r="J45" s="66">
        <f t="shared" si="5"/>
        <v>76738.135548759077</v>
      </c>
      <c r="K45" s="67">
        <f t="shared" si="5"/>
        <v>98017.323925805686</v>
      </c>
      <c r="L45" s="68">
        <f t="shared" si="5"/>
        <v>10025.612507541673</v>
      </c>
      <c r="M45" s="66">
        <f t="shared" si="3"/>
        <v>-76738.135548759077</v>
      </c>
      <c r="N45" s="67">
        <f t="shared" si="3"/>
        <v>-98017.323925805686</v>
      </c>
      <c r="O45" s="68">
        <f t="shared" si="3"/>
        <v>-10025.612507541673</v>
      </c>
    </row>
    <row r="46" spans="1:18" x14ac:dyDescent="0.4">
      <c r="A46" s="7">
        <v>38</v>
      </c>
      <c r="B46" s="105">
        <v>43978</v>
      </c>
      <c r="C46" s="106">
        <v>2</v>
      </c>
      <c r="D46" s="107">
        <v>-1</v>
      </c>
      <c r="E46" s="98">
        <v>-1</v>
      </c>
      <c r="F46" s="62">
        <v>-1</v>
      </c>
      <c r="G46" s="65">
        <f t="shared" si="7"/>
        <v>197817.56768199676</v>
      </c>
      <c r="H46" s="65">
        <f t="shared" si="7"/>
        <v>252671.61458960955</v>
      </c>
      <c r="I46" s="65">
        <f t="shared" si="7"/>
        <v>25844.285459658513</v>
      </c>
      <c r="J46" s="66">
        <f t="shared" ref="J46:L56" si="8">IF(G45="","",G45*$J$6/100)</f>
        <v>59088.364372544485</v>
      </c>
      <c r="K46" s="67">
        <f t="shared" si="8"/>
        <v>75473.339422870384</v>
      </c>
      <c r="L46" s="68">
        <f t="shared" si="8"/>
        <v>7719.7216308070883</v>
      </c>
      <c r="M46" s="66">
        <f t="shared" si="3"/>
        <v>-59088.364372544485</v>
      </c>
      <c r="N46" s="67">
        <f t="shared" si="3"/>
        <v>-75473.339422870384</v>
      </c>
      <c r="O46" s="68">
        <f t="shared" si="3"/>
        <v>-7719.7216308070883</v>
      </c>
    </row>
    <row r="47" spans="1:18" x14ac:dyDescent="0.4">
      <c r="A47" s="7">
        <v>39</v>
      </c>
      <c r="B47" s="105">
        <v>43954</v>
      </c>
      <c r="C47" s="106">
        <v>1</v>
      </c>
      <c r="D47" s="107">
        <v>-1</v>
      </c>
      <c r="E47" s="98">
        <v>-1</v>
      </c>
      <c r="F47" s="62">
        <v>-1</v>
      </c>
      <c r="G47" s="65">
        <f t="shared" si="7"/>
        <v>152319.52711513749</v>
      </c>
      <c r="H47" s="65">
        <f t="shared" si="7"/>
        <v>194557.14323399935</v>
      </c>
      <c r="I47" s="65">
        <f t="shared" si="7"/>
        <v>19900.099803937053</v>
      </c>
      <c r="J47" s="66">
        <f t="shared" si="8"/>
        <v>45498.040566859258</v>
      </c>
      <c r="K47" s="67">
        <f t="shared" si="8"/>
        <v>58114.4713556102</v>
      </c>
      <c r="L47" s="68">
        <f t="shared" si="8"/>
        <v>5944.1856557214578</v>
      </c>
      <c r="M47" s="66">
        <f t="shared" si="3"/>
        <v>-45498.040566859258</v>
      </c>
      <c r="N47" s="67">
        <f t="shared" si="3"/>
        <v>-58114.4713556102</v>
      </c>
      <c r="O47" s="68">
        <f t="shared" si="3"/>
        <v>-5944.1856557214578</v>
      </c>
    </row>
    <row r="48" spans="1:18" x14ac:dyDescent="0.4">
      <c r="A48" s="7">
        <v>40</v>
      </c>
      <c r="B48" s="105">
        <v>43951</v>
      </c>
      <c r="C48" s="106">
        <v>2</v>
      </c>
      <c r="D48" s="107">
        <v>1.27</v>
      </c>
      <c r="E48" s="98">
        <v>1.5</v>
      </c>
      <c r="F48" s="63">
        <v>2</v>
      </c>
      <c r="G48" s="65">
        <f t="shared" si="7"/>
        <v>196812.06098546914</v>
      </c>
      <c r="H48" s="65">
        <f t="shared" si="7"/>
        <v>261679.35764972912</v>
      </c>
      <c r="I48" s="65">
        <f t="shared" si="7"/>
        <v>29054.145713748097</v>
      </c>
      <c r="J48" s="66">
        <f t="shared" si="8"/>
        <v>35033.491236481626</v>
      </c>
      <c r="K48" s="67">
        <f t="shared" si="8"/>
        <v>44748.142943819854</v>
      </c>
      <c r="L48" s="68">
        <f t="shared" si="8"/>
        <v>4577.0229549055221</v>
      </c>
      <c r="M48" s="66">
        <f t="shared" si="3"/>
        <v>44492.533870331667</v>
      </c>
      <c r="N48" s="67">
        <f t="shared" si="3"/>
        <v>67122.214415729773</v>
      </c>
      <c r="O48" s="68">
        <f t="shared" si="3"/>
        <v>9154.0459098110441</v>
      </c>
    </row>
    <row r="49" spans="1:15" x14ac:dyDescent="0.4">
      <c r="A49" s="7">
        <v>41</v>
      </c>
      <c r="B49" s="105">
        <v>43947</v>
      </c>
      <c r="C49" s="106">
        <v>2</v>
      </c>
      <c r="D49" s="107">
        <v>1.27</v>
      </c>
      <c r="E49" s="98">
        <v>1.5</v>
      </c>
      <c r="F49" s="63">
        <v>2</v>
      </c>
      <c r="G49" s="65">
        <f t="shared" si="7"/>
        <v>254300.86399932468</v>
      </c>
      <c r="H49" s="65">
        <f t="shared" si="7"/>
        <v>351958.73603888566</v>
      </c>
      <c r="I49" s="65">
        <f t="shared" si="7"/>
        <v>42419.052742072221</v>
      </c>
      <c r="J49" s="66">
        <f t="shared" si="8"/>
        <v>45266.774026657899</v>
      </c>
      <c r="K49" s="67">
        <f t="shared" si="8"/>
        <v>60186.252259437701</v>
      </c>
      <c r="L49" s="68">
        <f t="shared" si="8"/>
        <v>6682.4535141620618</v>
      </c>
      <c r="M49" s="66">
        <f t="shared" si="3"/>
        <v>57488.803013855533</v>
      </c>
      <c r="N49" s="67">
        <f t="shared" si="3"/>
        <v>90279.378389156554</v>
      </c>
      <c r="O49" s="68">
        <f t="shared" si="3"/>
        <v>13364.907028324124</v>
      </c>
    </row>
    <row r="50" spans="1:15" x14ac:dyDescent="0.4">
      <c r="A50" s="7">
        <v>42</v>
      </c>
      <c r="B50" s="105">
        <v>43937</v>
      </c>
      <c r="C50" s="106">
        <v>1</v>
      </c>
      <c r="D50" s="107">
        <v>-1</v>
      </c>
      <c r="E50" s="98">
        <v>-1</v>
      </c>
      <c r="F50" s="62">
        <v>-1</v>
      </c>
      <c r="G50" s="65">
        <f t="shared" si="7"/>
        <v>195811.66527947999</v>
      </c>
      <c r="H50" s="65">
        <f t="shared" si="7"/>
        <v>271008.22674994194</v>
      </c>
      <c r="I50" s="65">
        <f t="shared" si="7"/>
        <v>32662.67061139561</v>
      </c>
      <c r="J50" s="66">
        <f t="shared" si="8"/>
        <v>58489.19871984468</v>
      </c>
      <c r="K50" s="67">
        <f t="shared" si="8"/>
        <v>80950.509288943693</v>
      </c>
      <c r="L50" s="68">
        <f t="shared" si="8"/>
        <v>9756.3821306766113</v>
      </c>
      <c r="M50" s="66">
        <f t="shared" si="3"/>
        <v>-58489.19871984468</v>
      </c>
      <c r="N50" s="67">
        <f t="shared" si="3"/>
        <v>-80950.509288943693</v>
      </c>
      <c r="O50" s="68">
        <f t="shared" si="3"/>
        <v>-9756.3821306766113</v>
      </c>
    </row>
    <row r="51" spans="1:15" x14ac:dyDescent="0.4">
      <c r="A51" s="7">
        <v>43</v>
      </c>
      <c r="B51" s="105">
        <v>43931</v>
      </c>
      <c r="C51" s="106">
        <v>2</v>
      </c>
      <c r="D51" s="107">
        <v>1.27</v>
      </c>
      <c r="E51" s="98">
        <v>1.5</v>
      </c>
      <c r="F51" s="62">
        <v>-1</v>
      </c>
      <c r="G51" s="65">
        <f t="shared" si="7"/>
        <v>253008.25270761608</v>
      </c>
      <c r="H51" s="65">
        <f t="shared" si="7"/>
        <v>364506.0649786719</v>
      </c>
      <c r="I51" s="65">
        <f t="shared" si="7"/>
        <v>25150.256370774619</v>
      </c>
      <c r="J51" s="66">
        <f t="shared" si="8"/>
        <v>45036.683014280396</v>
      </c>
      <c r="K51" s="67">
        <f t="shared" si="8"/>
        <v>62331.892152486646</v>
      </c>
      <c r="L51" s="68">
        <f t="shared" si="8"/>
        <v>7512.4142406209903</v>
      </c>
      <c r="M51" s="66">
        <f t="shared" si="3"/>
        <v>57196.587428136103</v>
      </c>
      <c r="N51" s="67">
        <f t="shared" si="3"/>
        <v>93497.838228729961</v>
      </c>
      <c r="O51" s="68">
        <f t="shared" si="3"/>
        <v>-7512.4142406209903</v>
      </c>
    </row>
    <row r="52" spans="1:15" x14ac:dyDescent="0.4">
      <c r="A52" s="7">
        <v>44</v>
      </c>
      <c r="B52" s="105">
        <v>43924</v>
      </c>
      <c r="C52" s="106">
        <v>1</v>
      </c>
      <c r="D52" s="107">
        <v>1.27</v>
      </c>
      <c r="E52" s="98">
        <v>1.5</v>
      </c>
      <c r="F52" s="62">
        <v>-1</v>
      </c>
      <c r="G52" s="65">
        <f t="shared" si="7"/>
        <v>326911.96332351072</v>
      </c>
      <c r="H52" s="65">
        <f t="shared" si="7"/>
        <v>490260.65739631373</v>
      </c>
      <c r="I52" s="65">
        <f t="shared" si="7"/>
        <v>19365.697405496459</v>
      </c>
      <c r="J52" s="66">
        <f t="shared" si="8"/>
        <v>58191.898122751692</v>
      </c>
      <c r="K52" s="67">
        <f t="shared" si="8"/>
        <v>83836.394945094537</v>
      </c>
      <c r="L52" s="68">
        <f t="shared" si="8"/>
        <v>5784.5589652781618</v>
      </c>
      <c r="M52" s="66">
        <f t="shared" si="3"/>
        <v>73903.710615894655</v>
      </c>
      <c r="N52" s="67">
        <f t="shared" si="3"/>
        <v>125754.5924176418</v>
      </c>
      <c r="O52" s="68">
        <f t="shared" si="3"/>
        <v>-5784.5589652781618</v>
      </c>
    </row>
    <row r="53" spans="1:15" x14ac:dyDescent="0.4">
      <c r="A53" s="7">
        <v>45</v>
      </c>
      <c r="B53" s="105">
        <v>43897</v>
      </c>
      <c r="C53" s="106">
        <v>2</v>
      </c>
      <c r="D53" s="107">
        <v>1.27</v>
      </c>
      <c r="E53" s="98">
        <v>1.5</v>
      </c>
      <c r="F53" s="62">
        <v>2</v>
      </c>
      <c r="G53" s="65">
        <f t="shared" si="7"/>
        <v>422402.94781030819</v>
      </c>
      <c r="H53" s="65">
        <f t="shared" si="7"/>
        <v>659400.58419804205</v>
      </c>
      <c r="I53" s="65">
        <f t="shared" si="7"/>
        <v>28273.91821202483</v>
      </c>
      <c r="J53" s="66">
        <f t="shared" si="8"/>
        <v>75189.751564407459</v>
      </c>
      <c r="K53" s="67">
        <f t="shared" si="8"/>
        <v>112759.95120115217</v>
      </c>
      <c r="L53" s="68">
        <f t="shared" si="8"/>
        <v>4454.1104032641861</v>
      </c>
      <c r="M53" s="66">
        <f t="shared" si="3"/>
        <v>95490.984486797475</v>
      </c>
      <c r="N53" s="67">
        <f t="shared" si="3"/>
        <v>169139.92680172826</v>
      </c>
      <c r="O53" s="68">
        <f t="shared" si="3"/>
        <v>8908.2208065283721</v>
      </c>
    </row>
    <row r="54" spans="1:15" x14ac:dyDescent="0.4">
      <c r="A54" s="7">
        <v>46</v>
      </c>
      <c r="B54" s="105">
        <v>43889</v>
      </c>
      <c r="C54" s="106">
        <v>1</v>
      </c>
      <c r="D54" s="107">
        <v>1.27</v>
      </c>
      <c r="E54" s="98">
        <v>1.5</v>
      </c>
      <c r="F54" s="63">
        <v>2</v>
      </c>
      <c r="G54" s="65">
        <f t="shared" si="7"/>
        <v>545786.84886569926</v>
      </c>
      <c r="H54" s="65">
        <f t="shared" si="7"/>
        <v>886893.78574636648</v>
      </c>
      <c r="I54" s="65">
        <f t="shared" si="7"/>
        <v>41279.920589556248</v>
      </c>
      <c r="J54" s="66">
        <f t="shared" si="8"/>
        <v>97152.677996370883</v>
      </c>
      <c r="K54" s="67">
        <f t="shared" si="8"/>
        <v>151662.13436554966</v>
      </c>
      <c r="L54" s="68">
        <f t="shared" si="8"/>
        <v>6503.001188765711</v>
      </c>
      <c r="M54" s="66">
        <f t="shared" si="3"/>
        <v>123383.90105539102</v>
      </c>
      <c r="N54" s="67">
        <f t="shared" si="3"/>
        <v>227493.20154832449</v>
      </c>
      <c r="O54" s="68">
        <f t="shared" si="3"/>
        <v>13006.002377531422</v>
      </c>
    </row>
    <row r="55" spans="1:15" x14ac:dyDescent="0.4">
      <c r="A55" s="7">
        <v>47</v>
      </c>
      <c r="B55" s="105">
        <v>43887</v>
      </c>
      <c r="C55" s="106">
        <v>2</v>
      </c>
      <c r="D55" s="107">
        <v>1.27</v>
      </c>
      <c r="E55" s="98">
        <v>1.5</v>
      </c>
      <c r="F55" s="62">
        <v>2</v>
      </c>
      <c r="G55" s="65">
        <f t="shared" si="7"/>
        <v>705211.18741937005</v>
      </c>
      <c r="H55" s="65">
        <f t="shared" si="7"/>
        <v>1192872.141828863</v>
      </c>
      <c r="I55" s="65">
        <f t="shared" si="7"/>
        <v>60268.684060752123</v>
      </c>
      <c r="J55" s="66">
        <f t="shared" si="8"/>
        <v>125530.97523911083</v>
      </c>
      <c r="K55" s="67">
        <f t="shared" si="8"/>
        <v>203985.57072166429</v>
      </c>
      <c r="L55" s="68">
        <f t="shared" si="8"/>
        <v>9494.3817355979372</v>
      </c>
      <c r="M55" s="66">
        <f t="shared" si="3"/>
        <v>159424.33855367076</v>
      </c>
      <c r="N55" s="67">
        <f t="shared" si="3"/>
        <v>305978.35608249647</v>
      </c>
      <c r="O55" s="68">
        <f t="shared" si="3"/>
        <v>18988.763471195874</v>
      </c>
    </row>
    <row r="56" spans="1:15" x14ac:dyDescent="0.4">
      <c r="A56" s="7">
        <v>48</v>
      </c>
      <c r="B56" s="105">
        <v>43886</v>
      </c>
      <c r="C56" s="106">
        <v>2</v>
      </c>
      <c r="D56" s="107">
        <v>-1</v>
      </c>
      <c r="E56" s="98">
        <v>-1</v>
      </c>
      <c r="F56" s="62">
        <v>-1</v>
      </c>
      <c r="G56" s="65">
        <f t="shared" si="7"/>
        <v>543012.6143129149</v>
      </c>
      <c r="H56" s="65">
        <f t="shared" si="7"/>
        <v>918511.54920822452</v>
      </c>
      <c r="I56" s="65">
        <f t="shared" si="7"/>
        <v>46406.886726779136</v>
      </c>
      <c r="J56" s="66">
        <f t="shared" si="8"/>
        <v>162198.57310645512</v>
      </c>
      <c r="K56" s="67">
        <f t="shared" si="8"/>
        <v>274360.59262063843</v>
      </c>
      <c r="L56" s="68">
        <f t="shared" si="8"/>
        <v>13861.797333972987</v>
      </c>
      <c r="M56" s="66">
        <f t="shared" si="3"/>
        <v>-162198.57310645512</v>
      </c>
      <c r="N56" s="67">
        <f t="shared" si="3"/>
        <v>-274360.59262063843</v>
      </c>
      <c r="O56" s="68">
        <f t="shared" si="3"/>
        <v>-13861.797333972987</v>
      </c>
    </row>
    <row r="57" spans="1:15" x14ac:dyDescent="0.4">
      <c r="A57" s="7">
        <v>49</v>
      </c>
      <c r="B57" s="105">
        <v>43869</v>
      </c>
      <c r="C57" s="106">
        <v>2</v>
      </c>
      <c r="D57" s="107">
        <v>-1</v>
      </c>
      <c r="E57" s="98">
        <v>-1</v>
      </c>
      <c r="F57" s="62">
        <v>-1</v>
      </c>
      <c r="G57" s="65">
        <f t="shared" si="7"/>
        <v>418119.7130209445</v>
      </c>
      <c r="H57" s="65">
        <f t="shared" si="7"/>
        <v>707253.89289033285</v>
      </c>
      <c r="I57" s="65">
        <f t="shared" si="7"/>
        <v>35733.302779619931</v>
      </c>
      <c r="J57" s="66">
        <f t="shared" ref="J57:L58" si="9">IF(G56="","",G56*$J$6/100)</f>
        <v>124892.90129197043</v>
      </c>
      <c r="K57" s="67">
        <f t="shared" si="9"/>
        <v>211257.65631789164</v>
      </c>
      <c r="L57" s="68">
        <f t="shared" si="9"/>
        <v>10673.583947159201</v>
      </c>
      <c r="M57" s="66">
        <f>IF(D57="","",J57*D57)</f>
        <v>-124892.90129197043</v>
      </c>
      <c r="N57" s="67">
        <f>IF(E57="","",K57*E57)</f>
        <v>-211257.65631789164</v>
      </c>
      <c r="O57" s="68">
        <f>IF(F57="","",L57*F57)</f>
        <v>-10673.583947159201</v>
      </c>
    </row>
    <row r="58" spans="1:15" ht="19.5" thickBot="1" x14ac:dyDescent="0.45">
      <c r="A58" s="7">
        <v>50</v>
      </c>
      <c r="B58" s="134">
        <v>43447</v>
      </c>
      <c r="C58" s="106">
        <v>1</v>
      </c>
      <c r="D58" s="109">
        <v>1.27</v>
      </c>
      <c r="E58" s="110">
        <v>1.5</v>
      </c>
      <c r="F58" s="130">
        <v>-1</v>
      </c>
      <c r="G58" s="89">
        <f>IF(D58="","",G57+M58)</f>
        <v>540252.48119436239</v>
      </c>
      <c r="H58" s="94">
        <f>IF(E58="","",H57+N58)</f>
        <v>951256.48593749769</v>
      </c>
      <c r="I58" s="115">
        <f>IF(F58="","",I57+O58)</f>
        <v>27514.643140307347</v>
      </c>
      <c r="J58" s="66">
        <f t="shared" si="9"/>
        <v>96167.533994817233</v>
      </c>
      <c r="K58" s="67">
        <f t="shared" si="9"/>
        <v>162668.39536477654</v>
      </c>
      <c r="L58" s="68">
        <f t="shared" si="9"/>
        <v>8218.6596393125837</v>
      </c>
      <c r="M58" s="66">
        <f>IF(D58="","",J58*D58)</f>
        <v>122132.76817341789</v>
      </c>
      <c r="N58" s="67">
        <f t="shared" si="3"/>
        <v>244002.59304716482</v>
      </c>
      <c r="O58" s="68">
        <f t="shared" si="3"/>
        <v>-8218.6596393125837</v>
      </c>
    </row>
    <row r="59" spans="1:15" ht="19.5" thickBot="1" x14ac:dyDescent="0.45">
      <c r="A59" s="7"/>
      <c r="B59" s="151" t="s">
        <v>5</v>
      </c>
      <c r="C59" s="152"/>
      <c r="D59" s="5">
        <f>COUNTIF(D9:D58,1.27)</f>
        <v>28</v>
      </c>
      <c r="E59" s="5">
        <f>COUNTIF(E9:E58,1.5)</f>
        <v>27</v>
      </c>
      <c r="F59" s="6">
        <f>COUNTIF(F9:F58,2)</f>
        <v>18</v>
      </c>
      <c r="G59" s="72">
        <f>MAX(G8:G58)</f>
        <v>705211.18741937005</v>
      </c>
      <c r="H59" s="73">
        <f>MAX(H8:H58)</f>
        <v>1192872.141828863</v>
      </c>
      <c r="I59" s="74">
        <f>MAX(I8:I58)</f>
        <v>100000</v>
      </c>
      <c r="J59" s="75" t="s">
        <v>31</v>
      </c>
      <c r="K59" s="76">
        <f>ABS(B58-B9)</f>
        <v>708</v>
      </c>
      <c r="L59" s="77" t="s">
        <v>32</v>
      </c>
      <c r="M59" s="78"/>
      <c r="N59" s="79"/>
      <c r="O59" s="80"/>
    </row>
    <row r="60" spans="1:15" ht="19.5" thickBot="1" x14ac:dyDescent="0.45">
      <c r="A60" s="7"/>
      <c r="B60" s="145" t="s">
        <v>6</v>
      </c>
      <c r="C60" s="146"/>
      <c r="D60" s="5">
        <f>COUNTIF(D9:D58,-1)</f>
        <v>21</v>
      </c>
      <c r="E60" s="5">
        <f>COUNTIF(E9:E58,-1)</f>
        <v>22</v>
      </c>
      <c r="F60" s="6">
        <f>COUNTIF(F9:F58,-1)</f>
        <v>31</v>
      </c>
      <c r="G60" s="193" t="s">
        <v>30</v>
      </c>
      <c r="H60" s="194"/>
      <c r="I60" s="195"/>
      <c r="J60" s="193" t="s">
        <v>33</v>
      </c>
      <c r="K60" s="194"/>
      <c r="L60" s="195"/>
      <c r="M60" s="78"/>
      <c r="N60" s="79"/>
      <c r="O60" s="80"/>
    </row>
    <row r="61" spans="1:15" ht="19.5" thickBot="1" x14ac:dyDescent="0.45">
      <c r="A61" s="7"/>
      <c r="B61" s="145" t="s">
        <v>35</v>
      </c>
      <c r="C61" s="146"/>
      <c r="D61" s="5">
        <f>COUNTIF(D9:D58,0)</f>
        <v>1</v>
      </c>
      <c r="E61" s="5">
        <f>COUNTIF(E9:E58,0)</f>
        <v>1</v>
      </c>
      <c r="F61" s="5">
        <f>COUNTIF(F9:F58,0)</f>
        <v>1</v>
      </c>
      <c r="G61" s="81">
        <f>G59/G8</f>
        <v>7.0521118741937006</v>
      </c>
      <c r="H61" s="82">
        <f>H59/H8</f>
        <v>11.92872141828863</v>
      </c>
      <c r="I61" s="83">
        <f>I59/I8</f>
        <v>1</v>
      </c>
      <c r="J61" s="84">
        <f>(G61-100%)*30/K59</f>
        <v>0.25644541839803814</v>
      </c>
      <c r="K61" s="84">
        <f>(H61-100%)*30/K59</f>
        <v>0.46308141602917924</v>
      </c>
      <c r="L61" s="85">
        <f>(I61-100%)*30/K59</f>
        <v>0</v>
      </c>
      <c r="M61" s="86"/>
      <c r="N61" s="87"/>
      <c r="O61" s="88"/>
    </row>
    <row r="62" spans="1:15" ht="19.5" thickBot="1" x14ac:dyDescent="0.45">
      <c r="A62" s="3"/>
      <c r="B62" s="143" t="s">
        <v>4</v>
      </c>
      <c r="C62" s="144"/>
      <c r="D62" s="61">
        <f>D59/(D59+D60+D61)</f>
        <v>0.56000000000000005</v>
      </c>
      <c r="E62" s="56">
        <f>E59/(E59+E60+E61)</f>
        <v>0.54</v>
      </c>
      <c r="F62" s="57">
        <f>F59/(F59+F60+F61)</f>
        <v>0.36</v>
      </c>
    </row>
    <row r="64" spans="1:15" x14ac:dyDescent="0.4">
      <c r="D64" s="55"/>
      <c r="E64" s="55"/>
      <c r="F64" s="55"/>
    </row>
  </sheetData>
  <mergeCells count="11">
    <mergeCell ref="B60:C60"/>
    <mergeCell ref="G60:I60"/>
    <mergeCell ref="J60:L60"/>
    <mergeCell ref="B61:C61"/>
    <mergeCell ref="B62:C62"/>
    <mergeCell ref="B59:C59"/>
    <mergeCell ref="G6:I6"/>
    <mergeCell ref="J6:L6"/>
    <mergeCell ref="M6:O6"/>
    <mergeCell ref="J8:L8"/>
    <mergeCell ref="M8:O8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4"/>
  <sheetViews>
    <sheetView zoomScaleNormal="100" workbookViewId="0">
      <pane xSplit="1" ySplit="8" topLeftCell="B42" activePane="bottomRight" state="frozen"/>
      <selection activeCell="R59" sqref="R59"/>
      <selection pane="topRight" activeCell="R59" sqref="R59"/>
      <selection pane="bottomLeft" activeCell="R59" sqref="R59"/>
      <selection pane="bottomRight" activeCell="K63" sqref="K63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18" x14ac:dyDescent="0.4">
      <c r="A1" s="1" t="s">
        <v>7</v>
      </c>
      <c r="C1" t="s">
        <v>63</v>
      </c>
    </row>
    <row r="2" spans="1:18" x14ac:dyDescent="0.4">
      <c r="A2" s="1" t="s">
        <v>8</v>
      </c>
      <c r="C2" t="s">
        <v>22</v>
      </c>
    </row>
    <row r="3" spans="1:18" x14ac:dyDescent="0.4">
      <c r="A3" s="1" t="s">
        <v>10</v>
      </c>
      <c r="C3" s="26">
        <v>100000</v>
      </c>
    </row>
    <row r="4" spans="1:18" x14ac:dyDescent="0.4">
      <c r="A4" s="1" t="s">
        <v>11</v>
      </c>
      <c r="C4" s="26" t="s">
        <v>13</v>
      </c>
    </row>
    <row r="5" spans="1:18" ht="19.5" thickBot="1" x14ac:dyDescent="0.45">
      <c r="A5" s="1" t="s">
        <v>12</v>
      </c>
      <c r="C5" s="26" t="s">
        <v>34</v>
      </c>
    </row>
    <row r="6" spans="1:18" ht="19.5" thickBot="1" x14ac:dyDescent="0.45">
      <c r="A6" s="21" t="s">
        <v>36</v>
      </c>
      <c r="B6" s="21" t="s">
        <v>37</v>
      </c>
      <c r="C6" s="21" t="s">
        <v>38</v>
      </c>
      <c r="D6" s="42" t="s">
        <v>25</v>
      </c>
      <c r="E6" s="22"/>
      <c r="F6" s="23"/>
      <c r="G6" s="143" t="s">
        <v>3</v>
      </c>
      <c r="H6" s="144"/>
      <c r="I6" s="150"/>
      <c r="J6" s="187">
        <v>4</v>
      </c>
      <c r="K6" s="188"/>
      <c r="L6" s="189"/>
      <c r="M6" s="143" t="s">
        <v>24</v>
      </c>
      <c r="N6" s="144"/>
      <c r="O6" s="150"/>
    </row>
    <row r="7" spans="1:18" ht="19.5" thickBot="1" x14ac:dyDescent="0.45">
      <c r="A7" s="24"/>
      <c r="B7" s="24" t="s">
        <v>2</v>
      </c>
      <c r="C7" s="46" t="s">
        <v>29</v>
      </c>
      <c r="D7" s="11">
        <v>1.27</v>
      </c>
      <c r="E7" s="12">
        <v>1.5</v>
      </c>
      <c r="F7" s="13">
        <v>2</v>
      </c>
      <c r="G7" s="11">
        <v>1.27</v>
      </c>
      <c r="H7" s="12">
        <v>1.5</v>
      </c>
      <c r="I7" s="13">
        <v>2</v>
      </c>
      <c r="J7" s="11">
        <v>1.27</v>
      </c>
      <c r="K7" s="12">
        <v>1.5</v>
      </c>
      <c r="L7" s="13">
        <v>2</v>
      </c>
      <c r="M7" s="11">
        <v>1.27</v>
      </c>
      <c r="N7" s="12">
        <v>1.5</v>
      </c>
      <c r="O7" s="13">
        <v>2</v>
      </c>
    </row>
    <row r="8" spans="1:18" ht="19.5" thickBot="1" x14ac:dyDescent="0.45">
      <c r="A8" s="25" t="s">
        <v>9</v>
      </c>
      <c r="B8" s="10"/>
      <c r="C8" s="43"/>
      <c r="D8" s="15"/>
      <c r="E8" s="14"/>
      <c r="F8" s="16"/>
      <c r="G8" s="17">
        <f>C3</f>
        <v>100000</v>
      </c>
      <c r="H8" s="18">
        <f>C3</f>
        <v>100000</v>
      </c>
      <c r="I8" s="19">
        <f>C3</f>
        <v>100000</v>
      </c>
      <c r="J8" s="190">
        <f>J6</f>
        <v>4</v>
      </c>
      <c r="K8" s="191"/>
      <c r="L8" s="192"/>
      <c r="M8" s="147"/>
      <c r="N8" s="148"/>
      <c r="O8" s="149"/>
    </row>
    <row r="9" spans="1:18" x14ac:dyDescent="0.4">
      <c r="A9" s="7">
        <v>1</v>
      </c>
      <c r="B9" s="100">
        <v>44155</v>
      </c>
      <c r="C9" s="101">
        <v>2</v>
      </c>
      <c r="D9" s="102">
        <v>-1</v>
      </c>
      <c r="E9" s="103">
        <v>-1</v>
      </c>
      <c r="F9" s="104">
        <v>-1</v>
      </c>
      <c r="G9" s="65">
        <f>IF(D9="","",G8+M9)</f>
        <v>96000</v>
      </c>
      <c r="H9" s="65">
        <f>IF(E9="","",H8+N9)</f>
        <v>96000</v>
      </c>
      <c r="I9" s="65">
        <f>IF(F9="","",I8+O9)</f>
        <v>96000</v>
      </c>
      <c r="J9" s="66">
        <f>IF(G8="","",G8*$J$6/100)</f>
        <v>4000</v>
      </c>
      <c r="K9" s="67">
        <f>IF(H8="","",H8*$J$6/100)</f>
        <v>4000</v>
      </c>
      <c r="L9" s="68">
        <f>IF(I8="","",I8*$J$6/100)</f>
        <v>4000</v>
      </c>
      <c r="M9" s="69">
        <f>IF(D9="","",J9*D9)</f>
        <v>-4000</v>
      </c>
      <c r="N9" s="70">
        <f t="shared" ref="M9:O24" si="0">IF(E9="","",K9*E9)</f>
        <v>-4000</v>
      </c>
      <c r="O9" s="71">
        <f t="shared" si="0"/>
        <v>-4000</v>
      </c>
      <c r="P9" s="35"/>
      <c r="Q9" s="35"/>
      <c r="R9" s="35"/>
    </row>
    <row r="10" spans="1:18" x14ac:dyDescent="0.4">
      <c r="A10" s="7">
        <v>2</v>
      </c>
      <c r="B10" s="105">
        <v>44144</v>
      </c>
      <c r="C10" s="106">
        <v>2</v>
      </c>
      <c r="D10" s="107">
        <v>-1</v>
      </c>
      <c r="E10" s="98">
        <v>-1</v>
      </c>
      <c r="F10" s="62">
        <v>-1</v>
      </c>
      <c r="G10" s="65">
        <f t="shared" ref="G10:I25" si="1">IF(D10="","",G9+M10)</f>
        <v>92160</v>
      </c>
      <c r="H10" s="65">
        <f t="shared" si="1"/>
        <v>92160</v>
      </c>
      <c r="I10" s="65">
        <f t="shared" si="1"/>
        <v>92160</v>
      </c>
      <c r="J10" s="66">
        <f t="shared" ref="J10:L25" si="2">IF(G9="","",G9*$J$6/100)</f>
        <v>3840</v>
      </c>
      <c r="K10" s="67">
        <f t="shared" si="2"/>
        <v>3840</v>
      </c>
      <c r="L10" s="68">
        <f t="shared" si="2"/>
        <v>3840</v>
      </c>
      <c r="M10" s="66">
        <f t="shared" si="0"/>
        <v>-3840</v>
      </c>
      <c r="N10" s="67">
        <f t="shared" si="0"/>
        <v>-3840</v>
      </c>
      <c r="O10" s="68">
        <f t="shared" si="0"/>
        <v>-3840</v>
      </c>
      <c r="P10" s="35"/>
      <c r="Q10" s="35"/>
      <c r="R10" s="35"/>
    </row>
    <row r="11" spans="1:18" x14ac:dyDescent="0.4">
      <c r="A11" s="7">
        <v>3</v>
      </c>
      <c r="B11" s="105">
        <v>44105</v>
      </c>
      <c r="C11" s="106">
        <v>1</v>
      </c>
      <c r="D11" s="107">
        <v>-1</v>
      </c>
      <c r="E11" s="98">
        <v>-1</v>
      </c>
      <c r="F11" s="62">
        <v>-1</v>
      </c>
      <c r="G11" s="65">
        <f t="shared" si="1"/>
        <v>88473.600000000006</v>
      </c>
      <c r="H11" s="65">
        <f t="shared" si="1"/>
        <v>88473.600000000006</v>
      </c>
      <c r="I11" s="65">
        <f t="shared" si="1"/>
        <v>88473.600000000006</v>
      </c>
      <c r="J11" s="66">
        <f t="shared" si="2"/>
        <v>3686.4</v>
      </c>
      <c r="K11" s="67">
        <f t="shared" si="2"/>
        <v>3686.4</v>
      </c>
      <c r="L11" s="68">
        <f t="shared" si="2"/>
        <v>3686.4</v>
      </c>
      <c r="M11" s="66">
        <f t="shared" si="0"/>
        <v>-3686.4</v>
      </c>
      <c r="N11" s="67">
        <f t="shared" si="0"/>
        <v>-3686.4</v>
      </c>
      <c r="O11" s="68">
        <f t="shared" si="0"/>
        <v>-3686.4</v>
      </c>
      <c r="P11" s="35"/>
      <c r="Q11" s="35"/>
      <c r="R11" s="35"/>
    </row>
    <row r="12" spans="1:18" x14ac:dyDescent="0.4">
      <c r="A12" s="7">
        <v>4</v>
      </c>
      <c r="B12" s="105">
        <v>44091</v>
      </c>
      <c r="C12" s="106">
        <v>2</v>
      </c>
      <c r="D12" s="107">
        <v>1.27</v>
      </c>
      <c r="E12" s="98">
        <v>1.5</v>
      </c>
      <c r="F12" s="63">
        <v>2</v>
      </c>
      <c r="G12" s="65">
        <f t="shared" si="1"/>
        <v>92968.058880000011</v>
      </c>
      <c r="H12" s="65">
        <f t="shared" si="1"/>
        <v>93782.016000000003</v>
      </c>
      <c r="I12" s="65">
        <f t="shared" si="1"/>
        <v>95551.488000000012</v>
      </c>
      <c r="J12" s="66">
        <f t="shared" si="2"/>
        <v>3538.9440000000004</v>
      </c>
      <c r="K12" s="67">
        <f t="shared" si="2"/>
        <v>3538.9440000000004</v>
      </c>
      <c r="L12" s="68">
        <f t="shared" si="2"/>
        <v>3538.9440000000004</v>
      </c>
      <c r="M12" s="66">
        <f t="shared" si="0"/>
        <v>4494.4588800000001</v>
      </c>
      <c r="N12" s="67">
        <f t="shared" si="0"/>
        <v>5308.4160000000011</v>
      </c>
      <c r="O12" s="68">
        <f t="shared" si="0"/>
        <v>7077.8880000000008</v>
      </c>
      <c r="P12" s="35"/>
      <c r="Q12" s="35"/>
      <c r="R12" s="35"/>
    </row>
    <row r="13" spans="1:18" x14ac:dyDescent="0.4">
      <c r="A13" s="7">
        <v>5</v>
      </c>
      <c r="B13" s="105">
        <v>44068</v>
      </c>
      <c r="C13" s="106">
        <v>1</v>
      </c>
      <c r="D13" s="107">
        <v>1.27</v>
      </c>
      <c r="E13" s="98">
        <v>1.5</v>
      </c>
      <c r="F13" s="62">
        <v>2</v>
      </c>
      <c r="G13" s="65">
        <f t="shared" si="1"/>
        <v>97690.83627110401</v>
      </c>
      <c r="H13" s="65">
        <f t="shared" si="1"/>
        <v>99408.936960000006</v>
      </c>
      <c r="I13" s="65">
        <f t="shared" si="1"/>
        <v>103195.60704000002</v>
      </c>
      <c r="J13" s="66">
        <f t="shared" si="2"/>
        <v>3718.7223552000005</v>
      </c>
      <c r="K13" s="67">
        <f t="shared" si="2"/>
        <v>3751.2806399999999</v>
      </c>
      <c r="L13" s="68">
        <f t="shared" si="2"/>
        <v>3822.0595200000007</v>
      </c>
      <c r="M13" s="66">
        <f t="shared" si="0"/>
        <v>4722.7773911040003</v>
      </c>
      <c r="N13" s="67">
        <f t="shared" si="0"/>
        <v>5626.9209599999995</v>
      </c>
      <c r="O13" s="68">
        <f t="shared" si="0"/>
        <v>7644.1190400000014</v>
      </c>
      <c r="P13" s="35"/>
      <c r="Q13" s="35"/>
      <c r="R13" s="35"/>
    </row>
    <row r="14" spans="1:18" x14ac:dyDescent="0.4">
      <c r="A14" s="7">
        <v>6</v>
      </c>
      <c r="B14" s="105">
        <v>44056</v>
      </c>
      <c r="C14" s="106">
        <v>1</v>
      </c>
      <c r="D14" s="107">
        <v>-1</v>
      </c>
      <c r="E14" s="98">
        <v>-1</v>
      </c>
      <c r="F14" s="62">
        <v>-1</v>
      </c>
      <c r="G14" s="65">
        <f t="shared" si="1"/>
        <v>93783.202820259845</v>
      </c>
      <c r="H14" s="65">
        <f t="shared" si="1"/>
        <v>95432.579481600013</v>
      </c>
      <c r="I14" s="65">
        <f t="shared" si="1"/>
        <v>99067.782758400019</v>
      </c>
      <c r="J14" s="66">
        <f t="shared" si="2"/>
        <v>3907.6334508441605</v>
      </c>
      <c r="K14" s="67">
        <f t="shared" si="2"/>
        <v>3976.3574784000002</v>
      </c>
      <c r="L14" s="68">
        <f t="shared" si="2"/>
        <v>4127.8242816000011</v>
      </c>
      <c r="M14" s="66">
        <f t="shared" si="0"/>
        <v>-3907.6334508441605</v>
      </c>
      <c r="N14" s="67">
        <f t="shared" si="0"/>
        <v>-3976.3574784000002</v>
      </c>
      <c r="O14" s="68">
        <f t="shared" si="0"/>
        <v>-4127.8242816000011</v>
      </c>
      <c r="P14" s="35"/>
      <c r="Q14" s="35"/>
      <c r="R14" s="35"/>
    </row>
    <row r="15" spans="1:18" x14ac:dyDescent="0.4">
      <c r="A15" s="7">
        <v>7</v>
      </c>
      <c r="B15" s="105">
        <v>44028</v>
      </c>
      <c r="C15" s="106">
        <v>1</v>
      </c>
      <c r="D15" s="107">
        <v>1.27</v>
      </c>
      <c r="E15" s="98">
        <v>-1</v>
      </c>
      <c r="F15" s="62">
        <v>-1</v>
      </c>
      <c r="G15" s="65">
        <f t="shared" si="1"/>
        <v>98547.38952352904</v>
      </c>
      <c r="H15" s="65">
        <f t="shared" si="1"/>
        <v>91615.276302336017</v>
      </c>
      <c r="I15" s="65">
        <f t="shared" si="1"/>
        <v>95105.071448064016</v>
      </c>
      <c r="J15" s="66">
        <f t="shared" si="2"/>
        <v>3751.3281128103936</v>
      </c>
      <c r="K15" s="67">
        <f t="shared" si="2"/>
        <v>3817.3031792640004</v>
      </c>
      <c r="L15" s="68">
        <f t="shared" si="2"/>
        <v>3962.7113103360007</v>
      </c>
      <c r="M15" s="66">
        <f t="shared" si="0"/>
        <v>4764.1867032691998</v>
      </c>
      <c r="N15" s="67">
        <f t="shared" si="0"/>
        <v>-3817.3031792640004</v>
      </c>
      <c r="O15" s="68">
        <f t="shared" si="0"/>
        <v>-3962.7113103360007</v>
      </c>
      <c r="P15" s="35"/>
      <c r="Q15" s="35"/>
      <c r="R15" s="35"/>
    </row>
    <row r="16" spans="1:18" x14ac:dyDescent="0.4">
      <c r="A16" s="7">
        <v>8</v>
      </c>
      <c r="B16" s="105">
        <v>44014</v>
      </c>
      <c r="C16" s="106">
        <v>2</v>
      </c>
      <c r="D16" s="107">
        <v>-1</v>
      </c>
      <c r="E16" s="98">
        <v>-1</v>
      </c>
      <c r="F16" s="62">
        <v>-1</v>
      </c>
      <c r="G16" s="65">
        <f t="shared" si="1"/>
        <v>94605.493942587884</v>
      </c>
      <c r="H16" s="65">
        <f t="shared" si="1"/>
        <v>87950.665250242571</v>
      </c>
      <c r="I16" s="65">
        <f t="shared" si="1"/>
        <v>91300.868590141457</v>
      </c>
      <c r="J16" s="66">
        <f t="shared" si="2"/>
        <v>3941.8955809411618</v>
      </c>
      <c r="K16" s="67">
        <f t="shared" si="2"/>
        <v>3664.6110520934408</v>
      </c>
      <c r="L16" s="68">
        <f t="shared" si="2"/>
        <v>3804.2028579225607</v>
      </c>
      <c r="M16" s="66">
        <f t="shared" si="0"/>
        <v>-3941.8955809411618</v>
      </c>
      <c r="N16" s="67">
        <f t="shared" si="0"/>
        <v>-3664.6110520934408</v>
      </c>
      <c r="O16" s="68">
        <f t="shared" si="0"/>
        <v>-3804.2028579225607</v>
      </c>
      <c r="P16" s="35"/>
      <c r="Q16" s="35"/>
      <c r="R16" s="35"/>
    </row>
    <row r="17" spans="1:18" x14ac:dyDescent="0.4">
      <c r="A17" s="7">
        <v>9</v>
      </c>
      <c r="B17" s="105">
        <v>44004</v>
      </c>
      <c r="C17" s="106">
        <v>2</v>
      </c>
      <c r="D17" s="107">
        <v>-1</v>
      </c>
      <c r="E17" s="98">
        <v>-1</v>
      </c>
      <c r="F17" s="62">
        <v>-1</v>
      </c>
      <c r="G17" s="65">
        <f t="shared" si="1"/>
        <v>90821.274184884373</v>
      </c>
      <c r="H17" s="65">
        <f t="shared" si="1"/>
        <v>84432.638640232864</v>
      </c>
      <c r="I17" s="65">
        <f t="shared" si="1"/>
        <v>87648.833846535796</v>
      </c>
      <c r="J17" s="66">
        <f t="shared" si="2"/>
        <v>3784.2197577035154</v>
      </c>
      <c r="K17" s="67">
        <f t="shared" si="2"/>
        <v>3518.0266100097028</v>
      </c>
      <c r="L17" s="68">
        <f t="shared" si="2"/>
        <v>3652.0347436056582</v>
      </c>
      <c r="M17" s="66">
        <f t="shared" si="0"/>
        <v>-3784.2197577035154</v>
      </c>
      <c r="N17" s="67">
        <f t="shared" si="0"/>
        <v>-3518.0266100097028</v>
      </c>
      <c r="O17" s="68">
        <f t="shared" si="0"/>
        <v>-3652.0347436056582</v>
      </c>
      <c r="P17" s="64"/>
      <c r="Q17" s="35"/>
      <c r="R17" s="35"/>
    </row>
    <row r="18" spans="1:18" x14ac:dyDescent="0.4">
      <c r="A18" s="7">
        <v>10</v>
      </c>
      <c r="B18" s="105">
        <v>43959</v>
      </c>
      <c r="C18" s="106">
        <v>1</v>
      </c>
      <c r="D18" s="107">
        <v>1.27</v>
      </c>
      <c r="E18" s="98">
        <v>1.5</v>
      </c>
      <c r="F18" s="63">
        <v>2</v>
      </c>
      <c r="G18" s="65">
        <f t="shared" si="1"/>
        <v>95434.994913476505</v>
      </c>
      <c r="H18" s="65">
        <f t="shared" si="1"/>
        <v>89498.596958646842</v>
      </c>
      <c r="I18" s="65">
        <f>IF(F18="","",I17+O18)</f>
        <v>94660.740554258664</v>
      </c>
      <c r="J18" s="66">
        <f t="shared" si="2"/>
        <v>3632.8509673953749</v>
      </c>
      <c r="K18" s="67">
        <f t="shared" si="2"/>
        <v>3377.3055456093148</v>
      </c>
      <c r="L18" s="68">
        <f>IF(I17="","",I17*$J$6/100)</f>
        <v>3505.9533538614319</v>
      </c>
      <c r="M18" s="66">
        <f t="shared" si="0"/>
        <v>4613.7207285921259</v>
      </c>
      <c r="N18" s="67">
        <f t="shared" si="0"/>
        <v>5065.9583184139719</v>
      </c>
      <c r="O18" s="68">
        <f t="shared" si="0"/>
        <v>7011.9067077228638</v>
      </c>
      <c r="P18" s="35"/>
      <c r="Q18" s="35"/>
      <c r="R18" s="35"/>
    </row>
    <row r="19" spans="1:18" x14ac:dyDescent="0.4">
      <c r="A19" s="7">
        <v>11</v>
      </c>
      <c r="B19" s="105">
        <v>43948</v>
      </c>
      <c r="C19" s="106">
        <v>2</v>
      </c>
      <c r="D19" s="107">
        <v>1.27</v>
      </c>
      <c r="E19" s="98">
        <v>1.5</v>
      </c>
      <c r="F19" s="62">
        <v>-1</v>
      </c>
      <c r="G19" s="65">
        <f t="shared" si="1"/>
        <v>100283.09265508111</v>
      </c>
      <c r="H19" s="65">
        <f t="shared" si="1"/>
        <v>94868.512776165648</v>
      </c>
      <c r="I19" s="65">
        <f t="shared" si="1"/>
        <v>90874.310932088323</v>
      </c>
      <c r="J19" s="66">
        <f t="shared" si="2"/>
        <v>3817.3997965390604</v>
      </c>
      <c r="K19" s="67">
        <f t="shared" si="2"/>
        <v>3579.9438783458736</v>
      </c>
      <c r="L19" s="68">
        <f t="shared" si="2"/>
        <v>3786.4296221703466</v>
      </c>
      <c r="M19" s="66">
        <f t="shared" si="0"/>
        <v>4848.0977416046071</v>
      </c>
      <c r="N19" s="67">
        <f t="shared" si="0"/>
        <v>5369.9158175188104</v>
      </c>
      <c r="O19" s="68">
        <f t="shared" si="0"/>
        <v>-3786.4296221703466</v>
      </c>
      <c r="P19" s="64"/>
      <c r="Q19" s="35"/>
      <c r="R19" s="35"/>
    </row>
    <row r="20" spans="1:18" x14ac:dyDescent="0.4">
      <c r="A20" s="7">
        <v>12</v>
      </c>
      <c r="B20" s="105">
        <v>43910</v>
      </c>
      <c r="C20" s="106">
        <v>1</v>
      </c>
      <c r="D20" s="107">
        <v>1.27</v>
      </c>
      <c r="E20" s="98">
        <v>1.5</v>
      </c>
      <c r="F20" s="62">
        <v>-1</v>
      </c>
      <c r="G20" s="65">
        <f t="shared" si="1"/>
        <v>105377.47376195923</v>
      </c>
      <c r="H20" s="65">
        <f t="shared" si="1"/>
        <v>100560.62354273559</v>
      </c>
      <c r="I20" s="65">
        <f t="shared" si="1"/>
        <v>87239.33849480479</v>
      </c>
      <c r="J20" s="66">
        <f t="shared" si="2"/>
        <v>4011.3237062032445</v>
      </c>
      <c r="K20" s="67">
        <f t="shared" si="2"/>
        <v>3794.7405110466261</v>
      </c>
      <c r="L20" s="68">
        <f t="shared" si="2"/>
        <v>3634.9724372835331</v>
      </c>
      <c r="M20" s="66">
        <f t="shared" si="0"/>
        <v>5094.3811068781206</v>
      </c>
      <c r="N20" s="67">
        <f t="shared" si="0"/>
        <v>5692.1107665699392</v>
      </c>
      <c r="O20" s="68">
        <f t="shared" si="0"/>
        <v>-3634.9724372835331</v>
      </c>
      <c r="P20" s="35"/>
      <c r="Q20" s="35"/>
      <c r="R20" s="35"/>
    </row>
    <row r="21" spans="1:18" x14ac:dyDescent="0.4">
      <c r="A21" s="7">
        <v>13</v>
      </c>
      <c r="B21" s="105">
        <v>43894</v>
      </c>
      <c r="C21" s="106">
        <v>2</v>
      </c>
      <c r="D21" s="107">
        <v>-1</v>
      </c>
      <c r="E21" s="98">
        <v>-1</v>
      </c>
      <c r="F21" s="62">
        <v>-1</v>
      </c>
      <c r="G21" s="65">
        <f t="shared" si="1"/>
        <v>101162.37481148087</v>
      </c>
      <c r="H21" s="65">
        <f t="shared" si="1"/>
        <v>96538.198601026161</v>
      </c>
      <c r="I21" s="65">
        <f t="shared" si="1"/>
        <v>83749.764955012593</v>
      </c>
      <c r="J21" s="66">
        <f t="shared" si="2"/>
        <v>4215.0989504783693</v>
      </c>
      <c r="K21" s="67">
        <f t="shared" si="2"/>
        <v>4022.4249417094234</v>
      </c>
      <c r="L21" s="68">
        <f t="shared" si="2"/>
        <v>3489.5735397921917</v>
      </c>
      <c r="M21" s="66">
        <f t="shared" si="0"/>
        <v>-4215.0989504783693</v>
      </c>
      <c r="N21" s="67">
        <f t="shared" si="0"/>
        <v>-4022.4249417094234</v>
      </c>
      <c r="O21" s="68">
        <f t="shared" si="0"/>
        <v>-3489.5735397921917</v>
      </c>
      <c r="P21" s="64"/>
      <c r="Q21" s="35"/>
      <c r="R21" s="35"/>
    </row>
    <row r="22" spans="1:18" x14ac:dyDescent="0.4">
      <c r="A22" s="7">
        <v>14</v>
      </c>
      <c r="B22" s="105">
        <v>43875</v>
      </c>
      <c r="C22" s="106">
        <v>2</v>
      </c>
      <c r="D22" s="107">
        <v>-1</v>
      </c>
      <c r="E22" s="98">
        <v>-1</v>
      </c>
      <c r="F22" s="62">
        <v>-1</v>
      </c>
      <c r="G22" s="65">
        <f t="shared" si="1"/>
        <v>97115.879819021633</v>
      </c>
      <c r="H22" s="65">
        <f t="shared" si="1"/>
        <v>92676.670656985109</v>
      </c>
      <c r="I22" s="65">
        <f t="shared" si="1"/>
        <v>80399.774356812093</v>
      </c>
      <c r="J22" s="66">
        <f t="shared" si="2"/>
        <v>4046.4949924592347</v>
      </c>
      <c r="K22" s="67">
        <f t="shared" si="2"/>
        <v>3861.5279440410463</v>
      </c>
      <c r="L22" s="68">
        <f t="shared" si="2"/>
        <v>3349.9905982005039</v>
      </c>
      <c r="M22" s="66">
        <f t="shared" si="0"/>
        <v>-4046.4949924592347</v>
      </c>
      <c r="N22" s="67">
        <f t="shared" si="0"/>
        <v>-3861.5279440410463</v>
      </c>
      <c r="O22" s="68">
        <f t="shared" si="0"/>
        <v>-3349.9905982005039</v>
      </c>
      <c r="P22" s="35"/>
      <c r="Q22" s="35"/>
      <c r="R22" s="35"/>
    </row>
    <row r="23" spans="1:18" x14ac:dyDescent="0.4">
      <c r="A23" s="7">
        <v>15</v>
      </c>
      <c r="B23" s="105">
        <v>43873</v>
      </c>
      <c r="C23" s="106">
        <v>1</v>
      </c>
      <c r="D23" s="107">
        <v>1.27</v>
      </c>
      <c r="E23" s="98">
        <v>1.5</v>
      </c>
      <c r="F23" s="62">
        <v>-1</v>
      </c>
      <c r="G23" s="65">
        <f t="shared" si="1"/>
        <v>102049.36651382793</v>
      </c>
      <c r="H23" s="65">
        <f t="shared" si="1"/>
        <v>98237.27089640421</v>
      </c>
      <c r="I23" s="65">
        <f t="shared" si="1"/>
        <v>77183.783382539608</v>
      </c>
      <c r="J23" s="66">
        <f t="shared" si="2"/>
        <v>3884.6351927608653</v>
      </c>
      <c r="K23" s="67">
        <f t="shared" si="2"/>
        <v>3707.0668262794043</v>
      </c>
      <c r="L23" s="68">
        <f t="shared" si="2"/>
        <v>3215.9909742724835</v>
      </c>
      <c r="M23" s="66">
        <f t="shared" si="0"/>
        <v>4933.4866948062991</v>
      </c>
      <c r="N23" s="67">
        <f t="shared" si="0"/>
        <v>5560.6002394191064</v>
      </c>
      <c r="O23" s="68">
        <f t="shared" si="0"/>
        <v>-3215.9909742724835</v>
      </c>
      <c r="P23" s="35"/>
      <c r="Q23" s="35"/>
      <c r="R23" s="35"/>
    </row>
    <row r="24" spans="1:18" x14ac:dyDescent="0.4">
      <c r="A24" s="7">
        <v>16</v>
      </c>
      <c r="B24" s="105">
        <v>43871</v>
      </c>
      <c r="C24" s="106">
        <v>2</v>
      </c>
      <c r="D24" s="107">
        <v>-1</v>
      </c>
      <c r="E24" s="98">
        <v>-1</v>
      </c>
      <c r="F24" s="62">
        <v>-1</v>
      </c>
      <c r="G24" s="65">
        <f t="shared" si="1"/>
        <v>97967.391853274821</v>
      </c>
      <c r="H24" s="65">
        <f t="shared" si="1"/>
        <v>94307.780060548044</v>
      </c>
      <c r="I24" s="65">
        <f t="shared" si="1"/>
        <v>74096.43204723802</v>
      </c>
      <c r="J24" s="66">
        <f t="shared" si="2"/>
        <v>4081.9746605531172</v>
      </c>
      <c r="K24" s="67">
        <f t="shared" si="2"/>
        <v>3929.4908358561684</v>
      </c>
      <c r="L24" s="68">
        <f t="shared" si="2"/>
        <v>3087.3513353015842</v>
      </c>
      <c r="M24" s="66">
        <f t="shared" si="0"/>
        <v>-4081.9746605531172</v>
      </c>
      <c r="N24" s="67">
        <f t="shared" si="0"/>
        <v>-3929.4908358561684</v>
      </c>
      <c r="O24" s="68">
        <f t="shared" si="0"/>
        <v>-3087.3513353015842</v>
      </c>
      <c r="P24" s="35"/>
      <c r="Q24" s="35"/>
      <c r="R24" s="35"/>
    </row>
    <row r="25" spans="1:18" x14ac:dyDescent="0.4">
      <c r="A25" s="7">
        <v>17</v>
      </c>
      <c r="B25" s="105">
        <v>43859</v>
      </c>
      <c r="C25" s="106">
        <v>1</v>
      </c>
      <c r="D25" s="107">
        <v>-1</v>
      </c>
      <c r="E25" s="98">
        <v>-1</v>
      </c>
      <c r="F25" s="62">
        <v>-1</v>
      </c>
      <c r="G25" s="65">
        <f t="shared" si="1"/>
        <v>94048.696179143823</v>
      </c>
      <c r="H25" s="65">
        <f t="shared" si="1"/>
        <v>90535.468858126129</v>
      </c>
      <c r="I25" s="65">
        <f t="shared" si="1"/>
        <v>71132.574765348501</v>
      </c>
      <c r="J25" s="66">
        <f t="shared" si="2"/>
        <v>3918.6956741309928</v>
      </c>
      <c r="K25" s="67">
        <f t="shared" si="2"/>
        <v>3772.3112024219217</v>
      </c>
      <c r="L25" s="68">
        <f t="shared" si="2"/>
        <v>2963.8572818895209</v>
      </c>
      <c r="M25" s="66">
        <f t="shared" ref="M25:O58" si="3">IF(D25="","",J25*D25)</f>
        <v>-3918.6956741309928</v>
      </c>
      <c r="N25" s="67">
        <f t="shared" si="3"/>
        <v>-3772.3112024219217</v>
      </c>
      <c r="O25" s="68">
        <f t="shared" si="3"/>
        <v>-2963.8572818895209</v>
      </c>
      <c r="P25" s="35"/>
      <c r="Q25" s="35"/>
      <c r="R25" s="35"/>
    </row>
    <row r="26" spans="1:18" x14ac:dyDescent="0.4">
      <c r="A26" s="7">
        <v>18</v>
      </c>
      <c r="B26" s="105">
        <v>43851</v>
      </c>
      <c r="C26" s="106">
        <v>1</v>
      </c>
      <c r="D26" s="107">
        <v>0</v>
      </c>
      <c r="E26" s="98">
        <v>0</v>
      </c>
      <c r="F26" s="62">
        <v>0</v>
      </c>
      <c r="G26" s="65">
        <f t="shared" ref="G26:I41" si="4">IF(D26="","",G25+M26)</f>
        <v>94048.696179143823</v>
      </c>
      <c r="H26" s="65">
        <f t="shared" si="4"/>
        <v>90535.468858126129</v>
      </c>
      <c r="I26" s="65">
        <f t="shared" si="4"/>
        <v>71132.574765348501</v>
      </c>
      <c r="J26" s="66">
        <f t="shared" ref="J26:L45" si="5">IF(G25="","",G25*$J$6/100)</f>
        <v>3761.947847165753</v>
      </c>
      <c r="K26" s="67">
        <f t="shared" si="5"/>
        <v>3621.418754325045</v>
      </c>
      <c r="L26" s="68">
        <f t="shared" si="5"/>
        <v>2845.30299061394</v>
      </c>
      <c r="M26" s="66">
        <f t="shared" si="3"/>
        <v>0</v>
      </c>
      <c r="N26" s="67">
        <f t="shared" si="3"/>
        <v>0</v>
      </c>
      <c r="O26" s="68">
        <f t="shared" si="3"/>
        <v>0</v>
      </c>
      <c r="P26" s="35"/>
      <c r="Q26" s="35"/>
      <c r="R26" s="35"/>
    </row>
    <row r="27" spans="1:18" x14ac:dyDescent="0.4">
      <c r="A27" s="7">
        <v>19</v>
      </c>
      <c r="B27" s="105">
        <v>43846</v>
      </c>
      <c r="C27" s="106">
        <v>1</v>
      </c>
      <c r="D27" s="107">
        <v>1.27</v>
      </c>
      <c r="E27" s="98">
        <v>1.5</v>
      </c>
      <c r="F27" s="62">
        <v>-1</v>
      </c>
      <c r="G27" s="65">
        <f t="shared" si="4"/>
        <v>98826.369945044324</v>
      </c>
      <c r="H27" s="65">
        <f t="shared" si="4"/>
        <v>95967.596989613696</v>
      </c>
      <c r="I27" s="65">
        <f t="shared" si="4"/>
        <v>68287.27177473456</v>
      </c>
      <c r="J27" s="66">
        <f t="shared" si="5"/>
        <v>3761.947847165753</v>
      </c>
      <c r="K27" s="67">
        <f t="shared" si="5"/>
        <v>3621.418754325045</v>
      </c>
      <c r="L27" s="68">
        <f t="shared" si="5"/>
        <v>2845.30299061394</v>
      </c>
      <c r="M27" s="66">
        <f t="shared" si="3"/>
        <v>4777.6737659005066</v>
      </c>
      <c r="N27" s="67">
        <f t="shared" si="3"/>
        <v>5432.1281314875678</v>
      </c>
      <c r="O27" s="68">
        <f t="shared" si="3"/>
        <v>-2845.30299061394</v>
      </c>
      <c r="P27" s="35"/>
      <c r="Q27" s="35"/>
      <c r="R27" s="35"/>
    </row>
    <row r="28" spans="1:18" x14ac:dyDescent="0.4">
      <c r="A28" s="7">
        <v>20</v>
      </c>
      <c r="B28" s="105">
        <v>43837</v>
      </c>
      <c r="C28" s="106">
        <v>1</v>
      </c>
      <c r="D28" s="107">
        <v>-1</v>
      </c>
      <c r="E28" s="98">
        <v>-1</v>
      </c>
      <c r="F28" s="62">
        <v>-1</v>
      </c>
      <c r="G28" s="65">
        <f t="shared" si="4"/>
        <v>94873.315147242552</v>
      </c>
      <c r="H28" s="65">
        <f t="shared" si="4"/>
        <v>92128.893110029152</v>
      </c>
      <c r="I28" s="65">
        <f t="shared" si="4"/>
        <v>65555.780903745181</v>
      </c>
      <c r="J28" s="66">
        <f t="shared" si="5"/>
        <v>3953.054797801773</v>
      </c>
      <c r="K28" s="67">
        <f t="shared" si="5"/>
        <v>3838.7038795845478</v>
      </c>
      <c r="L28" s="68">
        <f t="shared" si="5"/>
        <v>2731.4908709893825</v>
      </c>
      <c r="M28" s="66">
        <f t="shared" si="3"/>
        <v>-3953.054797801773</v>
      </c>
      <c r="N28" s="67">
        <f t="shared" si="3"/>
        <v>-3838.7038795845478</v>
      </c>
      <c r="O28" s="68">
        <f t="shared" si="3"/>
        <v>-2731.4908709893825</v>
      </c>
      <c r="P28" s="35"/>
      <c r="Q28" s="35"/>
      <c r="R28" s="35"/>
    </row>
    <row r="29" spans="1:18" x14ac:dyDescent="0.4">
      <c r="A29" s="7">
        <v>21</v>
      </c>
      <c r="B29" s="108">
        <v>43825</v>
      </c>
      <c r="C29" s="106">
        <v>1</v>
      </c>
      <c r="D29" s="107">
        <v>1.27</v>
      </c>
      <c r="E29" s="98">
        <v>1.5</v>
      </c>
      <c r="F29" s="62">
        <v>2</v>
      </c>
      <c r="G29" s="65">
        <f t="shared" si="4"/>
        <v>99692.879556722473</v>
      </c>
      <c r="H29" s="65">
        <f t="shared" si="4"/>
        <v>97656.626696630905</v>
      </c>
      <c r="I29" s="65">
        <f t="shared" si="4"/>
        <v>70800.243376044789</v>
      </c>
      <c r="J29" s="66">
        <f t="shared" si="5"/>
        <v>3794.9326058897022</v>
      </c>
      <c r="K29" s="67">
        <f t="shared" si="5"/>
        <v>3685.155724401166</v>
      </c>
      <c r="L29" s="68">
        <f t="shared" si="5"/>
        <v>2622.231236149807</v>
      </c>
      <c r="M29" s="66">
        <f t="shared" si="3"/>
        <v>4819.5644094799218</v>
      </c>
      <c r="N29" s="67">
        <f t="shared" si="3"/>
        <v>5527.7335866017493</v>
      </c>
      <c r="O29" s="68">
        <f t="shared" si="3"/>
        <v>5244.4624722996141</v>
      </c>
      <c r="P29" s="35"/>
      <c r="Q29" s="35"/>
      <c r="R29" s="35"/>
    </row>
    <row r="30" spans="1:18" x14ac:dyDescent="0.4">
      <c r="A30" s="7">
        <v>22</v>
      </c>
      <c r="B30" s="105">
        <v>44189</v>
      </c>
      <c r="C30" s="106">
        <v>1</v>
      </c>
      <c r="D30" s="107">
        <v>1.27</v>
      </c>
      <c r="E30" s="98">
        <v>1.5</v>
      </c>
      <c r="F30" s="63">
        <v>2</v>
      </c>
      <c r="G30" s="65">
        <f t="shared" si="4"/>
        <v>104757.27783820397</v>
      </c>
      <c r="H30" s="65">
        <f t="shared" si="4"/>
        <v>103516.02429842876</v>
      </c>
      <c r="I30" s="65">
        <f t="shared" si="4"/>
        <v>76464.262846128375</v>
      </c>
      <c r="J30" s="66">
        <f t="shared" si="5"/>
        <v>3987.7151822688988</v>
      </c>
      <c r="K30" s="67">
        <f t="shared" si="5"/>
        <v>3906.2650678652362</v>
      </c>
      <c r="L30" s="68">
        <f t="shared" si="5"/>
        <v>2832.0097350417914</v>
      </c>
      <c r="M30" s="66">
        <f t="shared" si="3"/>
        <v>5064.3982814815017</v>
      </c>
      <c r="N30" s="67">
        <f t="shared" si="3"/>
        <v>5859.3976017978548</v>
      </c>
      <c r="O30" s="68">
        <f t="shared" si="3"/>
        <v>5664.0194700835827</v>
      </c>
      <c r="P30" s="35"/>
      <c r="Q30" s="35"/>
      <c r="R30" s="35"/>
    </row>
    <row r="31" spans="1:18" x14ac:dyDescent="0.4">
      <c r="A31" s="7">
        <v>23</v>
      </c>
      <c r="B31" s="105">
        <v>44183</v>
      </c>
      <c r="C31" s="106">
        <v>1</v>
      </c>
      <c r="D31" s="107">
        <v>-1</v>
      </c>
      <c r="E31" s="98">
        <v>-1</v>
      </c>
      <c r="F31" s="62">
        <v>-1</v>
      </c>
      <c r="G31" s="65">
        <f t="shared" si="4"/>
        <v>100566.98672467581</v>
      </c>
      <c r="H31" s="65">
        <f t="shared" si="4"/>
        <v>99375.383326491617</v>
      </c>
      <c r="I31" s="65">
        <f t="shared" si="4"/>
        <v>73405.692332283244</v>
      </c>
      <c r="J31" s="66">
        <f t="shared" si="5"/>
        <v>4190.2911135281583</v>
      </c>
      <c r="K31" s="67">
        <f t="shared" si="5"/>
        <v>4140.6409719371504</v>
      </c>
      <c r="L31" s="68">
        <f t="shared" si="5"/>
        <v>3058.5705138451349</v>
      </c>
      <c r="M31" s="66">
        <f t="shared" si="3"/>
        <v>-4190.2911135281583</v>
      </c>
      <c r="N31" s="67">
        <f t="shared" si="3"/>
        <v>-4140.6409719371504</v>
      </c>
      <c r="O31" s="68">
        <f t="shared" si="3"/>
        <v>-3058.5705138451349</v>
      </c>
      <c r="P31" s="35"/>
      <c r="Q31" s="35"/>
      <c r="R31" s="35"/>
    </row>
    <row r="32" spans="1:18" x14ac:dyDescent="0.4">
      <c r="A32" s="7">
        <v>24</v>
      </c>
      <c r="B32" s="105">
        <v>44183</v>
      </c>
      <c r="C32" s="106">
        <v>2</v>
      </c>
      <c r="D32" s="107">
        <v>-1</v>
      </c>
      <c r="E32" s="98">
        <v>-1</v>
      </c>
      <c r="F32" s="62">
        <v>-1</v>
      </c>
      <c r="G32" s="65">
        <f t="shared" si="4"/>
        <v>96544.307255688778</v>
      </c>
      <c r="H32" s="65">
        <f t="shared" si="4"/>
        <v>95400.367993431952</v>
      </c>
      <c r="I32" s="65">
        <f t="shared" si="4"/>
        <v>70469.464638991922</v>
      </c>
      <c r="J32" s="66">
        <f t="shared" si="5"/>
        <v>4022.6794689870321</v>
      </c>
      <c r="K32" s="67">
        <f t="shared" si="5"/>
        <v>3975.0153330596645</v>
      </c>
      <c r="L32" s="68">
        <f t="shared" si="5"/>
        <v>2936.2276932913296</v>
      </c>
      <c r="M32" s="66">
        <f t="shared" si="3"/>
        <v>-4022.6794689870321</v>
      </c>
      <c r="N32" s="67">
        <f t="shared" si="3"/>
        <v>-3975.0153330596645</v>
      </c>
      <c r="O32" s="68">
        <f t="shared" si="3"/>
        <v>-2936.2276932913296</v>
      </c>
      <c r="P32" s="35"/>
      <c r="Q32" s="35"/>
      <c r="R32" s="35"/>
    </row>
    <row r="33" spans="1:18" x14ac:dyDescent="0.4">
      <c r="A33" s="7">
        <v>25</v>
      </c>
      <c r="B33" s="105">
        <v>44161</v>
      </c>
      <c r="C33" s="106">
        <v>1</v>
      </c>
      <c r="D33" s="107">
        <v>1.27</v>
      </c>
      <c r="E33" s="98">
        <v>1.5</v>
      </c>
      <c r="F33" s="63">
        <v>2</v>
      </c>
      <c r="G33" s="65">
        <f t="shared" si="4"/>
        <v>101448.75806427776</v>
      </c>
      <c r="H33" s="65">
        <f t="shared" si="4"/>
        <v>101124.39007303787</v>
      </c>
      <c r="I33" s="65">
        <f t="shared" si="4"/>
        <v>76107.02181011127</v>
      </c>
      <c r="J33" s="66">
        <f t="shared" si="5"/>
        <v>3861.7722902275509</v>
      </c>
      <c r="K33" s="67">
        <f t="shared" si="5"/>
        <v>3816.014719737278</v>
      </c>
      <c r="L33" s="68">
        <f t="shared" si="5"/>
        <v>2818.7785855596767</v>
      </c>
      <c r="M33" s="66">
        <f t="shared" si="3"/>
        <v>4904.4508085889893</v>
      </c>
      <c r="N33" s="67">
        <f t="shared" si="3"/>
        <v>5724.0220796059166</v>
      </c>
      <c r="O33" s="68">
        <f t="shared" si="3"/>
        <v>5637.5571711193534</v>
      </c>
      <c r="P33" s="35"/>
      <c r="Q33" s="35"/>
      <c r="R33" s="35"/>
    </row>
    <row r="34" spans="1:18" x14ac:dyDescent="0.4">
      <c r="A34" s="7">
        <v>26</v>
      </c>
      <c r="B34" s="105">
        <v>44119</v>
      </c>
      <c r="C34" s="106">
        <v>1</v>
      </c>
      <c r="D34" s="107">
        <v>1.27</v>
      </c>
      <c r="E34" s="98">
        <v>1.5</v>
      </c>
      <c r="F34" s="62">
        <v>2</v>
      </c>
      <c r="G34" s="65">
        <f t="shared" si="4"/>
        <v>106602.35497394307</v>
      </c>
      <c r="H34" s="65">
        <f t="shared" si="4"/>
        <v>107191.85347742014</v>
      </c>
      <c r="I34" s="65">
        <f t="shared" si="4"/>
        <v>82195.583554920173</v>
      </c>
      <c r="J34" s="66">
        <f t="shared" si="5"/>
        <v>4057.9503225711105</v>
      </c>
      <c r="K34" s="67">
        <f t="shared" si="5"/>
        <v>4044.9756029215146</v>
      </c>
      <c r="L34" s="68">
        <f t="shared" si="5"/>
        <v>3044.2808724044507</v>
      </c>
      <c r="M34" s="66">
        <f t="shared" si="3"/>
        <v>5153.5969096653107</v>
      </c>
      <c r="N34" s="67">
        <f t="shared" si="3"/>
        <v>6067.4634043822716</v>
      </c>
      <c r="O34" s="68">
        <f t="shared" si="3"/>
        <v>6088.5617448089015</v>
      </c>
      <c r="P34" s="35"/>
      <c r="Q34" s="35"/>
      <c r="R34" s="35"/>
    </row>
    <row r="35" spans="1:18" x14ac:dyDescent="0.4">
      <c r="A35" s="7">
        <v>27</v>
      </c>
      <c r="B35" s="105">
        <v>44118</v>
      </c>
      <c r="C35" s="106">
        <v>1</v>
      </c>
      <c r="D35" s="107">
        <v>1.27</v>
      </c>
      <c r="E35" s="98">
        <v>1.5</v>
      </c>
      <c r="F35" s="62">
        <v>2</v>
      </c>
      <c r="G35" s="65">
        <f t="shared" si="4"/>
        <v>112017.75460661939</v>
      </c>
      <c r="H35" s="65">
        <f t="shared" si="4"/>
        <v>113623.36468606535</v>
      </c>
      <c r="I35" s="65">
        <f t="shared" si="4"/>
        <v>88771.230239313794</v>
      </c>
      <c r="J35" s="66">
        <f t="shared" si="5"/>
        <v>4264.0941989577232</v>
      </c>
      <c r="K35" s="67">
        <f t="shared" si="5"/>
        <v>4287.6741390968054</v>
      </c>
      <c r="L35" s="68">
        <f t="shared" si="5"/>
        <v>3287.8233421968071</v>
      </c>
      <c r="M35" s="66">
        <f t="shared" si="3"/>
        <v>5415.3996326763081</v>
      </c>
      <c r="N35" s="67">
        <f t="shared" si="3"/>
        <v>6431.5112086452082</v>
      </c>
      <c r="O35" s="68">
        <f t="shared" si="3"/>
        <v>6575.6466843936141</v>
      </c>
      <c r="P35" s="35"/>
      <c r="Q35" s="35"/>
      <c r="R35" s="35"/>
    </row>
    <row r="36" spans="1:18" x14ac:dyDescent="0.4">
      <c r="A36" s="7">
        <v>28</v>
      </c>
      <c r="B36" s="105">
        <v>44104</v>
      </c>
      <c r="C36" s="106">
        <v>1</v>
      </c>
      <c r="D36" s="107">
        <v>1.27</v>
      </c>
      <c r="E36" s="98">
        <v>1.5</v>
      </c>
      <c r="F36" s="62">
        <v>2</v>
      </c>
      <c r="G36" s="65">
        <f t="shared" si="4"/>
        <v>117708.25654063566</v>
      </c>
      <c r="H36" s="65">
        <f t="shared" si="4"/>
        <v>120440.76656722928</v>
      </c>
      <c r="I36" s="65">
        <f t="shared" si="4"/>
        <v>95872.928658458899</v>
      </c>
      <c r="J36" s="66">
        <f t="shared" si="5"/>
        <v>4480.7101842647753</v>
      </c>
      <c r="K36" s="67">
        <f t="shared" si="5"/>
        <v>4544.9345874426144</v>
      </c>
      <c r="L36" s="68">
        <f t="shared" si="5"/>
        <v>3550.8492095725519</v>
      </c>
      <c r="M36" s="66">
        <f t="shared" si="3"/>
        <v>5690.5019340162644</v>
      </c>
      <c r="N36" s="67">
        <f t="shared" si="3"/>
        <v>6817.4018811639216</v>
      </c>
      <c r="O36" s="68">
        <f t="shared" si="3"/>
        <v>7101.6984191451038</v>
      </c>
      <c r="P36" s="35"/>
      <c r="Q36" s="35"/>
      <c r="R36" s="35"/>
    </row>
    <row r="37" spans="1:18" x14ac:dyDescent="0.4">
      <c r="A37" s="7">
        <v>29</v>
      </c>
      <c r="B37" s="105">
        <v>44090</v>
      </c>
      <c r="C37" s="106">
        <v>2</v>
      </c>
      <c r="D37" s="107">
        <v>-1</v>
      </c>
      <c r="E37" s="98">
        <v>-1</v>
      </c>
      <c r="F37" s="62">
        <v>-1</v>
      </c>
      <c r="G37" s="65">
        <f t="shared" si="4"/>
        <v>112999.92627901024</v>
      </c>
      <c r="H37" s="65">
        <f t="shared" si="4"/>
        <v>115623.1359045401</v>
      </c>
      <c r="I37" s="65">
        <f t="shared" si="4"/>
        <v>92038.011512120545</v>
      </c>
      <c r="J37" s="66">
        <f t="shared" si="5"/>
        <v>4708.3302616254259</v>
      </c>
      <c r="K37" s="67">
        <f t="shared" si="5"/>
        <v>4817.630662689171</v>
      </c>
      <c r="L37" s="68">
        <f t="shared" si="5"/>
        <v>3834.9171463383559</v>
      </c>
      <c r="M37" s="66">
        <f t="shared" si="3"/>
        <v>-4708.3302616254259</v>
      </c>
      <c r="N37" s="67">
        <f t="shared" si="3"/>
        <v>-4817.630662689171</v>
      </c>
      <c r="O37" s="68">
        <f t="shared" si="3"/>
        <v>-3834.9171463383559</v>
      </c>
      <c r="P37" s="35"/>
      <c r="Q37" s="35"/>
      <c r="R37" s="35"/>
    </row>
    <row r="38" spans="1:18" x14ac:dyDescent="0.4">
      <c r="A38" s="7">
        <v>30</v>
      </c>
      <c r="B38" s="105">
        <v>44066</v>
      </c>
      <c r="C38" s="106">
        <v>1</v>
      </c>
      <c r="D38" s="107">
        <v>-1</v>
      </c>
      <c r="E38" s="98">
        <v>-1</v>
      </c>
      <c r="F38" s="62">
        <v>-1</v>
      </c>
      <c r="G38" s="65">
        <f t="shared" si="4"/>
        <v>108479.92922784983</v>
      </c>
      <c r="H38" s="65">
        <f t="shared" si="4"/>
        <v>110998.21046835851</v>
      </c>
      <c r="I38" s="65">
        <f t="shared" si="4"/>
        <v>88356.491051635719</v>
      </c>
      <c r="J38" s="66">
        <f t="shared" si="5"/>
        <v>4519.9970511604097</v>
      </c>
      <c r="K38" s="67">
        <f t="shared" si="5"/>
        <v>4624.9254361816038</v>
      </c>
      <c r="L38" s="68">
        <f t="shared" si="5"/>
        <v>3681.5204604848218</v>
      </c>
      <c r="M38" s="66">
        <f t="shared" si="3"/>
        <v>-4519.9970511604097</v>
      </c>
      <c r="N38" s="67">
        <f t="shared" si="3"/>
        <v>-4624.9254361816038</v>
      </c>
      <c r="O38" s="68">
        <f t="shared" si="3"/>
        <v>-3681.5204604848218</v>
      </c>
      <c r="P38" s="35"/>
      <c r="Q38" s="35"/>
      <c r="R38" s="35"/>
    </row>
    <row r="39" spans="1:18" x14ac:dyDescent="0.4">
      <c r="A39" s="7">
        <v>31</v>
      </c>
      <c r="B39" s="105">
        <v>44059</v>
      </c>
      <c r="C39" s="106">
        <v>1</v>
      </c>
      <c r="D39" s="107">
        <v>1.27</v>
      </c>
      <c r="E39" s="98">
        <v>1.5</v>
      </c>
      <c r="F39" s="62">
        <v>-1</v>
      </c>
      <c r="G39" s="65">
        <f t="shared" si="4"/>
        <v>113990.70963262461</v>
      </c>
      <c r="H39" s="65">
        <f t="shared" si="4"/>
        <v>117658.10309646002</v>
      </c>
      <c r="I39" s="65">
        <f t="shared" si="4"/>
        <v>84822.23140957029</v>
      </c>
      <c r="J39" s="66">
        <f t="shared" si="5"/>
        <v>4339.1971691139934</v>
      </c>
      <c r="K39" s="67">
        <f t="shared" si="5"/>
        <v>4439.9284187343401</v>
      </c>
      <c r="L39" s="68">
        <f t="shared" si="5"/>
        <v>3534.2596420654286</v>
      </c>
      <c r="M39" s="66">
        <f t="shared" si="3"/>
        <v>5510.7804047747713</v>
      </c>
      <c r="N39" s="67">
        <f t="shared" si="3"/>
        <v>6659.8926281015101</v>
      </c>
      <c r="O39" s="68">
        <f t="shared" si="3"/>
        <v>-3534.2596420654286</v>
      </c>
      <c r="P39" s="35"/>
      <c r="Q39" s="35"/>
      <c r="R39" s="35"/>
    </row>
    <row r="40" spans="1:18" x14ac:dyDescent="0.4">
      <c r="A40" s="7">
        <v>32</v>
      </c>
      <c r="B40" s="105">
        <v>44041</v>
      </c>
      <c r="C40" s="106">
        <v>1</v>
      </c>
      <c r="D40" s="107">
        <v>1.27</v>
      </c>
      <c r="E40" s="98">
        <v>1.5</v>
      </c>
      <c r="F40" s="62">
        <v>2</v>
      </c>
      <c r="G40" s="65">
        <f t="shared" si="4"/>
        <v>119781.43768196194</v>
      </c>
      <c r="H40" s="65">
        <f t="shared" si="4"/>
        <v>124717.58928224762</v>
      </c>
      <c r="I40" s="65">
        <f t="shared" si="4"/>
        <v>91608.009922335914</v>
      </c>
      <c r="J40" s="66">
        <f t="shared" si="5"/>
        <v>4559.6283853049845</v>
      </c>
      <c r="K40" s="67">
        <f t="shared" si="5"/>
        <v>4706.3241238584005</v>
      </c>
      <c r="L40" s="68">
        <f t="shared" si="5"/>
        <v>3392.8892563828117</v>
      </c>
      <c r="M40" s="66">
        <f t="shared" si="3"/>
        <v>5790.72804933733</v>
      </c>
      <c r="N40" s="67">
        <f t="shared" si="3"/>
        <v>7059.4861857876003</v>
      </c>
      <c r="O40" s="68">
        <f t="shared" si="3"/>
        <v>6785.7785127656234</v>
      </c>
      <c r="P40" s="35"/>
      <c r="Q40" s="35"/>
      <c r="R40" s="35"/>
    </row>
    <row r="41" spans="1:18" x14ac:dyDescent="0.4">
      <c r="A41" s="7">
        <v>33</v>
      </c>
      <c r="B41" s="105">
        <v>44035</v>
      </c>
      <c r="C41" s="106">
        <v>1</v>
      </c>
      <c r="D41" s="107">
        <v>1.27</v>
      </c>
      <c r="E41" s="98">
        <v>1.5</v>
      </c>
      <c r="F41" s="63">
        <v>2</v>
      </c>
      <c r="G41" s="65">
        <f t="shared" si="4"/>
        <v>125866.3347162056</v>
      </c>
      <c r="H41" s="65">
        <f t="shared" si="4"/>
        <v>132200.64463918249</v>
      </c>
      <c r="I41" s="65">
        <f t="shared" si="4"/>
        <v>98936.650716122793</v>
      </c>
      <c r="J41" s="66">
        <f t="shared" si="5"/>
        <v>4791.2575072784775</v>
      </c>
      <c r="K41" s="67">
        <f t="shared" si="5"/>
        <v>4988.7035712899051</v>
      </c>
      <c r="L41" s="68">
        <f t="shared" si="5"/>
        <v>3664.3203968934367</v>
      </c>
      <c r="M41" s="66">
        <f t="shared" si="3"/>
        <v>6084.8970342436669</v>
      </c>
      <c r="N41" s="67">
        <f t="shared" si="3"/>
        <v>7483.0553569348576</v>
      </c>
      <c r="O41" s="68">
        <f t="shared" si="3"/>
        <v>7328.6407937868735</v>
      </c>
      <c r="P41" s="35"/>
      <c r="Q41" s="35"/>
      <c r="R41" s="35"/>
    </row>
    <row r="42" spans="1:18" x14ac:dyDescent="0.4">
      <c r="A42" s="7">
        <v>34</v>
      </c>
      <c r="B42" s="105">
        <v>44016</v>
      </c>
      <c r="C42" s="106">
        <v>2</v>
      </c>
      <c r="D42" s="107">
        <v>1.27</v>
      </c>
      <c r="E42" s="98">
        <v>1.5</v>
      </c>
      <c r="F42" s="62">
        <v>-1</v>
      </c>
      <c r="G42" s="65">
        <f t="shared" ref="G42:I42" si="6">IF(D42="","",G41+M42)</f>
        <v>132260.34451978884</v>
      </c>
      <c r="H42" s="65">
        <f t="shared" si="6"/>
        <v>140132.68331753343</v>
      </c>
      <c r="I42" s="65">
        <f t="shared" si="6"/>
        <v>94979.184687477886</v>
      </c>
      <c r="J42" s="66">
        <f t="shared" si="5"/>
        <v>5034.6533886482239</v>
      </c>
      <c r="K42" s="67">
        <f t="shared" si="5"/>
        <v>5288.0257855672999</v>
      </c>
      <c r="L42" s="68">
        <f t="shared" si="5"/>
        <v>3957.4660286449116</v>
      </c>
      <c r="M42" s="66">
        <f>IF(D42="","",J42*D42)</f>
        <v>6394.0098035832443</v>
      </c>
      <c r="N42" s="67">
        <f t="shared" si="3"/>
        <v>7932.0386783509493</v>
      </c>
      <c r="O42" s="68">
        <f t="shared" si="3"/>
        <v>-3957.4660286449116</v>
      </c>
      <c r="P42" s="35"/>
      <c r="Q42" s="35"/>
      <c r="R42" s="35"/>
    </row>
    <row r="43" spans="1:18" x14ac:dyDescent="0.4">
      <c r="A43" s="3">
        <v>35</v>
      </c>
      <c r="B43" s="105">
        <v>44013</v>
      </c>
      <c r="C43" s="106">
        <v>1</v>
      </c>
      <c r="D43" s="107">
        <v>1.27</v>
      </c>
      <c r="E43" s="98">
        <v>1.5</v>
      </c>
      <c r="F43" s="62">
        <v>2</v>
      </c>
      <c r="G43" s="65">
        <f>IF(D43="","",G42+M43)</f>
        <v>138979.17002139412</v>
      </c>
      <c r="H43" s="65">
        <f>IF(E43="","",H42+N43)</f>
        <v>148540.64431658544</v>
      </c>
      <c r="I43" s="65">
        <f>IF(F43="","",I42+O43)</f>
        <v>102577.51946247612</v>
      </c>
      <c r="J43" s="66">
        <f t="shared" si="5"/>
        <v>5290.4137807915531</v>
      </c>
      <c r="K43" s="67">
        <f t="shared" si="5"/>
        <v>5605.3073327013371</v>
      </c>
      <c r="L43" s="68">
        <f t="shared" si="5"/>
        <v>3799.1673874991156</v>
      </c>
      <c r="M43" s="66">
        <f t="shared" si="3"/>
        <v>6718.8255016052726</v>
      </c>
      <c r="N43" s="67">
        <f t="shared" si="3"/>
        <v>8407.9609990520057</v>
      </c>
      <c r="O43" s="68">
        <f t="shared" si="3"/>
        <v>7598.3347749982313</v>
      </c>
    </row>
    <row r="44" spans="1:18" x14ac:dyDescent="0.4">
      <c r="A44" s="7">
        <v>36</v>
      </c>
      <c r="B44" s="105">
        <v>44007</v>
      </c>
      <c r="C44" s="106">
        <v>2</v>
      </c>
      <c r="D44" s="107">
        <v>1.27</v>
      </c>
      <c r="E44" s="98">
        <v>1.5</v>
      </c>
      <c r="F44" s="62">
        <v>2</v>
      </c>
      <c r="G44" s="65">
        <f t="shared" ref="G44:I57" si="7">IF(D44="","",G43+M44)</f>
        <v>146039.31185848094</v>
      </c>
      <c r="H44" s="65">
        <f t="shared" si="7"/>
        <v>157453.08297558056</v>
      </c>
      <c r="I44" s="65">
        <f t="shared" si="7"/>
        <v>110783.72101947421</v>
      </c>
      <c r="J44" s="66">
        <f t="shared" si="5"/>
        <v>5559.1668008557644</v>
      </c>
      <c r="K44" s="67">
        <f t="shared" si="5"/>
        <v>5941.6257726634176</v>
      </c>
      <c r="L44" s="68">
        <f t="shared" si="5"/>
        <v>4103.1007784990452</v>
      </c>
      <c r="M44" s="66">
        <f>IF(D44="","",J44*D44)</f>
        <v>7060.1418370868214</v>
      </c>
      <c r="N44" s="67">
        <f t="shared" si="3"/>
        <v>8912.4386589951264</v>
      </c>
      <c r="O44" s="68">
        <f t="shared" si="3"/>
        <v>8206.2015569980904</v>
      </c>
    </row>
    <row r="45" spans="1:18" x14ac:dyDescent="0.4">
      <c r="A45" s="7">
        <v>37</v>
      </c>
      <c r="B45" s="105">
        <v>43980</v>
      </c>
      <c r="C45" s="106">
        <v>2</v>
      </c>
      <c r="D45" s="107">
        <v>-1</v>
      </c>
      <c r="E45" s="98">
        <v>-1</v>
      </c>
      <c r="F45" s="62">
        <v>-1</v>
      </c>
      <c r="G45" s="65">
        <f t="shared" si="7"/>
        <v>140197.73938414169</v>
      </c>
      <c r="H45" s="65">
        <f t="shared" si="7"/>
        <v>151154.95965655733</v>
      </c>
      <c r="I45" s="65">
        <f t="shared" si="7"/>
        <v>106352.37217869524</v>
      </c>
      <c r="J45" s="66">
        <f t="shared" si="5"/>
        <v>5841.5724743392375</v>
      </c>
      <c r="K45" s="67">
        <f t="shared" si="5"/>
        <v>6298.1233190232224</v>
      </c>
      <c r="L45" s="68">
        <f t="shared" si="5"/>
        <v>4431.3488407789682</v>
      </c>
      <c r="M45" s="66">
        <f t="shared" si="3"/>
        <v>-5841.5724743392375</v>
      </c>
      <c r="N45" s="67">
        <f t="shared" si="3"/>
        <v>-6298.1233190232224</v>
      </c>
      <c r="O45" s="68">
        <f t="shared" si="3"/>
        <v>-4431.3488407789682</v>
      </c>
    </row>
    <row r="46" spans="1:18" x14ac:dyDescent="0.4">
      <c r="A46" s="7">
        <v>38</v>
      </c>
      <c r="B46" s="105">
        <v>43978</v>
      </c>
      <c r="C46" s="106">
        <v>2</v>
      </c>
      <c r="D46" s="107">
        <v>-1</v>
      </c>
      <c r="E46" s="98">
        <v>-1</v>
      </c>
      <c r="F46" s="62">
        <v>-1</v>
      </c>
      <c r="G46" s="65">
        <f t="shared" si="7"/>
        <v>134589.82980877603</v>
      </c>
      <c r="H46" s="65">
        <f t="shared" si="7"/>
        <v>145108.76127029504</v>
      </c>
      <c r="I46" s="65">
        <f t="shared" si="7"/>
        <v>102098.27729154743</v>
      </c>
      <c r="J46" s="66">
        <f t="shared" ref="J46:L56" si="8">IF(G45="","",G45*$J$6/100)</f>
        <v>5607.9095753656675</v>
      </c>
      <c r="K46" s="67">
        <f t="shared" si="8"/>
        <v>6046.1983862622928</v>
      </c>
      <c r="L46" s="68">
        <f t="shared" si="8"/>
        <v>4254.0948871478095</v>
      </c>
      <c r="M46" s="66">
        <f t="shared" si="3"/>
        <v>-5607.9095753656675</v>
      </c>
      <c r="N46" s="67">
        <f t="shared" si="3"/>
        <v>-6046.1983862622928</v>
      </c>
      <c r="O46" s="68">
        <f t="shared" si="3"/>
        <v>-4254.0948871478095</v>
      </c>
    </row>
    <row r="47" spans="1:18" x14ac:dyDescent="0.4">
      <c r="A47" s="7">
        <v>39</v>
      </c>
      <c r="B47" s="105">
        <v>43954</v>
      </c>
      <c r="C47" s="106">
        <v>1</v>
      </c>
      <c r="D47" s="107">
        <v>-1</v>
      </c>
      <c r="E47" s="98">
        <v>-1</v>
      </c>
      <c r="F47" s="62">
        <v>-1</v>
      </c>
      <c r="G47" s="65">
        <f t="shared" si="7"/>
        <v>129206.236616425</v>
      </c>
      <c r="H47" s="65">
        <f t="shared" si="7"/>
        <v>139304.41081948325</v>
      </c>
      <c r="I47" s="65">
        <f t="shared" si="7"/>
        <v>98014.346199885535</v>
      </c>
      <c r="J47" s="66">
        <f t="shared" si="8"/>
        <v>5383.5931923510416</v>
      </c>
      <c r="K47" s="67">
        <f t="shared" si="8"/>
        <v>5804.3504508118021</v>
      </c>
      <c r="L47" s="68">
        <f t="shared" si="8"/>
        <v>4083.9310916618974</v>
      </c>
      <c r="M47" s="66">
        <f t="shared" si="3"/>
        <v>-5383.5931923510416</v>
      </c>
      <c r="N47" s="67">
        <f t="shared" si="3"/>
        <v>-5804.3504508118021</v>
      </c>
      <c r="O47" s="68">
        <f t="shared" si="3"/>
        <v>-4083.9310916618974</v>
      </c>
    </row>
    <row r="48" spans="1:18" x14ac:dyDescent="0.4">
      <c r="A48" s="7">
        <v>40</v>
      </c>
      <c r="B48" s="105">
        <v>43951</v>
      </c>
      <c r="C48" s="106">
        <v>2</v>
      </c>
      <c r="D48" s="107">
        <v>1.27</v>
      </c>
      <c r="E48" s="98">
        <v>1.5</v>
      </c>
      <c r="F48" s="63">
        <v>2</v>
      </c>
      <c r="G48" s="65">
        <f t="shared" si="7"/>
        <v>135769.91343653938</v>
      </c>
      <c r="H48" s="65">
        <f t="shared" si="7"/>
        <v>147662.67546865225</v>
      </c>
      <c r="I48" s="65">
        <f t="shared" si="7"/>
        <v>105855.49389587638</v>
      </c>
      <c r="J48" s="66">
        <f t="shared" si="8"/>
        <v>5168.2494646570003</v>
      </c>
      <c r="K48" s="67">
        <f t="shared" si="8"/>
        <v>5572.1764327793298</v>
      </c>
      <c r="L48" s="68">
        <f t="shared" si="8"/>
        <v>3920.5738479954216</v>
      </c>
      <c r="M48" s="66">
        <f t="shared" si="3"/>
        <v>6563.6768201143905</v>
      </c>
      <c r="N48" s="67">
        <f t="shared" si="3"/>
        <v>8358.2646491689957</v>
      </c>
      <c r="O48" s="68">
        <f t="shared" si="3"/>
        <v>7841.1476959908432</v>
      </c>
    </row>
    <row r="49" spans="1:15" x14ac:dyDescent="0.4">
      <c r="A49" s="7">
        <v>41</v>
      </c>
      <c r="B49" s="105">
        <v>43947</v>
      </c>
      <c r="C49" s="106">
        <v>2</v>
      </c>
      <c r="D49" s="107">
        <v>1.27</v>
      </c>
      <c r="E49" s="98">
        <v>1.5</v>
      </c>
      <c r="F49" s="63">
        <v>2</v>
      </c>
      <c r="G49" s="65">
        <f t="shared" si="7"/>
        <v>142667.02503911557</v>
      </c>
      <c r="H49" s="65">
        <f t="shared" si="7"/>
        <v>156522.43599677138</v>
      </c>
      <c r="I49" s="65">
        <f t="shared" si="7"/>
        <v>114323.93340754649</v>
      </c>
      <c r="J49" s="66">
        <f t="shared" si="8"/>
        <v>5430.7965374615751</v>
      </c>
      <c r="K49" s="67">
        <f t="shared" si="8"/>
        <v>5906.5070187460897</v>
      </c>
      <c r="L49" s="68">
        <f t="shared" si="8"/>
        <v>4234.2197558350554</v>
      </c>
      <c r="M49" s="66">
        <f t="shared" si="3"/>
        <v>6897.1116025762003</v>
      </c>
      <c r="N49" s="67">
        <f t="shared" si="3"/>
        <v>8859.7605281191354</v>
      </c>
      <c r="O49" s="68">
        <f t="shared" si="3"/>
        <v>8468.4395116701107</v>
      </c>
    </row>
    <row r="50" spans="1:15" x14ac:dyDescent="0.4">
      <c r="A50" s="7">
        <v>42</v>
      </c>
      <c r="B50" s="105">
        <v>43937</v>
      </c>
      <c r="C50" s="106">
        <v>1</v>
      </c>
      <c r="D50" s="107">
        <v>-1</v>
      </c>
      <c r="E50" s="98">
        <v>-1</v>
      </c>
      <c r="F50" s="62">
        <v>-1</v>
      </c>
      <c r="G50" s="65">
        <f t="shared" si="7"/>
        <v>136960.34403755094</v>
      </c>
      <c r="H50" s="65">
        <f t="shared" si="7"/>
        <v>150261.53855690052</v>
      </c>
      <c r="I50" s="65">
        <f t="shared" si="7"/>
        <v>109750.97607124463</v>
      </c>
      <c r="J50" s="66">
        <f t="shared" si="8"/>
        <v>5706.6810015646224</v>
      </c>
      <c r="K50" s="67">
        <f t="shared" si="8"/>
        <v>6260.8974398708551</v>
      </c>
      <c r="L50" s="68">
        <f t="shared" si="8"/>
        <v>4572.9573363018599</v>
      </c>
      <c r="M50" s="66">
        <f t="shared" si="3"/>
        <v>-5706.6810015646224</v>
      </c>
      <c r="N50" s="67">
        <f t="shared" si="3"/>
        <v>-6260.8974398708551</v>
      </c>
      <c r="O50" s="68">
        <f t="shared" si="3"/>
        <v>-4572.9573363018599</v>
      </c>
    </row>
    <row r="51" spans="1:15" x14ac:dyDescent="0.4">
      <c r="A51" s="7">
        <v>43</v>
      </c>
      <c r="B51" s="105">
        <v>43931</v>
      </c>
      <c r="C51" s="106">
        <v>2</v>
      </c>
      <c r="D51" s="107">
        <v>1.27</v>
      </c>
      <c r="E51" s="98">
        <v>1.5</v>
      </c>
      <c r="F51" s="62">
        <v>-1</v>
      </c>
      <c r="G51" s="65">
        <f t="shared" si="7"/>
        <v>143917.92951465852</v>
      </c>
      <c r="H51" s="65">
        <f t="shared" si="7"/>
        <v>159277.23087031455</v>
      </c>
      <c r="I51" s="65">
        <f t="shared" si="7"/>
        <v>105360.93702839484</v>
      </c>
      <c r="J51" s="66">
        <f t="shared" si="8"/>
        <v>5478.4137615020372</v>
      </c>
      <c r="K51" s="67">
        <f t="shared" si="8"/>
        <v>6010.4615422760207</v>
      </c>
      <c r="L51" s="68">
        <f t="shared" si="8"/>
        <v>4390.0390428497849</v>
      </c>
      <c r="M51" s="66">
        <f t="shared" si="3"/>
        <v>6957.5854771075874</v>
      </c>
      <c r="N51" s="67">
        <f t="shared" si="3"/>
        <v>9015.6923134140307</v>
      </c>
      <c r="O51" s="68">
        <f t="shared" si="3"/>
        <v>-4390.0390428497849</v>
      </c>
    </row>
    <row r="52" spans="1:15" x14ac:dyDescent="0.4">
      <c r="A52" s="7">
        <v>44</v>
      </c>
      <c r="B52" s="105">
        <v>43924</v>
      </c>
      <c r="C52" s="106">
        <v>1</v>
      </c>
      <c r="D52" s="107">
        <v>1.27</v>
      </c>
      <c r="E52" s="98">
        <v>1.5</v>
      </c>
      <c r="F52" s="62">
        <v>-1</v>
      </c>
      <c r="G52" s="65">
        <f t="shared" si="7"/>
        <v>151228.96033400318</v>
      </c>
      <c r="H52" s="65">
        <f t="shared" si="7"/>
        <v>168833.86472253341</v>
      </c>
      <c r="I52" s="65">
        <f t="shared" si="7"/>
        <v>101146.49954725904</v>
      </c>
      <c r="J52" s="66">
        <f t="shared" si="8"/>
        <v>5756.7171805863409</v>
      </c>
      <c r="K52" s="67">
        <f t="shared" si="8"/>
        <v>6371.0892348125817</v>
      </c>
      <c r="L52" s="68">
        <f t="shared" si="8"/>
        <v>4214.4374811357939</v>
      </c>
      <c r="M52" s="66">
        <f t="shared" si="3"/>
        <v>7311.0308193446526</v>
      </c>
      <c r="N52" s="67">
        <f t="shared" si="3"/>
        <v>9556.6338522188726</v>
      </c>
      <c r="O52" s="68">
        <f t="shared" si="3"/>
        <v>-4214.4374811357939</v>
      </c>
    </row>
    <row r="53" spans="1:15" x14ac:dyDescent="0.4">
      <c r="A53" s="7">
        <v>45</v>
      </c>
      <c r="B53" s="105">
        <v>43897</v>
      </c>
      <c r="C53" s="106">
        <v>2</v>
      </c>
      <c r="D53" s="107">
        <v>1.27</v>
      </c>
      <c r="E53" s="98">
        <v>1.5</v>
      </c>
      <c r="F53" s="62">
        <v>2</v>
      </c>
      <c r="G53" s="65">
        <f t="shared" si="7"/>
        <v>158911.39151897054</v>
      </c>
      <c r="H53" s="65">
        <f t="shared" si="7"/>
        <v>178963.89660588541</v>
      </c>
      <c r="I53" s="65">
        <f t="shared" si="7"/>
        <v>109238.21951103976</v>
      </c>
      <c r="J53" s="66">
        <f t="shared" si="8"/>
        <v>6049.1584133601273</v>
      </c>
      <c r="K53" s="67">
        <f t="shared" si="8"/>
        <v>6753.3545889013367</v>
      </c>
      <c r="L53" s="68">
        <f t="shared" si="8"/>
        <v>4045.8599818903617</v>
      </c>
      <c r="M53" s="66">
        <f t="shared" si="3"/>
        <v>7682.4311849673613</v>
      </c>
      <c r="N53" s="67">
        <f t="shared" si="3"/>
        <v>10130.031883352005</v>
      </c>
      <c r="O53" s="68">
        <f t="shared" si="3"/>
        <v>8091.7199637807234</v>
      </c>
    </row>
    <row r="54" spans="1:15" x14ac:dyDescent="0.4">
      <c r="A54" s="7">
        <v>46</v>
      </c>
      <c r="B54" s="105">
        <v>43889</v>
      </c>
      <c r="C54" s="106">
        <v>1</v>
      </c>
      <c r="D54" s="107">
        <v>1.27</v>
      </c>
      <c r="E54" s="98">
        <v>1.5</v>
      </c>
      <c r="F54" s="63">
        <v>2</v>
      </c>
      <c r="G54" s="65">
        <f t="shared" si="7"/>
        <v>166984.09020813424</v>
      </c>
      <c r="H54" s="65">
        <f t="shared" si="7"/>
        <v>189701.73040223855</v>
      </c>
      <c r="I54" s="65">
        <f t="shared" si="7"/>
        <v>117977.27707192294</v>
      </c>
      <c r="J54" s="66">
        <f t="shared" si="8"/>
        <v>6356.455660758822</v>
      </c>
      <c r="K54" s="67">
        <f t="shared" si="8"/>
        <v>7158.5558642354163</v>
      </c>
      <c r="L54" s="68">
        <f t="shared" si="8"/>
        <v>4369.5287804415902</v>
      </c>
      <c r="M54" s="66">
        <f t="shared" si="3"/>
        <v>8072.6986891637043</v>
      </c>
      <c r="N54" s="67">
        <f t="shared" si="3"/>
        <v>10737.833796353125</v>
      </c>
      <c r="O54" s="68">
        <f t="shared" si="3"/>
        <v>8739.0575608831805</v>
      </c>
    </row>
    <row r="55" spans="1:15" x14ac:dyDescent="0.4">
      <c r="A55" s="7">
        <v>47</v>
      </c>
      <c r="B55" s="105">
        <v>43887</v>
      </c>
      <c r="C55" s="106">
        <v>2</v>
      </c>
      <c r="D55" s="107">
        <v>1.27</v>
      </c>
      <c r="E55" s="98">
        <v>1.5</v>
      </c>
      <c r="F55" s="62">
        <v>2</v>
      </c>
      <c r="G55" s="65">
        <f t="shared" si="7"/>
        <v>175466.88199070745</v>
      </c>
      <c r="H55" s="65">
        <f t="shared" si="7"/>
        <v>201083.83422637286</v>
      </c>
      <c r="I55" s="65">
        <f t="shared" si="7"/>
        <v>127415.45923767678</v>
      </c>
      <c r="J55" s="66">
        <f t="shared" si="8"/>
        <v>6679.3636083253696</v>
      </c>
      <c r="K55" s="67">
        <f t="shared" si="8"/>
        <v>7588.0692160895424</v>
      </c>
      <c r="L55" s="68">
        <f t="shared" si="8"/>
        <v>4719.0910828769174</v>
      </c>
      <c r="M55" s="66">
        <f t="shared" si="3"/>
        <v>8482.7917825732202</v>
      </c>
      <c r="N55" s="67">
        <f t="shared" si="3"/>
        <v>11382.103824134314</v>
      </c>
      <c r="O55" s="68">
        <f t="shared" si="3"/>
        <v>9438.1821657538349</v>
      </c>
    </row>
    <row r="56" spans="1:15" x14ac:dyDescent="0.4">
      <c r="A56" s="7">
        <v>48</v>
      </c>
      <c r="B56" s="105">
        <v>43886</v>
      </c>
      <c r="C56" s="106">
        <v>2</v>
      </c>
      <c r="D56" s="107">
        <v>-1</v>
      </c>
      <c r="E56" s="98">
        <v>-1</v>
      </c>
      <c r="F56" s="62">
        <v>-1</v>
      </c>
      <c r="G56" s="65">
        <f t="shared" si="7"/>
        <v>168448.20671107914</v>
      </c>
      <c r="H56" s="65">
        <f t="shared" si="7"/>
        <v>193040.48085731795</v>
      </c>
      <c r="I56" s="65">
        <f t="shared" si="7"/>
        <v>122318.84086816972</v>
      </c>
      <c r="J56" s="66">
        <f t="shared" si="8"/>
        <v>7018.6752796282981</v>
      </c>
      <c r="K56" s="67">
        <f t="shared" si="8"/>
        <v>8043.3533690549139</v>
      </c>
      <c r="L56" s="68">
        <f t="shared" si="8"/>
        <v>5096.6183695070713</v>
      </c>
      <c r="M56" s="66">
        <f t="shared" si="3"/>
        <v>-7018.6752796282981</v>
      </c>
      <c r="N56" s="67">
        <f t="shared" si="3"/>
        <v>-8043.3533690549139</v>
      </c>
      <c r="O56" s="68">
        <f t="shared" si="3"/>
        <v>-5096.6183695070713</v>
      </c>
    </row>
    <row r="57" spans="1:15" x14ac:dyDescent="0.4">
      <c r="A57" s="7">
        <v>49</v>
      </c>
      <c r="B57" s="105">
        <v>43869</v>
      </c>
      <c r="C57" s="106">
        <v>2</v>
      </c>
      <c r="D57" s="107">
        <v>-1</v>
      </c>
      <c r="E57" s="98">
        <v>-1</v>
      </c>
      <c r="F57" s="62">
        <v>-1</v>
      </c>
      <c r="G57" s="65">
        <f t="shared" si="7"/>
        <v>161710.27844263599</v>
      </c>
      <c r="H57" s="65">
        <f t="shared" si="7"/>
        <v>185318.86162302524</v>
      </c>
      <c r="I57" s="65">
        <f t="shared" si="7"/>
        <v>117426.08723344293</v>
      </c>
      <c r="J57" s="66">
        <f t="shared" ref="J57:L58" si="9">IF(G56="","",G56*$J$6/100)</f>
        <v>6737.9282684431655</v>
      </c>
      <c r="K57" s="67">
        <f t="shared" si="9"/>
        <v>7721.6192342927179</v>
      </c>
      <c r="L57" s="68">
        <f t="shared" si="9"/>
        <v>4892.7536347267887</v>
      </c>
      <c r="M57" s="66">
        <f>IF(D57="","",J57*D57)</f>
        <v>-6737.9282684431655</v>
      </c>
      <c r="N57" s="67">
        <f>IF(E57="","",K57*E57)</f>
        <v>-7721.6192342927179</v>
      </c>
      <c r="O57" s="68">
        <f>IF(F57="","",L57*F57)</f>
        <v>-4892.7536347267887</v>
      </c>
    </row>
    <row r="58" spans="1:15" ht="19.5" thickBot="1" x14ac:dyDescent="0.45">
      <c r="A58" s="7">
        <v>50</v>
      </c>
      <c r="B58" s="134">
        <v>43447</v>
      </c>
      <c r="C58" s="106">
        <v>1</v>
      </c>
      <c r="D58" s="109">
        <v>1.27</v>
      </c>
      <c r="E58" s="110">
        <v>1.5</v>
      </c>
      <c r="F58" s="130">
        <v>-1</v>
      </c>
      <c r="G58" s="89">
        <f>IF(D58="","",G57+M58)</f>
        <v>169925.16058752191</v>
      </c>
      <c r="H58" s="89">
        <f>IF(E58="","",H57+N58)</f>
        <v>196437.99332040676</v>
      </c>
      <c r="I58" s="94">
        <f>IF(F58="","",I57+O58)</f>
        <v>112729.04374410521</v>
      </c>
      <c r="J58" s="66">
        <f t="shared" si="9"/>
        <v>6468.4111377054396</v>
      </c>
      <c r="K58" s="67">
        <f t="shared" si="9"/>
        <v>7412.7544649210095</v>
      </c>
      <c r="L58" s="68">
        <f t="shared" si="9"/>
        <v>4697.0434893377169</v>
      </c>
      <c r="M58" s="66">
        <f>IF(D58="","",J58*D58)</f>
        <v>8214.8821448859089</v>
      </c>
      <c r="N58" s="67">
        <f t="shared" si="3"/>
        <v>11119.131697381514</v>
      </c>
      <c r="O58" s="68">
        <f t="shared" si="3"/>
        <v>-4697.0434893377169</v>
      </c>
    </row>
    <row r="59" spans="1:15" ht="19.5" thickBot="1" x14ac:dyDescent="0.45">
      <c r="A59" s="7"/>
      <c r="B59" s="151" t="s">
        <v>5</v>
      </c>
      <c r="C59" s="152"/>
      <c r="D59" s="5">
        <f>COUNTIF(D9:D58,1.27)</f>
        <v>28</v>
      </c>
      <c r="E59" s="5">
        <f>COUNTIF(E9:E58,1.5)</f>
        <v>27</v>
      </c>
      <c r="F59" s="6">
        <f>COUNTIF(F9:F58,2)</f>
        <v>18</v>
      </c>
      <c r="G59" s="72">
        <f>MAX(G8:G58)</f>
        <v>175466.88199070745</v>
      </c>
      <c r="H59" s="73">
        <f>MAX(H8:H58)</f>
        <v>201083.83422637286</v>
      </c>
      <c r="I59" s="74">
        <f>MAX(I8:I58)</f>
        <v>127415.45923767678</v>
      </c>
      <c r="J59" s="75" t="s">
        <v>31</v>
      </c>
      <c r="K59" s="76">
        <f>ABS(B58-B9)</f>
        <v>708</v>
      </c>
      <c r="L59" s="77" t="s">
        <v>32</v>
      </c>
      <c r="M59" s="78"/>
      <c r="N59" s="79"/>
      <c r="O59" s="80"/>
    </row>
    <row r="60" spans="1:15" ht="19.5" thickBot="1" x14ac:dyDescent="0.45">
      <c r="A60" s="7"/>
      <c r="B60" s="145" t="s">
        <v>6</v>
      </c>
      <c r="C60" s="146"/>
      <c r="D60" s="5">
        <f>COUNTIF(D9:D58,-1)</f>
        <v>21</v>
      </c>
      <c r="E60" s="5">
        <f>COUNTIF(E9:E58,-1)</f>
        <v>22</v>
      </c>
      <c r="F60" s="6">
        <f>COUNTIF(F9:F58,-1)</f>
        <v>31</v>
      </c>
      <c r="G60" s="193" t="s">
        <v>30</v>
      </c>
      <c r="H60" s="194"/>
      <c r="I60" s="195"/>
      <c r="J60" s="193" t="s">
        <v>33</v>
      </c>
      <c r="K60" s="194"/>
      <c r="L60" s="195"/>
      <c r="M60" s="78"/>
      <c r="N60" s="79"/>
      <c r="O60" s="80"/>
    </row>
    <row r="61" spans="1:15" ht="19.5" thickBot="1" x14ac:dyDescent="0.45">
      <c r="A61" s="7"/>
      <c r="B61" s="145" t="s">
        <v>35</v>
      </c>
      <c r="C61" s="146"/>
      <c r="D61" s="5">
        <f>COUNTIF(D9:D58,0)</f>
        <v>1</v>
      </c>
      <c r="E61" s="5">
        <f>COUNTIF(E9:E58,0)</f>
        <v>1</v>
      </c>
      <c r="F61" s="5">
        <f>COUNTIF(F9:F58,0)</f>
        <v>1</v>
      </c>
      <c r="G61" s="81">
        <f>G59/G8</f>
        <v>1.7546688199070746</v>
      </c>
      <c r="H61" s="82">
        <f>H59/H8</f>
        <v>2.0108383422637286</v>
      </c>
      <c r="I61" s="83">
        <f>I59/I8</f>
        <v>1.2741545923767679</v>
      </c>
      <c r="J61" s="84">
        <f>(G61-100%)*30/K59</f>
        <v>3.1977492368943837E-2</v>
      </c>
      <c r="K61" s="84">
        <f>(H61-100%)*30/K59</f>
        <v>4.2832133146768162E-2</v>
      </c>
      <c r="L61" s="85">
        <f>(I61-100%)*30/K59</f>
        <v>1.1616720015964742E-2</v>
      </c>
      <c r="M61" s="86"/>
      <c r="N61" s="87"/>
      <c r="O61" s="88"/>
    </row>
    <row r="62" spans="1:15" ht="19.5" thickBot="1" x14ac:dyDescent="0.45">
      <c r="A62" s="3"/>
      <c r="B62" s="143" t="s">
        <v>4</v>
      </c>
      <c r="C62" s="144"/>
      <c r="D62" s="61">
        <f>D59/(D59+D60+D61)</f>
        <v>0.56000000000000005</v>
      </c>
      <c r="E62" s="56">
        <f>E59/(E59+E60+E61)</f>
        <v>0.54</v>
      </c>
      <c r="F62" s="57">
        <f>F59/(F59+F60+F61)</f>
        <v>0.36</v>
      </c>
    </row>
    <row r="64" spans="1:15" x14ac:dyDescent="0.4">
      <c r="D64" s="55"/>
      <c r="E64" s="55"/>
      <c r="F64" s="55"/>
    </row>
  </sheetData>
  <mergeCells count="11">
    <mergeCell ref="B60:C60"/>
    <mergeCell ref="G60:I60"/>
    <mergeCell ref="J60:L60"/>
    <mergeCell ref="B61:C61"/>
    <mergeCell ref="B62:C62"/>
    <mergeCell ref="B59:C59"/>
    <mergeCell ref="G6:I6"/>
    <mergeCell ref="J6:L6"/>
    <mergeCell ref="M6:O6"/>
    <mergeCell ref="J8:L8"/>
    <mergeCell ref="M8:O8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検証シート</vt:lpstr>
      <vt:lpstr>画像</vt:lpstr>
      <vt:lpstr>気づき</vt:lpstr>
      <vt:lpstr>検証終了通貨</vt:lpstr>
      <vt:lpstr>検証シート (21％)</vt:lpstr>
      <vt:lpstr>検証シート (23％) </vt:lpstr>
      <vt:lpstr>検証シート (4％)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2020-09-18T03:10:57Z</dcterms:created>
  <dcterms:modified xsi:type="dcterms:W3CDTF">2020-11-29T04:21:51Z</dcterms:modified>
</cp:coreProperties>
</file>