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フリスタFX\002 トレード管理シート\検証\"/>
    </mc:Choice>
  </mc:AlternateContent>
  <bookViews>
    <workbookView xWindow="0" yWindow="0" windowWidth="28800" windowHeight="12450"/>
  </bookViews>
  <sheets>
    <sheet name="検証シート" sheetId="1" r:id="rId1"/>
    <sheet name="画像" sheetId="6" r:id="rId2"/>
    <sheet name="気づき" sheetId="5" r:id="rId3"/>
    <sheet name="検証終了通貨" sheetId="2" r:id="rId4"/>
    <sheet name="検証シート (7％)" sheetId="8" r:id="rId5"/>
    <sheet name="検証シート (3％) " sheetId="9" r:id="rId6"/>
    <sheet name="検証シート (0％)" sheetId="7"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8" l="1"/>
  <c r="H61" i="8"/>
  <c r="G61" i="8"/>
  <c r="E59" i="1" l="1"/>
  <c r="K59" i="9" l="1"/>
  <c r="K59" i="8"/>
  <c r="K59" i="1" l="1"/>
  <c r="K59" i="7"/>
  <c r="T6" i="1" l="1"/>
  <c r="T7" i="1" s="1"/>
  <c r="U7" i="1" s="1"/>
  <c r="T5" i="1" l="1"/>
  <c r="U5" i="1" s="1"/>
  <c r="F61" i="9"/>
  <c r="E61" i="9"/>
  <c r="D61" i="9"/>
  <c r="F60" i="9"/>
  <c r="E60" i="9"/>
  <c r="D60" i="9"/>
  <c r="F59" i="9"/>
  <c r="E59" i="9"/>
  <c r="D59" i="9"/>
  <c r="J9" i="9"/>
  <c r="M9" i="9" s="1"/>
  <c r="J8" i="9"/>
  <c r="I8" i="9"/>
  <c r="L9" i="9" s="1"/>
  <c r="O9" i="9" s="1"/>
  <c r="I9" i="9" s="1"/>
  <c r="H8" i="9"/>
  <c r="G8" i="9"/>
  <c r="F61" i="8"/>
  <c r="E61" i="8"/>
  <c r="D61" i="8"/>
  <c r="F60" i="8"/>
  <c r="E60" i="8"/>
  <c r="D60" i="8"/>
  <c r="F59" i="8"/>
  <c r="E59" i="8"/>
  <c r="D59" i="8"/>
  <c r="K9" i="8"/>
  <c r="N9" i="8" s="1"/>
  <c r="J8" i="8"/>
  <c r="I8" i="8"/>
  <c r="H8" i="8"/>
  <c r="G8" i="8"/>
  <c r="F61" i="7"/>
  <c r="E61" i="7"/>
  <c r="D61" i="7"/>
  <c r="F60" i="7"/>
  <c r="E60" i="7"/>
  <c r="D60" i="7"/>
  <c r="F59" i="7"/>
  <c r="E59" i="7"/>
  <c r="D59" i="7"/>
  <c r="J8" i="7"/>
  <c r="I8" i="7"/>
  <c r="L9" i="7" s="1"/>
  <c r="O9" i="7" s="1"/>
  <c r="H8" i="7"/>
  <c r="K9" i="7" s="1"/>
  <c r="N9" i="7" s="1"/>
  <c r="G8" i="7"/>
  <c r="J9" i="7" s="1"/>
  <c r="M9" i="7" s="1"/>
  <c r="F62" i="8" l="1"/>
  <c r="E62" i="7"/>
  <c r="D62" i="9"/>
  <c r="D62" i="8"/>
  <c r="E62" i="9"/>
  <c r="E62" i="8"/>
  <c r="F62" i="9"/>
  <c r="L10" i="9"/>
  <c r="O10" i="9" s="1"/>
  <c r="I10" i="9" s="1"/>
  <c r="K9" i="9"/>
  <c r="N9" i="9" s="1"/>
  <c r="H9" i="9" s="1"/>
  <c r="G9" i="9"/>
  <c r="J9" i="8"/>
  <c r="M9" i="8" s="1"/>
  <c r="G9" i="8" s="1"/>
  <c r="L9" i="8"/>
  <c r="O9" i="8" s="1"/>
  <c r="I9" i="8" s="1"/>
  <c r="H9" i="8"/>
  <c r="F62" i="7"/>
  <c r="G9" i="7"/>
  <c r="H9" i="7"/>
  <c r="D62" i="7"/>
  <c r="I9" i="7"/>
  <c r="L11" i="9" l="1"/>
  <c r="O11" i="9" s="1"/>
  <c r="I11" i="9" s="1"/>
  <c r="K10" i="9"/>
  <c r="N10" i="9" s="1"/>
  <c r="H10" i="9" s="1"/>
  <c r="J10" i="9"/>
  <c r="M10" i="9" s="1"/>
  <c r="G10" i="9" s="1"/>
  <c r="J10" i="8"/>
  <c r="M10" i="8" s="1"/>
  <c r="G10" i="8" s="1"/>
  <c r="L10" i="8"/>
  <c r="O10" i="8" s="1"/>
  <c r="I10" i="8" s="1"/>
  <c r="K10" i="8"/>
  <c r="N10" i="8" s="1"/>
  <c r="H10" i="8" s="1"/>
  <c r="J10" i="7"/>
  <c r="M10" i="7" s="1"/>
  <c r="G10" i="7" s="1"/>
  <c r="K10" i="7"/>
  <c r="N10" i="7" s="1"/>
  <c r="H10" i="7" s="1"/>
  <c r="L10" i="7"/>
  <c r="O10" i="7" s="1"/>
  <c r="I10" i="7" s="1"/>
  <c r="L12" i="9" l="1"/>
  <c r="O12" i="9" s="1"/>
  <c r="I12" i="9" s="1"/>
  <c r="J11" i="9"/>
  <c r="M11" i="9" s="1"/>
  <c r="G11" i="9" s="1"/>
  <c r="K11" i="9"/>
  <c r="N11" i="9" s="1"/>
  <c r="H11" i="9" s="1"/>
  <c r="J11" i="8"/>
  <c r="M11" i="8" s="1"/>
  <c r="G11" i="8" s="1"/>
  <c r="K11" i="8"/>
  <c r="N11" i="8" s="1"/>
  <c r="H11" i="8" s="1"/>
  <c r="L11" i="8"/>
  <c r="O11" i="8" s="1"/>
  <c r="I11" i="8" s="1"/>
  <c r="J11" i="7"/>
  <c r="M11" i="7" s="1"/>
  <c r="G11" i="7" s="1"/>
  <c r="K11" i="7"/>
  <c r="N11" i="7" s="1"/>
  <c r="H11" i="7" s="1"/>
  <c r="L11" i="7"/>
  <c r="O11" i="7" s="1"/>
  <c r="I11" i="7" s="1"/>
  <c r="L13" i="9" l="1"/>
  <c r="O13" i="9" s="1"/>
  <c r="I13" i="9" s="1"/>
  <c r="J12" i="9"/>
  <c r="M12" i="9" s="1"/>
  <c r="G12" i="9" s="1"/>
  <c r="K12" i="9"/>
  <c r="N12" i="9" s="1"/>
  <c r="H12" i="9" s="1"/>
  <c r="J12" i="8"/>
  <c r="M12" i="8" s="1"/>
  <c r="G12" i="8" s="1"/>
  <c r="K12" i="8"/>
  <c r="N12" i="8" s="1"/>
  <c r="H12" i="8" s="1"/>
  <c r="L12" i="8"/>
  <c r="O12" i="8" s="1"/>
  <c r="I12" i="8" s="1"/>
  <c r="L12" i="7"/>
  <c r="O12" i="7" s="1"/>
  <c r="I12" i="7" s="1"/>
  <c r="K12" i="7"/>
  <c r="N12" i="7" s="1"/>
  <c r="H12" i="7" s="1"/>
  <c r="J12" i="7"/>
  <c r="M12" i="7" s="1"/>
  <c r="G12" i="7" s="1"/>
  <c r="J13" i="9" l="1"/>
  <c r="M13" i="9" s="1"/>
  <c r="G13" i="9" s="1"/>
  <c r="L14" i="9"/>
  <c r="O14" i="9" s="1"/>
  <c r="I14" i="9" s="1"/>
  <c r="K13" i="9"/>
  <c r="N13" i="9" s="1"/>
  <c r="H13" i="9" s="1"/>
  <c r="L13" i="8"/>
  <c r="O13" i="8" s="1"/>
  <c r="I13" i="8" s="1"/>
  <c r="K13" i="8"/>
  <c r="N13" i="8" s="1"/>
  <c r="H13" i="8" s="1"/>
  <c r="J13" i="8"/>
  <c r="M13" i="8" s="1"/>
  <c r="G13" i="8" s="1"/>
  <c r="K13" i="7"/>
  <c r="N13" i="7" s="1"/>
  <c r="H13" i="7" s="1"/>
  <c r="L13" i="7"/>
  <c r="O13" i="7" s="1"/>
  <c r="I13" i="7" s="1"/>
  <c r="J13" i="7"/>
  <c r="M13" i="7" s="1"/>
  <c r="G13" i="7" s="1"/>
  <c r="L15" i="9" l="1"/>
  <c r="O15" i="9" s="1"/>
  <c r="I15" i="9" s="1"/>
  <c r="J14" i="9"/>
  <c r="M14" i="9" s="1"/>
  <c r="G14" i="9"/>
  <c r="K14" i="9"/>
  <c r="N14" i="9" s="1"/>
  <c r="H14" i="9" s="1"/>
  <c r="K14" i="8"/>
  <c r="N14" i="8" s="1"/>
  <c r="H14" i="8" s="1"/>
  <c r="L14" i="8"/>
  <c r="O14" i="8" s="1"/>
  <c r="I14" i="8" s="1"/>
  <c r="J14" i="8"/>
  <c r="M14" i="8" s="1"/>
  <c r="G14" i="8" s="1"/>
  <c r="L14" i="7"/>
  <c r="O14" i="7" s="1"/>
  <c r="I14" i="7" s="1"/>
  <c r="K14" i="7"/>
  <c r="N14" i="7" s="1"/>
  <c r="H14" i="7" s="1"/>
  <c r="J14" i="7"/>
  <c r="M14" i="7" s="1"/>
  <c r="G14" i="7" s="1"/>
  <c r="L16" i="9" l="1"/>
  <c r="O16" i="9" s="1"/>
  <c r="I16" i="9" s="1"/>
  <c r="K15" i="9"/>
  <c r="N15" i="9" s="1"/>
  <c r="H15" i="9" s="1"/>
  <c r="J15" i="9"/>
  <c r="M15" i="9" s="1"/>
  <c r="G15" i="9" s="1"/>
  <c r="J15" i="8"/>
  <c r="M15" i="8" s="1"/>
  <c r="G15" i="8" s="1"/>
  <c r="L15" i="8"/>
  <c r="O15" i="8" s="1"/>
  <c r="I15" i="8" s="1"/>
  <c r="K15" i="8"/>
  <c r="N15" i="8" s="1"/>
  <c r="H15" i="8" s="1"/>
  <c r="J15" i="7"/>
  <c r="M15" i="7" s="1"/>
  <c r="G15" i="7" s="1"/>
  <c r="K15" i="7"/>
  <c r="N15" i="7" s="1"/>
  <c r="H15" i="7" s="1"/>
  <c r="L15" i="7"/>
  <c r="O15" i="7" s="1"/>
  <c r="I15" i="7" s="1"/>
  <c r="J16" i="9" l="1"/>
  <c r="M16" i="9" s="1"/>
  <c r="G16" i="9" s="1"/>
  <c r="K16" i="9"/>
  <c r="N16" i="9" s="1"/>
  <c r="H16" i="9" s="1"/>
  <c r="L17" i="9"/>
  <c r="O17" i="9" s="1"/>
  <c r="I17" i="9" s="1"/>
  <c r="L16" i="8"/>
  <c r="O16" i="8" s="1"/>
  <c r="I16" i="8" s="1"/>
  <c r="J16" i="8"/>
  <c r="M16" i="8" s="1"/>
  <c r="G16" i="8" s="1"/>
  <c r="K16" i="8"/>
  <c r="N16" i="8" s="1"/>
  <c r="H16" i="8" s="1"/>
  <c r="L16" i="7"/>
  <c r="O16" i="7" s="1"/>
  <c r="I16" i="7" s="1"/>
  <c r="K16" i="7"/>
  <c r="N16" i="7" s="1"/>
  <c r="H16" i="7" s="1"/>
  <c r="J16" i="7"/>
  <c r="M16" i="7" s="1"/>
  <c r="G16" i="7" s="1"/>
  <c r="L18" i="9" l="1"/>
  <c r="O18" i="9" s="1"/>
  <c r="I18" i="9" s="1"/>
  <c r="K17" i="9"/>
  <c r="N17" i="9" s="1"/>
  <c r="H17" i="9" s="1"/>
  <c r="J17" i="9"/>
  <c r="M17" i="9" s="1"/>
  <c r="G17" i="9" s="1"/>
  <c r="K17" i="8"/>
  <c r="N17" i="8" s="1"/>
  <c r="H17" i="8" s="1"/>
  <c r="J17" i="8"/>
  <c r="M17" i="8" s="1"/>
  <c r="G17" i="8" s="1"/>
  <c r="L17" i="8"/>
  <c r="O17" i="8" s="1"/>
  <c r="I17" i="8" s="1"/>
  <c r="L17" i="7"/>
  <c r="O17" i="7" s="1"/>
  <c r="I17" i="7" s="1"/>
  <c r="K17" i="7"/>
  <c r="N17" i="7" s="1"/>
  <c r="H17" i="7" s="1"/>
  <c r="J17" i="7"/>
  <c r="M17" i="7" s="1"/>
  <c r="G17" i="7" s="1"/>
  <c r="J18" i="9" l="1"/>
  <c r="M18" i="9" s="1"/>
  <c r="G18" i="9" s="1"/>
  <c r="K18" i="9"/>
  <c r="N18" i="9" s="1"/>
  <c r="H18" i="9" s="1"/>
  <c r="L19" i="9"/>
  <c r="O19" i="9" s="1"/>
  <c r="I19" i="9" s="1"/>
  <c r="J18" i="8"/>
  <c r="M18" i="8" s="1"/>
  <c r="G18" i="8" s="1"/>
  <c r="L18" i="8"/>
  <c r="O18" i="8" s="1"/>
  <c r="I18" i="8" s="1"/>
  <c r="K18" i="8"/>
  <c r="N18" i="8" s="1"/>
  <c r="H18" i="8" s="1"/>
  <c r="J18" i="7"/>
  <c r="M18" i="7" s="1"/>
  <c r="G18" i="7" s="1"/>
  <c r="K18" i="7"/>
  <c r="N18" i="7" s="1"/>
  <c r="H18" i="7" s="1"/>
  <c r="L18" i="7"/>
  <c r="O18" i="7" s="1"/>
  <c r="I18" i="7" s="1"/>
  <c r="L20" i="9" l="1"/>
  <c r="O20" i="9" s="1"/>
  <c r="I20" i="9" s="1"/>
  <c r="K19" i="9"/>
  <c r="N19" i="9" s="1"/>
  <c r="H19" i="9" s="1"/>
  <c r="J19" i="9"/>
  <c r="M19" i="9" s="1"/>
  <c r="G19" i="9" s="1"/>
  <c r="L19" i="8"/>
  <c r="O19" i="8" s="1"/>
  <c r="I19" i="8" s="1"/>
  <c r="K19" i="8"/>
  <c r="N19" i="8" s="1"/>
  <c r="H19" i="8" s="1"/>
  <c r="J19" i="8"/>
  <c r="M19" i="8" s="1"/>
  <c r="G19" i="8" s="1"/>
  <c r="K19" i="7"/>
  <c r="N19" i="7" s="1"/>
  <c r="H19" i="7" s="1"/>
  <c r="J19" i="7"/>
  <c r="M19" i="7" s="1"/>
  <c r="G19" i="7" s="1"/>
  <c r="L19" i="7"/>
  <c r="O19" i="7" s="1"/>
  <c r="I19" i="7" s="1"/>
  <c r="J20" i="9" l="1"/>
  <c r="M20" i="9" s="1"/>
  <c r="G20" i="9"/>
  <c r="K20" i="9"/>
  <c r="N20" i="9" s="1"/>
  <c r="H20" i="9" s="1"/>
  <c r="L21" i="9"/>
  <c r="O21" i="9" s="1"/>
  <c r="I21" i="9" s="1"/>
  <c r="J20" i="8"/>
  <c r="M20" i="8" s="1"/>
  <c r="G20" i="8" s="1"/>
  <c r="K20" i="8"/>
  <c r="N20" i="8" s="1"/>
  <c r="H20" i="8" s="1"/>
  <c r="L20" i="8"/>
  <c r="O20" i="8" s="1"/>
  <c r="I20" i="8" s="1"/>
  <c r="L20" i="7"/>
  <c r="O20" i="7" s="1"/>
  <c r="I20" i="7" s="1"/>
  <c r="J20" i="7"/>
  <c r="M20" i="7" s="1"/>
  <c r="G20" i="7" s="1"/>
  <c r="K20" i="7"/>
  <c r="N20" i="7" s="1"/>
  <c r="H20" i="7" s="1"/>
  <c r="L22" i="9" l="1"/>
  <c r="O22" i="9" s="1"/>
  <c r="I22" i="9" s="1"/>
  <c r="K21" i="9"/>
  <c r="N21" i="9" s="1"/>
  <c r="H21" i="9" s="1"/>
  <c r="J21" i="9"/>
  <c r="M21" i="9" s="1"/>
  <c r="G21" i="9" s="1"/>
  <c r="K21" i="8"/>
  <c r="N21" i="8" s="1"/>
  <c r="H21" i="8" s="1"/>
  <c r="J21" i="8"/>
  <c r="M21" i="8" s="1"/>
  <c r="G21" i="8"/>
  <c r="L21" i="8"/>
  <c r="O21" i="8" s="1"/>
  <c r="I21" i="8" s="1"/>
  <c r="J21" i="7"/>
  <c r="M21" i="7" s="1"/>
  <c r="G21" i="7" s="1"/>
  <c r="L21" i="7"/>
  <c r="O21" i="7" s="1"/>
  <c r="I21" i="7" s="1"/>
  <c r="K21" i="7"/>
  <c r="N21" i="7" s="1"/>
  <c r="H21" i="7" s="1"/>
  <c r="J22" i="9" l="1"/>
  <c r="M22" i="9" s="1"/>
  <c r="G22" i="9" s="1"/>
  <c r="K22" i="9"/>
  <c r="N22" i="9" s="1"/>
  <c r="H22" i="9" s="1"/>
  <c r="L23" i="9"/>
  <c r="O23" i="9" s="1"/>
  <c r="I23" i="9" s="1"/>
  <c r="L22" i="8"/>
  <c r="O22" i="8" s="1"/>
  <c r="I22" i="8" s="1"/>
  <c r="K22" i="8"/>
  <c r="N22" i="8" s="1"/>
  <c r="H22" i="8" s="1"/>
  <c r="J22" i="8"/>
  <c r="M22" i="8" s="1"/>
  <c r="G22" i="8" s="1"/>
  <c r="K22" i="7"/>
  <c r="N22" i="7" s="1"/>
  <c r="H22" i="7" s="1"/>
  <c r="L22" i="7"/>
  <c r="O22" i="7" s="1"/>
  <c r="I22" i="7" s="1"/>
  <c r="J22" i="7"/>
  <c r="M22" i="7" s="1"/>
  <c r="G22" i="7"/>
  <c r="K23" i="9" l="1"/>
  <c r="N23" i="9" s="1"/>
  <c r="H23" i="9" s="1"/>
  <c r="L24" i="9"/>
  <c r="O24" i="9" s="1"/>
  <c r="I24" i="9" s="1"/>
  <c r="J23" i="9"/>
  <c r="M23" i="9" s="1"/>
  <c r="G23" i="9" s="1"/>
  <c r="J23" i="8"/>
  <c r="M23" i="8" s="1"/>
  <c r="G23" i="8" s="1"/>
  <c r="K23" i="8"/>
  <c r="N23" i="8" s="1"/>
  <c r="H23" i="8" s="1"/>
  <c r="L23" i="8"/>
  <c r="O23" i="8" s="1"/>
  <c r="I23" i="8" s="1"/>
  <c r="K23" i="7"/>
  <c r="N23" i="7" s="1"/>
  <c r="H23" i="7" s="1"/>
  <c r="L23" i="7"/>
  <c r="O23" i="7" s="1"/>
  <c r="I23" i="7" s="1"/>
  <c r="J23" i="7"/>
  <c r="M23" i="7" s="1"/>
  <c r="G23" i="7" s="1"/>
  <c r="J24" i="9" l="1"/>
  <c r="M24" i="9" s="1"/>
  <c r="G24" i="9" s="1"/>
  <c r="L25" i="9"/>
  <c r="O25" i="9" s="1"/>
  <c r="I25" i="9"/>
  <c r="K24" i="9"/>
  <c r="N24" i="9" s="1"/>
  <c r="H24" i="9" s="1"/>
  <c r="L24" i="8"/>
  <c r="O24" i="8" s="1"/>
  <c r="I24" i="8" s="1"/>
  <c r="K24" i="8"/>
  <c r="N24" i="8" s="1"/>
  <c r="H24" i="8" s="1"/>
  <c r="J24" i="8"/>
  <c r="M24" i="8" s="1"/>
  <c r="G24" i="8" s="1"/>
  <c r="J24" i="7"/>
  <c r="M24" i="7" s="1"/>
  <c r="G24" i="7" s="1"/>
  <c r="L24" i="7"/>
  <c r="O24" i="7" s="1"/>
  <c r="I24" i="7" s="1"/>
  <c r="K24" i="7"/>
  <c r="N24" i="7" s="1"/>
  <c r="H24" i="7" s="1"/>
  <c r="J25" i="9" l="1"/>
  <c r="M25" i="9" s="1"/>
  <c r="G25" i="9" s="1"/>
  <c r="L26" i="9"/>
  <c r="O26" i="9" s="1"/>
  <c r="I26" i="9" s="1"/>
  <c r="K25" i="9"/>
  <c r="N25" i="9" s="1"/>
  <c r="H25" i="9" s="1"/>
  <c r="L25" i="8"/>
  <c r="O25" i="8" s="1"/>
  <c r="I25" i="8" s="1"/>
  <c r="K25" i="8"/>
  <c r="N25" i="8" s="1"/>
  <c r="H25" i="8" s="1"/>
  <c r="J25" i="8"/>
  <c r="M25" i="8" s="1"/>
  <c r="G25" i="8" s="1"/>
  <c r="L25" i="7"/>
  <c r="O25" i="7" s="1"/>
  <c r="I25" i="7" s="1"/>
  <c r="J25" i="7"/>
  <c r="M25" i="7" s="1"/>
  <c r="G25" i="7" s="1"/>
  <c r="K25" i="7"/>
  <c r="N25" i="7" s="1"/>
  <c r="H25" i="7" s="1"/>
  <c r="K26" i="9" l="1"/>
  <c r="N26" i="9" s="1"/>
  <c r="H26" i="9" s="1"/>
  <c r="L27" i="9"/>
  <c r="O27" i="9" s="1"/>
  <c r="I27" i="9" s="1"/>
  <c r="J26" i="9"/>
  <c r="M26" i="9" s="1"/>
  <c r="G26" i="9" s="1"/>
  <c r="J26" i="8"/>
  <c r="M26" i="8" s="1"/>
  <c r="G26" i="8" s="1"/>
  <c r="K26" i="8"/>
  <c r="N26" i="8" s="1"/>
  <c r="H26" i="8" s="1"/>
  <c r="L26" i="8"/>
  <c r="O26" i="8" s="1"/>
  <c r="I26" i="8" s="1"/>
  <c r="L26" i="7"/>
  <c r="O26" i="7" s="1"/>
  <c r="I26" i="7" s="1"/>
  <c r="J26" i="7"/>
  <c r="M26" i="7" s="1"/>
  <c r="G26" i="7" s="1"/>
  <c r="K26" i="7"/>
  <c r="N26" i="7" s="1"/>
  <c r="H26" i="7" s="1"/>
  <c r="J27" i="9" l="1"/>
  <c r="M27" i="9" s="1"/>
  <c r="G27" i="9" s="1"/>
  <c r="L28" i="9"/>
  <c r="O28" i="9" s="1"/>
  <c r="I28" i="9" s="1"/>
  <c r="K27" i="9"/>
  <c r="N27" i="9" s="1"/>
  <c r="H27" i="9" s="1"/>
  <c r="L27" i="8"/>
  <c r="O27" i="8" s="1"/>
  <c r="I27" i="8" s="1"/>
  <c r="J27" i="8"/>
  <c r="M27" i="8" s="1"/>
  <c r="G27" i="8" s="1"/>
  <c r="K27" i="8"/>
  <c r="N27" i="8" s="1"/>
  <c r="H27" i="8" s="1"/>
  <c r="J27" i="7"/>
  <c r="M27" i="7" s="1"/>
  <c r="G27" i="7" s="1"/>
  <c r="L27" i="7"/>
  <c r="O27" i="7" s="1"/>
  <c r="I27" i="7" s="1"/>
  <c r="K27" i="7"/>
  <c r="N27" i="7" s="1"/>
  <c r="H27" i="7" s="1"/>
  <c r="K28" i="9" l="1"/>
  <c r="N28" i="9" s="1"/>
  <c r="H28" i="9" s="1"/>
  <c r="L29" i="9"/>
  <c r="O29" i="9" s="1"/>
  <c r="I29" i="9" s="1"/>
  <c r="J28" i="9"/>
  <c r="M28" i="9" s="1"/>
  <c r="G28" i="9" s="1"/>
  <c r="L28" i="8"/>
  <c r="O28" i="8" s="1"/>
  <c r="I28" i="8" s="1"/>
  <c r="J28" i="8"/>
  <c r="M28" i="8" s="1"/>
  <c r="G28" i="8" s="1"/>
  <c r="K28" i="8"/>
  <c r="N28" i="8" s="1"/>
  <c r="H28" i="8" s="1"/>
  <c r="K28" i="7"/>
  <c r="N28" i="7" s="1"/>
  <c r="H28" i="7" s="1"/>
  <c r="L28" i="7"/>
  <c r="O28" i="7" s="1"/>
  <c r="I28" i="7" s="1"/>
  <c r="J28" i="7"/>
  <c r="M28" i="7" s="1"/>
  <c r="G28" i="7" s="1"/>
  <c r="J29" i="9" l="1"/>
  <c r="M29" i="9" s="1"/>
  <c r="G29" i="9" s="1"/>
  <c r="K29" i="9"/>
  <c r="N29" i="9" s="1"/>
  <c r="H29" i="9" s="1"/>
  <c r="L30" i="9"/>
  <c r="O30" i="9" s="1"/>
  <c r="I30" i="9" s="1"/>
  <c r="J29" i="8"/>
  <c r="M29" i="8" s="1"/>
  <c r="G29" i="8" s="1"/>
  <c r="L29" i="8"/>
  <c r="O29" i="8" s="1"/>
  <c r="I29" i="8" s="1"/>
  <c r="K29" i="8"/>
  <c r="N29" i="8" s="1"/>
  <c r="H29" i="8" s="1"/>
  <c r="J29" i="7"/>
  <c r="M29" i="7" s="1"/>
  <c r="G29" i="7" s="1"/>
  <c r="L29" i="7"/>
  <c r="O29" i="7" s="1"/>
  <c r="I29" i="7" s="1"/>
  <c r="K29" i="7"/>
  <c r="N29" i="7" s="1"/>
  <c r="H29" i="7" s="1"/>
  <c r="L31" i="9" l="1"/>
  <c r="O31" i="9" s="1"/>
  <c r="I31" i="9" s="1"/>
  <c r="K30" i="9"/>
  <c r="N30" i="9" s="1"/>
  <c r="H30" i="9" s="1"/>
  <c r="J30" i="9"/>
  <c r="M30" i="9" s="1"/>
  <c r="G30" i="9" s="1"/>
  <c r="K30" i="8"/>
  <c r="N30" i="8" s="1"/>
  <c r="H30" i="8" s="1"/>
  <c r="L30" i="8"/>
  <c r="O30" i="8" s="1"/>
  <c r="I30" i="8" s="1"/>
  <c r="J30" i="8"/>
  <c r="M30" i="8" s="1"/>
  <c r="G30" i="8" s="1"/>
  <c r="L30" i="7"/>
  <c r="O30" i="7" s="1"/>
  <c r="I30" i="7" s="1"/>
  <c r="J30" i="7"/>
  <c r="M30" i="7" s="1"/>
  <c r="G30" i="7" s="1"/>
  <c r="K30" i="7"/>
  <c r="N30" i="7" s="1"/>
  <c r="H30" i="7" s="1"/>
  <c r="J31" i="9" l="1"/>
  <c r="M31" i="9" s="1"/>
  <c r="G31" i="9" s="1"/>
  <c r="K31" i="9"/>
  <c r="N31" i="9" s="1"/>
  <c r="H31" i="9" s="1"/>
  <c r="L32" i="9"/>
  <c r="O32" i="9" s="1"/>
  <c r="I32" i="9" s="1"/>
  <c r="J31" i="8"/>
  <c r="M31" i="8" s="1"/>
  <c r="G31" i="8" s="1"/>
  <c r="K31" i="8"/>
  <c r="N31" i="8" s="1"/>
  <c r="H31" i="8" s="1"/>
  <c r="L31" i="8"/>
  <c r="O31" i="8" s="1"/>
  <c r="I31" i="8" s="1"/>
  <c r="L31" i="7"/>
  <c r="O31" i="7" s="1"/>
  <c r="I31" i="7" s="1"/>
  <c r="J31" i="7"/>
  <c r="M31" i="7" s="1"/>
  <c r="G31" i="7" s="1"/>
  <c r="K31" i="7"/>
  <c r="N31" i="7" s="1"/>
  <c r="H31" i="7" s="1"/>
  <c r="L33" i="9" l="1"/>
  <c r="O33" i="9" s="1"/>
  <c r="I33" i="9" s="1"/>
  <c r="K32" i="9"/>
  <c r="N32" i="9" s="1"/>
  <c r="H32" i="9" s="1"/>
  <c r="J32" i="9"/>
  <c r="M32" i="9" s="1"/>
  <c r="G32" i="9" s="1"/>
  <c r="L32" i="8"/>
  <c r="O32" i="8" s="1"/>
  <c r="I32" i="8" s="1"/>
  <c r="J32" i="8"/>
  <c r="M32" i="8" s="1"/>
  <c r="G32" i="8" s="1"/>
  <c r="K32" i="8"/>
  <c r="N32" i="8" s="1"/>
  <c r="H32" i="8" s="1"/>
  <c r="K32" i="7"/>
  <c r="N32" i="7" s="1"/>
  <c r="H32" i="7" s="1"/>
  <c r="J32" i="7"/>
  <c r="M32" i="7" s="1"/>
  <c r="G32" i="7" s="1"/>
  <c r="L32" i="7"/>
  <c r="O32" i="7" s="1"/>
  <c r="I32" i="7" s="1"/>
  <c r="J33" i="9" l="1"/>
  <c r="M33" i="9" s="1"/>
  <c r="G33" i="9" s="1"/>
  <c r="K33" i="9"/>
  <c r="N33" i="9" s="1"/>
  <c r="H33" i="9" s="1"/>
  <c r="L34" i="9"/>
  <c r="O34" i="9" s="1"/>
  <c r="I34" i="9" s="1"/>
  <c r="L33" i="8"/>
  <c r="O33" i="8" s="1"/>
  <c r="I33" i="8" s="1"/>
  <c r="J33" i="8"/>
  <c r="M33" i="8" s="1"/>
  <c r="G33" i="8" s="1"/>
  <c r="K33" i="8"/>
  <c r="N33" i="8" s="1"/>
  <c r="H33" i="8" s="1"/>
  <c r="L33" i="7"/>
  <c r="O33" i="7" s="1"/>
  <c r="I33" i="7" s="1"/>
  <c r="J33" i="7"/>
  <c r="M33" i="7" s="1"/>
  <c r="G33" i="7" s="1"/>
  <c r="K33" i="7"/>
  <c r="N33" i="7" s="1"/>
  <c r="H33" i="7" s="1"/>
  <c r="L35" i="9" l="1"/>
  <c r="O35" i="9" s="1"/>
  <c r="I35" i="9" s="1"/>
  <c r="K34" i="9"/>
  <c r="N34" i="9" s="1"/>
  <c r="H34" i="9" s="1"/>
  <c r="J34" i="9"/>
  <c r="M34" i="9" s="1"/>
  <c r="G34" i="9" s="1"/>
  <c r="K34" i="8"/>
  <c r="N34" i="8" s="1"/>
  <c r="H34" i="8" s="1"/>
  <c r="L34" i="8"/>
  <c r="O34" i="8" s="1"/>
  <c r="I34" i="8" s="1"/>
  <c r="J34" i="8"/>
  <c r="M34" i="8" s="1"/>
  <c r="G34" i="8" s="1"/>
  <c r="K34" i="7"/>
  <c r="N34" i="7" s="1"/>
  <c r="H34" i="7" s="1"/>
  <c r="J34" i="7"/>
  <c r="M34" i="7" s="1"/>
  <c r="G34" i="7" s="1"/>
  <c r="L34" i="7"/>
  <c r="O34" i="7" s="1"/>
  <c r="I34" i="7" s="1"/>
  <c r="J35" i="9" l="1"/>
  <c r="M35" i="9" s="1"/>
  <c r="G35" i="9" s="1"/>
  <c r="K35" i="9"/>
  <c r="N35" i="9" s="1"/>
  <c r="H35" i="9" s="1"/>
  <c r="L36" i="9"/>
  <c r="O36" i="9" s="1"/>
  <c r="I36" i="9" s="1"/>
  <c r="J35" i="8"/>
  <c r="M35" i="8" s="1"/>
  <c r="G35" i="8" s="1"/>
  <c r="K35" i="8"/>
  <c r="N35" i="8" s="1"/>
  <c r="H35" i="8" s="1"/>
  <c r="L35" i="8"/>
  <c r="O35" i="8" s="1"/>
  <c r="I35" i="8" s="1"/>
  <c r="L35" i="7"/>
  <c r="O35" i="7" s="1"/>
  <c r="I35" i="7" s="1"/>
  <c r="J35" i="7"/>
  <c r="M35" i="7" s="1"/>
  <c r="G35" i="7" s="1"/>
  <c r="K35" i="7"/>
  <c r="N35" i="7" s="1"/>
  <c r="H35" i="7" s="1"/>
  <c r="L37" i="9" l="1"/>
  <c r="O37" i="9" s="1"/>
  <c r="I37" i="9" s="1"/>
  <c r="K36" i="9"/>
  <c r="N36" i="9" s="1"/>
  <c r="H36" i="9" s="1"/>
  <c r="J36" i="9"/>
  <c r="M36" i="9" s="1"/>
  <c r="G36" i="9" s="1"/>
  <c r="L36" i="8"/>
  <c r="O36" i="8" s="1"/>
  <c r="I36" i="8" s="1"/>
  <c r="J36" i="8"/>
  <c r="M36" i="8" s="1"/>
  <c r="G36" i="8" s="1"/>
  <c r="K36" i="8"/>
  <c r="N36" i="8" s="1"/>
  <c r="H36" i="8" s="1"/>
  <c r="K36" i="7"/>
  <c r="N36" i="7" s="1"/>
  <c r="H36" i="7" s="1"/>
  <c r="J36" i="7"/>
  <c r="M36" i="7" s="1"/>
  <c r="G36" i="7" s="1"/>
  <c r="L36" i="7"/>
  <c r="O36" i="7" s="1"/>
  <c r="I36" i="7" s="1"/>
  <c r="J37" i="9" l="1"/>
  <c r="M37" i="9" s="1"/>
  <c r="G37" i="9" s="1"/>
  <c r="K37" i="9"/>
  <c r="N37" i="9" s="1"/>
  <c r="H37" i="9" s="1"/>
  <c r="L38" i="9"/>
  <c r="O38" i="9" s="1"/>
  <c r="I38" i="9" s="1"/>
  <c r="K37" i="8"/>
  <c r="N37" i="8" s="1"/>
  <c r="H37" i="8" s="1"/>
  <c r="L37" i="8"/>
  <c r="O37" i="8" s="1"/>
  <c r="I37" i="8" s="1"/>
  <c r="J37" i="8"/>
  <c r="M37" i="8" s="1"/>
  <c r="G37" i="8" s="1"/>
  <c r="L37" i="7"/>
  <c r="O37" i="7" s="1"/>
  <c r="I37" i="7" s="1"/>
  <c r="J37" i="7"/>
  <c r="M37" i="7" s="1"/>
  <c r="G37" i="7" s="1"/>
  <c r="K37" i="7"/>
  <c r="N37" i="7" s="1"/>
  <c r="H37" i="7" s="1"/>
  <c r="L39" i="9" l="1"/>
  <c r="O39" i="9" s="1"/>
  <c r="I39" i="9" s="1"/>
  <c r="K38" i="9"/>
  <c r="N38" i="9" s="1"/>
  <c r="H38" i="9" s="1"/>
  <c r="J38" i="9"/>
  <c r="M38" i="9" s="1"/>
  <c r="G38" i="9" s="1"/>
  <c r="L38" i="8"/>
  <c r="O38" i="8" s="1"/>
  <c r="I38" i="8" s="1"/>
  <c r="J38" i="8"/>
  <c r="M38" i="8" s="1"/>
  <c r="G38" i="8" s="1"/>
  <c r="K38" i="8"/>
  <c r="N38" i="8" s="1"/>
  <c r="H38" i="8" s="1"/>
  <c r="K38" i="7"/>
  <c r="N38" i="7" s="1"/>
  <c r="H38" i="7" s="1"/>
  <c r="J38" i="7"/>
  <c r="M38" i="7" s="1"/>
  <c r="G38" i="7" s="1"/>
  <c r="L38" i="7"/>
  <c r="O38" i="7" s="1"/>
  <c r="I38" i="7" s="1"/>
  <c r="J39" i="9" l="1"/>
  <c r="M39" i="9" s="1"/>
  <c r="G39" i="9" s="1"/>
  <c r="K39" i="9"/>
  <c r="N39" i="9" s="1"/>
  <c r="H39" i="9" s="1"/>
  <c r="L40" i="9"/>
  <c r="O40" i="9" s="1"/>
  <c r="I40" i="9" s="1"/>
  <c r="K39" i="8"/>
  <c r="N39" i="8" s="1"/>
  <c r="H39" i="8" s="1"/>
  <c r="J39" i="8"/>
  <c r="M39" i="8" s="1"/>
  <c r="G39" i="8" s="1"/>
  <c r="L39" i="8"/>
  <c r="O39" i="8" s="1"/>
  <c r="I39" i="8" s="1"/>
  <c r="L39" i="7"/>
  <c r="O39" i="7" s="1"/>
  <c r="I39" i="7" s="1"/>
  <c r="J39" i="7"/>
  <c r="M39" i="7" s="1"/>
  <c r="G39" i="7" s="1"/>
  <c r="K39" i="7"/>
  <c r="N39" i="7" s="1"/>
  <c r="H39" i="7" s="1"/>
  <c r="L41" i="9" l="1"/>
  <c r="O41" i="9" s="1"/>
  <c r="I41" i="9" s="1"/>
  <c r="K40" i="9"/>
  <c r="N40" i="9" s="1"/>
  <c r="H40" i="9" s="1"/>
  <c r="J40" i="9"/>
  <c r="M40" i="9" s="1"/>
  <c r="G40" i="9" s="1"/>
  <c r="J40" i="8"/>
  <c r="M40" i="8" s="1"/>
  <c r="G40" i="8" s="1"/>
  <c r="L40" i="8"/>
  <c r="O40" i="8" s="1"/>
  <c r="I40" i="8" s="1"/>
  <c r="K40" i="8"/>
  <c r="N40" i="8" s="1"/>
  <c r="H40" i="8" s="1"/>
  <c r="K40" i="7"/>
  <c r="N40" i="7" s="1"/>
  <c r="H40" i="7" s="1"/>
  <c r="J40" i="7"/>
  <c r="M40" i="7" s="1"/>
  <c r="G40" i="7" s="1"/>
  <c r="L40" i="7"/>
  <c r="O40" i="7" s="1"/>
  <c r="I40" i="7" s="1"/>
  <c r="J41" i="9" l="1"/>
  <c r="M41" i="9" s="1"/>
  <c r="G41" i="9" s="1"/>
  <c r="K41" i="9"/>
  <c r="N41" i="9" s="1"/>
  <c r="H41" i="9" s="1"/>
  <c r="L42" i="9"/>
  <c r="O42" i="9" s="1"/>
  <c r="I42" i="9" s="1"/>
  <c r="L41" i="8"/>
  <c r="O41" i="8" s="1"/>
  <c r="I41" i="8" s="1"/>
  <c r="K41" i="8"/>
  <c r="N41" i="8" s="1"/>
  <c r="H41" i="8" s="1"/>
  <c r="J41" i="8"/>
  <c r="M41" i="8" s="1"/>
  <c r="G41" i="8" s="1"/>
  <c r="L41" i="7"/>
  <c r="O41" i="7" s="1"/>
  <c r="I41" i="7" s="1"/>
  <c r="J41" i="7"/>
  <c r="M41" i="7" s="1"/>
  <c r="G41" i="7" s="1"/>
  <c r="K41" i="7"/>
  <c r="N41" i="7" s="1"/>
  <c r="H41" i="7" s="1"/>
  <c r="L43" i="9" l="1"/>
  <c r="O43" i="9" s="1"/>
  <c r="I43" i="9" s="1"/>
  <c r="K42" i="9"/>
  <c r="N42" i="9" s="1"/>
  <c r="H42" i="9" s="1"/>
  <c r="J42" i="9"/>
  <c r="M42" i="9" s="1"/>
  <c r="G42" i="9" s="1"/>
  <c r="K42" i="8"/>
  <c r="N42" i="8" s="1"/>
  <c r="H42" i="8" s="1"/>
  <c r="L42" i="8"/>
  <c r="O42" i="8" s="1"/>
  <c r="I42" i="8" s="1"/>
  <c r="J42" i="8"/>
  <c r="M42" i="8" s="1"/>
  <c r="G42" i="8" s="1"/>
  <c r="K42" i="7"/>
  <c r="N42" i="7" s="1"/>
  <c r="H42" i="7" s="1"/>
  <c r="L42" i="7"/>
  <c r="O42" i="7" s="1"/>
  <c r="I42" i="7" s="1"/>
  <c r="J42" i="7"/>
  <c r="M42" i="7" s="1"/>
  <c r="G42" i="7" s="1"/>
  <c r="J43" i="9" l="1"/>
  <c r="M43" i="9" s="1"/>
  <c r="G43" i="9" s="1"/>
  <c r="K43" i="9"/>
  <c r="N43" i="9" s="1"/>
  <c r="H43" i="9" s="1"/>
  <c r="L44" i="9"/>
  <c r="O44" i="9" s="1"/>
  <c r="I44" i="9" s="1"/>
  <c r="J43" i="8"/>
  <c r="M43" i="8" s="1"/>
  <c r="G43" i="8" s="1"/>
  <c r="L43" i="8"/>
  <c r="O43" i="8" s="1"/>
  <c r="I43" i="8" s="1"/>
  <c r="K43" i="8"/>
  <c r="N43" i="8" s="1"/>
  <c r="H43" i="8" s="1"/>
  <c r="J43" i="7"/>
  <c r="M43" i="7" s="1"/>
  <c r="G43" i="7" s="1"/>
  <c r="L43" i="7"/>
  <c r="O43" i="7" s="1"/>
  <c r="I43" i="7" s="1"/>
  <c r="K43" i="7"/>
  <c r="N43" i="7" s="1"/>
  <c r="H43" i="7" s="1"/>
  <c r="L45" i="9" l="1"/>
  <c r="O45" i="9" s="1"/>
  <c r="I45" i="9" s="1"/>
  <c r="K44" i="9"/>
  <c r="N44" i="9" s="1"/>
  <c r="H44" i="9" s="1"/>
  <c r="J44" i="9"/>
  <c r="M44" i="9" s="1"/>
  <c r="G44" i="9" s="1"/>
  <c r="L44" i="8"/>
  <c r="O44" i="8" s="1"/>
  <c r="I44" i="8" s="1"/>
  <c r="K44" i="8"/>
  <c r="N44" i="8" s="1"/>
  <c r="H44" i="8" s="1"/>
  <c r="J44" i="8"/>
  <c r="M44" i="8" s="1"/>
  <c r="G44" i="8" s="1"/>
  <c r="K44" i="7"/>
  <c r="N44" i="7" s="1"/>
  <c r="H44" i="7" s="1"/>
  <c r="L44" i="7"/>
  <c r="O44" i="7" s="1"/>
  <c r="I44" i="7" s="1"/>
  <c r="J44" i="7"/>
  <c r="M44" i="7" s="1"/>
  <c r="G44" i="7" s="1"/>
  <c r="J45" i="9" l="1"/>
  <c r="M45" i="9" s="1"/>
  <c r="G45" i="9" s="1"/>
  <c r="K45" i="9"/>
  <c r="N45" i="9" s="1"/>
  <c r="H45" i="9" s="1"/>
  <c r="L46" i="9"/>
  <c r="O46" i="9" s="1"/>
  <c r="I46" i="9" s="1"/>
  <c r="J45" i="8"/>
  <c r="M45" i="8" s="1"/>
  <c r="G45" i="8" s="1"/>
  <c r="K45" i="8"/>
  <c r="N45" i="8" s="1"/>
  <c r="H45" i="8" s="1"/>
  <c r="L45" i="8"/>
  <c r="O45" i="8" s="1"/>
  <c r="I45" i="8" s="1"/>
  <c r="J45" i="7"/>
  <c r="M45" i="7" s="1"/>
  <c r="G45" i="7" s="1"/>
  <c r="L45" i="7"/>
  <c r="O45" i="7" s="1"/>
  <c r="I45" i="7" s="1"/>
  <c r="K45" i="7"/>
  <c r="N45" i="7" s="1"/>
  <c r="H45" i="7" s="1"/>
  <c r="L47" i="9" l="1"/>
  <c r="O47" i="9" s="1"/>
  <c r="I47" i="9" s="1"/>
  <c r="K46" i="9"/>
  <c r="N46" i="9" s="1"/>
  <c r="H46" i="9" s="1"/>
  <c r="J46" i="9"/>
  <c r="M46" i="9" s="1"/>
  <c r="G46" i="9" s="1"/>
  <c r="L46" i="8"/>
  <c r="O46" i="8" s="1"/>
  <c r="I46" i="8" s="1"/>
  <c r="K46" i="8"/>
  <c r="N46" i="8" s="1"/>
  <c r="H46" i="8" s="1"/>
  <c r="J46" i="8"/>
  <c r="M46" i="8" s="1"/>
  <c r="G46" i="8" s="1"/>
  <c r="K46" i="7"/>
  <c r="N46" i="7" s="1"/>
  <c r="H46" i="7" s="1"/>
  <c r="L46" i="7"/>
  <c r="O46" i="7" s="1"/>
  <c r="I46" i="7" s="1"/>
  <c r="J46" i="7"/>
  <c r="M46" i="7" s="1"/>
  <c r="G46" i="7" s="1"/>
  <c r="J47" i="9" l="1"/>
  <c r="M47" i="9" s="1"/>
  <c r="G47" i="9" s="1"/>
  <c r="K47" i="9"/>
  <c r="N47" i="9" s="1"/>
  <c r="H47" i="9" s="1"/>
  <c r="L48" i="9"/>
  <c r="O48" i="9" s="1"/>
  <c r="I48" i="9" s="1"/>
  <c r="J47" i="8"/>
  <c r="M47" i="8" s="1"/>
  <c r="G47" i="8" s="1"/>
  <c r="K47" i="8"/>
  <c r="N47" i="8" s="1"/>
  <c r="H47" i="8" s="1"/>
  <c r="L47" i="8"/>
  <c r="O47" i="8" s="1"/>
  <c r="I47" i="8" s="1"/>
  <c r="J47" i="7"/>
  <c r="M47" i="7" s="1"/>
  <c r="G47" i="7" s="1"/>
  <c r="L47" i="7"/>
  <c r="O47" i="7" s="1"/>
  <c r="I47" i="7" s="1"/>
  <c r="K47" i="7"/>
  <c r="N47" i="7" s="1"/>
  <c r="H47" i="7" s="1"/>
  <c r="L49" i="9" l="1"/>
  <c r="O49" i="9" s="1"/>
  <c r="I49" i="9" s="1"/>
  <c r="K48" i="9"/>
  <c r="N48" i="9" s="1"/>
  <c r="H48" i="9" s="1"/>
  <c r="J48" i="9"/>
  <c r="M48" i="9" s="1"/>
  <c r="G48" i="9" s="1"/>
  <c r="L48" i="8"/>
  <c r="O48" i="8" s="1"/>
  <c r="I48" i="8" s="1"/>
  <c r="K48" i="8"/>
  <c r="N48" i="8" s="1"/>
  <c r="H48" i="8" s="1"/>
  <c r="J48" i="8"/>
  <c r="M48" i="8" s="1"/>
  <c r="G48" i="8" s="1"/>
  <c r="K48" i="7"/>
  <c r="N48" i="7" s="1"/>
  <c r="H48" i="7" s="1"/>
  <c r="L48" i="7"/>
  <c r="O48" i="7" s="1"/>
  <c r="I48" i="7" s="1"/>
  <c r="J48" i="7"/>
  <c r="M48" i="7" s="1"/>
  <c r="G48" i="7" s="1"/>
  <c r="J49" i="9" l="1"/>
  <c r="M49" i="9" s="1"/>
  <c r="G49" i="9" s="1"/>
  <c r="K49" i="9"/>
  <c r="N49" i="9" s="1"/>
  <c r="H49" i="9" s="1"/>
  <c r="L50" i="9"/>
  <c r="O50" i="9" s="1"/>
  <c r="I50" i="9" s="1"/>
  <c r="K49" i="8"/>
  <c r="N49" i="8" s="1"/>
  <c r="H49" i="8" s="1"/>
  <c r="L49" i="8"/>
  <c r="O49" i="8" s="1"/>
  <c r="I49" i="8" s="1"/>
  <c r="J49" i="8"/>
  <c r="M49" i="8" s="1"/>
  <c r="G49" i="8" s="1"/>
  <c r="J49" i="7"/>
  <c r="M49" i="7" s="1"/>
  <c r="G49" i="7" s="1"/>
  <c r="L49" i="7"/>
  <c r="O49" i="7" s="1"/>
  <c r="I49" i="7" s="1"/>
  <c r="K49" i="7"/>
  <c r="N49" i="7" s="1"/>
  <c r="H49" i="7" s="1"/>
  <c r="L51" i="9" l="1"/>
  <c r="O51" i="9" s="1"/>
  <c r="I51" i="9" s="1"/>
  <c r="K50" i="9"/>
  <c r="N50" i="9" s="1"/>
  <c r="H50" i="9" s="1"/>
  <c r="J50" i="9"/>
  <c r="M50" i="9" s="1"/>
  <c r="G50" i="9" s="1"/>
  <c r="L50" i="8"/>
  <c r="O50" i="8" s="1"/>
  <c r="I50" i="8" s="1"/>
  <c r="K50" i="8"/>
  <c r="N50" i="8" s="1"/>
  <c r="H50" i="8" s="1"/>
  <c r="J50" i="8"/>
  <c r="M50" i="8" s="1"/>
  <c r="G50" i="8" s="1"/>
  <c r="K50" i="7"/>
  <c r="N50" i="7" s="1"/>
  <c r="H50" i="7" s="1"/>
  <c r="L50" i="7"/>
  <c r="O50" i="7" s="1"/>
  <c r="I50" i="7" s="1"/>
  <c r="J50" i="7"/>
  <c r="M50" i="7" s="1"/>
  <c r="G50" i="7" s="1"/>
  <c r="J51" i="9" l="1"/>
  <c r="M51" i="9" s="1"/>
  <c r="G51" i="9" s="1"/>
  <c r="K51" i="9"/>
  <c r="N51" i="9" s="1"/>
  <c r="H51" i="9" s="1"/>
  <c r="L52" i="9"/>
  <c r="O52" i="9" s="1"/>
  <c r="I52" i="9" s="1"/>
  <c r="J51" i="8"/>
  <c r="M51" i="8" s="1"/>
  <c r="G51" i="8" s="1"/>
  <c r="K51" i="8"/>
  <c r="N51" i="8" s="1"/>
  <c r="H51" i="8" s="1"/>
  <c r="L51" i="8"/>
  <c r="O51" i="8" s="1"/>
  <c r="I51" i="8" s="1"/>
  <c r="J51" i="7"/>
  <c r="M51" i="7" s="1"/>
  <c r="G51" i="7" s="1"/>
  <c r="L51" i="7"/>
  <c r="O51" i="7" s="1"/>
  <c r="I51" i="7" s="1"/>
  <c r="K51" i="7"/>
  <c r="N51" i="7" s="1"/>
  <c r="H51" i="7" s="1"/>
  <c r="L53" i="9" l="1"/>
  <c r="O53" i="9" s="1"/>
  <c r="I53" i="9" s="1"/>
  <c r="K52" i="9"/>
  <c r="N52" i="9" s="1"/>
  <c r="H52" i="9" s="1"/>
  <c r="J52" i="9"/>
  <c r="M52" i="9" s="1"/>
  <c r="G52" i="9" s="1"/>
  <c r="L52" i="8"/>
  <c r="O52" i="8" s="1"/>
  <c r="I52" i="8" s="1"/>
  <c r="K52" i="8"/>
  <c r="N52" i="8" s="1"/>
  <c r="H52" i="8" s="1"/>
  <c r="J52" i="8"/>
  <c r="M52" i="8" s="1"/>
  <c r="G52" i="8" s="1"/>
  <c r="K52" i="7"/>
  <c r="N52" i="7" s="1"/>
  <c r="H52" i="7" s="1"/>
  <c r="J52" i="7"/>
  <c r="M52" i="7" s="1"/>
  <c r="G52" i="7" s="1"/>
  <c r="L52" i="7"/>
  <c r="O52" i="7" s="1"/>
  <c r="I52" i="7" s="1"/>
  <c r="J53" i="9" l="1"/>
  <c r="M53" i="9" s="1"/>
  <c r="G53" i="9" s="1"/>
  <c r="K53" i="9"/>
  <c r="N53" i="9" s="1"/>
  <c r="H53" i="9" s="1"/>
  <c r="L54" i="9"/>
  <c r="O54" i="9" s="1"/>
  <c r="I54" i="9" s="1"/>
  <c r="K53" i="8"/>
  <c r="N53" i="8" s="1"/>
  <c r="H53" i="8" s="1"/>
  <c r="L53" i="8"/>
  <c r="O53" i="8" s="1"/>
  <c r="I53" i="8" s="1"/>
  <c r="J53" i="8"/>
  <c r="M53" i="8" s="1"/>
  <c r="G53" i="8" s="1"/>
  <c r="L53" i="7"/>
  <c r="O53" i="7" s="1"/>
  <c r="I53" i="7" s="1"/>
  <c r="J53" i="7"/>
  <c r="M53" i="7" s="1"/>
  <c r="G53" i="7" s="1"/>
  <c r="K53" i="7"/>
  <c r="N53" i="7" s="1"/>
  <c r="H53" i="7" s="1"/>
  <c r="L55" i="9" l="1"/>
  <c r="O55" i="9" s="1"/>
  <c r="I55" i="9" s="1"/>
  <c r="K54" i="9"/>
  <c r="N54" i="9" s="1"/>
  <c r="H54" i="9" s="1"/>
  <c r="J54" i="9"/>
  <c r="M54" i="9" s="1"/>
  <c r="G54" i="9" s="1"/>
  <c r="J54" i="8"/>
  <c r="M54" i="8" s="1"/>
  <c r="G54" i="8" s="1"/>
  <c r="L54" i="8"/>
  <c r="O54" i="8" s="1"/>
  <c r="I54" i="8" s="1"/>
  <c r="K54" i="8"/>
  <c r="N54" i="8" s="1"/>
  <c r="H54" i="8" s="1"/>
  <c r="K54" i="7"/>
  <c r="N54" i="7" s="1"/>
  <c r="H54" i="7" s="1"/>
  <c r="L54" i="7"/>
  <c r="O54" i="7" s="1"/>
  <c r="I54" i="7" s="1"/>
  <c r="J54" i="7"/>
  <c r="M54" i="7" s="1"/>
  <c r="G54" i="7" s="1"/>
  <c r="J55" i="9" l="1"/>
  <c r="M55" i="9" s="1"/>
  <c r="G55" i="9" s="1"/>
  <c r="K55" i="9"/>
  <c r="N55" i="9" s="1"/>
  <c r="H55" i="9" s="1"/>
  <c r="L56" i="9"/>
  <c r="O56" i="9" s="1"/>
  <c r="I56" i="9" s="1"/>
  <c r="K55" i="8"/>
  <c r="N55" i="8" s="1"/>
  <c r="H55" i="8" s="1"/>
  <c r="L55" i="8"/>
  <c r="O55" i="8" s="1"/>
  <c r="I55" i="8" s="1"/>
  <c r="J55" i="8"/>
  <c r="M55" i="8" s="1"/>
  <c r="G55" i="8" s="1"/>
  <c r="J55" i="7"/>
  <c r="M55" i="7" s="1"/>
  <c r="G55" i="7" s="1"/>
  <c r="L55" i="7"/>
  <c r="O55" i="7" s="1"/>
  <c r="I55" i="7" s="1"/>
  <c r="K55" i="7"/>
  <c r="N55" i="7" s="1"/>
  <c r="H55" i="7" s="1"/>
  <c r="L57" i="9" l="1"/>
  <c r="O57" i="9" s="1"/>
  <c r="I57" i="9" s="1"/>
  <c r="K56" i="9"/>
  <c r="N56" i="9" s="1"/>
  <c r="H56" i="9" s="1"/>
  <c r="J56" i="9"/>
  <c r="M56" i="9" s="1"/>
  <c r="G56" i="9" s="1"/>
  <c r="L56" i="8"/>
  <c r="O56" i="8" s="1"/>
  <c r="I56" i="8" s="1"/>
  <c r="J56" i="8"/>
  <c r="M56" i="8" s="1"/>
  <c r="G56" i="8" s="1"/>
  <c r="K56" i="8"/>
  <c r="N56" i="8" s="1"/>
  <c r="H56" i="8" s="1"/>
  <c r="K56" i="7"/>
  <c r="N56" i="7" s="1"/>
  <c r="H56" i="7" s="1"/>
  <c r="J56" i="7"/>
  <c r="M56" i="7" s="1"/>
  <c r="G56" i="7" s="1"/>
  <c r="L56" i="7"/>
  <c r="O56" i="7" s="1"/>
  <c r="I56" i="7" s="1"/>
  <c r="J57" i="9" l="1"/>
  <c r="M57" i="9" s="1"/>
  <c r="G57" i="9" s="1"/>
  <c r="K57" i="9"/>
  <c r="N57" i="9" s="1"/>
  <c r="H57" i="9" s="1"/>
  <c r="L58" i="9"/>
  <c r="O58" i="9" s="1"/>
  <c r="I58" i="9" s="1"/>
  <c r="I59" i="9" s="1"/>
  <c r="I61" i="9" s="1"/>
  <c r="L61" i="9" s="1"/>
  <c r="J57" i="8"/>
  <c r="M57" i="8" s="1"/>
  <c r="G57" i="8" s="1"/>
  <c r="L57" i="8"/>
  <c r="O57" i="8" s="1"/>
  <c r="I57" i="8" s="1"/>
  <c r="K57" i="8"/>
  <c r="N57" i="8" s="1"/>
  <c r="H57" i="8" s="1"/>
  <c r="L57" i="7"/>
  <c r="O57" i="7" s="1"/>
  <c r="I57" i="7" s="1"/>
  <c r="J57" i="7"/>
  <c r="M57" i="7" s="1"/>
  <c r="G57" i="7" s="1"/>
  <c r="K57" i="7"/>
  <c r="N57" i="7" s="1"/>
  <c r="H57" i="7" s="1"/>
  <c r="K58" i="9" l="1"/>
  <c r="N58" i="9" s="1"/>
  <c r="H58" i="9" s="1"/>
  <c r="H59" i="9" s="1"/>
  <c r="H61" i="9" s="1"/>
  <c r="K61" i="9" s="1"/>
  <c r="J58" i="9"/>
  <c r="M58" i="9" s="1"/>
  <c r="G58" i="9" s="1"/>
  <c r="G59" i="9" s="1"/>
  <c r="G61" i="9" s="1"/>
  <c r="J61" i="9" s="1"/>
  <c r="K58" i="8"/>
  <c r="N58" i="8" s="1"/>
  <c r="H58" i="8" s="1"/>
  <c r="H59" i="8" s="1"/>
  <c r="K61" i="8" s="1"/>
  <c r="L58" i="8"/>
  <c r="O58" i="8" s="1"/>
  <c r="I58" i="8" s="1"/>
  <c r="I59" i="8" s="1"/>
  <c r="I61" i="8" s="1"/>
  <c r="L61" i="8" s="1"/>
  <c r="J58" i="8"/>
  <c r="M58" i="8" s="1"/>
  <c r="G58" i="8" s="1"/>
  <c r="J61" i="8" s="1"/>
  <c r="J58" i="7"/>
  <c r="K58" i="7"/>
  <c r="L58" i="7"/>
  <c r="N58" i="7" l="1"/>
  <c r="H58" i="7" s="1"/>
  <c r="H59" i="7" s="1"/>
  <c r="H61" i="7" s="1"/>
  <c r="K61" i="7" s="1"/>
  <c r="O58" i="7"/>
  <c r="I58" i="7" s="1"/>
  <c r="I59" i="7" s="1"/>
  <c r="I61" i="7" s="1"/>
  <c r="L61" i="7" s="1"/>
  <c r="M58" i="7"/>
  <c r="G58" i="7" s="1"/>
  <c r="G59" i="7" s="1"/>
  <c r="G61" i="7" s="1"/>
  <c r="J61" i="7" s="1"/>
  <c r="F59" i="1" l="1"/>
  <c r="D59" i="1"/>
  <c r="D61" i="1" l="1"/>
  <c r="E61" i="1"/>
  <c r="F61" i="1"/>
  <c r="I8" i="1" l="1"/>
  <c r="L9" i="1" s="1"/>
  <c r="O9" i="1" s="1"/>
  <c r="I9" i="1" s="1"/>
  <c r="L10" i="1" s="1"/>
  <c r="O10" i="1" s="1"/>
  <c r="I10" i="1" s="1"/>
  <c r="H8" i="1"/>
  <c r="K9" i="1" s="1"/>
  <c r="N9" i="1" s="1"/>
  <c r="H9" i="1" s="1"/>
  <c r="K10" i="1" s="1"/>
  <c r="N10" i="1" s="1"/>
  <c r="H10" i="1" s="1"/>
  <c r="K11" i="1" s="1"/>
  <c r="N11" i="1" s="1"/>
  <c r="H11" i="1" s="1"/>
  <c r="K12" i="1" s="1"/>
  <c r="N12" i="1" s="1"/>
  <c r="H12" i="1" s="1"/>
  <c r="G8" i="1"/>
  <c r="J9" i="1" s="1"/>
  <c r="M9" i="1" s="1"/>
  <c r="G9" i="1" s="1"/>
  <c r="J10" i="1" s="1"/>
  <c r="M10" i="1" s="1"/>
  <c r="G10" i="1" s="1"/>
  <c r="F60" i="1"/>
  <c r="F62" i="1" s="1"/>
  <c r="E60" i="1"/>
  <c r="E62" i="1" s="1"/>
  <c r="D60" i="1"/>
  <c r="D62" i="1" s="1"/>
  <c r="J11" i="1" l="1"/>
  <c r="M11" i="1" s="1"/>
  <c r="G11" i="1" s="1"/>
  <c r="J12" i="1" s="1"/>
  <c r="M12" i="1" s="1"/>
  <c r="G12" i="1" s="1"/>
  <c r="J13" i="1" s="1"/>
  <c r="M13" i="1" s="1"/>
  <c r="G13" i="1" s="1"/>
  <c r="J14" i="1" s="1"/>
  <c r="M14" i="1" s="1"/>
  <c r="G14" i="1" s="1"/>
  <c r="J15" i="1" s="1"/>
  <c r="M15" i="1" s="1"/>
  <c r="G15" i="1" s="1"/>
  <c r="J16" i="1" s="1"/>
  <c r="M16" i="1" s="1"/>
  <c r="G16" i="1" s="1"/>
  <c r="J17" i="1" s="1"/>
  <c r="M17" i="1" s="1"/>
  <c r="G17" i="1" s="1"/>
  <c r="J18" i="1" s="1"/>
  <c r="M18" i="1" s="1"/>
  <c r="G18" i="1" s="1"/>
  <c r="J19" i="1" s="1"/>
  <c r="M19" i="1" s="1"/>
  <c r="G19" i="1" s="1"/>
  <c r="J20" i="1" s="1"/>
  <c r="M20" i="1" s="1"/>
  <c r="G20" i="1" s="1"/>
  <c r="J21" i="1" s="1"/>
  <c r="M21" i="1" s="1"/>
  <c r="G21" i="1" s="1"/>
  <c r="J22" i="1" s="1"/>
  <c r="M22" i="1" s="1"/>
  <c r="G22" i="1" s="1"/>
  <c r="J23" i="1" s="1"/>
  <c r="M23" i="1" s="1"/>
  <c r="G23" i="1" s="1"/>
  <c r="J24" i="1" s="1"/>
  <c r="M24" i="1" s="1"/>
  <c r="G24" i="1" s="1"/>
  <c r="J25" i="1" s="1"/>
  <c r="M25" i="1" s="1"/>
  <c r="G25" i="1" s="1"/>
  <c r="J26" i="1" s="1"/>
  <c r="M26" i="1" s="1"/>
  <c r="G26" i="1" s="1"/>
  <c r="J27" i="1" s="1"/>
  <c r="M27" i="1" s="1"/>
  <c r="G27" i="1" s="1"/>
  <c r="J28" i="1" s="1"/>
  <c r="M28" i="1" s="1"/>
  <c r="G28" i="1" s="1"/>
  <c r="J29" i="1" s="1"/>
  <c r="M29" i="1" s="1"/>
  <c r="G29" i="1" s="1"/>
  <c r="J30" i="1" s="1"/>
  <c r="M30" i="1" s="1"/>
  <c r="G30" i="1" s="1"/>
  <c r="J31" i="1" s="1"/>
  <c r="M31" i="1" s="1"/>
  <c r="G31" i="1" s="1"/>
  <c r="J32" i="1" s="1"/>
  <c r="M32" i="1" s="1"/>
  <c r="G32" i="1" s="1"/>
  <c r="J33" i="1" s="1"/>
  <c r="M33" i="1" s="1"/>
  <c r="G33" i="1" s="1"/>
  <c r="J34" i="1" s="1"/>
  <c r="M34" i="1" s="1"/>
  <c r="G34" i="1" s="1"/>
  <c r="J35" i="1" s="1"/>
  <c r="M35" i="1" s="1"/>
  <c r="G35" i="1" s="1"/>
  <c r="J36" i="1" s="1"/>
  <c r="M36" i="1" s="1"/>
  <c r="G36" i="1" s="1"/>
  <c r="J37" i="1" s="1"/>
  <c r="M37" i="1" s="1"/>
  <c r="G37" i="1" s="1"/>
  <c r="J38" i="1" s="1"/>
  <c r="M38" i="1" s="1"/>
  <c r="G38" i="1" s="1"/>
  <c r="J39" i="1" s="1"/>
  <c r="M39" i="1" s="1"/>
  <c r="G39" i="1" s="1"/>
  <c r="J40" i="1" s="1"/>
  <c r="M40" i="1" s="1"/>
  <c r="G40" i="1" s="1"/>
  <c r="J41" i="1" s="1"/>
  <c r="M41" i="1" s="1"/>
  <c r="G41" i="1" s="1"/>
  <c r="J42" i="1" s="1"/>
  <c r="M42" i="1" s="1"/>
  <c r="G42" i="1" s="1"/>
  <c r="J43" i="1" s="1"/>
  <c r="M43" i="1" s="1"/>
  <c r="G43" i="1" s="1"/>
  <c r="J44" i="1" s="1"/>
  <c r="M44" i="1" s="1"/>
  <c r="G44" i="1" s="1"/>
  <c r="J45" i="1" s="1"/>
  <c r="M45" i="1" s="1"/>
  <c r="G45" i="1" s="1"/>
  <c r="J46" i="1" s="1"/>
  <c r="M46" i="1" s="1"/>
  <c r="G46" i="1" s="1"/>
  <c r="J47" i="1" s="1"/>
  <c r="M47" i="1" s="1"/>
  <c r="G47" i="1" s="1"/>
  <c r="J48" i="1" s="1"/>
  <c r="M48" i="1" s="1"/>
  <c r="G48" i="1" s="1"/>
  <c r="J49" i="1" s="1"/>
  <c r="M49" i="1" s="1"/>
  <c r="G49" i="1" s="1"/>
  <c r="J50" i="1" s="1"/>
  <c r="M50" i="1" s="1"/>
  <c r="G50" i="1" s="1"/>
  <c r="J51" i="1" s="1"/>
  <c r="M51" i="1" s="1"/>
  <c r="G51" i="1" s="1"/>
  <c r="J52" i="1" s="1"/>
  <c r="M52" i="1" s="1"/>
  <c r="G52" i="1" s="1"/>
  <c r="J53" i="1" s="1"/>
  <c r="M53" i="1" s="1"/>
  <c r="G53" i="1" s="1"/>
  <c r="J54" i="1" s="1"/>
  <c r="M54" i="1" s="1"/>
  <c r="G54" i="1" s="1"/>
  <c r="J55" i="1" s="1"/>
  <c r="M55" i="1" s="1"/>
  <c r="G55" i="1" s="1"/>
  <c r="J56" i="1" s="1"/>
  <c r="M56" i="1" s="1"/>
  <c r="G56" i="1" s="1"/>
  <c r="J57" i="1" s="1"/>
  <c r="M57" i="1" s="1"/>
  <c r="G57" i="1" s="1"/>
  <c r="J58" i="1" s="1"/>
  <c r="M58" i="1" s="1"/>
  <c r="G58" i="1" s="1"/>
  <c r="K13" i="1"/>
  <c r="N13" i="1" s="1"/>
  <c r="H13" i="1" s="1"/>
  <c r="K14" i="1" s="1"/>
  <c r="N14" i="1" s="1"/>
  <c r="H14" i="1" s="1"/>
  <c r="K15" i="1" s="1"/>
  <c r="N15" i="1" s="1"/>
  <c r="H15" i="1" s="1"/>
  <c r="K16" i="1" s="1"/>
  <c r="N16" i="1" s="1"/>
  <c r="H16" i="1" s="1"/>
  <c r="K17" i="1" s="1"/>
  <c r="N17" i="1" s="1"/>
  <c r="H17" i="1" s="1"/>
  <c r="K18" i="1" s="1"/>
  <c r="N18" i="1" s="1"/>
  <c r="H18" i="1" s="1"/>
  <c r="K19" i="1" s="1"/>
  <c r="N19" i="1" s="1"/>
  <c r="H19" i="1" s="1"/>
  <c r="K20" i="1" s="1"/>
  <c r="N20" i="1" s="1"/>
  <c r="H20" i="1" s="1"/>
  <c r="K21" i="1" s="1"/>
  <c r="N21" i="1" s="1"/>
  <c r="H21" i="1" s="1"/>
  <c r="K22" i="1" s="1"/>
  <c r="N22" i="1" s="1"/>
  <c r="H22" i="1" s="1"/>
  <c r="K23" i="1" s="1"/>
  <c r="N23" i="1" s="1"/>
  <c r="H23" i="1" s="1"/>
  <c r="K24" i="1" s="1"/>
  <c r="N24" i="1" s="1"/>
  <c r="H24" i="1" s="1"/>
  <c r="K25" i="1" s="1"/>
  <c r="N25" i="1" s="1"/>
  <c r="H25" i="1" s="1"/>
  <c r="K26" i="1" s="1"/>
  <c r="N26" i="1" s="1"/>
  <c r="H26" i="1" s="1"/>
  <c r="K27" i="1" s="1"/>
  <c r="N27" i="1" s="1"/>
  <c r="H27" i="1" s="1"/>
  <c r="K28" i="1" s="1"/>
  <c r="N28" i="1" s="1"/>
  <c r="H28" i="1" s="1"/>
  <c r="K29" i="1" s="1"/>
  <c r="N29" i="1" s="1"/>
  <c r="H29" i="1" s="1"/>
  <c r="K30" i="1" s="1"/>
  <c r="N30" i="1" s="1"/>
  <c r="H30" i="1" s="1"/>
  <c r="K31" i="1" s="1"/>
  <c r="N31" i="1" s="1"/>
  <c r="H31" i="1" s="1"/>
  <c r="K32" i="1" s="1"/>
  <c r="N32" i="1" s="1"/>
  <c r="H32" i="1" s="1"/>
  <c r="K33" i="1" s="1"/>
  <c r="N33" i="1" s="1"/>
  <c r="H33" i="1" s="1"/>
  <c r="K34" i="1" s="1"/>
  <c r="N34" i="1" s="1"/>
  <c r="H34" i="1" s="1"/>
  <c r="K35" i="1" s="1"/>
  <c r="N35" i="1" s="1"/>
  <c r="H35" i="1" s="1"/>
  <c r="K36" i="1" s="1"/>
  <c r="N36" i="1" s="1"/>
  <c r="H36" i="1" s="1"/>
  <c r="K37" i="1" s="1"/>
  <c r="N37" i="1" s="1"/>
  <c r="H37" i="1" s="1"/>
  <c r="K38" i="1" s="1"/>
  <c r="N38" i="1" s="1"/>
  <c r="H38" i="1" s="1"/>
  <c r="K39" i="1" s="1"/>
  <c r="N39" i="1" s="1"/>
  <c r="H39" i="1" s="1"/>
  <c r="K40" i="1" s="1"/>
  <c r="N40" i="1" s="1"/>
  <c r="H40" i="1" s="1"/>
  <c r="K41" i="1" s="1"/>
  <c r="N41" i="1" s="1"/>
  <c r="H41" i="1" s="1"/>
  <c r="K42" i="1" s="1"/>
  <c r="N42" i="1" s="1"/>
  <c r="H42" i="1" s="1"/>
  <c r="K43" i="1" s="1"/>
  <c r="N43" i="1" s="1"/>
  <c r="H43" i="1" s="1"/>
  <c r="K44" i="1" s="1"/>
  <c r="N44" i="1" s="1"/>
  <c r="H44" i="1" s="1"/>
  <c r="K45" i="1" s="1"/>
  <c r="N45" i="1" s="1"/>
  <c r="H45" i="1" s="1"/>
  <c r="K46" i="1" s="1"/>
  <c r="N46" i="1" s="1"/>
  <c r="H46" i="1" s="1"/>
  <c r="K47" i="1" s="1"/>
  <c r="N47" i="1" s="1"/>
  <c r="H47" i="1" s="1"/>
  <c r="K48" i="1" s="1"/>
  <c r="N48" i="1" s="1"/>
  <c r="H48" i="1" s="1"/>
  <c r="K49" i="1" s="1"/>
  <c r="N49" i="1" s="1"/>
  <c r="H49" i="1" s="1"/>
  <c r="K50" i="1" s="1"/>
  <c r="N50" i="1" s="1"/>
  <c r="H50" i="1" s="1"/>
  <c r="K51" i="1" s="1"/>
  <c r="N51" i="1" s="1"/>
  <c r="H51" i="1" s="1"/>
  <c r="K52" i="1" s="1"/>
  <c r="N52" i="1" s="1"/>
  <c r="H52" i="1" s="1"/>
  <c r="K53" i="1" s="1"/>
  <c r="N53" i="1" s="1"/>
  <c r="H53" i="1" s="1"/>
  <c r="K54" i="1" s="1"/>
  <c r="N54" i="1" s="1"/>
  <c r="H54" i="1" s="1"/>
  <c r="K55" i="1" s="1"/>
  <c r="N55" i="1" s="1"/>
  <c r="H55" i="1" s="1"/>
  <c r="K56" i="1" s="1"/>
  <c r="N56" i="1" s="1"/>
  <c r="H56" i="1" s="1"/>
  <c r="K57" i="1" s="1"/>
  <c r="N57" i="1" s="1"/>
  <c r="H57" i="1" s="1"/>
  <c r="K58" i="1" s="1"/>
  <c r="N58" i="1" s="1"/>
  <c r="H58" i="1" s="1"/>
  <c r="L11" i="1"/>
  <c r="O11" i="1" s="1"/>
  <c r="I11" i="1"/>
  <c r="L12" i="1" s="1"/>
  <c r="O12" i="1" s="1"/>
  <c r="I12" i="1" s="1"/>
  <c r="L13" i="1" s="1"/>
  <c r="O13" i="1" s="1"/>
  <c r="I13" i="1" s="1"/>
  <c r="H59" i="1" l="1"/>
  <c r="H61" i="1" s="1"/>
  <c r="K61" i="1" s="1"/>
  <c r="L14" i="1"/>
  <c r="O14" i="1" s="1"/>
  <c r="I14" i="1" s="1"/>
  <c r="L15" i="1" l="1"/>
  <c r="O15" i="1" s="1"/>
  <c r="I15" i="1" s="1"/>
  <c r="L16" i="1" s="1"/>
  <c r="O16" i="1" s="1"/>
  <c r="I16" i="1" s="1"/>
  <c r="L17" i="1" s="1"/>
  <c r="O17" i="1" s="1"/>
  <c r="I17" i="1" s="1"/>
  <c r="L18" i="1" s="1"/>
  <c r="O18" i="1" s="1"/>
  <c r="I18" i="1" s="1"/>
  <c r="L19" i="1" s="1"/>
  <c r="O19" i="1" s="1"/>
  <c r="I19" i="1" s="1"/>
  <c r="L20" i="1" s="1"/>
  <c r="O20" i="1" s="1"/>
  <c r="I20" i="1" s="1"/>
  <c r="L21" i="1" s="1"/>
  <c r="O21" i="1" s="1"/>
  <c r="I21" i="1" s="1"/>
  <c r="L22" i="1" s="1"/>
  <c r="O22" i="1" s="1"/>
  <c r="I22" i="1" s="1"/>
  <c r="L23" i="1" s="1"/>
  <c r="O23" i="1" s="1"/>
  <c r="I23" i="1" s="1"/>
  <c r="L24" i="1" s="1"/>
  <c r="O24" i="1" s="1"/>
  <c r="I24" i="1" s="1"/>
  <c r="L25" i="1" s="1"/>
  <c r="O25" i="1" s="1"/>
  <c r="I25" i="1" s="1"/>
  <c r="L26" i="1" s="1"/>
  <c r="O26" i="1" s="1"/>
  <c r="I26" i="1" s="1"/>
  <c r="L27" i="1" s="1"/>
  <c r="O27" i="1" s="1"/>
  <c r="I27" i="1" s="1"/>
  <c r="L28" i="1" s="1"/>
  <c r="O28" i="1" s="1"/>
  <c r="I28" i="1" s="1"/>
  <c r="L29" i="1" s="1"/>
  <c r="O29" i="1" s="1"/>
  <c r="I29" i="1" s="1"/>
  <c r="L30" i="1" s="1"/>
  <c r="O30" i="1" s="1"/>
  <c r="I30" i="1" s="1"/>
  <c r="L31" i="1" s="1"/>
  <c r="O31" i="1" s="1"/>
  <c r="I31" i="1" s="1"/>
  <c r="L32" i="1" s="1"/>
  <c r="O32" i="1" s="1"/>
  <c r="I32" i="1" s="1"/>
  <c r="L33" i="1" s="1"/>
  <c r="O33" i="1" s="1"/>
  <c r="I33" i="1" s="1"/>
  <c r="L34" i="1" s="1"/>
  <c r="O34" i="1" s="1"/>
  <c r="I34" i="1" s="1"/>
  <c r="L35" i="1" s="1"/>
  <c r="O35" i="1" s="1"/>
  <c r="I35" i="1" s="1"/>
  <c r="L36" i="1" s="1"/>
  <c r="O36" i="1" s="1"/>
  <c r="I36" i="1" s="1"/>
  <c r="L37" i="1" s="1"/>
  <c r="O37" i="1" s="1"/>
  <c r="I37" i="1" s="1"/>
  <c r="L38" i="1" s="1"/>
  <c r="O38" i="1" s="1"/>
  <c r="I38" i="1" s="1"/>
  <c r="L39" i="1" s="1"/>
  <c r="O39" i="1" s="1"/>
  <c r="I39" i="1" s="1"/>
  <c r="L40" i="1" s="1"/>
  <c r="O40" i="1" s="1"/>
  <c r="I40" i="1" s="1"/>
  <c r="L41" i="1" s="1"/>
  <c r="O41" i="1" s="1"/>
  <c r="I41" i="1" s="1"/>
  <c r="L42" i="1" s="1"/>
  <c r="O42" i="1" s="1"/>
  <c r="I42" i="1" s="1"/>
  <c r="L43" i="1" s="1"/>
  <c r="O43" i="1" s="1"/>
  <c r="I43" i="1" s="1"/>
  <c r="L44" i="1" s="1"/>
  <c r="O44" i="1" s="1"/>
  <c r="I44" i="1" s="1"/>
  <c r="L45" i="1" s="1"/>
  <c r="O45" i="1" s="1"/>
  <c r="I45" i="1" s="1"/>
  <c r="L46" i="1" s="1"/>
  <c r="O46" i="1" s="1"/>
  <c r="I46" i="1" s="1"/>
  <c r="L47" i="1" s="1"/>
  <c r="O47" i="1" s="1"/>
  <c r="I47" i="1" s="1"/>
  <c r="L48" i="1" s="1"/>
  <c r="O48" i="1" s="1"/>
  <c r="I48" i="1" s="1"/>
  <c r="L49" i="1" s="1"/>
  <c r="O49" i="1" s="1"/>
  <c r="I49" i="1" s="1"/>
  <c r="L50" i="1" s="1"/>
  <c r="O50" i="1" s="1"/>
  <c r="I50" i="1" s="1"/>
  <c r="L51" i="1" s="1"/>
  <c r="O51" i="1" s="1"/>
  <c r="I51" i="1" s="1"/>
  <c r="L52" i="1" s="1"/>
  <c r="O52" i="1" s="1"/>
  <c r="I52" i="1" s="1"/>
  <c r="L53" i="1" s="1"/>
  <c r="O53" i="1" s="1"/>
  <c r="I53" i="1" s="1"/>
  <c r="L54" i="1" s="1"/>
  <c r="O54" i="1" s="1"/>
  <c r="I54" i="1" s="1"/>
  <c r="L55" i="1" s="1"/>
  <c r="O55" i="1" s="1"/>
  <c r="I55" i="1" s="1"/>
  <c r="L56" i="1" s="1"/>
  <c r="O56" i="1" s="1"/>
  <c r="I56" i="1" s="1"/>
  <c r="L57" i="1" s="1"/>
  <c r="O57" i="1" s="1"/>
  <c r="I57" i="1" s="1"/>
  <c r="L58" i="1" s="1"/>
  <c r="O58" i="1" s="1"/>
  <c r="I58" i="1" s="1"/>
  <c r="G59" i="1"/>
  <c r="G61" i="1" s="1"/>
  <c r="J61" i="1" s="1"/>
  <c r="I59" i="1" l="1"/>
  <c r="I61" i="1" s="1"/>
  <c r="L61" i="1" s="1"/>
</calcChain>
</file>

<file path=xl/comments1.xml><?xml version="1.0" encoding="utf-8"?>
<comments xmlns="http://schemas.openxmlformats.org/spreadsheetml/2006/main">
  <authors>
    <author>user</author>
  </authors>
  <commentList>
    <comment ref="P16" authorId="0" shapeId="0">
      <text>
        <r>
          <rPr>
            <b/>
            <sz val="9"/>
            <color indexed="81"/>
            <rFont val="ＭＳ Ｐゴシック"/>
            <family val="3"/>
            <charset val="128"/>
          </rPr>
          <t>user:</t>
        </r>
        <r>
          <rPr>
            <sz val="9"/>
            <color indexed="81"/>
            <rFont val="ＭＳ Ｐゴシック"/>
            <family val="3"/>
            <charset val="128"/>
          </rPr>
          <t xml:space="preserve">
何％でやっても負けます。やらない方がよい</t>
        </r>
      </text>
    </comment>
  </commentList>
</comments>
</file>

<file path=xl/comments2.xml><?xml version="1.0" encoding="utf-8"?>
<comments xmlns="http://schemas.openxmlformats.org/spreadsheetml/2006/main">
  <authors>
    <author>user</author>
  </authors>
  <commentList>
    <comment ref="F4" authorId="0" shapeId="0">
      <text>
        <r>
          <rPr>
            <b/>
            <sz val="9"/>
            <color indexed="81"/>
            <rFont val="ＭＳ Ｐゴシック"/>
            <family val="3"/>
            <charset val="128"/>
          </rPr>
          <t>user:</t>
        </r>
        <r>
          <rPr>
            <sz val="9"/>
            <color indexed="81"/>
            <rFont val="ＭＳ Ｐゴシック"/>
            <family val="3"/>
            <charset val="128"/>
          </rPr>
          <t xml:space="preserve">
※2015/1/1～</t>
        </r>
      </text>
    </comment>
    <comment ref="F5" authorId="0" shapeId="0">
      <text>
        <r>
          <rPr>
            <b/>
            <sz val="9"/>
            <color indexed="81"/>
            <rFont val="ＭＳ Ｐゴシック"/>
            <family val="3"/>
            <charset val="128"/>
          </rPr>
          <t>user:</t>
        </r>
        <r>
          <rPr>
            <sz val="9"/>
            <color indexed="81"/>
            <rFont val="ＭＳ Ｐゴシック"/>
            <family val="3"/>
            <charset val="128"/>
          </rPr>
          <t xml:space="preserve">
2020/11/23～過去へ</t>
        </r>
      </text>
    </comment>
    <comment ref="H5" authorId="0" shapeId="0">
      <text>
        <r>
          <rPr>
            <b/>
            <sz val="9"/>
            <color indexed="81"/>
            <rFont val="ＭＳ Ｐゴシック"/>
            <family val="3"/>
            <charset val="128"/>
          </rPr>
          <t>user:</t>
        </r>
        <r>
          <rPr>
            <sz val="9"/>
            <color indexed="81"/>
            <rFont val="ＭＳ Ｐゴシック"/>
            <family val="3"/>
            <charset val="128"/>
          </rPr>
          <t xml:space="preserve">
2020/11/26～過去へ</t>
        </r>
      </text>
    </comment>
    <comment ref="F6" authorId="0" shapeId="0">
      <text>
        <r>
          <rPr>
            <b/>
            <sz val="9"/>
            <color indexed="81"/>
            <rFont val="ＭＳ Ｐゴシック"/>
            <family val="3"/>
            <charset val="128"/>
          </rPr>
          <t>user:
2020/11/20～過去へ</t>
        </r>
      </text>
    </comment>
  </commentList>
</comments>
</file>

<file path=xl/sharedStrings.xml><?xml version="1.0" encoding="utf-8"?>
<sst xmlns="http://schemas.openxmlformats.org/spreadsheetml/2006/main" count="187" uniqueCount="94">
  <si>
    <t>No.</t>
    <phoneticPr fontId="1"/>
  </si>
  <si>
    <t>エントリー</t>
    <phoneticPr fontId="1"/>
  </si>
  <si>
    <t>日付</t>
    <rPh sb="0" eb="2">
      <t>ヒヅケ</t>
    </rPh>
    <phoneticPr fontId="1"/>
  </si>
  <si>
    <t>残金（円)</t>
    <rPh sb="0" eb="2">
      <t>ザンキン</t>
    </rPh>
    <rPh sb="3" eb="4">
      <t>エン</t>
    </rPh>
    <phoneticPr fontId="1"/>
  </si>
  <si>
    <t>勝率</t>
    <rPh sb="0" eb="2">
      <t>ショウリツ</t>
    </rPh>
    <phoneticPr fontId="1"/>
  </si>
  <si>
    <t>勝数</t>
    <rPh sb="0" eb="1">
      <t>カ</t>
    </rPh>
    <rPh sb="1" eb="2">
      <t>スウ</t>
    </rPh>
    <phoneticPr fontId="1"/>
  </si>
  <si>
    <t>負数</t>
    <rPh sb="0" eb="1">
      <t>マ</t>
    </rPh>
    <rPh sb="1" eb="2">
      <t>スウ</t>
    </rPh>
    <phoneticPr fontId="1"/>
  </si>
  <si>
    <t>通貨ペア</t>
    <rPh sb="0" eb="2">
      <t>ツウカ</t>
    </rPh>
    <phoneticPr fontId="1"/>
  </si>
  <si>
    <t>時間足</t>
    <rPh sb="0" eb="2">
      <t>ジカン</t>
    </rPh>
    <rPh sb="2" eb="3">
      <t>アシ</t>
    </rPh>
    <phoneticPr fontId="1"/>
  </si>
  <si>
    <t>当初</t>
    <rPh sb="0" eb="2">
      <t>トウショ</t>
    </rPh>
    <phoneticPr fontId="1"/>
  </si>
  <si>
    <t>当初資金</t>
    <rPh sb="0" eb="2">
      <t>トウショ</t>
    </rPh>
    <rPh sb="2" eb="4">
      <t>シキン</t>
    </rPh>
    <phoneticPr fontId="1"/>
  </si>
  <si>
    <t>エントリー理由</t>
    <rPh sb="5" eb="7">
      <t>リユウ</t>
    </rPh>
    <phoneticPr fontId="1"/>
  </si>
  <si>
    <t>決済理由</t>
    <rPh sb="0" eb="2">
      <t>ケッサイ</t>
    </rPh>
    <rPh sb="2" eb="4">
      <t>リユウ</t>
    </rPh>
    <phoneticPr fontId="1"/>
  </si>
  <si>
    <t>10MA・20MAの両方の上側にキャンドルがあれば買い方向、下側なら売り方向。MAに触れてPB出現でエントリー待ち、PB高値or安値ブレイクでエントリー。</t>
  </si>
  <si>
    <t>検証終了通貨</t>
    <rPh sb="0" eb="2">
      <t>ケンショウ</t>
    </rPh>
    <rPh sb="2" eb="4">
      <t>シュウリョウ</t>
    </rPh>
    <rPh sb="4" eb="6">
      <t>ツウカ</t>
    </rPh>
    <phoneticPr fontId="5"/>
  </si>
  <si>
    <t>ルール</t>
    <phoneticPr fontId="5"/>
  </si>
  <si>
    <t>通貨ペア</t>
    <rPh sb="0" eb="2">
      <t>ツウカ</t>
    </rPh>
    <phoneticPr fontId="5"/>
  </si>
  <si>
    <t>日足</t>
    <rPh sb="0" eb="2">
      <t>ヒアシ</t>
    </rPh>
    <phoneticPr fontId="5"/>
  </si>
  <si>
    <t>終了日</t>
    <rPh sb="0" eb="3">
      <t>シュウリョウビ</t>
    </rPh>
    <phoneticPr fontId="5"/>
  </si>
  <si>
    <t>4Ｈ足</t>
    <rPh sb="2" eb="3">
      <t>アシ</t>
    </rPh>
    <phoneticPr fontId="5"/>
  </si>
  <si>
    <t>１Ｈ足</t>
    <rPh sb="2" eb="3">
      <t>アシ</t>
    </rPh>
    <phoneticPr fontId="5"/>
  </si>
  <si>
    <t>PB</t>
    <phoneticPr fontId="5"/>
  </si>
  <si>
    <t>4H足</t>
    <rPh sb="2" eb="3">
      <t>アシ</t>
    </rPh>
    <phoneticPr fontId="1"/>
  </si>
  <si>
    <t>損失上限（リスク3%）</t>
    <rPh sb="0" eb="2">
      <t>ソンシツ</t>
    </rPh>
    <rPh sb="2" eb="4">
      <t>ジョウゲン</t>
    </rPh>
    <phoneticPr fontId="1"/>
  </si>
  <si>
    <t>損益額</t>
    <rPh sb="0" eb="2">
      <t>ソンエキ</t>
    </rPh>
    <rPh sb="2" eb="3">
      <t>ガク</t>
    </rPh>
    <phoneticPr fontId="1"/>
  </si>
  <si>
    <r>
      <rPr>
        <b/>
        <sz val="11"/>
        <color theme="1"/>
        <rFont val="游ゴシック"/>
        <family val="3"/>
        <charset val="128"/>
        <scheme val="minor"/>
      </rPr>
      <t>決済</t>
    </r>
    <r>
      <rPr>
        <b/>
        <sz val="9"/>
        <color theme="1"/>
        <rFont val="游ゴシック"/>
        <family val="3"/>
        <charset val="128"/>
        <scheme val="minor"/>
      </rPr>
      <t>(利確:1.27~2, 損切:-1,引分:0)</t>
    </r>
    <rPh sb="0" eb="2">
      <t>ケッサイ</t>
    </rPh>
    <rPh sb="3" eb="4">
      <t>リ</t>
    </rPh>
    <rPh sb="4" eb="5">
      <t>カク</t>
    </rPh>
    <rPh sb="14" eb="16">
      <t>ソンギリ</t>
    </rPh>
    <rPh sb="20" eb="22">
      <t>ヒキワケ</t>
    </rPh>
    <phoneticPr fontId="1"/>
  </si>
  <si>
    <t>気付き　質問</t>
  </si>
  <si>
    <t>感想</t>
  </si>
  <si>
    <t>今後</t>
  </si>
  <si>
    <t>買い1／売り2</t>
    <rPh sb="0" eb="1">
      <t>カ</t>
    </rPh>
    <rPh sb="4" eb="5">
      <t>ウ</t>
    </rPh>
    <phoneticPr fontId="1"/>
  </si>
  <si>
    <t>利益率</t>
    <rPh sb="0" eb="2">
      <t>リエキ</t>
    </rPh>
    <rPh sb="2" eb="3">
      <t>リツ</t>
    </rPh>
    <phoneticPr fontId="1"/>
  </si>
  <si>
    <t>期間</t>
    <rPh sb="0" eb="2">
      <t>キカン</t>
    </rPh>
    <phoneticPr fontId="1"/>
  </si>
  <si>
    <t>日</t>
    <rPh sb="0" eb="1">
      <t>ヒ</t>
    </rPh>
    <phoneticPr fontId="1"/>
  </si>
  <si>
    <t>月利</t>
    <rPh sb="0" eb="2">
      <t>ゲツリ</t>
    </rPh>
    <phoneticPr fontId="1"/>
  </si>
  <si>
    <t>フィボナッチターゲット1.27, 1.5, 2.0で決済(黄色で塗りつぶしたところはフィボナッチターゲット5までとれている）</t>
    <rPh sb="29" eb="31">
      <t>キイロ</t>
    </rPh>
    <rPh sb="32" eb="33">
      <t>ヌ</t>
    </rPh>
    <phoneticPr fontId="1"/>
  </si>
  <si>
    <t>引分</t>
    <rPh sb="0" eb="2">
      <t>ヒキワケ</t>
    </rPh>
    <phoneticPr fontId="1"/>
  </si>
  <si>
    <t>No.</t>
    <phoneticPr fontId="1"/>
  </si>
  <si>
    <t>エントリー</t>
    <phoneticPr fontId="1"/>
  </si>
  <si>
    <t>エントリー</t>
    <phoneticPr fontId="1"/>
  </si>
  <si>
    <t>open</t>
    <phoneticPr fontId="1"/>
  </si>
  <si>
    <t>hight</t>
    <phoneticPr fontId="1"/>
  </si>
  <si>
    <t>low</t>
    <phoneticPr fontId="1"/>
  </si>
  <si>
    <t>close</t>
    <phoneticPr fontId="1"/>
  </si>
  <si>
    <t>ローソク</t>
    <phoneticPr fontId="1"/>
  </si>
  <si>
    <t>上髭</t>
    <rPh sb="0" eb="2">
      <t>ウエヒゲ</t>
    </rPh>
    <phoneticPr fontId="1"/>
  </si>
  <si>
    <t>下髭</t>
    <rPh sb="0" eb="2">
      <t>シタヒゲ</t>
    </rPh>
    <phoneticPr fontId="1"/>
  </si>
  <si>
    <t>EUR/USD</t>
    <phoneticPr fontId="5"/>
  </si>
  <si>
    <t>1:1.27</t>
    <phoneticPr fontId="1"/>
  </si>
  <si>
    <t>1:5</t>
    <phoneticPr fontId="1"/>
  </si>
  <si>
    <t>1:2</t>
    <phoneticPr fontId="1"/>
  </si>
  <si>
    <t>リスクリワード</t>
    <phoneticPr fontId="1"/>
  </si>
  <si>
    <t>勝率</t>
    <phoneticPr fontId="1"/>
  </si>
  <si>
    <t>最適リスク率表</t>
    <rPh sb="0" eb="2">
      <t>サイテキ</t>
    </rPh>
    <rPh sb="5" eb="6">
      <t>リツ</t>
    </rPh>
    <rPh sb="6" eb="7">
      <t>ヒョウ</t>
    </rPh>
    <phoneticPr fontId="1"/>
  </si>
  <si>
    <t>通貨ペア</t>
    <rPh sb="0" eb="2">
      <t>ツウカ</t>
    </rPh>
    <phoneticPr fontId="1"/>
  </si>
  <si>
    <t>足</t>
    <rPh sb="0" eb="1">
      <t>アシ</t>
    </rPh>
    <phoneticPr fontId="1"/>
  </si>
  <si>
    <t>EUR/USD</t>
  </si>
  <si>
    <t>EUR/USD</t>
    <phoneticPr fontId="5"/>
  </si>
  <si>
    <t>４H</t>
    <phoneticPr fontId="1"/>
  </si>
  <si>
    <t>期間</t>
    <rPh sb="0" eb="2">
      <t>キカン</t>
    </rPh>
    <phoneticPr fontId="1"/>
  </si>
  <si>
    <t>利益率(リスク3%)</t>
    <rPh sb="0" eb="3">
      <t>リエキリツ</t>
    </rPh>
    <phoneticPr fontId="1"/>
  </si>
  <si>
    <t>１H</t>
    <phoneticPr fontId="1"/>
  </si>
  <si>
    <t>勝率</t>
    <rPh sb="0" eb="2">
      <t>ショウリツ</t>
    </rPh>
    <phoneticPr fontId="1"/>
  </si>
  <si>
    <t>USDJPY</t>
    <phoneticPr fontId="1"/>
  </si>
  <si>
    <t>USD/JPY</t>
    <phoneticPr fontId="1"/>
  </si>
  <si>
    <t>最適リスク率</t>
    <rPh sb="0" eb="2">
      <t>サイテキ</t>
    </rPh>
    <rPh sb="5" eb="6">
      <t>リツ</t>
    </rPh>
    <phoneticPr fontId="1"/>
  </si>
  <si>
    <t>最適リスク率での利益率</t>
    <rPh sb="0" eb="2">
      <t>サイテキ</t>
    </rPh>
    <rPh sb="5" eb="6">
      <t>リツ</t>
    </rPh>
    <rPh sb="8" eb="11">
      <t>リエキリツ</t>
    </rPh>
    <phoneticPr fontId="1"/>
  </si>
  <si>
    <t>USD/JPY</t>
    <phoneticPr fontId="1"/>
  </si>
  <si>
    <t>1H足</t>
    <rPh sb="2" eb="3">
      <t>アシ</t>
    </rPh>
    <phoneticPr fontId="1"/>
  </si>
  <si>
    <t>MAデッドクロスでのショートで理想的なエントリー</t>
    <rPh sb="15" eb="18">
      <t>リソウテキ</t>
    </rPh>
    <phoneticPr fontId="1"/>
  </si>
  <si>
    <t>MAどうしが大きく乖離し始めてきて、その後反転</t>
    <rPh sb="6" eb="7">
      <t>オオ</t>
    </rPh>
    <rPh sb="9" eb="11">
      <t>カイリ</t>
    </rPh>
    <rPh sb="12" eb="13">
      <t>ハジ</t>
    </rPh>
    <rPh sb="20" eb="21">
      <t>ゴ</t>
    </rPh>
    <rPh sb="21" eb="23">
      <t>ハンテン</t>
    </rPh>
    <phoneticPr fontId="1"/>
  </si>
  <si>
    <t>PB損切らすためのだまし？</t>
    <rPh sb="2" eb="4">
      <t>ソンギリ</t>
    </rPh>
    <phoneticPr fontId="1"/>
  </si>
  <si>
    <t>レンジ相場でPBではエントリーが難しい</t>
    <rPh sb="3" eb="5">
      <t>ソウバ</t>
    </rPh>
    <rPh sb="16" eb="17">
      <t>ムズカ</t>
    </rPh>
    <phoneticPr fontId="1"/>
  </si>
  <si>
    <t>MAゴールデンクロス着前でアップトレンドなんだけど、突然の急落、だまし？時間帯が金曜日23:00～0:00なので、重要指標(雇用統計かな)の発表か？</t>
    <rPh sb="10" eb="12">
      <t>チャクゼン</t>
    </rPh>
    <rPh sb="26" eb="28">
      <t>トツゼン</t>
    </rPh>
    <rPh sb="29" eb="31">
      <t>キュウラク</t>
    </rPh>
    <rPh sb="36" eb="39">
      <t>ジカンタイ</t>
    </rPh>
    <rPh sb="40" eb="43">
      <t>キンヨウビ</t>
    </rPh>
    <rPh sb="57" eb="59">
      <t>ジュウヨウ</t>
    </rPh>
    <rPh sb="59" eb="61">
      <t>シヒョウ</t>
    </rPh>
    <rPh sb="62" eb="66">
      <t>コヨウトウケイ</t>
    </rPh>
    <rPh sb="70" eb="72">
      <t>ハッピョウ</t>
    </rPh>
    <phoneticPr fontId="1"/>
  </si>
  <si>
    <t>MAの乖離が最大になってるので、トレンドの反転の可能性のサインと考え、ショートでのエントリーは控えたい</t>
    <rPh sb="3" eb="5">
      <t>カイリ</t>
    </rPh>
    <rPh sb="6" eb="8">
      <t>サイダイ</t>
    </rPh>
    <rPh sb="21" eb="23">
      <t>ハンテン</t>
    </rPh>
    <rPh sb="24" eb="27">
      <t>カノウセイ</t>
    </rPh>
    <rPh sb="32" eb="33">
      <t>カンガ</t>
    </rPh>
    <rPh sb="47" eb="48">
      <t>ヒカ</t>
    </rPh>
    <phoneticPr fontId="1"/>
  </si>
  <si>
    <t>MAデッドクロス後でMAも乖離が一定幅で安定し始めている。ショートでの理想的なエントリー</t>
    <rPh sb="8" eb="9">
      <t>ゴ</t>
    </rPh>
    <rPh sb="13" eb="15">
      <t>カイリ</t>
    </rPh>
    <rPh sb="16" eb="19">
      <t>イッテイハバ</t>
    </rPh>
    <rPh sb="20" eb="22">
      <t>アンテイ</t>
    </rPh>
    <rPh sb="23" eb="24">
      <t>ハジ</t>
    </rPh>
    <rPh sb="35" eb="38">
      <t>リソウテキ</t>
    </rPh>
    <phoneticPr fontId="1"/>
  </si>
  <si>
    <t>上段とは、逆で、MAゴールデンクロス後でMAも乖離が一定幅で安定し始めている。ロングでの理想的なエントリー</t>
    <rPh sb="0" eb="2">
      <t>ジョウダン</t>
    </rPh>
    <rPh sb="5" eb="6">
      <t>ギャク</t>
    </rPh>
    <rPh sb="18" eb="19">
      <t>ゴ</t>
    </rPh>
    <rPh sb="23" eb="25">
      <t>カイリ</t>
    </rPh>
    <rPh sb="26" eb="28">
      <t>イッテイ</t>
    </rPh>
    <rPh sb="28" eb="29">
      <t>ハバ</t>
    </rPh>
    <rPh sb="30" eb="32">
      <t>アンテイ</t>
    </rPh>
    <rPh sb="33" eb="34">
      <t>ハジ</t>
    </rPh>
    <rPh sb="44" eb="47">
      <t>リソウテキ</t>
    </rPh>
    <phoneticPr fontId="1"/>
  </si>
  <si>
    <t>本来なら、MAの乖離が最大で反転の可能性を考え、ショートのエントリーは控えたいところだが、奇跡的に1.5まで取れてる。</t>
    <rPh sb="0" eb="2">
      <t>ホンライ</t>
    </rPh>
    <rPh sb="8" eb="10">
      <t>カイリ</t>
    </rPh>
    <rPh sb="11" eb="13">
      <t>サイダイ</t>
    </rPh>
    <rPh sb="14" eb="16">
      <t>ハンテン</t>
    </rPh>
    <rPh sb="17" eb="20">
      <t>カノウセイ</t>
    </rPh>
    <rPh sb="21" eb="22">
      <t>カンガ</t>
    </rPh>
    <rPh sb="35" eb="36">
      <t>ヒカ</t>
    </rPh>
    <rPh sb="45" eb="48">
      <t>キセキテキ</t>
    </rPh>
    <rPh sb="54" eb="55">
      <t>ト</t>
    </rPh>
    <phoneticPr fontId="1"/>
  </si>
  <si>
    <t>MAも収縮してきて、ゴールデンクロス近し、トレンド反転近しと判断して、好機到来ロングのエントリーを考えるのだが…</t>
    <rPh sb="3" eb="5">
      <t>シュウシュク</t>
    </rPh>
    <rPh sb="18" eb="19">
      <t>チカ</t>
    </rPh>
    <rPh sb="25" eb="27">
      <t>ハンテン</t>
    </rPh>
    <rPh sb="27" eb="28">
      <t>チカ</t>
    </rPh>
    <rPh sb="30" eb="32">
      <t>ハンダン</t>
    </rPh>
    <rPh sb="35" eb="39">
      <t>コウキトウライ</t>
    </rPh>
    <rPh sb="49" eb="50">
      <t>カンガ</t>
    </rPh>
    <phoneticPr fontId="1"/>
  </si>
  <si>
    <t>MAのデッドクロス後MAの乖離幅も安定してダウントレンドでのショートは理想的である。ダウントレンドの初期</t>
    <rPh sb="9" eb="10">
      <t>ゴ</t>
    </rPh>
    <rPh sb="13" eb="16">
      <t>カイリハバ</t>
    </rPh>
    <rPh sb="17" eb="19">
      <t>アンテイ</t>
    </rPh>
    <rPh sb="35" eb="38">
      <t>リソウテキ</t>
    </rPh>
    <rPh sb="50" eb="52">
      <t>ショキ</t>
    </rPh>
    <phoneticPr fontId="1"/>
  </si>
  <si>
    <t>24と同じでこう云う箇所でも取れるんですね。</t>
    <rPh sb="3" eb="4">
      <t>オナ</t>
    </rPh>
    <rPh sb="8" eb="9">
      <t>イ</t>
    </rPh>
    <rPh sb="10" eb="12">
      <t>カショ</t>
    </rPh>
    <rPh sb="14" eb="15">
      <t>ト</t>
    </rPh>
    <phoneticPr fontId="1"/>
  </si>
  <si>
    <t>MAが絡み合って推移しているボラティリティがないレンジ相場なので、エントリーし辛い。</t>
    <rPh sb="3" eb="4">
      <t>カラ</t>
    </rPh>
    <rPh sb="5" eb="6">
      <t>ア</t>
    </rPh>
    <rPh sb="8" eb="10">
      <t>スイイ</t>
    </rPh>
    <rPh sb="27" eb="29">
      <t>ソウバ</t>
    </rPh>
    <rPh sb="39" eb="40">
      <t>ヅラ</t>
    </rPh>
    <phoneticPr fontId="1"/>
  </si>
  <si>
    <t>　検証5回目です。通貨ペアはUSD/JPYの1H足の直近2年弱やりました。　　　　　　　　　　　　　　　　　　　　　　MAのゴールデンクロス又は、デッドクロス後に乖離幅が安定してトレンドしている時、PBが出現しトレンドフォローしている時が、理想的なエントリー箇所ですかね。</t>
    <rPh sb="1" eb="3">
      <t>ケンショウ</t>
    </rPh>
    <rPh sb="4" eb="6">
      <t>カイメ</t>
    </rPh>
    <rPh sb="9" eb="11">
      <t>ツウカ</t>
    </rPh>
    <rPh sb="24" eb="25">
      <t>アシ</t>
    </rPh>
    <rPh sb="26" eb="28">
      <t>チョッキン</t>
    </rPh>
    <rPh sb="29" eb="30">
      <t>ネン</t>
    </rPh>
    <rPh sb="70" eb="71">
      <t>マタ</t>
    </rPh>
    <rPh sb="79" eb="80">
      <t>ゴ</t>
    </rPh>
    <rPh sb="81" eb="84">
      <t>カイリハバ</t>
    </rPh>
    <rPh sb="85" eb="87">
      <t>アンテイ</t>
    </rPh>
    <rPh sb="97" eb="98">
      <t>トキ</t>
    </rPh>
    <rPh sb="102" eb="104">
      <t>シュツゲン</t>
    </rPh>
    <rPh sb="117" eb="118">
      <t>トキ</t>
    </rPh>
    <rPh sb="120" eb="123">
      <t>リソウテキ</t>
    </rPh>
    <rPh sb="129" eb="131">
      <t>カショ</t>
    </rPh>
    <phoneticPr fontId="1"/>
  </si>
  <si>
    <t>理想的なエントリーポイントだが、二個後のローソクで損切にあっている。朝10時、重要指標の発表の影響かな？残念</t>
    <rPh sb="0" eb="3">
      <t>リソウテキ</t>
    </rPh>
    <rPh sb="16" eb="18">
      <t>ニコ</t>
    </rPh>
    <rPh sb="18" eb="19">
      <t>アト</t>
    </rPh>
    <rPh sb="25" eb="27">
      <t>ソンギリ</t>
    </rPh>
    <rPh sb="34" eb="35">
      <t>アサ</t>
    </rPh>
    <rPh sb="37" eb="38">
      <t>ジ</t>
    </rPh>
    <rPh sb="39" eb="43">
      <t>ジュウヨウシヒョウ</t>
    </rPh>
    <rPh sb="44" eb="46">
      <t>ハッピョウ</t>
    </rPh>
    <rPh sb="47" eb="49">
      <t>エイキョウ</t>
    </rPh>
    <rPh sb="52" eb="54">
      <t>ザンネン</t>
    </rPh>
    <phoneticPr fontId="1"/>
  </si>
  <si>
    <t>MAゴールデンクロスでの理想的なロングエントリー</t>
    <rPh sb="12" eb="15">
      <t>リソウテキ</t>
    </rPh>
    <phoneticPr fontId="1"/>
  </si>
  <si>
    <t>理想的なロングのエントリーだが、PBが長すぎて、1.27に届かない、髭が長いとすぐ損切にならない反面、利確に届かない、リスクリワードを下げる工夫が必要</t>
    <rPh sb="0" eb="3">
      <t>リソウテキ</t>
    </rPh>
    <rPh sb="19" eb="20">
      <t>ナガ</t>
    </rPh>
    <rPh sb="29" eb="30">
      <t>トド</t>
    </rPh>
    <rPh sb="34" eb="35">
      <t>ヒゲ</t>
    </rPh>
    <rPh sb="36" eb="37">
      <t>ナガ</t>
    </rPh>
    <rPh sb="41" eb="43">
      <t>ソンギリ</t>
    </rPh>
    <rPh sb="48" eb="50">
      <t>ハンメン</t>
    </rPh>
    <rPh sb="51" eb="53">
      <t>リカク</t>
    </rPh>
    <rPh sb="54" eb="55">
      <t>トド</t>
    </rPh>
    <rPh sb="67" eb="68">
      <t>サ</t>
    </rPh>
    <rPh sb="70" eb="72">
      <t>クフウ</t>
    </rPh>
    <rPh sb="73" eb="75">
      <t>ヒツヨウ</t>
    </rPh>
    <phoneticPr fontId="1"/>
  </si>
  <si>
    <t>MAデッドクロス直前の理想的なショートのエントリー箇所だが3個後ろの16:00(欧州勢参入)のローソク足で、だまし？小口のショートの振り落としがあってのでは？</t>
    <rPh sb="8" eb="10">
      <t>チョクゼン</t>
    </rPh>
    <rPh sb="11" eb="14">
      <t>リソウテキ</t>
    </rPh>
    <rPh sb="25" eb="27">
      <t>カショ</t>
    </rPh>
    <rPh sb="30" eb="31">
      <t>コ</t>
    </rPh>
    <rPh sb="31" eb="32">
      <t>ウシ</t>
    </rPh>
    <rPh sb="40" eb="43">
      <t>オウシュウゼイ</t>
    </rPh>
    <rPh sb="43" eb="45">
      <t>サンニュウ</t>
    </rPh>
    <rPh sb="51" eb="52">
      <t>アシ</t>
    </rPh>
    <rPh sb="58" eb="60">
      <t>コグチ</t>
    </rPh>
    <rPh sb="66" eb="67">
      <t>フ</t>
    </rPh>
    <rPh sb="68" eb="69">
      <t>オ</t>
    </rPh>
    <phoneticPr fontId="1"/>
  </si>
  <si>
    <t>MAの乖離幅も安定して緩やかなダウントレンドでのPB、理想的なエントリーポイントです。</t>
    <rPh sb="3" eb="5">
      <t>カイリ</t>
    </rPh>
    <rPh sb="5" eb="6">
      <t>ハバ</t>
    </rPh>
    <rPh sb="7" eb="9">
      <t>アンテイ</t>
    </rPh>
    <rPh sb="11" eb="12">
      <t>ユル</t>
    </rPh>
    <rPh sb="27" eb="30">
      <t>リソウテキ</t>
    </rPh>
    <phoneticPr fontId="1"/>
  </si>
  <si>
    <t>MAデッドクロス直後の理想的なショートのエントリーポイント</t>
    <rPh sb="8" eb="10">
      <t>チョクゴ</t>
    </rPh>
    <rPh sb="11" eb="14">
      <t>リソウテキ</t>
    </rPh>
    <phoneticPr fontId="1"/>
  </si>
  <si>
    <t>MAゴールデンクロス直後の理想的なロングのエントリーポイント</t>
    <rPh sb="10" eb="12">
      <t>チョクゴ</t>
    </rPh>
    <rPh sb="13" eb="16">
      <t>リソウテキ</t>
    </rPh>
    <phoneticPr fontId="1"/>
  </si>
  <si>
    <t>MAの乖離幅も安定して緩やかなアップトレンドでのPB、理想的なエントリーポイントです。</t>
    <rPh sb="3" eb="5">
      <t>カイリ</t>
    </rPh>
    <rPh sb="5" eb="6">
      <t>ハバ</t>
    </rPh>
    <rPh sb="7" eb="9">
      <t>アンテイ</t>
    </rPh>
    <rPh sb="11" eb="12">
      <t>ユル</t>
    </rPh>
    <rPh sb="27" eb="30">
      <t>リソウテキ</t>
    </rPh>
    <phoneticPr fontId="1"/>
  </si>
  <si>
    <t>MAの乖離幅が広がっているので、トレンド転換近しで、ショートのエントリーは難しい。</t>
    <rPh sb="3" eb="6">
      <t>カイリハバ</t>
    </rPh>
    <rPh sb="7" eb="8">
      <t>ヒロ</t>
    </rPh>
    <rPh sb="20" eb="22">
      <t>テンカン</t>
    </rPh>
    <rPh sb="22" eb="23">
      <t>チカ</t>
    </rPh>
    <rPh sb="37" eb="38">
      <t>ムズカ</t>
    </rPh>
    <phoneticPr fontId="1"/>
  </si>
  <si>
    <t>　次は、EUR/JPYのPB検証を行って行こうと思います。</t>
    <rPh sb="1" eb="2">
      <t>ツギ</t>
    </rPh>
    <rPh sb="14" eb="16">
      <t>ケンショウ</t>
    </rPh>
    <rPh sb="17" eb="18">
      <t>オコナ</t>
    </rPh>
    <rPh sb="20" eb="21">
      <t>イ</t>
    </rPh>
    <rPh sb="24" eb="25">
      <t>オモ</t>
    </rPh>
    <phoneticPr fontId="1"/>
  </si>
  <si>
    <t>　USD/JPYは、PBでは勝率が上がり難い通貨ペアですね。特に、１H足では、</t>
    <rPh sb="14" eb="16">
      <t>ショウリツ</t>
    </rPh>
    <rPh sb="17" eb="18">
      <t>ア</t>
    </rPh>
    <rPh sb="20" eb="21">
      <t>ニク</t>
    </rPh>
    <rPh sb="22" eb="24">
      <t>ツウカ</t>
    </rPh>
    <rPh sb="30" eb="31">
      <t>トク</t>
    </rPh>
    <rPh sb="35" eb="36">
      <t>アシ</t>
    </rPh>
    <phoneticPr fontId="1"/>
  </si>
  <si>
    <t>EUR/JPY</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</si>
</sst>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yyyy/m/d;@"/>
    <numFmt numFmtId="177" formatCode="#,##0_);[Red]\(#,##0\)"/>
    <numFmt numFmtId="178" formatCode="#,##0_ "/>
    <numFmt numFmtId="179" formatCode="0.0%"/>
    <numFmt numFmtId="180" formatCode="m/d;@"/>
    <numFmt numFmtId="181" formatCode="&quot;損失上限(リスク&quot;##&quot;%)&quot;"/>
    <numFmt numFmtId="182" formatCode="0.0_ "/>
    <numFmt numFmtId="183" formatCode="0.0&quot;倍&quot;"/>
    <numFmt numFmtId="184" formatCode="#&quot;日&quot;"/>
    <numFmt numFmtId="185" formatCode="#&quot;%&quot;"/>
    <numFmt numFmtId="187" formatCode="&quot;損失上限(リスク&quot;0&quot;%)&quot;"/>
    <numFmt numFmtId="188" formatCode="0&quot;%&quot;"/>
  </numFmts>
  <fonts count="2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indexed="8"/>
      <name val="ＭＳ Ｐゴシック"/>
      <family val="3"/>
      <charset val="128"/>
    </font>
    <font>
      <sz val="6"/>
      <name val="ＭＳ Ｐゴシック"/>
      <family val="3"/>
      <charset val="128"/>
    </font>
    <font>
      <sz val="14"/>
      <color indexed="8"/>
      <name val="ＭＳ Ｐゴシック"/>
      <family val="3"/>
      <charset val="128"/>
    </font>
    <font>
      <b/>
      <sz val="14"/>
      <color rgb="FFFF0000"/>
      <name val="ＭＳ Ｐゴシック"/>
      <family val="3"/>
      <charset val="128"/>
    </font>
    <font>
      <sz val="11"/>
      <color theme="1"/>
      <name val="游ゴシック"/>
      <family val="2"/>
      <charset val="128"/>
      <scheme val="minor"/>
    </font>
    <font>
      <b/>
      <sz val="9"/>
      <color theme="1"/>
      <name val="游ゴシック"/>
      <family val="3"/>
      <charset val="128"/>
      <scheme val="minor"/>
    </font>
    <font>
      <sz val="11"/>
      <color indexed="8"/>
      <name val="ＭＳ Ｐゴシック"/>
      <family val="3"/>
      <charset val="128"/>
    </font>
    <font>
      <b/>
      <sz val="12"/>
      <color indexed="8"/>
      <name val="ＭＳ Ｐゴシック"/>
      <family val="3"/>
      <charset val="128"/>
    </font>
    <font>
      <sz val="11"/>
      <name val="游ゴシック"/>
      <family val="2"/>
      <charset val="128"/>
      <scheme val="minor"/>
    </font>
    <font>
      <b/>
      <sz val="11"/>
      <name val="游ゴシック"/>
      <family val="3"/>
      <charset val="128"/>
      <scheme val="minor"/>
    </font>
    <font>
      <b/>
      <sz val="11"/>
      <color rgb="FFFF0000"/>
      <name val="游ゴシック"/>
      <family val="3"/>
      <charset val="128"/>
      <scheme val="minor"/>
    </font>
    <font>
      <sz val="11"/>
      <color rgb="FFFF0000"/>
      <name val="游ゴシック"/>
      <family val="2"/>
      <charset val="128"/>
      <scheme val="minor"/>
    </font>
    <font>
      <b/>
      <sz val="11"/>
      <color indexed="8"/>
      <name val="ＭＳ Ｐゴシック"/>
      <family val="3"/>
      <charset val="128"/>
    </font>
    <font>
      <sz val="9"/>
      <color indexed="81"/>
      <name val="ＭＳ Ｐゴシック"/>
      <family val="3"/>
      <charset val="128"/>
    </font>
    <font>
      <b/>
      <sz val="9"/>
      <color indexed="81"/>
      <name val="ＭＳ Ｐゴシック"/>
      <family val="3"/>
      <charset val="128"/>
    </font>
    <font>
      <sz val="11"/>
      <name val="游ゴシック"/>
      <family val="3"/>
      <charset val="128"/>
      <scheme val="minor"/>
    </font>
  </fonts>
  <fills count="9">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rgb="FFCCFFCC"/>
        <bgColor indexed="64"/>
      </patternFill>
    </fill>
    <fill>
      <patternFill patternType="solid">
        <fgColor rgb="FF92D05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79998168889431442"/>
        <bgColor indexed="64"/>
      </patternFill>
    </fill>
  </fills>
  <borders count="3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0" fillId="0" borderId="0">
      <alignment vertical="center"/>
    </xf>
    <xf numFmtId="9" fontId="8" fillId="0" borderId="0" applyFont="0" applyFill="0" applyBorder="0" applyAlignment="0" applyProtection="0">
      <alignment vertical="center"/>
    </xf>
  </cellStyleXfs>
  <cellXfs count="202">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0" fillId="0" borderId="9" xfId="0" applyBorder="1">
      <alignment vertical="center"/>
    </xf>
    <xf numFmtId="0" fontId="2" fillId="0" borderId="0" xfId="0" applyFont="1" applyBorder="1">
      <alignment vertical="center"/>
    </xf>
    <xf numFmtId="0" fontId="2" fillId="0" borderId="9"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0" fillId="0" borderId="2" xfId="0"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3" xfId="0" applyFont="1" applyBorder="1">
      <alignment vertical="center"/>
    </xf>
    <xf numFmtId="0" fontId="2" fillId="0" borderId="5" xfId="0" applyFont="1" applyBorder="1">
      <alignment vertical="center"/>
    </xf>
    <xf numFmtId="177" fontId="3" fillId="0" borderId="13" xfId="0" applyNumberFormat="1" applyFont="1" applyBorder="1">
      <alignment vertical="center"/>
    </xf>
    <xf numFmtId="177" fontId="0" fillId="0" borderId="14" xfId="0" applyNumberFormat="1" applyBorder="1">
      <alignment vertical="center"/>
    </xf>
    <xf numFmtId="177" fontId="0" fillId="0" borderId="15" xfId="0" applyNumberFormat="1" applyBorder="1">
      <alignment vertical="center"/>
    </xf>
    <xf numFmtId="177" fontId="0" fillId="0" borderId="0" xfId="0" applyNumberFormat="1" applyBorder="1">
      <alignment vertical="center"/>
    </xf>
    <xf numFmtId="0" fontId="2" fillId="0" borderId="10" xfId="0" applyFont="1" applyBorder="1">
      <alignmen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1" xfId="0" applyFont="1" applyBorder="1">
      <alignment vertical="center"/>
    </xf>
    <xf numFmtId="0" fontId="3" fillId="0" borderId="2" xfId="0" applyFont="1" applyBorder="1">
      <alignment vertical="center"/>
    </xf>
    <xf numFmtId="178" fontId="0" fillId="0" borderId="0" xfId="0" applyNumberFormat="1">
      <alignment vertical="center"/>
    </xf>
    <xf numFmtId="0" fontId="4"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16" xfId="0" applyFont="1" applyFill="1" applyBorder="1" applyAlignment="1">
      <alignment horizontal="center" vertical="center"/>
    </xf>
    <xf numFmtId="0" fontId="7" fillId="2" borderId="16" xfId="0" applyFont="1" applyFill="1" applyBorder="1" applyAlignment="1">
      <alignment horizontal="center" vertical="center"/>
    </xf>
    <xf numFmtId="0" fontId="4" fillId="0" borderId="16" xfId="0" applyFont="1" applyBorder="1" applyAlignment="1">
      <alignment horizontal="center" vertical="center"/>
    </xf>
    <xf numFmtId="177" fontId="0" fillId="0" borderId="0" xfId="0" applyNumberFormat="1">
      <alignment vertical="center"/>
    </xf>
    <xf numFmtId="38" fontId="0" fillId="0" borderId="3" xfId="1" applyFont="1" applyBorder="1">
      <alignment vertical="center"/>
    </xf>
    <xf numFmtId="38" fontId="0" fillId="0" borderId="4" xfId="1" applyFont="1" applyBorder="1">
      <alignment vertical="center"/>
    </xf>
    <xf numFmtId="38" fontId="0" fillId="0" borderId="5" xfId="1" applyFont="1" applyBorder="1">
      <alignment vertical="center"/>
    </xf>
    <xf numFmtId="38" fontId="0" fillId="0" borderId="8" xfId="1" applyFont="1" applyBorder="1">
      <alignment vertical="center"/>
    </xf>
    <xf numFmtId="38" fontId="0" fillId="0" borderId="0" xfId="1" applyFont="1" applyBorder="1">
      <alignment vertical="center"/>
    </xf>
    <xf numFmtId="38" fontId="0" fillId="0" borderId="9" xfId="1" applyFont="1" applyBorder="1">
      <alignment vertical="center"/>
    </xf>
    <xf numFmtId="0" fontId="9" fillId="0" borderId="3" xfId="0" applyFont="1" applyBorder="1" applyAlignment="1">
      <alignment horizontal="left" vertical="center"/>
    </xf>
    <xf numFmtId="0" fontId="0" fillId="0" borderId="2" xfId="0" applyBorder="1" applyAlignment="1">
      <alignment horizontal="center" vertical="center"/>
    </xf>
    <xf numFmtId="0" fontId="10" fillId="0" borderId="0" xfId="2">
      <alignment vertical="center"/>
    </xf>
    <xf numFmtId="0" fontId="11" fillId="0" borderId="0" xfId="2" applyFont="1" applyAlignment="1">
      <alignment horizontal="center" vertical="center"/>
    </xf>
    <xf numFmtId="0" fontId="9" fillId="0" borderId="11" xfId="0" applyFont="1" applyBorder="1">
      <alignment vertical="center"/>
    </xf>
    <xf numFmtId="179" fontId="2" fillId="0" borderId="13" xfId="3" applyNumberFormat="1" applyFont="1" applyBorder="1">
      <alignment vertical="center"/>
    </xf>
    <xf numFmtId="179" fontId="2" fillId="0" borderId="2" xfId="3" applyNumberFormat="1" applyFont="1" applyBorder="1">
      <alignment vertical="center"/>
    </xf>
    <xf numFmtId="0" fontId="2" fillId="0" borderId="2" xfId="0" applyFont="1" applyBorder="1" applyAlignment="1">
      <alignment horizontal="center" vertical="center"/>
    </xf>
    <xf numFmtId="38" fontId="13" fillId="0" borderId="13" xfId="1" applyFont="1" applyFill="1" applyBorder="1">
      <alignment vertical="center"/>
    </xf>
    <xf numFmtId="0" fontId="13" fillId="0" borderId="15" xfId="0" applyFont="1" applyBorder="1">
      <alignment vertical="center"/>
    </xf>
    <xf numFmtId="177" fontId="0" fillId="0" borderId="13" xfId="0" applyNumberFormat="1" applyFill="1" applyBorder="1">
      <alignment vertical="center"/>
    </xf>
    <xf numFmtId="177" fontId="0" fillId="0" borderId="14" xfId="0" applyNumberFormat="1" applyFill="1" applyBorder="1">
      <alignment vertical="center"/>
    </xf>
    <xf numFmtId="177" fontId="0" fillId="0" borderId="15" xfId="0" applyNumberFormat="1" applyFill="1" applyBorder="1">
      <alignment vertical="center"/>
    </xf>
    <xf numFmtId="9" fontId="2" fillId="0" borderId="0" xfId="0" applyNumberFormat="1" applyFont="1" applyBorder="1">
      <alignment vertical="center"/>
    </xf>
    <xf numFmtId="9" fontId="2" fillId="0" borderId="14" xfId="0" applyNumberFormat="1" applyFont="1" applyBorder="1">
      <alignment vertical="center"/>
    </xf>
    <xf numFmtId="9" fontId="2" fillId="0" borderId="15" xfId="0" applyNumberFormat="1" applyFont="1" applyBorder="1">
      <alignment vertical="center"/>
    </xf>
    <xf numFmtId="9" fontId="2" fillId="0" borderId="13" xfId="3" applyFont="1" applyBorder="1">
      <alignment vertical="center"/>
    </xf>
    <xf numFmtId="9" fontId="2" fillId="0" borderId="14" xfId="3" applyFont="1" applyBorder="1">
      <alignment vertical="center"/>
    </xf>
    <xf numFmtId="9" fontId="2" fillId="0" borderId="15" xfId="3" applyFont="1" applyBorder="1">
      <alignment vertical="center"/>
    </xf>
    <xf numFmtId="9" fontId="2" fillId="0" borderId="13" xfId="0" applyNumberFormat="1" applyFont="1" applyBorder="1">
      <alignment vertical="center"/>
    </xf>
    <xf numFmtId="0" fontId="12" fillId="0" borderId="9" xfId="0" applyNumberFormat="1" applyFont="1" applyFill="1" applyBorder="1">
      <alignment vertical="center"/>
    </xf>
    <xf numFmtId="0" fontId="12" fillId="3" borderId="9" xfId="0" applyNumberFormat="1" applyFont="1" applyFill="1" applyBorder="1">
      <alignment vertical="center"/>
    </xf>
    <xf numFmtId="177" fontId="14" fillId="0" borderId="0" xfId="0" applyNumberFormat="1" applyFont="1">
      <alignment vertical="center"/>
    </xf>
    <xf numFmtId="177" fontId="0" fillId="0" borderId="0" xfId="0" applyNumberFormat="1" applyBorder="1" applyAlignment="1">
      <alignment vertical="center" shrinkToFit="1"/>
    </xf>
    <xf numFmtId="38" fontId="0" fillId="0" borderId="8" xfId="1" applyFont="1" applyBorder="1" applyAlignment="1">
      <alignment vertical="center" shrinkToFit="1"/>
    </xf>
    <xf numFmtId="38" fontId="0" fillId="0" borderId="0" xfId="1" applyFont="1" applyBorder="1" applyAlignment="1">
      <alignment vertical="center" shrinkToFit="1"/>
    </xf>
    <xf numFmtId="38" fontId="0" fillId="0" borderId="9" xfId="1" applyFont="1" applyBorder="1" applyAlignment="1">
      <alignment vertical="center" shrinkToFit="1"/>
    </xf>
    <xf numFmtId="38" fontId="0" fillId="0" borderId="3" xfId="1" applyFont="1" applyBorder="1" applyAlignment="1">
      <alignment vertical="center" shrinkToFit="1"/>
    </xf>
    <xf numFmtId="38" fontId="0" fillId="0" borderId="4" xfId="1" applyFont="1" applyBorder="1" applyAlignment="1">
      <alignment vertical="center" shrinkToFit="1"/>
    </xf>
    <xf numFmtId="38" fontId="0" fillId="0" borderId="5" xfId="1" applyFont="1" applyBorder="1" applyAlignment="1">
      <alignment vertical="center" shrinkToFit="1"/>
    </xf>
    <xf numFmtId="177" fontId="0" fillId="0" borderId="13" xfId="0" applyNumberFormat="1" applyFill="1" applyBorder="1" applyAlignment="1">
      <alignment vertical="center" shrinkToFit="1"/>
    </xf>
    <xf numFmtId="177" fontId="0" fillId="0" borderId="14" xfId="0" applyNumberFormat="1" applyFill="1" applyBorder="1" applyAlignment="1">
      <alignment vertical="center" shrinkToFit="1"/>
    </xf>
    <xf numFmtId="177" fontId="0" fillId="0" borderId="15" xfId="0" applyNumberFormat="1" applyFill="1" applyBorder="1" applyAlignment="1">
      <alignment vertical="center" shrinkToFit="1"/>
    </xf>
    <xf numFmtId="0" fontId="2" fillId="0" borderId="2" xfId="0" applyFont="1" applyBorder="1" applyAlignment="1">
      <alignment horizontal="center" vertical="center" shrinkToFit="1"/>
    </xf>
    <xf numFmtId="38" fontId="13" fillId="0" borderId="13" xfId="1" applyFont="1" applyFill="1" applyBorder="1" applyAlignment="1">
      <alignment vertical="center" shrinkToFit="1"/>
    </xf>
    <xf numFmtId="0" fontId="13" fillId="0" borderId="15" xfId="0" applyFont="1" applyBorder="1" applyAlignment="1">
      <alignment vertical="center" shrinkToFit="1"/>
    </xf>
    <xf numFmtId="0" fontId="0" fillId="0" borderId="8" xfId="0" applyBorder="1" applyAlignment="1">
      <alignment vertical="center" shrinkToFit="1"/>
    </xf>
    <xf numFmtId="0" fontId="0" fillId="0" borderId="0" xfId="0" applyBorder="1" applyAlignment="1">
      <alignment vertical="center" shrinkToFit="1"/>
    </xf>
    <xf numFmtId="0" fontId="0" fillId="0" borderId="9" xfId="0" applyBorder="1" applyAlignment="1">
      <alignment vertical="center" shrinkToFit="1"/>
    </xf>
    <xf numFmtId="9" fontId="2" fillId="0" borderId="13" xfId="3" applyFont="1" applyBorder="1" applyAlignment="1">
      <alignment vertical="center" shrinkToFit="1"/>
    </xf>
    <xf numFmtId="9" fontId="2" fillId="0" borderId="14" xfId="3" applyFont="1" applyBorder="1" applyAlignment="1">
      <alignment vertical="center" shrinkToFit="1"/>
    </xf>
    <xf numFmtId="9" fontId="2" fillId="0" borderId="15" xfId="3" applyFont="1" applyBorder="1" applyAlignment="1">
      <alignment vertical="center" shrinkToFit="1"/>
    </xf>
    <xf numFmtId="179" fontId="2" fillId="0" borderId="13" xfId="3" applyNumberFormat="1" applyFont="1" applyBorder="1" applyAlignment="1">
      <alignment vertical="center" shrinkToFit="1"/>
    </xf>
    <xf numFmtId="179" fontId="2" fillId="0" borderId="2" xfId="3" applyNumberFormat="1" applyFont="1" applyBorder="1" applyAlignment="1">
      <alignment vertical="center" shrinkToFit="1"/>
    </xf>
    <xf numFmtId="0" fontId="0" fillId="0" borderId="6" xfId="0" applyBorder="1" applyAlignment="1">
      <alignment vertical="center" shrinkToFit="1"/>
    </xf>
    <xf numFmtId="0" fontId="0" fillId="0" borderId="1" xfId="0" applyBorder="1" applyAlignment="1">
      <alignment vertical="center" shrinkToFit="1"/>
    </xf>
    <xf numFmtId="0" fontId="0" fillId="0" borderId="7" xfId="0" applyBorder="1" applyAlignment="1">
      <alignment vertical="center" shrinkToFit="1"/>
    </xf>
    <xf numFmtId="177" fontId="12" fillId="0" borderId="0" xfId="0" applyNumberFormat="1" applyFont="1" applyBorder="1" applyAlignment="1">
      <alignment vertical="center" shrinkToFit="1"/>
    </xf>
    <xf numFmtId="0" fontId="4" fillId="0" borderId="16" xfId="0" applyFont="1" applyBorder="1" applyAlignment="1">
      <alignment horizontal="center" vertical="center" shrinkToFit="1"/>
    </xf>
    <xf numFmtId="14" fontId="7" fillId="0" borderId="16" xfId="0" applyNumberFormat="1"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0" xfId="0" applyFont="1" applyAlignment="1">
      <alignment horizontal="left" vertical="center"/>
    </xf>
    <xf numFmtId="177" fontId="12" fillId="4" borderId="0" xfId="0" applyNumberFormat="1" applyFont="1" applyFill="1" applyBorder="1" applyAlignment="1">
      <alignment vertical="center" shrinkToFi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xf numFmtId="0" fontId="12" fillId="0" borderId="0" xfId="0" applyNumberFormat="1" applyFont="1" applyFill="1" applyBorder="1">
      <alignment vertical="center"/>
    </xf>
    <xf numFmtId="177" fontId="0" fillId="0" borderId="0" xfId="0" applyNumberFormat="1" applyFill="1" applyBorder="1">
      <alignment vertical="center"/>
    </xf>
    <xf numFmtId="176" fontId="0" fillId="0" borderId="10" xfId="0" applyNumberFormat="1" applyFill="1" applyBorder="1">
      <alignment vertical="center"/>
    </xf>
    <xf numFmtId="0" fontId="0" fillId="0" borderId="3" xfId="0" applyFill="1" applyBorder="1" applyAlignment="1">
      <alignment horizontal="center" vertical="center"/>
    </xf>
    <xf numFmtId="0" fontId="12" fillId="0" borderId="3" xfId="0" applyNumberFormat="1" applyFont="1" applyFill="1" applyBorder="1">
      <alignment vertical="center"/>
    </xf>
    <xf numFmtId="0" fontId="12" fillId="0" borderId="4" xfId="0" applyNumberFormat="1" applyFont="1" applyFill="1" applyBorder="1">
      <alignment vertical="center"/>
    </xf>
    <xf numFmtId="0" fontId="12" fillId="0" borderId="5" xfId="0" applyNumberFormat="1" applyFont="1" applyFill="1" applyBorder="1">
      <alignment vertical="center"/>
    </xf>
    <xf numFmtId="180" fontId="0" fillId="0" borderId="12" xfId="0" applyNumberFormat="1" applyFill="1" applyBorder="1">
      <alignment vertical="center"/>
    </xf>
    <xf numFmtId="0" fontId="0" fillId="0" borderId="8" xfId="0" applyFill="1" applyBorder="1" applyAlignment="1">
      <alignment horizontal="center" vertical="center"/>
    </xf>
    <xf numFmtId="0" fontId="12" fillId="0" borderId="8" xfId="0" applyNumberFormat="1" applyFont="1" applyFill="1" applyBorder="1">
      <alignment vertical="center"/>
    </xf>
    <xf numFmtId="0" fontId="12" fillId="0" borderId="6" xfId="0" applyNumberFormat="1" applyFont="1" applyFill="1" applyBorder="1">
      <alignment vertical="center"/>
    </xf>
    <xf numFmtId="0" fontId="12" fillId="0" borderId="1" xfId="0" applyNumberFormat="1" applyFont="1" applyFill="1" applyBorder="1">
      <alignment vertical="center"/>
    </xf>
    <xf numFmtId="0" fontId="0" fillId="0" borderId="16" xfId="0" applyBorder="1">
      <alignment vertical="center"/>
    </xf>
    <xf numFmtId="0" fontId="3" fillId="0" borderId="16" xfId="0" applyFont="1" applyFill="1" applyBorder="1">
      <alignment vertical="center"/>
    </xf>
    <xf numFmtId="182" fontId="0" fillId="0" borderId="16" xfId="0" applyNumberFormat="1" applyBorder="1">
      <alignment vertical="center"/>
    </xf>
    <xf numFmtId="183" fontId="0" fillId="0" borderId="16" xfId="0" applyNumberFormat="1" applyBorder="1">
      <alignment vertical="center"/>
    </xf>
    <xf numFmtId="177" fontId="12" fillId="0" borderId="0" xfId="0" applyNumberFormat="1" applyFont="1" applyFill="1" applyBorder="1" applyAlignment="1">
      <alignment vertical="center" shrinkToFit="1"/>
    </xf>
    <xf numFmtId="0" fontId="10" fillId="0" borderId="16" xfId="2" applyBorder="1">
      <alignment vertical="center"/>
    </xf>
    <xf numFmtId="49" fontId="10" fillId="7" borderId="16" xfId="2" applyNumberFormat="1" applyFill="1" applyBorder="1" applyAlignment="1">
      <alignment horizontal="center" vertical="center"/>
    </xf>
    <xf numFmtId="9" fontId="10" fillId="4" borderId="16" xfId="2" applyNumberFormat="1" applyFill="1" applyBorder="1">
      <alignment vertical="center"/>
    </xf>
    <xf numFmtId="0" fontId="10" fillId="0" borderId="16" xfId="2" applyFill="1" applyBorder="1" applyAlignment="1">
      <alignment vertical="center" textRotation="255"/>
    </xf>
    <xf numFmtId="0" fontId="10" fillId="0" borderId="16" xfId="2" applyFill="1" applyBorder="1">
      <alignment vertical="center"/>
    </xf>
    <xf numFmtId="0" fontId="10" fillId="0" borderId="21" xfId="2" applyBorder="1" applyAlignment="1">
      <alignment horizontal="center" vertical="center"/>
    </xf>
    <xf numFmtId="9" fontId="16" fillId="0" borderId="16" xfId="2" applyNumberFormat="1" applyFont="1" applyBorder="1" applyAlignment="1">
      <alignment horizontal="center" vertical="center"/>
    </xf>
    <xf numFmtId="14" fontId="11" fillId="0" borderId="0" xfId="2" applyNumberFormat="1" applyFont="1" applyAlignment="1">
      <alignment horizontal="center" vertical="center"/>
    </xf>
    <xf numFmtId="20" fontId="11" fillId="0" borderId="0" xfId="2" applyNumberFormat="1" applyFont="1" applyAlignment="1">
      <alignment horizontal="center" vertical="center"/>
    </xf>
    <xf numFmtId="0" fontId="4" fillId="0" borderId="0" xfId="2" applyFont="1" applyAlignment="1">
      <alignment horizontal="right" vertical="center"/>
    </xf>
    <xf numFmtId="177" fontId="15" fillId="0" borderId="0" xfId="0" applyNumberFormat="1" applyFont="1">
      <alignment vertical="center"/>
    </xf>
    <xf numFmtId="0" fontId="3" fillId="0" borderId="2" xfId="0" applyFont="1" applyFill="1" applyBorder="1">
      <alignment vertical="center"/>
    </xf>
    <xf numFmtId="0" fontId="0" fillId="0" borderId="8" xfId="0" applyFill="1" applyBorder="1">
      <alignment vertical="center"/>
    </xf>
    <xf numFmtId="0" fontId="0" fillId="0" borderId="0" xfId="0" applyFill="1" applyBorder="1">
      <alignment vertical="center"/>
    </xf>
    <xf numFmtId="0" fontId="12" fillId="0" borderId="7" xfId="0" applyNumberFormat="1" applyFont="1" applyFill="1" applyBorder="1">
      <alignment vertical="center"/>
    </xf>
    <xf numFmtId="177" fontId="12" fillId="0" borderId="0" xfId="0" applyNumberFormat="1" applyFont="1">
      <alignment vertical="center"/>
    </xf>
    <xf numFmtId="177" fontId="19" fillId="0" borderId="0" xfId="0" applyNumberFormat="1" applyFont="1">
      <alignment vertical="center"/>
    </xf>
    <xf numFmtId="0" fontId="0" fillId="8" borderId="16" xfId="0" applyFill="1" applyBorder="1">
      <alignment vertical="center"/>
    </xf>
    <xf numFmtId="176" fontId="0" fillId="0" borderId="11" xfId="0" applyNumberFormat="1" applyFill="1" applyBorder="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0" fillId="0" borderId="0" xfId="2" applyAlignment="1">
      <alignment horizontal="left" vertical="top" wrapText="1"/>
    </xf>
    <xf numFmtId="0" fontId="10" fillId="0" borderId="0" xfId="2" applyAlignment="1">
      <alignment horizontal="left" vertical="top"/>
    </xf>
    <xf numFmtId="0" fontId="10" fillId="0" borderId="0" xfId="2" applyAlignment="1">
      <alignment vertical="top" wrapText="1"/>
    </xf>
    <xf numFmtId="0" fontId="10" fillId="0" borderId="0" xfId="2" applyAlignment="1">
      <alignment vertical="top"/>
    </xf>
    <xf numFmtId="0" fontId="10" fillId="6" borderId="16" xfId="2" applyFill="1" applyBorder="1" applyAlignment="1">
      <alignment horizontal="center" vertical="center"/>
    </xf>
    <xf numFmtId="0" fontId="10" fillId="5" borderId="18" xfId="2" applyFill="1" applyBorder="1" applyAlignment="1">
      <alignment horizontal="center" vertical="center" textRotation="255"/>
    </xf>
    <xf numFmtId="0" fontId="10" fillId="5" borderId="19" xfId="2" applyFill="1" applyBorder="1" applyAlignment="1">
      <alignment horizontal="center" vertical="center" textRotation="255"/>
    </xf>
    <xf numFmtId="0" fontId="10" fillId="5" borderId="20" xfId="2" applyFill="1" applyBorder="1" applyAlignment="1">
      <alignment horizontal="center" vertical="center" textRotation="255"/>
    </xf>
    <xf numFmtId="0" fontId="10" fillId="0" borderId="17" xfId="2" applyBorder="1" applyAlignment="1">
      <alignment horizontal="center"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17"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181" fontId="14" fillId="0" borderId="13" xfId="0" applyNumberFormat="1" applyFont="1" applyBorder="1" applyAlignment="1">
      <alignment horizontal="center" vertical="center"/>
    </xf>
    <xf numFmtId="181" fontId="14" fillId="0" borderId="14" xfId="0" applyNumberFormat="1" applyFont="1" applyBorder="1" applyAlignment="1">
      <alignment horizontal="center" vertical="center"/>
    </xf>
    <xf numFmtId="181" fontId="14" fillId="0" borderId="15" xfId="0" applyNumberFormat="1" applyFont="1" applyBorder="1" applyAlignment="1">
      <alignment horizontal="center" vertical="center"/>
    </xf>
    <xf numFmtId="181" fontId="15" fillId="0" borderId="13" xfId="0" applyNumberFormat="1" applyFont="1" applyBorder="1" applyAlignment="1">
      <alignment horizontal="center" vertical="center"/>
    </xf>
    <xf numFmtId="181" fontId="15" fillId="0" borderId="14" xfId="0" applyNumberFormat="1" applyFont="1" applyBorder="1" applyAlignment="1">
      <alignment horizontal="center" vertical="center"/>
    </xf>
    <xf numFmtId="181" fontId="15" fillId="0" borderId="15" xfId="0" applyNumberFormat="1" applyFont="1" applyBorder="1" applyAlignment="1">
      <alignment horizontal="center" vertical="center"/>
    </xf>
    <xf numFmtId="187" fontId="14" fillId="0" borderId="13" xfId="0" applyNumberFormat="1" applyFont="1" applyBorder="1" applyAlignment="1">
      <alignment horizontal="center" vertical="center"/>
    </xf>
    <xf numFmtId="187" fontId="14" fillId="0" borderId="14" xfId="0" applyNumberFormat="1" applyFont="1" applyBorder="1" applyAlignment="1">
      <alignment horizontal="center" vertical="center"/>
    </xf>
    <xf numFmtId="187" fontId="14" fillId="0" borderId="15" xfId="0" applyNumberFormat="1" applyFont="1" applyBorder="1" applyAlignment="1">
      <alignment horizontal="center" vertical="center"/>
    </xf>
    <xf numFmtId="187" fontId="15" fillId="0" borderId="13" xfId="0" applyNumberFormat="1" applyFont="1" applyBorder="1" applyAlignment="1">
      <alignment horizontal="center" vertical="center"/>
    </xf>
    <xf numFmtId="187" fontId="15" fillId="0" borderId="14" xfId="0" applyNumberFormat="1" applyFont="1" applyBorder="1" applyAlignment="1">
      <alignment horizontal="center" vertical="center"/>
    </xf>
    <xf numFmtId="187" fontId="15" fillId="0" borderId="15" xfId="0" applyNumberFormat="1" applyFont="1" applyBorder="1" applyAlignment="1">
      <alignment horizontal="center" vertical="center"/>
    </xf>
    <xf numFmtId="0" fontId="0" fillId="0" borderId="18" xfId="0" applyFill="1" applyBorder="1" applyAlignment="1">
      <alignment horizontal="center" vertical="center" shrinkToFit="1"/>
    </xf>
    <xf numFmtId="0" fontId="0" fillId="0" borderId="18" xfId="0" applyFill="1" applyBorder="1" applyAlignment="1">
      <alignment horizontal="center" vertical="center"/>
    </xf>
    <xf numFmtId="184" fontId="0" fillId="0" borderId="18" xfId="0" applyNumberFormat="1" applyFill="1" applyBorder="1" applyAlignment="1">
      <alignment horizontal="right" vertical="center"/>
    </xf>
    <xf numFmtId="185" fontId="0" fillId="0" borderId="18" xfId="0" applyNumberFormat="1" applyFill="1" applyBorder="1" applyAlignment="1">
      <alignment horizontal="right" vertical="center"/>
    </xf>
    <xf numFmtId="185" fontId="0" fillId="0" borderId="18" xfId="0" applyNumberFormat="1" applyFill="1" applyBorder="1">
      <alignment vertical="center"/>
    </xf>
    <xf numFmtId="185" fontId="15" fillId="0" borderId="18" xfId="0" applyNumberFormat="1" applyFont="1" applyFill="1" applyBorder="1">
      <alignment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xf>
    <xf numFmtId="184" fontId="0" fillId="0" borderId="20" xfId="0" applyNumberFormat="1" applyFill="1" applyBorder="1" applyAlignment="1">
      <alignment horizontal="right" vertical="center"/>
    </xf>
    <xf numFmtId="185" fontId="0" fillId="0" borderId="20" xfId="0" applyNumberFormat="1" applyFill="1" applyBorder="1" applyAlignment="1">
      <alignment horizontal="right" vertical="center"/>
    </xf>
    <xf numFmtId="185" fontId="0" fillId="0" borderId="30" xfId="0" applyNumberFormat="1" applyFill="1" applyBorder="1">
      <alignment vertical="center"/>
    </xf>
    <xf numFmtId="185" fontId="15" fillId="0" borderId="30" xfId="0" applyNumberFormat="1" applyFont="1" applyFill="1" applyBorder="1">
      <alignment vertical="center"/>
    </xf>
    <xf numFmtId="185" fontId="0" fillId="0" borderId="31" xfId="0" applyNumberFormat="1" applyFill="1" applyBorder="1">
      <alignment vertical="center"/>
    </xf>
    <xf numFmtId="185" fontId="15" fillId="0" borderId="31" xfId="0" applyNumberFormat="1" applyFont="1" applyFill="1" applyBorder="1">
      <alignment vertical="center"/>
    </xf>
    <xf numFmtId="0" fontId="0" fillId="0" borderId="20" xfId="0" applyFill="1" applyBorder="1" applyAlignment="1">
      <alignment horizontal="center" vertical="center" shrinkToFit="1"/>
    </xf>
    <xf numFmtId="185" fontId="0" fillId="0" borderId="20" xfId="0" applyNumberFormat="1" applyFill="1" applyBorder="1">
      <alignment vertical="center"/>
    </xf>
    <xf numFmtId="185" fontId="15" fillId="0" borderId="20" xfId="0" applyNumberFormat="1" applyFont="1" applyFill="1" applyBorder="1">
      <alignment vertical="center"/>
    </xf>
    <xf numFmtId="0" fontId="0" fillId="0" borderId="16" xfId="0" applyFill="1" applyBorder="1" applyAlignment="1">
      <alignment horizontal="center" vertical="center" shrinkToFit="1"/>
    </xf>
    <xf numFmtId="188" fontId="0" fillId="0" borderId="18" xfId="0" applyNumberFormat="1" applyFill="1" applyBorder="1">
      <alignment vertical="center"/>
    </xf>
  </cellXfs>
  <cellStyles count="4">
    <cellStyle name="パーセント" xfId="3" builtinId="5"/>
    <cellStyle name="桁区切り" xfId="1" builtinId="6"/>
    <cellStyle name="標準" xfId="0" builtinId="0"/>
    <cellStyle name="標準 2" xfId="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50" Type="http://schemas.openxmlformats.org/officeDocument/2006/relationships/image" Target="../media/image50.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41" Type="http://schemas.openxmlformats.org/officeDocument/2006/relationships/image" Target="../media/image41.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8"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34</xdr:col>
      <xdr:colOff>506729</xdr:colOff>
      <xdr:row>0</xdr:row>
      <xdr:rowOff>0</xdr:rowOff>
    </xdr:from>
    <xdr:to>
      <xdr:col>35</xdr:col>
      <xdr:colOff>415289</xdr:colOff>
      <xdr:row>4</xdr:row>
      <xdr:rowOff>22860</xdr:rowOff>
    </xdr:to>
    <xdr:sp macro="" textlink="">
      <xdr:nvSpPr>
        <xdr:cNvPr id="2" name="正方形/長方形 2">
          <a:extLst>
            <a:ext uri="{FF2B5EF4-FFF2-40B4-BE49-F238E27FC236}">
              <a16:creationId xmlns:a16="http://schemas.microsoft.com/office/drawing/2014/main" xmlns="" id="{807E1551-A7FE-4B2B-8BD2-1A9EEA7DC199}"/>
            </a:ext>
          </a:extLst>
        </xdr:cNvPr>
        <xdr:cNvSpPr>
          <a:spLocks noChangeArrowheads="1"/>
        </xdr:cNvSpPr>
      </xdr:nvSpPr>
      <xdr:spPr bwMode="auto">
        <a:xfrm rot="856518">
          <a:off x="22890479" y="2552700"/>
          <a:ext cx="575310" cy="975360"/>
        </a:xfrm>
        <a:prstGeom prst="rect">
          <a:avLst/>
        </a:prstGeom>
        <a:noFill/>
        <a:ln>
          <a:noFill/>
        </a:ln>
      </xdr:spPr>
      <xdr:txBody>
        <a:bodyPr vertOverflow="clip" wrap="square" lIns="18288" tIns="0" rIns="0" bIns="0" anchor="t" upright="1"/>
        <a:lstStyle/>
        <a:p>
          <a:pPr algn="ctr" rtl="0">
            <a:defRPr sz="1000"/>
          </a:pPr>
          <a:endParaRPr lang="ja-JP" altLang="en-US"/>
        </a:p>
      </xdr:txBody>
    </xdr:sp>
    <xdr:clientData/>
  </xdr:twoCellAnchor>
  <xdr:oneCellAnchor>
    <xdr:from>
      <xdr:col>10</xdr:col>
      <xdr:colOff>45720</xdr:colOff>
      <xdr:row>0</xdr:row>
      <xdr:rowOff>0</xdr:rowOff>
    </xdr:from>
    <xdr:ext cx="20848" cy="209085"/>
    <xdr:sp macro="" textlink="">
      <xdr:nvSpPr>
        <xdr:cNvPr id="3" name="正方形/長方形 7">
          <a:extLst>
            <a:ext uri="{FF2B5EF4-FFF2-40B4-BE49-F238E27FC236}">
              <a16:creationId xmlns:a16="http://schemas.microsoft.com/office/drawing/2014/main" xmlns="" id="{ECC4C193-ADB4-470E-8B1A-3CF12632E866}"/>
            </a:ext>
          </a:extLst>
        </xdr:cNvPr>
        <xdr:cNvSpPr>
          <a:spLocks noChangeArrowheads="1"/>
        </xdr:cNvSpPr>
      </xdr:nvSpPr>
      <xdr:spPr bwMode="auto">
        <a:xfrm>
          <a:off x="6042660" y="110794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10</xdr:col>
      <xdr:colOff>266700</xdr:colOff>
      <xdr:row>0</xdr:row>
      <xdr:rowOff>0</xdr:rowOff>
    </xdr:from>
    <xdr:ext cx="20848" cy="209085"/>
    <xdr:sp macro="" textlink="">
      <xdr:nvSpPr>
        <xdr:cNvPr id="4" name="正方形/長方形 1">
          <a:extLst>
            <a:ext uri="{FF2B5EF4-FFF2-40B4-BE49-F238E27FC236}">
              <a16:creationId xmlns:a16="http://schemas.microsoft.com/office/drawing/2014/main" xmlns="" id="{CE595B1E-BDDB-4D34-AC4E-9F805EDA7964}"/>
            </a:ext>
          </a:extLst>
        </xdr:cNvPr>
        <xdr:cNvSpPr>
          <a:spLocks noChangeArrowheads="1"/>
        </xdr:cNvSpPr>
      </xdr:nvSpPr>
      <xdr:spPr bwMode="auto">
        <a:xfrm>
          <a:off x="6263640" y="569976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13</xdr:col>
      <xdr:colOff>327660</xdr:colOff>
      <xdr:row>0</xdr:row>
      <xdr:rowOff>0</xdr:rowOff>
    </xdr:from>
    <xdr:ext cx="18531" cy="156518"/>
    <xdr:sp macro="" textlink="">
      <xdr:nvSpPr>
        <xdr:cNvPr id="5" name="正方形/長方形 3">
          <a:extLst>
            <a:ext uri="{FF2B5EF4-FFF2-40B4-BE49-F238E27FC236}">
              <a16:creationId xmlns:a16="http://schemas.microsoft.com/office/drawing/2014/main" xmlns="" id="{41017E77-4AFF-481C-8F70-7DF0B0D8F7AD}"/>
            </a:ext>
          </a:extLst>
        </xdr:cNvPr>
        <xdr:cNvSpPr>
          <a:spLocks noChangeArrowheads="1"/>
        </xdr:cNvSpPr>
      </xdr:nvSpPr>
      <xdr:spPr bwMode="auto">
        <a:xfrm>
          <a:off x="8176260" y="141503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6</xdr:col>
      <xdr:colOff>304800</xdr:colOff>
      <xdr:row>0</xdr:row>
      <xdr:rowOff>0</xdr:rowOff>
    </xdr:from>
    <xdr:ext cx="20848" cy="209122"/>
    <xdr:sp macro="" textlink="">
      <xdr:nvSpPr>
        <xdr:cNvPr id="6" name="正方形/長方形 5">
          <a:extLst>
            <a:ext uri="{FF2B5EF4-FFF2-40B4-BE49-F238E27FC236}">
              <a16:creationId xmlns:a16="http://schemas.microsoft.com/office/drawing/2014/main" xmlns="" id="{2B7F2513-716F-4657-AD2B-EB6DA7A3F7D6}"/>
            </a:ext>
          </a:extLst>
        </xdr:cNvPr>
        <xdr:cNvSpPr>
          <a:spLocks noChangeArrowheads="1"/>
        </xdr:cNvSpPr>
      </xdr:nvSpPr>
      <xdr:spPr bwMode="auto">
        <a:xfrm>
          <a:off x="3832860" y="2504694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198120</xdr:colOff>
      <xdr:row>0</xdr:row>
      <xdr:rowOff>0</xdr:rowOff>
    </xdr:from>
    <xdr:ext cx="20848" cy="209085"/>
    <xdr:sp macro="" textlink="">
      <xdr:nvSpPr>
        <xdr:cNvPr id="7" name="正方形/長方形 6">
          <a:extLst>
            <a:ext uri="{FF2B5EF4-FFF2-40B4-BE49-F238E27FC236}">
              <a16:creationId xmlns:a16="http://schemas.microsoft.com/office/drawing/2014/main" xmlns="" id="{AC6F7D77-18C6-42A1-8C11-9E4D13BC71C5}"/>
            </a:ext>
          </a:extLst>
        </xdr:cNvPr>
        <xdr:cNvSpPr>
          <a:spLocks noChangeArrowheads="1"/>
        </xdr:cNvSpPr>
      </xdr:nvSpPr>
      <xdr:spPr bwMode="auto">
        <a:xfrm>
          <a:off x="4343400" y="24719280"/>
          <a:ext cx="20848"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612866</xdr:colOff>
      <xdr:row>0</xdr:row>
      <xdr:rowOff>0</xdr:rowOff>
    </xdr:from>
    <xdr:ext cx="18531" cy="156518"/>
    <xdr:sp macro="" textlink="">
      <xdr:nvSpPr>
        <xdr:cNvPr id="8" name="正方形/長方形 14">
          <a:extLst>
            <a:ext uri="{FF2B5EF4-FFF2-40B4-BE49-F238E27FC236}">
              <a16:creationId xmlns:a16="http://schemas.microsoft.com/office/drawing/2014/main" xmlns="" id="{9892F898-5CE1-4B94-8A9A-D905175BF9CC}"/>
            </a:ext>
          </a:extLst>
        </xdr:cNvPr>
        <xdr:cNvSpPr>
          <a:spLocks noChangeArrowheads="1"/>
        </xdr:cNvSpPr>
      </xdr:nvSpPr>
      <xdr:spPr bwMode="auto">
        <a:xfrm>
          <a:off x="4758146" y="245287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144780</xdr:colOff>
      <xdr:row>0</xdr:row>
      <xdr:rowOff>0</xdr:rowOff>
    </xdr:from>
    <xdr:ext cx="18531" cy="201237"/>
    <xdr:sp macro="" textlink="">
      <xdr:nvSpPr>
        <xdr:cNvPr id="9" name="正方形/長方形 17">
          <a:extLst>
            <a:ext uri="{FF2B5EF4-FFF2-40B4-BE49-F238E27FC236}">
              <a16:creationId xmlns:a16="http://schemas.microsoft.com/office/drawing/2014/main" xmlns="" id="{845B2ED7-55D0-4FB8-8528-7E037606B9DA}"/>
            </a:ext>
          </a:extLst>
        </xdr:cNvPr>
        <xdr:cNvSpPr>
          <a:spLocks noChangeArrowheads="1"/>
        </xdr:cNvSpPr>
      </xdr:nvSpPr>
      <xdr:spPr bwMode="auto">
        <a:xfrm>
          <a:off x="4907280" y="19225260"/>
          <a:ext cx="18531" cy="201237"/>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342900</xdr:colOff>
      <xdr:row>0</xdr:row>
      <xdr:rowOff>0</xdr:rowOff>
    </xdr:from>
    <xdr:ext cx="20848" cy="210820"/>
    <xdr:sp macro="" textlink="">
      <xdr:nvSpPr>
        <xdr:cNvPr id="10" name="正方形/長方形 10">
          <a:extLst>
            <a:ext uri="{FF2B5EF4-FFF2-40B4-BE49-F238E27FC236}">
              <a16:creationId xmlns:a16="http://schemas.microsoft.com/office/drawing/2014/main" xmlns="" id="{CA04D5F8-3EEC-48D4-949D-50B446FF53AD}"/>
            </a:ext>
          </a:extLst>
        </xdr:cNvPr>
        <xdr:cNvSpPr>
          <a:spLocks noChangeArrowheads="1"/>
        </xdr:cNvSpPr>
      </xdr:nvSpPr>
      <xdr:spPr bwMode="auto">
        <a:xfrm>
          <a:off x="5722620" y="1882902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449580</xdr:colOff>
      <xdr:row>0</xdr:row>
      <xdr:rowOff>0</xdr:rowOff>
    </xdr:from>
    <xdr:ext cx="18531" cy="210820"/>
    <xdr:sp macro="" textlink="">
      <xdr:nvSpPr>
        <xdr:cNvPr id="11" name="正方形/長方形 22">
          <a:extLst>
            <a:ext uri="{FF2B5EF4-FFF2-40B4-BE49-F238E27FC236}">
              <a16:creationId xmlns:a16="http://schemas.microsoft.com/office/drawing/2014/main" xmlns="" id="{F322E9FD-AF18-42EC-BDF1-A035AE634F9B}"/>
            </a:ext>
          </a:extLst>
        </xdr:cNvPr>
        <xdr:cNvSpPr>
          <a:spLocks noChangeArrowheads="1"/>
        </xdr:cNvSpPr>
      </xdr:nvSpPr>
      <xdr:spPr bwMode="auto">
        <a:xfrm>
          <a:off x="7680960" y="3269742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480060</xdr:colOff>
      <xdr:row>0</xdr:row>
      <xdr:rowOff>0</xdr:rowOff>
    </xdr:from>
    <xdr:ext cx="18531" cy="156518"/>
    <xdr:sp macro="" textlink="">
      <xdr:nvSpPr>
        <xdr:cNvPr id="12" name="正方形/長方形 23">
          <a:extLst>
            <a:ext uri="{FF2B5EF4-FFF2-40B4-BE49-F238E27FC236}">
              <a16:creationId xmlns:a16="http://schemas.microsoft.com/office/drawing/2014/main" xmlns="" id="{93D0F979-B7B7-473C-BEDD-461D0DFE7B18}"/>
            </a:ext>
          </a:extLst>
        </xdr:cNvPr>
        <xdr:cNvSpPr>
          <a:spLocks noChangeArrowheads="1"/>
        </xdr:cNvSpPr>
      </xdr:nvSpPr>
      <xdr:spPr bwMode="auto">
        <a:xfrm>
          <a:off x="9563100" y="3294126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15</xdr:col>
      <xdr:colOff>190500</xdr:colOff>
      <xdr:row>0</xdr:row>
      <xdr:rowOff>0</xdr:rowOff>
    </xdr:from>
    <xdr:ext cx="20848" cy="209122"/>
    <xdr:sp macro="" textlink="">
      <xdr:nvSpPr>
        <xdr:cNvPr id="13" name="正方形/長方形 27">
          <a:extLst>
            <a:ext uri="{FF2B5EF4-FFF2-40B4-BE49-F238E27FC236}">
              <a16:creationId xmlns:a16="http://schemas.microsoft.com/office/drawing/2014/main" xmlns="" id="{088E49E8-0FCF-4541-A2CA-2092E9D97F4B}"/>
            </a:ext>
          </a:extLst>
        </xdr:cNvPr>
        <xdr:cNvSpPr>
          <a:spLocks noChangeArrowheads="1"/>
        </xdr:cNvSpPr>
      </xdr:nvSpPr>
      <xdr:spPr bwMode="auto">
        <a:xfrm>
          <a:off x="9273540" y="40850820"/>
          <a:ext cx="20848" cy="209122"/>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8</xdr:col>
      <xdr:colOff>381000</xdr:colOff>
      <xdr:row>0</xdr:row>
      <xdr:rowOff>0</xdr:rowOff>
    </xdr:from>
    <xdr:ext cx="20848" cy="210384"/>
    <xdr:sp macro="" textlink="">
      <xdr:nvSpPr>
        <xdr:cNvPr id="14" name="正方形/長方形 9">
          <a:extLst>
            <a:ext uri="{FF2B5EF4-FFF2-40B4-BE49-F238E27FC236}">
              <a16:creationId xmlns:a16="http://schemas.microsoft.com/office/drawing/2014/main" xmlns="" id="{4610F084-7BC8-4D8E-AB60-5F79A24F2250}"/>
            </a:ext>
          </a:extLst>
        </xdr:cNvPr>
        <xdr:cNvSpPr>
          <a:spLocks noChangeArrowheads="1"/>
        </xdr:cNvSpPr>
      </xdr:nvSpPr>
      <xdr:spPr bwMode="auto">
        <a:xfrm>
          <a:off x="5143500" y="50284380"/>
          <a:ext cx="20848" cy="210384"/>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0</xdr:row>
      <xdr:rowOff>0</xdr:rowOff>
    </xdr:from>
    <xdr:ext cx="18531" cy="210820"/>
    <xdr:sp macro="" textlink="">
      <xdr:nvSpPr>
        <xdr:cNvPr id="15" name="正方形/長方形 11">
          <a:extLst>
            <a:ext uri="{FF2B5EF4-FFF2-40B4-BE49-F238E27FC236}">
              <a16:creationId xmlns:a16="http://schemas.microsoft.com/office/drawing/2014/main" xmlns="" id="{DE5FD452-1484-4D6C-8D9B-B8BB18808C89}"/>
            </a:ext>
          </a:extLst>
        </xdr:cNvPr>
        <xdr:cNvSpPr>
          <a:spLocks noChangeArrowheads="1"/>
        </xdr:cNvSpPr>
      </xdr:nvSpPr>
      <xdr:spPr bwMode="auto">
        <a:xfrm>
          <a:off x="7376160" y="4882134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612866</xdr:colOff>
      <xdr:row>0</xdr:row>
      <xdr:rowOff>0</xdr:rowOff>
    </xdr:from>
    <xdr:ext cx="18531" cy="156518"/>
    <xdr:sp macro="" textlink="">
      <xdr:nvSpPr>
        <xdr:cNvPr id="16" name="正方形/長方形 13">
          <a:extLst>
            <a:ext uri="{FF2B5EF4-FFF2-40B4-BE49-F238E27FC236}">
              <a16:creationId xmlns:a16="http://schemas.microsoft.com/office/drawing/2014/main" xmlns="" id="{80D7BDD7-3AC9-4C9C-B38F-1521E9708808}"/>
            </a:ext>
          </a:extLst>
        </xdr:cNvPr>
        <xdr:cNvSpPr>
          <a:spLocks noChangeArrowheads="1"/>
        </xdr:cNvSpPr>
      </xdr:nvSpPr>
      <xdr:spPr bwMode="auto">
        <a:xfrm>
          <a:off x="5992586" y="5749290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247795</xdr:colOff>
      <xdr:row>0</xdr:row>
      <xdr:rowOff>0</xdr:rowOff>
    </xdr:from>
    <xdr:ext cx="184731" cy="264560"/>
    <xdr:sp macro="" textlink="">
      <xdr:nvSpPr>
        <xdr:cNvPr id="17" name="テキスト ボックス 15">
          <a:extLst>
            <a:ext uri="{FF2B5EF4-FFF2-40B4-BE49-F238E27FC236}">
              <a16:creationId xmlns:a16="http://schemas.microsoft.com/office/drawing/2014/main" xmlns="" id="{C658E11D-DA75-4827-97E5-F679A30145EF}"/>
            </a:ext>
          </a:extLst>
        </xdr:cNvPr>
        <xdr:cNvSpPr txBox="1"/>
      </xdr:nvSpPr>
      <xdr:spPr>
        <a:xfrm>
          <a:off x="7479175" y="602722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14</xdr:col>
      <xdr:colOff>556260</xdr:colOff>
      <xdr:row>0</xdr:row>
      <xdr:rowOff>0</xdr:rowOff>
    </xdr:from>
    <xdr:ext cx="18531" cy="156518"/>
    <xdr:sp macro="" textlink="">
      <xdr:nvSpPr>
        <xdr:cNvPr id="18" name="正方形/長方形 16">
          <a:extLst>
            <a:ext uri="{FF2B5EF4-FFF2-40B4-BE49-F238E27FC236}">
              <a16:creationId xmlns:a16="http://schemas.microsoft.com/office/drawing/2014/main" xmlns="" id="{BD612AF5-0220-4B00-8D84-5FF17E8E7F61}"/>
            </a:ext>
          </a:extLst>
        </xdr:cNvPr>
        <xdr:cNvSpPr>
          <a:spLocks noChangeArrowheads="1"/>
        </xdr:cNvSpPr>
      </xdr:nvSpPr>
      <xdr:spPr bwMode="auto">
        <a:xfrm>
          <a:off x="9022080" y="5621274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7</xdr:col>
      <xdr:colOff>251460</xdr:colOff>
      <xdr:row>0</xdr:row>
      <xdr:rowOff>0</xdr:rowOff>
    </xdr:from>
    <xdr:ext cx="18531" cy="156518"/>
    <xdr:sp macro="" textlink="">
      <xdr:nvSpPr>
        <xdr:cNvPr id="19" name="正方形/長方形 19">
          <a:extLst>
            <a:ext uri="{FF2B5EF4-FFF2-40B4-BE49-F238E27FC236}">
              <a16:creationId xmlns:a16="http://schemas.microsoft.com/office/drawing/2014/main" xmlns="" id="{B8F88D7C-F9BC-431F-98F3-74EAE2A5AAED}"/>
            </a:ext>
          </a:extLst>
        </xdr:cNvPr>
        <xdr:cNvSpPr>
          <a:spLocks noChangeArrowheads="1"/>
        </xdr:cNvSpPr>
      </xdr:nvSpPr>
      <xdr:spPr bwMode="auto">
        <a:xfrm>
          <a:off x="4396740" y="6506718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68580</xdr:colOff>
      <xdr:row>0</xdr:row>
      <xdr:rowOff>0</xdr:rowOff>
    </xdr:from>
    <xdr:ext cx="18531" cy="208690"/>
    <xdr:sp macro="" textlink="">
      <xdr:nvSpPr>
        <xdr:cNvPr id="20" name="正方形/長方形 20">
          <a:extLst>
            <a:ext uri="{FF2B5EF4-FFF2-40B4-BE49-F238E27FC236}">
              <a16:creationId xmlns:a16="http://schemas.microsoft.com/office/drawing/2014/main" xmlns="" id="{D57A13ED-E583-48D7-B706-36143E3C8B56}"/>
            </a:ext>
          </a:extLst>
        </xdr:cNvPr>
        <xdr:cNvSpPr>
          <a:spLocks noChangeArrowheads="1"/>
        </xdr:cNvSpPr>
      </xdr:nvSpPr>
      <xdr:spPr bwMode="auto">
        <a:xfrm>
          <a:off x="5448300" y="65082420"/>
          <a:ext cx="18531" cy="20869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9</xdr:col>
      <xdr:colOff>114300</xdr:colOff>
      <xdr:row>0</xdr:row>
      <xdr:rowOff>0</xdr:rowOff>
    </xdr:from>
    <xdr:ext cx="20848" cy="210820"/>
    <xdr:sp macro="" textlink="">
      <xdr:nvSpPr>
        <xdr:cNvPr id="21" name="正方形/長方形 24">
          <a:extLst>
            <a:ext uri="{FF2B5EF4-FFF2-40B4-BE49-F238E27FC236}">
              <a16:creationId xmlns:a16="http://schemas.microsoft.com/office/drawing/2014/main" xmlns="" id="{DF17369B-89D3-4238-BAB7-6732DE6C3A49}"/>
            </a:ext>
          </a:extLst>
        </xdr:cNvPr>
        <xdr:cNvSpPr>
          <a:spLocks noChangeArrowheads="1"/>
        </xdr:cNvSpPr>
      </xdr:nvSpPr>
      <xdr:spPr bwMode="auto">
        <a:xfrm>
          <a:off x="5494020" y="72961500"/>
          <a:ext cx="20848"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11</xdr:col>
      <xdr:colOff>220980</xdr:colOff>
      <xdr:row>0</xdr:row>
      <xdr:rowOff>0</xdr:rowOff>
    </xdr:from>
    <xdr:ext cx="18531" cy="209085"/>
    <xdr:sp macro="" textlink="">
      <xdr:nvSpPr>
        <xdr:cNvPr id="22" name="正方形/長方形 25">
          <a:extLst>
            <a:ext uri="{FF2B5EF4-FFF2-40B4-BE49-F238E27FC236}">
              <a16:creationId xmlns:a16="http://schemas.microsoft.com/office/drawing/2014/main" xmlns="" id="{D691EBC3-328F-4026-9556-6712B72D5FB3}"/>
            </a:ext>
          </a:extLst>
        </xdr:cNvPr>
        <xdr:cNvSpPr>
          <a:spLocks noChangeArrowheads="1"/>
        </xdr:cNvSpPr>
      </xdr:nvSpPr>
      <xdr:spPr bwMode="auto">
        <a:xfrm>
          <a:off x="6835140" y="73860660"/>
          <a:ext cx="18531" cy="209085"/>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144780</xdr:colOff>
      <xdr:row>0</xdr:row>
      <xdr:rowOff>0</xdr:rowOff>
    </xdr:from>
    <xdr:ext cx="18531" cy="210820"/>
    <xdr:sp macro="" textlink="">
      <xdr:nvSpPr>
        <xdr:cNvPr id="23" name="正方形/長方形 28">
          <a:extLst>
            <a:ext uri="{FF2B5EF4-FFF2-40B4-BE49-F238E27FC236}">
              <a16:creationId xmlns:a16="http://schemas.microsoft.com/office/drawing/2014/main" xmlns="" id="{739F3FE8-DB84-4726-8DAA-542A5183E315}"/>
            </a:ext>
          </a:extLst>
        </xdr:cNvPr>
        <xdr:cNvSpPr>
          <a:spLocks noChangeArrowheads="1"/>
        </xdr:cNvSpPr>
      </xdr:nvSpPr>
      <xdr:spPr bwMode="auto">
        <a:xfrm>
          <a:off x="7376160" y="74394060"/>
          <a:ext cx="18531" cy="210820"/>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oneCellAnchor>
    <xdr:from>
      <xdr:col>12</xdr:col>
      <xdr:colOff>411480</xdr:colOff>
      <xdr:row>0</xdr:row>
      <xdr:rowOff>0</xdr:rowOff>
    </xdr:from>
    <xdr:ext cx="18531" cy="156518"/>
    <xdr:sp macro="" textlink="">
      <xdr:nvSpPr>
        <xdr:cNvPr id="24" name="正方形/長方形 29">
          <a:extLst>
            <a:ext uri="{FF2B5EF4-FFF2-40B4-BE49-F238E27FC236}">
              <a16:creationId xmlns:a16="http://schemas.microsoft.com/office/drawing/2014/main" xmlns="" id="{DAF55A35-9EEC-4368-9BAB-D1112E982A08}"/>
            </a:ext>
          </a:extLst>
        </xdr:cNvPr>
        <xdr:cNvSpPr>
          <a:spLocks noChangeArrowheads="1"/>
        </xdr:cNvSpPr>
      </xdr:nvSpPr>
      <xdr:spPr bwMode="auto">
        <a:xfrm>
          <a:off x="7642860" y="74721720"/>
          <a:ext cx="18531" cy="156518"/>
        </a:xfrm>
        <a:prstGeom prst="rect">
          <a:avLst/>
        </a:prstGeom>
        <a:noFill/>
        <a:ln>
          <a:noFill/>
        </a:ln>
      </xdr:spPr>
      <xdr:txBody>
        <a:bodyPr wrap="none" lIns="18288" tIns="0" rIns="0" bIns="0" anchor="t" upright="1">
          <a:spAutoFit/>
        </a:bodyPr>
        <a:lstStyle/>
        <a:p>
          <a:pPr algn="ctr" rtl="0">
            <a:defRPr sz="1000"/>
          </a:pPr>
          <a:endParaRPr lang="ja-JP" altLang="en-US"/>
        </a:p>
      </xdr:txBody>
    </xdr:sp>
    <xdr:clientData/>
  </xdr:oneCellAnchor>
  <xdr:twoCellAnchor editAs="oneCell">
    <xdr:from>
      <xdr:col>1</xdr:col>
      <xdr:colOff>0</xdr:colOff>
      <xdr:row>0</xdr:row>
      <xdr:rowOff>0</xdr:rowOff>
    </xdr:from>
    <xdr:to>
      <xdr:col>10</xdr:col>
      <xdr:colOff>129075</xdr:colOff>
      <xdr:row>13</xdr:row>
      <xdr:rowOff>33617</xdr:rowOff>
    </xdr:to>
    <xdr:pic>
      <xdr:nvPicPr>
        <xdr:cNvPr id="27" name="図 26"/>
        <xdr:cNvPicPr>
          <a:picLocks noChangeAspect="1"/>
        </xdr:cNvPicPr>
      </xdr:nvPicPr>
      <xdr:blipFill>
        <a:blip xmlns:r="http://schemas.openxmlformats.org/officeDocument/2006/relationships" r:embed="rId1"/>
        <a:stretch>
          <a:fillRect/>
        </a:stretch>
      </xdr:blipFill>
      <xdr:spPr>
        <a:xfrm>
          <a:off x="470647" y="0"/>
          <a:ext cx="5675987" cy="2947146"/>
        </a:xfrm>
        <a:prstGeom prst="rect">
          <a:avLst/>
        </a:prstGeom>
      </xdr:spPr>
    </xdr:pic>
    <xdr:clientData/>
  </xdr:twoCellAnchor>
  <xdr:twoCellAnchor editAs="oneCell">
    <xdr:from>
      <xdr:col>1</xdr:col>
      <xdr:colOff>0</xdr:colOff>
      <xdr:row>14</xdr:row>
      <xdr:rowOff>0</xdr:rowOff>
    </xdr:from>
    <xdr:to>
      <xdr:col>10</xdr:col>
      <xdr:colOff>145676</xdr:colOff>
      <xdr:row>31</xdr:row>
      <xdr:rowOff>80302</xdr:rowOff>
    </xdr:to>
    <xdr:pic>
      <xdr:nvPicPr>
        <xdr:cNvPr id="37" name="図 36"/>
        <xdr:cNvPicPr>
          <a:picLocks noChangeAspect="1"/>
        </xdr:cNvPicPr>
      </xdr:nvPicPr>
      <xdr:blipFill>
        <a:blip xmlns:r="http://schemas.openxmlformats.org/officeDocument/2006/relationships" r:embed="rId2"/>
        <a:stretch>
          <a:fillRect/>
        </a:stretch>
      </xdr:blipFill>
      <xdr:spPr>
        <a:xfrm>
          <a:off x="470647" y="3137647"/>
          <a:ext cx="5692588" cy="3890302"/>
        </a:xfrm>
        <a:prstGeom prst="rect">
          <a:avLst/>
        </a:prstGeom>
      </xdr:spPr>
    </xdr:pic>
    <xdr:clientData/>
  </xdr:twoCellAnchor>
  <xdr:twoCellAnchor editAs="oneCell">
    <xdr:from>
      <xdr:col>1</xdr:col>
      <xdr:colOff>11206</xdr:colOff>
      <xdr:row>32</xdr:row>
      <xdr:rowOff>11206</xdr:rowOff>
    </xdr:from>
    <xdr:to>
      <xdr:col>16</xdr:col>
      <xdr:colOff>318734</xdr:colOff>
      <xdr:row>50</xdr:row>
      <xdr:rowOff>43756</xdr:rowOff>
    </xdr:to>
    <xdr:pic>
      <xdr:nvPicPr>
        <xdr:cNvPr id="39" name="図 38"/>
        <xdr:cNvPicPr>
          <a:picLocks noChangeAspect="1"/>
        </xdr:cNvPicPr>
      </xdr:nvPicPr>
      <xdr:blipFill>
        <a:blip xmlns:r="http://schemas.openxmlformats.org/officeDocument/2006/relationships" r:embed="rId3"/>
        <a:stretch>
          <a:fillRect/>
        </a:stretch>
      </xdr:blipFill>
      <xdr:spPr>
        <a:xfrm>
          <a:off x="481853" y="7182971"/>
          <a:ext cx="9552381" cy="4066667"/>
        </a:xfrm>
        <a:prstGeom prst="rect">
          <a:avLst/>
        </a:prstGeom>
      </xdr:spPr>
    </xdr:pic>
    <xdr:clientData/>
  </xdr:twoCellAnchor>
  <xdr:twoCellAnchor editAs="oneCell">
    <xdr:from>
      <xdr:col>1</xdr:col>
      <xdr:colOff>0</xdr:colOff>
      <xdr:row>51</xdr:row>
      <xdr:rowOff>0</xdr:rowOff>
    </xdr:from>
    <xdr:to>
      <xdr:col>15</xdr:col>
      <xdr:colOff>247661</xdr:colOff>
      <xdr:row>79</xdr:row>
      <xdr:rowOff>10420</xdr:rowOff>
    </xdr:to>
    <xdr:pic>
      <xdr:nvPicPr>
        <xdr:cNvPr id="40" name="図 39"/>
        <xdr:cNvPicPr>
          <a:picLocks noChangeAspect="1"/>
        </xdr:cNvPicPr>
      </xdr:nvPicPr>
      <xdr:blipFill>
        <a:blip xmlns:r="http://schemas.openxmlformats.org/officeDocument/2006/relationships" r:embed="rId4"/>
        <a:stretch>
          <a:fillRect/>
        </a:stretch>
      </xdr:blipFill>
      <xdr:spPr>
        <a:xfrm>
          <a:off x="470647" y="11430000"/>
          <a:ext cx="8876190" cy="6285714"/>
        </a:xfrm>
        <a:prstGeom prst="rect">
          <a:avLst/>
        </a:prstGeom>
      </xdr:spPr>
    </xdr:pic>
    <xdr:clientData/>
  </xdr:twoCellAnchor>
  <xdr:twoCellAnchor editAs="oneCell">
    <xdr:from>
      <xdr:col>0</xdr:col>
      <xdr:colOff>470646</xdr:colOff>
      <xdr:row>79</xdr:row>
      <xdr:rowOff>224117</xdr:rowOff>
    </xdr:from>
    <xdr:to>
      <xdr:col>15</xdr:col>
      <xdr:colOff>224117</xdr:colOff>
      <xdr:row>101</xdr:row>
      <xdr:rowOff>201230</xdr:rowOff>
    </xdr:to>
    <xdr:pic>
      <xdr:nvPicPr>
        <xdr:cNvPr id="42" name="図 41"/>
        <xdr:cNvPicPr>
          <a:picLocks noChangeAspect="1"/>
        </xdr:cNvPicPr>
      </xdr:nvPicPr>
      <xdr:blipFill>
        <a:blip xmlns:r="http://schemas.openxmlformats.org/officeDocument/2006/relationships" r:embed="rId5"/>
        <a:stretch>
          <a:fillRect/>
        </a:stretch>
      </xdr:blipFill>
      <xdr:spPr>
        <a:xfrm>
          <a:off x="470646" y="17929411"/>
          <a:ext cx="8852647" cy="4907701"/>
        </a:xfrm>
        <a:prstGeom prst="rect">
          <a:avLst/>
        </a:prstGeom>
      </xdr:spPr>
    </xdr:pic>
    <xdr:clientData/>
  </xdr:twoCellAnchor>
  <xdr:twoCellAnchor editAs="oneCell">
    <xdr:from>
      <xdr:col>1</xdr:col>
      <xdr:colOff>44824</xdr:colOff>
      <xdr:row>102</xdr:row>
      <xdr:rowOff>212912</xdr:rowOff>
    </xdr:from>
    <xdr:to>
      <xdr:col>16</xdr:col>
      <xdr:colOff>57883</xdr:colOff>
      <xdr:row>120</xdr:row>
      <xdr:rowOff>179294</xdr:rowOff>
    </xdr:to>
    <xdr:pic>
      <xdr:nvPicPr>
        <xdr:cNvPr id="49" name="図 48"/>
        <xdr:cNvPicPr>
          <a:picLocks noChangeAspect="1"/>
        </xdr:cNvPicPr>
      </xdr:nvPicPr>
      <xdr:blipFill>
        <a:blip xmlns:r="http://schemas.openxmlformats.org/officeDocument/2006/relationships" r:embed="rId6"/>
        <a:stretch>
          <a:fillRect/>
        </a:stretch>
      </xdr:blipFill>
      <xdr:spPr>
        <a:xfrm>
          <a:off x="515471" y="23072912"/>
          <a:ext cx="9257912" cy="4000500"/>
        </a:xfrm>
        <a:prstGeom prst="rect">
          <a:avLst/>
        </a:prstGeom>
      </xdr:spPr>
    </xdr:pic>
    <xdr:clientData/>
  </xdr:twoCellAnchor>
  <xdr:twoCellAnchor editAs="oneCell">
    <xdr:from>
      <xdr:col>1</xdr:col>
      <xdr:colOff>0</xdr:colOff>
      <xdr:row>122</xdr:row>
      <xdr:rowOff>0</xdr:rowOff>
    </xdr:from>
    <xdr:to>
      <xdr:col>12</xdr:col>
      <xdr:colOff>605118</xdr:colOff>
      <xdr:row>140</xdr:row>
      <xdr:rowOff>170554</xdr:rowOff>
    </xdr:to>
    <xdr:pic>
      <xdr:nvPicPr>
        <xdr:cNvPr id="58" name="図 57"/>
        <xdr:cNvPicPr>
          <a:picLocks noChangeAspect="1"/>
        </xdr:cNvPicPr>
      </xdr:nvPicPr>
      <xdr:blipFill>
        <a:blip xmlns:r="http://schemas.openxmlformats.org/officeDocument/2006/relationships" r:embed="rId7"/>
        <a:stretch>
          <a:fillRect/>
        </a:stretch>
      </xdr:blipFill>
      <xdr:spPr>
        <a:xfrm>
          <a:off x="470647" y="27342353"/>
          <a:ext cx="7384677" cy="4204672"/>
        </a:xfrm>
        <a:prstGeom prst="rect">
          <a:avLst/>
        </a:prstGeom>
      </xdr:spPr>
    </xdr:pic>
    <xdr:clientData/>
  </xdr:twoCellAnchor>
  <xdr:twoCellAnchor editAs="oneCell">
    <xdr:from>
      <xdr:col>1</xdr:col>
      <xdr:colOff>22411</xdr:colOff>
      <xdr:row>163</xdr:row>
      <xdr:rowOff>33618</xdr:rowOff>
    </xdr:from>
    <xdr:to>
      <xdr:col>10</xdr:col>
      <xdr:colOff>311158</xdr:colOff>
      <xdr:row>179</xdr:row>
      <xdr:rowOff>190500</xdr:rowOff>
    </xdr:to>
    <xdr:pic>
      <xdr:nvPicPr>
        <xdr:cNvPr id="62" name="図 61"/>
        <xdr:cNvPicPr>
          <a:picLocks noChangeAspect="1"/>
        </xdr:cNvPicPr>
      </xdr:nvPicPr>
      <xdr:blipFill>
        <a:blip xmlns:r="http://schemas.openxmlformats.org/officeDocument/2006/relationships" r:embed="rId8"/>
        <a:stretch>
          <a:fillRect/>
        </a:stretch>
      </xdr:blipFill>
      <xdr:spPr>
        <a:xfrm>
          <a:off x="493058" y="36564794"/>
          <a:ext cx="5835659" cy="3742765"/>
        </a:xfrm>
        <a:prstGeom prst="rect">
          <a:avLst/>
        </a:prstGeom>
      </xdr:spPr>
    </xdr:pic>
    <xdr:clientData/>
  </xdr:twoCellAnchor>
  <xdr:twoCellAnchor editAs="oneCell">
    <xdr:from>
      <xdr:col>1</xdr:col>
      <xdr:colOff>44824</xdr:colOff>
      <xdr:row>142</xdr:row>
      <xdr:rowOff>67235</xdr:rowOff>
    </xdr:from>
    <xdr:to>
      <xdr:col>15</xdr:col>
      <xdr:colOff>540104</xdr:colOff>
      <xdr:row>162</xdr:row>
      <xdr:rowOff>51549</xdr:rowOff>
    </xdr:to>
    <xdr:pic>
      <xdr:nvPicPr>
        <xdr:cNvPr id="78" name="図 77"/>
        <xdr:cNvPicPr>
          <a:picLocks noChangeAspect="1"/>
        </xdr:cNvPicPr>
      </xdr:nvPicPr>
      <xdr:blipFill>
        <a:blip xmlns:r="http://schemas.openxmlformats.org/officeDocument/2006/relationships" r:embed="rId9"/>
        <a:stretch>
          <a:fillRect/>
        </a:stretch>
      </xdr:blipFill>
      <xdr:spPr>
        <a:xfrm>
          <a:off x="515471" y="31891941"/>
          <a:ext cx="9123809" cy="4466667"/>
        </a:xfrm>
        <a:prstGeom prst="rect">
          <a:avLst/>
        </a:prstGeom>
      </xdr:spPr>
    </xdr:pic>
    <xdr:clientData/>
  </xdr:twoCellAnchor>
  <xdr:twoCellAnchor editAs="oneCell">
    <xdr:from>
      <xdr:col>1</xdr:col>
      <xdr:colOff>0</xdr:colOff>
      <xdr:row>181</xdr:row>
      <xdr:rowOff>0</xdr:rowOff>
    </xdr:from>
    <xdr:to>
      <xdr:col>12</xdr:col>
      <xdr:colOff>287108</xdr:colOff>
      <xdr:row>199</xdr:row>
      <xdr:rowOff>108739</xdr:rowOff>
    </xdr:to>
    <xdr:pic>
      <xdr:nvPicPr>
        <xdr:cNvPr id="86" name="図 85"/>
        <xdr:cNvPicPr>
          <a:picLocks noChangeAspect="1"/>
        </xdr:cNvPicPr>
      </xdr:nvPicPr>
      <xdr:blipFill>
        <a:blip xmlns:r="http://schemas.openxmlformats.org/officeDocument/2006/relationships" r:embed="rId10"/>
        <a:stretch>
          <a:fillRect/>
        </a:stretch>
      </xdr:blipFill>
      <xdr:spPr>
        <a:xfrm>
          <a:off x="470647" y="40565294"/>
          <a:ext cx="7066667" cy="4142857"/>
        </a:xfrm>
        <a:prstGeom prst="rect">
          <a:avLst/>
        </a:prstGeom>
      </xdr:spPr>
    </xdr:pic>
    <xdr:clientData/>
  </xdr:twoCellAnchor>
  <xdr:twoCellAnchor editAs="oneCell">
    <xdr:from>
      <xdr:col>1</xdr:col>
      <xdr:colOff>0</xdr:colOff>
      <xdr:row>200</xdr:row>
      <xdr:rowOff>0</xdr:rowOff>
    </xdr:from>
    <xdr:to>
      <xdr:col>11</xdr:col>
      <xdr:colOff>455813</xdr:colOff>
      <xdr:row>230</xdr:row>
      <xdr:rowOff>66946</xdr:rowOff>
    </xdr:to>
    <xdr:pic>
      <xdr:nvPicPr>
        <xdr:cNvPr id="87" name="図 86"/>
        <xdr:cNvPicPr>
          <a:picLocks noChangeAspect="1"/>
        </xdr:cNvPicPr>
      </xdr:nvPicPr>
      <xdr:blipFill>
        <a:blip xmlns:r="http://schemas.openxmlformats.org/officeDocument/2006/relationships" r:embed="rId11"/>
        <a:stretch>
          <a:fillRect/>
        </a:stretch>
      </xdr:blipFill>
      <xdr:spPr>
        <a:xfrm>
          <a:off x="470647" y="44823529"/>
          <a:ext cx="6619048" cy="6790476"/>
        </a:xfrm>
        <a:prstGeom prst="rect">
          <a:avLst/>
        </a:prstGeom>
      </xdr:spPr>
    </xdr:pic>
    <xdr:clientData/>
  </xdr:twoCellAnchor>
  <xdr:twoCellAnchor editAs="oneCell">
    <xdr:from>
      <xdr:col>1</xdr:col>
      <xdr:colOff>0</xdr:colOff>
      <xdr:row>231</xdr:row>
      <xdr:rowOff>0</xdr:rowOff>
    </xdr:from>
    <xdr:to>
      <xdr:col>10</xdr:col>
      <xdr:colOff>67235</xdr:colOff>
      <xdr:row>250</xdr:row>
      <xdr:rowOff>6062</xdr:rowOff>
    </xdr:to>
    <xdr:pic>
      <xdr:nvPicPr>
        <xdr:cNvPr id="88" name="図 87"/>
        <xdr:cNvPicPr>
          <a:picLocks noChangeAspect="1"/>
        </xdr:cNvPicPr>
      </xdr:nvPicPr>
      <xdr:blipFill>
        <a:blip xmlns:r="http://schemas.openxmlformats.org/officeDocument/2006/relationships" r:embed="rId12"/>
        <a:stretch>
          <a:fillRect/>
        </a:stretch>
      </xdr:blipFill>
      <xdr:spPr>
        <a:xfrm>
          <a:off x="470647" y="51771176"/>
          <a:ext cx="5614147" cy="4264298"/>
        </a:xfrm>
        <a:prstGeom prst="rect">
          <a:avLst/>
        </a:prstGeom>
      </xdr:spPr>
    </xdr:pic>
    <xdr:clientData/>
  </xdr:twoCellAnchor>
  <xdr:twoCellAnchor editAs="oneCell">
    <xdr:from>
      <xdr:col>1</xdr:col>
      <xdr:colOff>22412</xdr:colOff>
      <xdr:row>275</xdr:row>
      <xdr:rowOff>22412</xdr:rowOff>
    </xdr:from>
    <xdr:to>
      <xdr:col>13</xdr:col>
      <xdr:colOff>102720</xdr:colOff>
      <xdr:row>298</xdr:row>
      <xdr:rowOff>143896</xdr:rowOff>
    </xdr:to>
    <xdr:pic>
      <xdr:nvPicPr>
        <xdr:cNvPr id="90" name="図 89"/>
        <xdr:cNvPicPr>
          <a:picLocks noChangeAspect="1"/>
        </xdr:cNvPicPr>
      </xdr:nvPicPr>
      <xdr:blipFill>
        <a:blip xmlns:r="http://schemas.openxmlformats.org/officeDocument/2006/relationships" r:embed="rId13"/>
        <a:stretch>
          <a:fillRect/>
        </a:stretch>
      </xdr:blipFill>
      <xdr:spPr>
        <a:xfrm>
          <a:off x="493059" y="61654765"/>
          <a:ext cx="7476190" cy="5276190"/>
        </a:xfrm>
        <a:prstGeom prst="rect">
          <a:avLst/>
        </a:prstGeom>
      </xdr:spPr>
    </xdr:pic>
    <xdr:clientData/>
  </xdr:twoCellAnchor>
  <xdr:twoCellAnchor editAs="oneCell">
    <xdr:from>
      <xdr:col>1</xdr:col>
      <xdr:colOff>1</xdr:colOff>
      <xdr:row>251</xdr:row>
      <xdr:rowOff>0</xdr:rowOff>
    </xdr:from>
    <xdr:to>
      <xdr:col>10</xdr:col>
      <xdr:colOff>336177</xdr:colOff>
      <xdr:row>274</xdr:row>
      <xdr:rowOff>71707</xdr:rowOff>
    </xdr:to>
    <xdr:pic>
      <xdr:nvPicPr>
        <xdr:cNvPr id="91" name="図 90"/>
        <xdr:cNvPicPr>
          <a:picLocks noChangeAspect="1"/>
        </xdr:cNvPicPr>
      </xdr:nvPicPr>
      <xdr:blipFill>
        <a:blip xmlns:r="http://schemas.openxmlformats.org/officeDocument/2006/relationships" r:embed="rId14"/>
        <a:stretch>
          <a:fillRect/>
        </a:stretch>
      </xdr:blipFill>
      <xdr:spPr>
        <a:xfrm>
          <a:off x="470648" y="56253529"/>
          <a:ext cx="5883088" cy="5226413"/>
        </a:xfrm>
        <a:prstGeom prst="rect">
          <a:avLst/>
        </a:prstGeom>
      </xdr:spPr>
    </xdr:pic>
    <xdr:clientData/>
  </xdr:twoCellAnchor>
  <xdr:twoCellAnchor editAs="oneCell">
    <xdr:from>
      <xdr:col>1</xdr:col>
      <xdr:colOff>0</xdr:colOff>
      <xdr:row>299</xdr:row>
      <xdr:rowOff>0</xdr:rowOff>
    </xdr:from>
    <xdr:to>
      <xdr:col>10</xdr:col>
      <xdr:colOff>167374</xdr:colOff>
      <xdr:row>320</xdr:row>
      <xdr:rowOff>103053</xdr:rowOff>
    </xdr:to>
    <xdr:pic>
      <xdr:nvPicPr>
        <xdr:cNvPr id="92" name="図 91"/>
        <xdr:cNvPicPr>
          <a:picLocks noChangeAspect="1"/>
        </xdr:cNvPicPr>
      </xdr:nvPicPr>
      <xdr:blipFill>
        <a:blip xmlns:r="http://schemas.openxmlformats.org/officeDocument/2006/relationships" r:embed="rId15"/>
        <a:stretch>
          <a:fillRect/>
        </a:stretch>
      </xdr:blipFill>
      <xdr:spPr>
        <a:xfrm>
          <a:off x="470647" y="67011176"/>
          <a:ext cx="5714286" cy="4809524"/>
        </a:xfrm>
        <a:prstGeom prst="rect">
          <a:avLst/>
        </a:prstGeom>
      </xdr:spPr>
    </xdr:pic>
    <xdr:clientData/>
  </xdr:twoCellAnchor>
  <xdr:twoCellAnchor editAs="oneCell">
    <xdr:from>
      <xdr:col>1</xdr:col>
      <xdr:colOff>0</xdr:colOff>
      <xdr:row>321</xdr:row>
      <xdr:rowOff>0</xdr:rowOff>
    </xdr:from>
    <xdr:to>
      <xdr:col>16</xdr:col>
      <xdr:colOff>383718</xdr:colOff>
      <xdr:row>335</xdr:row>
      <xdr:rowOff>81401</xdr:rowOff>
    </xdr:to>
    <xdr:pic>
      <xdr:nvPicPr>
        <xdr:cNvPr id="93" name="図 92"/>
        <xdr:cNvPicPr>
          <a:picLocks noChangeAspect="1"/>
        </xdr:cNvPicPr>
      </xdr:nvPicPr>
      <xdr:blipFill>
        <a:blip xmlns:r="http://schemas.openxmlformats.org/officeDocument/2006/relationships" r:embed="rId16"/>
        <a:stretch>
          <a:fillRect/>
        </a:stretch>
      </xdr:blipFill>
      <xdr:spPr>
        <a:xfrm>
          <a:off x="470647" y="71941765"/>
          <a:ext cx="9628571" cy="3219048"/>
        </a:xfrm>
        <a:prstGeom prst="rect">
          <a:avLst/>
        </a:prstGeom>
      </xdr:spPr>
    </xdr:pic>
    <xdr:clientData/>
  </xdr:twoCellAnchor>
  <xdr:twoCellAnchor editAs="oneCell">
    <xdr:from>
      <xdr:col>1</xdr:col>
      <xdr:colOff>0</xdr:colOff>
      <xdr:row>336</xdr:row>
      <xdr:rowOff>0</xdr:rowOff>
    </xdr:from>
    <xdr:to>
      <xdr:col>12</xdr:col>
      <xdr:colOff>296631</xdr:colOff>
      <xdr:row>365</xdr:row>
      <xdr:rowOff>119636</xdr:rowOff>
    </xdr:to>
    <xdr:pic>
      <xdr:nvPicPr>
        <xdr:cNvPr id="94" name="図 93"/>
        <xdr:cNvPicPr>
          <a:picLocks noChangeAspect="1"/>
        </xdr:cNvPicPr>
      </xdr:nvPicPr>
      <xdr:blipFill>
        <a:blip xmlns:r="http://schemas.openxmlformats.org/officeDocument/2006/relationships" r:embed="rId17"/>
        <a:stretch>
          <a:fillRect/>
        </a:stretch>
      </xdr:blipFill>
      <xdr:spPr>
        <a:xfrm>
          <a:off x="470647" y="75303529"/>
          <a:ext cx="7076190" cy="6619048"/>
        </a:xfrm>
        <a:prstGeom prst="rect">
          <a:avLst/>
        </a:prstGeom>
      </xdr:spPr>
    </xdr:pic>
    <xdr:clientData/>
  </xdr:twoCellAnchor>
  <xdr:twoCellAnchor editAs="oneCell">
    <xdr:from>
      <xdr:col>1</xdr:col>
      <xdr:colOff>0</xdr:colOff>
      <xdr:row>366</xdr:row>
      <xdr:rowOff>0</xdr:rowOff>
    </xdr:from>
    <xdr:to>
      <xdr:col>14</xdr:col>
      <xdr:colOff>225889</xdr:colOff>
      <xdr:row>389</xdr:row>
      <xdr:rowOff>16723</xdr:rowOff>
    </xdr:to>
    <xdr:pic>
      <xdr:nvPicPr>
        <xdr:cNvPr id="95" name="図 94"/>
        <xdr:cNvPicPr>
          <a:picLocks noChangeAspect="1"/>
        </xdr:cNvPicPr>
      </xdr:nvPicPr>
      <xdr:blipFill>
        <a:blip xmlns:r="http://schemas.openxmlformats.org/officeDocument/2006/relationships" r:embed="rId18"/>
        <a:stretch>
          <a:fillRect/>
        </a:stretch>
      </xdr:blipFill>
      <xdr:spPr>
        <a:xfrm>
          <a:off x="470647" y="82027059"/>
          <a:ext cx="8238095" cy="5171429"/>
        </a:xfrm>
        <a:prstGeom prst="rect">
          <a:avLst/>
        </a:prstGeom>
      </xdr:spPr>
    </xdr:pic>
    <xdr:clientData/>
  </xdr:twoCellAnchor>
  <xdr:twoCellAnchor editAs="oneCell">
    <xdr:from>
      <xdr:col>1</xdr:col>
      <xdr:colOff>0</xdr:colOff>
      <xdr:row>390</xdr:row>
      <xdr:rowOff>0</xdr:rowOff>
    </xdr:from>
    <xdr:to>
      <xdr:col>14</xdr:col>
      <xdr:colOff>131234</xdr:colOff>
      <xdr:row>411</xdr:row>
      <xdr:rowOff>100853</xdr:rowOff>
    </xdr:to>
    <xdr:pic>
      <xdr:nvPicPr>
        <xdr:cNvPr id="96" name="図 95"/>
        <xdr:cNvPicPr>
          <a:picLocks noChangeAspect="1"/>
        </xdr:cNvPicPr>
      </xdr:nvPicPr>
      <xdr:blipFill>
        <a:blip xmlns:r="http://schemas.openxmlformats.org/officeDocument/2006/relationships" r:embed="rId19"/>
        <a:stretch>
          <a:fillRect/>
        </a:stretch>
      </xdr:blipFill>
      <xdr:spPr>
        <a:xfrm>
          <a:off x="470647" y="87405882"/>
          <a:ext cx="8143440" cy="4807324"/>
        </a:xfrm>
        <a:prstGeom prst="rect">
          <a:avLst/>
        </a:prstGeom>
      </xdr:spPr>
    </xdr:pic>
    <xdr:clientData/>
  </xdr:twoCellAnchor>
  <xdr:twoCellAnchor editAs="oneCell">
    <xdr:from>
      <xdr:col>1</xdr:col>
      <xdr:colOff>0</xdr:colOff>
      <xdr:row>412</xdr:row>
      <xdr:rowOff>0</xdr:rowOff>
    </xdr:from>
    <xdr:to>
      <xdr:col>11</xdr:col>
      <xdr:colOff>156883</xdr:colOff>
      <xdr:row>434</xdr:row>
      <xdr:rowOff>156336</xdr:rowOff>
    </xdr:to>
    <xdr:pic>
      <xdr:nvPicPr>
        <xdr:cNvPr id="97" name="図 96"/>
        <xdr:cNvPicPr>
          <a:picLocks noChangeAspect="1"/>
        </xdr:cNvPicPr>
      </xdr:nvPicPr>
      <xdr:blipFill>
        <a:blip xmlns:r="http://schemas.openxmlformats.org/officeDocument/2006/relationships" r:embed="rId20"/>
        <a:stretch>
          <a:fillRect/>
        </a:stretch>
      </xdr:blipFill>
      <xdr:spPr>
        <a:xfrm>
          <a:off x="470647" y="92336471"/>
          <a:ext cx="6320118" cy="5086924"/>
        </a:xfrm>
        <a:prstGeom prst="rect">
          <a:avLst/>
        </a:prstGeom>
      </xdr:spPr>
    </xdr:pic>
    <xdr:clientData/>
  </xdr:twoCellAnchor>
  <xdr:twoCellAnchor editAs="oneCell">
    <xdr:from>
      <xdr:col>1</xdr:col>
      <xdr:colOff>22410</xdr:colOff>
      <xdr:row>435</xdr:row>
      <xdr:rowOff>44824</xdr:rowOff>
    </xdr:from>
    <xdr:to>
      <xdr:col>11</xdr:col>
      <xdr:colOff>123265</xdr:colOff>
      <xdr:row>455</xdr:row>
      <xdr:rowOff>119597</xdr:rowOff>
    </xdr:to>
    <xdr:pic>
      <xdr:nvPicPr>
        <xdr:cNvPr id="98" name="図 97"/>
        <xdr:cNvPicPr>
          <a:picLocks noChangeAspect="1"/>
        </xdr:cNvPicPr>
      </xdr:nvPicPr>
      <xdr:blipFill>
        <a:blip xmlns:r="http://schemas.openxmlformats.org/officeDocument/2006/relationships" r:embed="rId21"/>
        <a:stretch>
          <a:fillRect/>
        </a:stretch>
      </xdr:blipFill>
      <xdr:spPr>
        <a:xfrm>
          <a:off x="493057" y="97536000"/>
          <a:ext cx="6264090" cy="4557126"/>
        </a:xfrm>
        <a:prstGeom prst="rect">
          <a:avLst/>
        </a:prstGeom>
      </xdr:spPr>
    </xdr:pic>
    <xdr:clientData/>
  </xdr:twoCellAnchor>
  <xdr:twoCellAnchor editAs="oneCell">
    <xdr:from>
      <xdr:col>1</xdr:col>
      <xdr:colOff>0</xdr:colOff>
      <xdr:row>456</xdr:row>
      <xdr:rowOff>0</xdr:rowOff>
    </xdr:from>
    <xdr:to>
      <xdr:col>11</xdr:col>
      <xdr:colOff>84384</xdr:colOff>
      <xdr:row>474</xdr:row>
      <xdr:rowOff>23025</xdr:rowOff>
    </xdr:to>
    <xdr:pic>
      <xdr:nvPicPr>
        <xdr:cNvPr id="99" name="図 98"/>
        <xdr:cNvPicPr>
          <a:picLocks noChangeAspect="1"/>
        </xdr:cNvPicPr>
      </xdr:nvPicPr>
      <xdr:blipFill>
        <a:blip xmlns:r="http://schemas.openxmlformats.org/officeDocument/2006/relationships" r:embed="rId22"/>
        <a:stretch>
          <a:fillRect/>
        </a:stretch>
      </xdr:blipFill>
      <xdr:spPr>
        <a:xfrm>
          <a:off x="470647" y="102197647"/>
          <a:ext cx="6247619" cy="4057143"/>
        </a:xfrm>
        <a:prstGeom prst="rect">
          <a:avLst/>
        </a:prstGeom>
      </xdr:spPr>
    </xdr:pic>
    <xdr:clientData/>
  </xdr:twoCellAnchor>
  <xdr:twoCellAnchor editAs="oneCell">
    <xdr:from>
      <xdr:col>1</xdr:col>
      <xdr:colOff>89647</xdr:colOff>
      <xdr:row>475</xdr:row>
      <xdr:rowOff>0</xdr:rowOff>
    </xdr:from>
    <xdr:to>
      <xdr:col>13</xdr:col>
      <xdr:colOff>198527</xdr:colOff>
      <xdr:row>489</xdr:row>
      <xdr:rowOff>119496</xdr:rowOff>
    </xdr:to>
    <xdr:pic>
      <xdr:nvPicPr>
        <xdr:cNvPr id="100" name="図 99"/>
        <xdr:cNvPicPr>
          <a:picLocks noChangeAspect="1"/>
        </xdr:cNvPicPr>
      </xdr:nvPicPr>
      <xdr:blipFill>
        <a:blip xmlns:r="http://schemas.openxmlformats.org/officeDocument/2006/relationships" r:embed="rId23"/>
        <a:stretch>
          <a:fillRect/>
        </a:stretch>
      </xdr:blipFill>
      <xdr:spPr>
        <a:xfrm>
          <a:off x="560294" y="106455882"/>
          <a:ext cx="7504762" cy="3257143"/>
        </a:xfrm>
        <a:prstGeom prst="rect">
          <a:avLst/>
        </a:prstGeom>
      </xdr:spPr>
    </xdr:pic>
    <xdr:clientData/>
  </xdr:twoCellAnchor>
  <xdr:twoCellAnchor editAs="oneCell">
    <xdr:from>
      <xdr:col>1</xdr:col>
      <xdr:colOff>33618</xdr:colOff>
      <xdr:row>491</xdr:row>
      <xdr:rowOff>44824</xdr:rowOff>
    </xdr:from>
    <xdr:to>
      <xdr:col>11</xdr:col>
      <xdr:colOff>280147</xdr:colOff>
      <xdr:row>506</xdr:row>
      <xdr:rowOff>37007</xdr:rowOff>
    </xdr:to>
    <xdr:pic>
      <xdr:nvPicPr>
        <xdr:cNvPr id="101" name="図 100"/>
        <xdr:cNvPicPr>
          <a:picLocks noChangeAspect="1"/>
        </xdr:cNvPicPr>
      </xdr:nvPicPr>
      <xdr:blipFill>
        <a:blip xmlns:r="http://schemas.openxmlformats.org/officeDocument/2006/relationships" r:embed="rId24"/>
        <a:stretch>
          <a:fillRect/>
        </a:stretch>
      </xdr:blipFill>
      <xdr:spPr>
        <a:xfrm>
          <a:off x="504265" y="110086589"/>
          <a:ext cx="6409764" cy="3353947"/>
        </a:xfrm>
        <a:prstGeom prst="rect">
          <a:avLst/>
        </a:prstGeom>
      </xdr:spPr>
    </xdr:pic>
    <xdr:clientData/>
  </xdr:twoCellAnchor>
  <xdr:twoCellAnchor editAs="oneCell">
    <xdr:from>
      <xdr:col>1</xdr:col>
      <xdr:colOff>0</xdr:colOff>
      <xdr:row>507</xdr:row>
      <xdr:rowOff>0</xdr:rowOff>
    </xdr:from>
    <xdr:to>
      <xdr:col>27</xdr:col>
      <xdr:colOff>470826</xdr:colOff>
      <xdr:row>543</xdr:row>
      <xdr:rowOff>169860</xdr:rowOff>
    </xdr:to>
    <xdr:pic>
      <xdr:nvPicPr>
        <xdr:cNvPr id="102" name="図 101"/>
        <xdr:cNvPicPr>
          <a:picLocks noChangeAspect="1"/>
        </xdr:cNvPicPr>
      </xdr:nvPicPr>
      <xdr:blipFill>
        <a:blip xmlns:r="http://schemas.openxmlformats.org/officeDocument/2006/relationships" r:embed="rId25"/>
        <a:stretch>
          <a:fillRect/>
        </a:stretch>
      </xdr:blipFill>
      <xdr:spPr>
        <a:xfrm>
          <a:off x="470647" y="113627647"/>
          <a:ext cx="16495238" cy="8238095"/>
        </a:xfrm>
        <a:prstGeom prst="rect">
          <a:avLst/>
        </a:prstGeom>
      </xdr:spPr>
    </xdr:pic>
    <xdr:clientData/>
  </xdr:twoCellAnchor>
  <xdr:twoCellAnchor editAs="oneCell">
    <xdr:from>
      <xdr:col>1</xdr:col>
      <xdr:colOff>0</xdr:colOff>
      <xdr:row>544</xdr:row>
      <xdr:rowOff>0</xdr:rowOff>
    </xdr:from>
    <xdr:to>
      <xdr:col>17</xdr:col>
      <xdr:colOff>510251</xdr:colOff>
      <xdr:row>577</xdr:row>
      <xdr:rowOff>4118</xdr:rowOff>
    </xdr:to>
    <xdr:pic>
      <xdr:nvPicPr>
        <xdr:cNvPr id="103" name="図 102"/>
        <xdr:cNvPicPr>
          <a:picLocks noChangeAspect="1"/>
        </xdr:cNvPicPr>
      </xdr:nvPicPr>
      <xdr:blipFill>
        <a:blip xmlns:r="http://schemas.openxmlformats.org/officeDocument/2006/relationships" r:embed="rId26"/>
        <a:stretch>
          <a:fillRect/>
        </a:stretch>
      </xdr:blipFill>
      <xdr:spPr>
        <a:xfrm>
          <a:off x="470647" y="121920000"/>
          <a:ext cx="10371428" cy="7400000"/>
        </a:xfrm>
        <a:prstGeom prst="rect">
          <a:avLst/>
        </a:prstGeom>
      </xdr:spPr>
    </xdr:pic>
    <xdr:clientData/>
  </xdr:twoCellAnchor>
  <xdr:twoCellAnchor editAs="oneCell">
    <xdr:from>
      <xdr:col>1</xdr:col>
      <xdr:colOff>1</xdr:colOff>
      <xdr:row>578</xdr:row>
      <xdr:rowOff>0</xdr:rowOff>
    </xdr:from>
    <xdr:to>
      <xdr:col>13</xdr:col>
      <xdr:colOff>403413</xdr:colOff>
      <xdr:row>595</xdr:row>
      <xdr:rowOff>84666</xdr:rowOff>
    </xdr:to>
    <xdr:pic>
      <xdr:nvPicPr>
        <xdr:cNvPr id="104" name="図 103"/>
        <xdr:cNvPicPr>
          <a:picLocks noChangeAspect="1"/>
        </xdr:cNvPicPr>
      </xdr:nvPicPr>
      <xdr:blipFill>
        <a:blip xmlns:r="http://schemas.openxmlformats.org/officeDocument/2006/relationships" r:embed="rId27"/>
        <a:stretch>
          <a:fillRect/>
        </a:stretch>
      </xdr:blipFill>
      <xdr:spPr>
        <a:xfrm>
          <a:off x="470648" y="129540000"/>
          <a:ext cx="7799294" cy="3894666"/>
        </a:xfrm>
        <a:prstGeom prst="rect">
          <a:avLst/>
        </a:prstGeom>
      </xdr:spPr>
    </xdr:pic>
    <xdr:clientData/>
  </xdr:twoCellAnchor>
  <xdr:twoCellAnchor editAs="oneCell">
    <xdr:from>
      <xdr:col>1</xdr:col>
      <xdr:colOff>0</xdr:colOff>
      <xdr:row>596</xdr:row>
      <xdr:rowOff>0</xdr:rowOff>
    </xdr:from>
    <xdr:to>
      <xdr:col>13</xdr:col>
      <xdr:colOff>575546</xdr:colOff>
      <xdr:row>625</xdr:row>
      <xdr:rowOff>14875</xdr:rowOff>
    </xdr:to>
    <xdr:pic>
      <xdr:nvPicPr>
        <xdr:cNvPr id="105" name="図 104"/>
        <xdr:cNvPicPr>
          <a:picLocks noChangeAspect="1"/>
        </xdr:cNvPicPr>
      </xdr:nvPicPr>
      <xdr:blipFill>
        <a:blip xmlns:r="http://schemas.openxmlformats.org/officeDocument/2006/relationships" r:embed="rId28"/>
        <a:stretch>
          <a:fillRect/>
        </a:stretch>
      </xdr:blipFill>
      <xdr:spPr>
        <a:xfrm>
          <a:off x="470647" y="133574118"/>
          <a:ext cx="7971428" cy="6514286"/>
        </a:xfrm>
        <a:prstGeom prst="rect">
          <a:avLst/>
        </a:prstGeom>
      </xdr:spPr>
    </xdr:pic>
    <xdr:clientData/>
  </xdr:twoCellAnchor>
  <xdr:twoCellAnchor editAs="oneCell">
    <xdr:from>
      <xdr:col>1</xdr:col>
      <xdr:colOff>0</xdr:colOff>
      <xdr:row>626</xdr:row>
      <xdr:rowOff>0</xdr:rowOff>
    </xdr:from>
    <xdr:to>
      <xdr:col>11</xdr:col>
      <xdr:colOff>84384</xdr:colOff>
      <xdr:row>645</xdr:row>
      <xdr:rowOff>94146</xdr:rowOff>
    </xdr:to>
    <xdr:pic>
      <xdr:nvPicPr>
        <xdr:cNvPr id="106" name="図 105"/>
        <xdr:cNvPicPr>
          <a:picLocks noChangeAspect="1"/>
        </xdr:cNvPicPr>
      </xdr:nvPicPr>
      <xdr:blipFill>
        <a:blip xmlns:r="http://schemas.openxmlformats.org/officeDocument/2006/relationships" r:embed="rId29"/>
        <a:stretch>
          <a:fillRect/>
        </a:stretch>
      </xdr:blipFill>
      <xdr:spPr>
        <a:xfrm>
          <a:off x="470647" y="140297647"/>
          <a:ext cx="6247619" cy="4352381"/>
        </a:xfrm>
        <a:prstGeom prst="rect">
          <a:avLst/>
        </a:prstGeom>
      </xdr:spPr>
    </xdr:pic>
    <xdr:clientData/>
  </xdr:twoCellAnchor>
  <xdr:twoCellAnchor editAs="oneCell">
    <xdr:from>
      <xdr:col>1</xdr:col>
      <xdr:colOff>0</xdr:colOff>
      <xdr:row>646</xdr:row>
      <xdr:rowOff>0</xdr:rowOff>
    </xdr:from>
    <xdr:to>
      <xdr:col>17</xdr:col>
      <xdr:colOff>395966</xdr:colOff>
      <xdr:row>670</xdr:row>
      <xdr:rowOff>49747</xdr:rowOff>
    </xdr:to>
    <xdr:pic>
      <xdr:nvPicPr>
        <xdr:cNvPr id="107" name="図 106"/>
        <xdr:cNvPicPr>
          <a:picLocks noChangeAspect="1"/>
        </xdr:cNvPicPr>
      </xdr:nvPicPr>
      <xdr:blipFill>
        <a:blip xmlns:r="http://schemas.openxmlformats.org/officeDocument/2006/relationships" r:embed="rId30"/>
        <a:stretch>
          <a:fillRect/>
        </a:stretch>
      </xdr:blipFill>
      <xdr:spPr>
        <a:xfrm>
          <a:off x="470647" y="144780000"/>
          <a:ext cx="10257143" cy="5428571"/>
        </a:xfrm>
        <a:prstGeom prst="rect">
          <a:avLst/>
        </a:prstGeom>
      </xdr:spPr>
    </xdr:pic>
    <xdr:clientData/>
  </xdr:twoCellAnchor>
  <xdr:twoCellAnchor editAs="oneCell">
    <xdr:from>
      <xdr:col>1</xdr:col>
      <xdr:colOff>0</xdr:colOff>
      <xdr:row>671</xdr:row>
      <xdr:rowOff>0</xdr:rowOff>
    </xdr:from>
    <xdr:to>
      <xdr:col>22</xdr:col>
      <xdr:colOff>95301</xdr:colOff>
      <xdr:row>699</xdr:row>
      <xdr:rowOff>200896</xdr:rowOff>
    </xdr:to>
    <xdr:pic>
      <xdr:nvPicPr>
        <xdr:cNvPr id="108" name="図 107"/>
        <xdr:cNvPicPr>
          <a:picLocks noChangeAspect="1"/>
        </xdr:cNvPicPr>
      </xdr:nvPicPr>
      <xdr:blipFill>
        <a:blip xmlns:r="http://schemas.openxmlformats.org/officeDocument/2006/relationships" r:embed="rId31"/>
        <a:stretch>
          <a:fillRect/>
        </a:stretch>
      </xdr:blipFill>
      <xdr:spPr>
        <a:xfrm>
          <a:off x="470647" y="150382941"/>
          <a:ext cx="13038095" cy="6476190"/>
        </a:xfrm>
        <a:prstGeom prst="rect">
          <a:avLst/>
        </a:prstGeom>
      </xdr:spPr>
    </xdr:pic>
    <xdr:clientData/>
  </xdr:twoCellAnchor>
  <xdr:twoCellAnchor editAs="oneCell">
    <xdr:from>
      <xdr:col>1</xdr:col>
      <xdr:colOff>67235</xdr:colOff>
      <xdr:row>701</xdr:row>
      <xdr:rowOff>22412</xdr:rowOff>
    </xdr:from>
    <xdr:to>
      <xdr:col>12</xdr:col>
      <xdr:colOff>173390</xdr:colOff>
      <xdr:row>729</xdr:row>
      <xdr:rowOff>223308</xdr:rowOff>
    </xdr:to>
    <xdr:pic>
      <xdr:nvPicPr>
        <xdr:cNvPr id="110" name="図 109"/>
        <xdr:cNvPicPr>
          <a:picLocks noChangeAspect="1"/>
        </xdr:cNvPicPr>
      </xdr:nvPicPr>
      <xdr:blipFill>
        <a:blip xmlns:r="http://schemas.openxmlformats.org/officeDocument/2006/relationships" r:embed="rId32"/>
        <a:stretch>
          <a:fillRect/>
        </a:stretch>
      </xdr:blipFill>
      <xdr:spPr>
        <a:xfrm>
          <a:off x="537882" y="157128883"/>
          <a:ext cx="6885714" cy="6476190"/>
        </a:xfrm>
        <a:prstGeom prst="rect">
          <a:avLst/>
        </a:prstGeom>
      </xdr:spPr>
    </xdr:pic>
    <xdr:clientData/>
  </xdr:twoCellAnchor>
  <xdr:twoCellAnchor editAs="oneCell">
    <xdr:from>
      <xdr:col>1</xdr:col>
      <xdr:colOff>0</xdr:colOff>
      <xdr:row>731</xdr:row>
      <xdr:rowOff>0</xdr:rowOff>
    </xdr:from>
    <xdr:to>
      <xdr:col>9</xdr:col>
      <xdr:colOff>564650</xdr:colOff>
      <xdr:row>748</xdr:row>
      <xdr:rowOff>199524</xdr:rowOff>
    </xdr:to>
    <xdr:pic>
      <xdr:nvPicPr>
        <xdr:cNvPr id="111" name="図 110"/>
        <xdr:cNvPicPr>
          <a:picLocks noChangeAspect="1"/>
        </xdr:cNvPicPr>
      </xdr:nvPicPr>
      <xdr:blipFill>
        <a:blip xmlns:r="http://schemas.openxmlformats.org/officeDocument/2006/relationships" r:embed="rId33"/>
        <a:stretch>
          <a:fillRect/>
        </a:stretch>
      </xdr:blipFill>
      <xdr:spPr>
        <a:xfrm>
          <a:off x="470647" y="163830000"/>
          <a:ext cx="5495238" cy="4009524"/>
        </a:xfrm>
        <a:prstGeom prst="rect">
          <a:avLst/>
        </a:prstGeom>
      </xdr:spPr>
    </xdr:pic>
    <xdr:clientData/>
  </xdr:twoCellAnchor>
  <xdr:twoCellAnchor editAs="oneCell">
    <xdr:from>
      <xdr:col>1</xdr:col>
      <xdr:colOff>22412</xdr:colOff>
      <xdr:row>750</xdr:row>
      <xdr:rowOff>22411</xdr:rowOff>
    </xdr:from>
    <xdr:to>
      <xdr:col>12</xdr:col>
      <xdr:colOff>14433</xdr:colOff>
      <xdr:row>769</xdr:row>
      <xdr:rowOff>11204</xdr:rowOff>
    </xdr:to>
    <xdr:pic>
      <xdr:nvPicPr>
        <xdr:cNvPr id="113" name="図 112"/>
        <xdr:cNvPicPr>
          <a:picLocks noChangeAspect="1"/>
        </xdr:cNvPicPr>
      </xdr:nvPicPr>
      <xdr:blipFill>
        <a:blip xmlns:r="http://schemas.openxmlformats.org/officeDocument/2006/relationships" r:embed="rId34"/>
        <a:stretch>
          <a:fillRect/>
        </a:stretch>
      </xdr:blipFill>
      <xdr:spPr>
        <a:xfrm>
          <a:off x="493059" y="168110646"/>
          <a:ext cx="6771580" cy="4247029"/>
        </a:xfrm>
        <a:prstGeom prst="rect">
          <a:avLst/>
        </a:prstGeom>
      </xdr:spPr>
    </xdr:pic>
    <xdr:clientData/>
  </xdr:twoCellAnchor>
  <xdr:twoCellAnchor editAs="oneCell">
    <xdr:from>
      <xdr:col>1</xdr:col>
      <xdr:colOff>0</xdr:colOff>
      <xdr:row>770</xdr:row>
      <xdr:rowOff>0</xdr:rowOff>
    </xdr:from>
    <xdr:to>
      <xdr:col>12</xdr:col>
      <xdr:colOff>87108</xdr:colOff>
      <xdr:row>794</xdr:row>
      <xdr:rowOff>125938</xdr:rowOff>
    </xdr:to>
    <xdr:pic>
      <xdr:nvPicPr>
        <xdr:cNvPr id="114" name="図 113"/>
        <xdr:cNvPicPr>
          <a:picLocks noChangeAspect="1"/>
        </xdr:cNvPicPr>
      </xdr:nvPicPr>
      <xdr:blipFill>
        <a:blip xmlns:r="http://schemas.openxmlformats.org/officeDocument/2006/relationships" r:embed="rId35"/>
        <a:stretch>
          <a:fillRect/>
        </a:stretch>
      </xdr:blipFill>
      <xdr:spPr>
        <a:xfrm>
          <a:off x="470647" y="172570588"/>
          <a:ext cx="6866667" cy="5504762"/>
        </a:xfrm>
        <a:prstGeom prst="rect">
          <a:avLst/>
        </a:prstGeom>
      </xdr:spPr>
    </xdr:pic>
    <xdr:clientData/>
  </xdr:twoCellAnchor>
  <xdr:twoCellAnchor editAs="oneCell">
    <xdr:from>
      <xdr:col>1</xdr:col>
      <xdr:colOff>44824</xdr:colOff>
      <xdr:row>813</xdr:row>
      <xdr:rowOff>22411</xdr:rowOff>
    </xdr:from>
    <xdr:to>
      <xdr:col>18</xdr:col>
      <xdr:colOff>100657</xdr:colOff>
      <xdr:row>835</xdr:row>
      <xdr:rowOff>91823</xdr:rowOff>
    </xdr:to>
    <xdr:pic>
      <xdr:nvPicPr>
        <xdr:cNvPr id="115" name="図 114"/>
        <xdr:cNvPicPr>
          <a:picLocks noChangeAspect="1"/>
        </xdr:cNvPicPr>
      </xdr:nvPicPr>
      <xdr:blipFill>
        <a:blip xmlns:r="http://schemas.openxmlformats.org/officeDocument/2006/relationships" r:embed="rId36"/>
        <a:stretch>
          <a:fillRect/>
        </a:stretch>
      </xdr:blipFill>
      <xdr:spPr>
        <a:xfrm>
          <a:off x="515471" y="182230058"/>
          <a:ext cx="10533333" cy="5000000"/>
        </a:xfrm>
        <a:prstGeom prst="rect">
          <a:avLst/>
        </a:prstGeom>
      </xdr:spPr>
    </xdr:pic>
    <xdr:clientData/>
  </xdr:twoCellAnchor>
  <xdr:twoCellAnchor editAs="oneCell">
    <xdr:from>
      <xdr:col>1</xdr:col>
      <xdr:colOff>0</xdr:colOff>
      <xdr:row>795</xdr:row>
      <xdr:rowOff>0</xdr:rowOff>
    </xdr:from>
    <xdr:to>
      <xdr:col>18</xdr:col>
      <xdr:colOff>417738</xdr:colOff>
      <xdr:row>811</xdr:row>
      <xdr:rowOff>214117</xdr:rowOff>
    </xdr:to>
    <xdr:pic>
      <xdr:nvPicPr>
        <xdr:cNvPr id="116" name="図 115"/>
        <xdr:cNvPicPr>
          <a:picLocks noChangeAspect="1"/>
        </xdr:cNvPicPr>
      </xdr:nvPicPr>
      <xdr:blipFill>
        <a:blip xmlns:r="http://schemas.openxmlformats.org/officeDocument/2006/relationships" r:embed="rId37"/>
        <a:stretch>
          <a:fillRect/>
        </a:stretch>
      </xdr:blipFill>
      <xdr:spPr>
        <a:xfrm>
          <a:off x="470647" y="178173529"/>
          <a:ext cx="10895238" cy="3800000"/>
        </a:xfrm>
        <a:prstGeom prst="rect">
          <a:avLst/>
        </a:prstGeom>
      </xdr:spPr>
    </xdr:pic>
    <xdr:clientData/>
  </xdr:twoCellAnchor>
  <xdr:twoCellAnchor editAs="oneCell">
    <xdr:from>
      <xdr:col>1</xdr:col>
      <xdr:colOff>0</xdr:colOff>
      <xdr:row>836</xdr:row>
      <xdr:rowOff>0</xdr:rowOff>
    </xdr:from>
    <xdr:to>
      <xdr:col>23</xdr:col>
      <xdr:colOff>12310</xdr:colOff>
      <xdr:row>863</xdr:row>
      <xdr:rowOff>63110</xdr:rowOff>
    </xdr:to>
    <xdr:pic>
      <xdr:nvPicPr>
        <xdr:cNvPr id="117" name="図 116"/>
        <xdr:cNvPicPr>
          <a:picLocks noChangeAspect="1"/>
        </xdr:cNvPicPr>
      </xdr:nvPicPr>
      <xdr:blipFill>
        <a:blip xmlns:r="http://schemas.openxmlformats.org/officeDocument/2006/relationships" r:embed="rId38"/>
        <a:stretch>
          <a:fillRect/>
        </a:stretch>
      </xdr:blipFill>
      <xdr:spPr>
        <a:xfrm>
          <a:off x="470647" y="187362353"/>
          <a:ext cx="13571428" cy="6114286"/>
        </a:xfrm>
        <a:prstGeom prst="rect">
          <a:avLst/>
        </a:prstGeom>
      </xdr:spPr>
    </xdr:pic>
    <xdr:clientData/>
  </xdr:twoCellAnchor>
  <xdr:twoCellAnchor editAs="oneCell">
    <xdr:from>
      <xdr:col>1</xdr:col>
      <xdr:colOff>0</xdr:colOff>
      <xdr:row>864</xdr:row>
      <xdr:rowOff>0</xdr:rowOff>
    </xdr:from>
    <xdr:to>
      <xdr:col>16</xdr:col>
      <xdr:colOff>179294</xdr:colOff>
      <xdr:row>886</xdr:row>
      <xdr:rowOff>145388</xdr:rowOff>
    </xdr:to>
    <xdr:pic>
      <xdr:nvPicPr>
        <xdr:cNvPr id="118" name="図 117"/>
        <xdr:cNvPicPr>
          <a:picLocks noChangeAspect="1"/>
        </xdr:cNvPicPr>
      </xdr:nvPicPr>
      <xdr:blipFill>
        <a:blip xmlns:r="http://schemas.openxmlformats.org/officeDocument/2006/relationships" r:embed="rId39"/>
        <a:stretch>
          <a:fillRect/>
        </a:stretch>
      </xdr:blipFill>
      <xdr:spPr>
        <a:xfrm>
          <a:off x="470647" y="193637647"/>
          <a:ext cx="9424147" cy="5075976"/>
        </a:xfrm>
        <a:prstGeom prst="rect">
          <a:avLst/>
        </a:prstGeom>
      </xdr:spPr>
    </xdr:pic>
    <xdr:clientData/>
  </xdr:twoCellAnchor>
  <xdr:twoCellAnchor editAs="oneCell">
    <xdr:from>
      <xdr:col>1</xdr:col>
      <xdr:colOff>0</xdr:colOff>
      <xdr:row>887</xdr:row>
      <xdr:rowOff>0</xdr:rowOff>
    </xdr:from>
    <xdr:to>
      <xdr:col>16</xdr:col>
      <xdr:colOff>177392</xdr:colOff>
      <xdr:row>907</xdr:row>
      <xdr:rowOff>179294</xdr:rowOff>
    </xdr:to>
    <xdr:pic>
      <xdr:nvPicPr>
        <xdr:cNvPr id="119" name="図 118"/>
        <xdr:cNvPicPr>
          <a:picLocks noChangeAspect="1"/>
        </xdr:cNvPicPr>
      </xdr:nvPicPr>
      <xdr:blipFill>
        <a:blip xmlns:r="http://schemas.openxmlformats.org/officeDocument/2006/relationships" r:embed="rId40"/>
        <a:stretch>
          <a:fillRect/>
        </a:stretch>
      </xdr:blipFill>
      <xdr:spPr>
        <a:xfrm>
          <a:off x="470647" y="198792353"/>
          <a:ext cx="9422245" cy="4661647"/>
        </a:xfrm>
        <a:prstGeom prst="rect">
          <a:avLst/>
        </a:prstGeom>
      </xdr:spPr>
    </xdr:pic>
    <xdr:clientData/>
  </xdr:twoCellAnchor>
  <xdr:twoCellAnchor editAs="oneCell">
    <xdr:from>
      <xdr:col>1</xdr:col>
      <xdr:colOff>0</xdr:colOff>
      <xdr:row>909</xdr:row>
      <xdr:rowOff>0</xdr:rowOff>
    </xdr:from>
    <xdr:to>
      <xdr:col>20</xdr:col>
      <xdr:colOff>42234</xdr:colOff>
      <xdr:row>936</xdr:row>
      <xdr:rowOff>129775</xdr:rowOff>
    </xdr:to>
    <xdr:pic>
      <xdr:nvPicPr>
        <xdr:cNvPr id="121" name="図 120"/>
        <xdr:cNvPicPr>
          <a:picLocks noChangeAspect="1"/>
        </xdr:cNvPicPr>
      </xdr:nvPicPr>
      <xdr:blipFill>
        <a:blip xmlns:r="http://schemas.openxmlformats.org/officeDocument/2006/relationships" r:embed="rId41"/>
        <a:stretch>
          <a:fillRect/>
        </a:stretch>
      </xdr:blipFill>
      <xdr:spPr>
        <a:xfrm>
          <a:off x="470647" y="203722941"/>
          <a:ext cx="11752381" cy="6180952"/>
        </a:xfrm>
        <a:prstGeom prst="rect">
          <a:avLst/>
        </a:prstGeom>
      </xdr:spPr>
    </xdr:pic>
    <xdr:clientData/>
  </xdr:twoCellAnchor>
  <xdr:twoCellAnchor editAs="oneCell">
    <xdr:from>
      <xdr:col>1</xdr:col>
      <xdr:colOff>0</xdr:colOff>
      <xdr:row>938</xdr:row>
      <xdr:rowOff>0</xdr:rowOff>
    </xdr:from>
    <xdr:to>
      <xdr:col>19</xdr:col>
      <xdr:colOff>605117</xdr:colOff>
      <xdr:row>965</xdr:row>
      <xdr:rowOff>188259</xdr:rowOff>
    </xdr:to>
    <xdr:pic>
      <xdr:nvPicPr>
        <xdr:cNvPr id="122" name="図 121"/>
        <xdr:cNvPicPr>
          <a:picLocks noChangeAspect="1"/>
        </xdr:cNvPicPr>
      </xdr:nvPicPr>
      <xdr:blipFill>
        <a:blip xmlns:r="http://schemas.openxmlformats.org/officeDocument/2006/relationships" r:embed="rId42"/>
        <a:stretch>
          <a:fillRect/>
        </a:stretch>
      </xdr:blipFill>
      <xdr:spPr>
        <a:xfrm>
          <a:off x="470647" y="210222353"/>
          <a:ext cx="11698941" cy="6239435"/>
        </a:xfrm>
        <a:prstGeom prst="rect">
          <a:avLst/>
        </a:prstGeom>
      </xdr:spPr>
    </xdr:pic>
    <xdr:clientData/>
  </xdr:twoCellAnchor>
  <xdr:twoCellAnchor editAs="oneCell">
    <xdr:from>
      <xdr:col>1</xdr:col>
      <xdr:colOff>0</xdr:colOff>
      <xdr:row>967</xdr:row>
      <xdr:rowOff>0</xdr:rowOff>
    </xdr:from>
    <xdr:to>
      <xdr:col>26</xdr:col>
      <xdr:colOff>534769</xdr:colOff>
      <xdr:row>995</xdr:row>
      <xdr:rowOff>29468</xdr:rowOff>
    </xdr:to>
    <xdr:pic>
      <xdr:nvPicPr>
        <xdr:cNvPr id="123" name="図 122"/>
        <xdr:cNvPicPr>
          <a:picLocks noChangeAspect="1"/>
        </xdr:cNvPicPr>
      </xdr:nvPicPr>
      <xdr:blipFill>
        <a:blip xmlns:r="http://schemas.openxmlformats.org/officeDocument/2006/relationships" r:embed="rId43"/>
        <a:stretch>
          <a:fillRect/>
        </a:stretch>
      </xdr:blipFill>
      <xdr:spPr>
        <a:xfrm>
          <a:off x="470647" y="216721765"/>
          <a:ext cx="15942857" cy="6304762"/>
        </a:xfrm>
        <a:prstGeom prst="rect">
          <a:avLst/>
        </a:prstGeom>
      </xdr:spPr>
    </xdr:pic>
    <xdr:clientData/>
  </xdr:twoCellAnchor>
  <xdr:twoCellAnchor editAs="oneCell">
    <xdr:from>
      <xdr:col>1</xdr:col>
      <xdr:colOff>11205</xdr:colOff>
      <xdr:row>996</xdr:row>
      <xdr:rowOff>24091</xdr:rowOff>
    </xdr:from>
    <xdr:to>
      <xdr:col>19</xdr:col>
      <xdr:colOff>33616</xdr:colOff>
      <xdr:row>1016</xdr:row>
      <xdr:rowOff>336</xdr:rowOff>
    </xdr:to>
    <xdr:pic>
      <xdr:nvPicPr>
        <xdr:cNvPr id="124" name="図 123"/>
        <xdr:cNvPicPr>
          <a:picLocks noChangeAspect="1"/>
        </xdr:cNvPicPr>
      </xdr:nvPicPr>
      <xdr:blipFill>
        <a:blip xmlns:r="http://schemas.openxmlformats.org/officeDocument/2006/relationships" r:embed="rId44"/>
        <a:stretch>
          <a:fillRect/>
        </a:stretch>
      </xdr:blipFill>
      <xdr:spPr>
        <a:xfrm>
          <a:off x="481852" y="223245267"/>
          <a:ext cx="11116235" cy="4458598"/>
        </a:xfrm>
        <a:prstGeom prst="rect">
          <a:avLst/>
        </a:prstGeom>
      </xdr:spPr>
    </xdr:pic>
    <xdr:clientData/>
  </xdr:twoCellAnchor>
  <xdr:twoCellAnchor editAs="oneCell">
    <xdr:from>
      <xdr:col>1</xdr:col>
      <xdr:colOff>11205</xdr:colOff>
      <xdr:row>1017</xdr:row>
      <xdr:rowOff>11206</xdr:rowOff>
    </xdr:from>
    <xdr:to>
      <xdr:col>12</xdr:col>
      <xdr:colOff>235323</xdr:colOff>
      <xdr:row>1038</xdr:row>
      <xdr:rowOff>132397</xdr:rowOff>
    </xdr:to>
    <xdr:pic>
      <xdr:nvPicPr>
        <xdr:cNvPr id="125" name="図 124"/>
        <xdr:cNvPicPr>
          <a:picLocks noChangeAspect="1"/>
        </xdr:cNvPicPr>
      </xdr:nvPicPr>
      <xdr:blipFill>
        <a:blip xmlns:r="http://schemas.openxmlformats.org/officeDocument/2006/relationships" r:embed="rId45"/>
        <a:stretch>
          <a:fillRect/>
        </a:stretch>
      </xdr:blipFill>
      <xdr:spPr>
        <a:xfrm>
          <a:off x="481852" y="227938853"/>
          <a:ext cx="7003677" cy="4827662"/>
        </a:xfrm>
        <a:prstGeom prst="rect">
          <a:avLst/>
        </a:prstGeom>
      </xdr:spPr>
    </xdr:pic>
    <xdr:clientData/>
  </xdr:twoCellAnchor>
  <xdr:twoCellAnchor editAs="oneCell">
    <xdr:from>
      <xdr:col>1</xdr:col>
      <xdr:colOff>11204</xdr:colOff>
      <xdr:row>1040</xdr:row>
      <xdr:rowOff>24091</xdr:rowOff>
    </xdr:from>
    <xdr:to>
      <xdr:col>12</xdr:col>
      <xdr:colOff>235322</xdr:colOff>
      <xdr:row>1062</xdr:row>
      <xdr:rowOff>155577</xdr:rowOff>
    </xdr:to>
    <xdr:pic>
      <xdr:nvPicPr>
        <xdr:cNvPr id="126" name="図 125"/>
        <xdr:cNvPicPr>
          <a:picLocks noChangeAspect="1"/>
        </xdr:cNvPicPr>
      </xdr:nvPicPr>
      <xdr:blipFill>
        <a:blip xmlns:r="http://schemas.openxmlformats.org/officeDocument/2006/relationships" r:embed="rId46"/>
        <a:stretch>
          <a:fillRect/>
        </a:stretch>
      </xdr:blipFill>
      <xdr:spPr>
        <a:xfrm>
          <a:off x="481851" y="233106444"/>
          <a:ext cx="7003677" cy="5062074"/>
        </a:xfrm>
        <a:prstGeom prst="rect">
          <a:avLst/>
        </a:prstGeom>
      </xdr:spPr>
    </xdr:pic>
    <xdr:clientData/>
  </xdr:twoCellAnchor>
  <xdr:twoCellAnchor editAs="oneCell">
    <xdr:from>
      <xdr:col>0</xdr:col>
      <xdr:colOff>470646</xdr:colOff>
      <xdr:row>1064</xdr:row>
      <xdr:rowOff>0</xdr:rowOff>
    </xdr:from>
    <xdr:to>
      <xdr:col>12</xdr:col>
      <xdr:colOff>224117</xdr:colOff>
      <xdr:row>1087</xdr:row>
      <xdr:rowOff>46337</xdr:rowOff>
    </xdr:to>
    <xdr:pic>
      <xdr:nvPicPr>
        <xdr:cNvPr id="127" name="図 126"/>
        <xdr:cNvPicPr>
          <a:picLocks noChangeAspect="1"/>
        </xdr:cNvPicPr>
      </xdr:nvPicPr>
      <xdr:blipFill>
        <a:blip xmlns:r="http://schemas.openxmlformats.org/officeDocument/2006/relationships" r:embed="rId47"/>
        <a:stretch>
          <a:fillRect/>
        </a:stretch>
      </xdr:blipFill>
      <xdr:spPr>
        <a:xfrm>
          <a:off x="470646" y="238461176"/>
          <a:ext cx="7003677" cy="5201043"/>
        </a:xfrm>
        <a:prstGeom prst="rect">
          <a:avLst/>
        </a:prstGeom>
      </xdr:spPr>
    </xdr:pic>
    <xdr:clientData/>
  </xdr:twoCellAnchor>
  <xdr:twoCellAnchor editAs="oneCell">
    <xdr:from>
      <xdr:col>0</xdr:col>
      <xdr:colOff>470646</xdr:colOff>
      <xdr:row>1087</xdr:row>
      <xdr:rowOff>224117</xdr:rowOff>
    </xdr:from>
    <xdr:to>
      <xdr:col>12</xdr:col>
      <xdr:colOff>190499</xdr:colOff>
      <xdr:row>1107</xdr:row>
      <xdr:rowOff>103577</xdr:rowOff>
    </xdr:to>
    <xdr:pic>
      <xdr:nvPicPr>
        <xdr:cNvPr id="128" name="図 127"/>
        <xdr:cNvPicPr>
          <a:picLocks noChangeAspect="1"/>
        </xdr:cNvPicPr>
      </xdr:nvPicPr>
      <xdr:blipFill>
        <a:blip xmlns:r="http://schemas.openxmlformats.org/officeDocument/2006/relationships" r:embed="rId48"/>
        <a:stretch>
          <a:fillRect/>
        </a:stretch>
      </xdr:blipFill>
      <xdr:spPr>
        <a:xfrm>
          <a:off x="470646" y="243839999"/>
          <a:ext cx="6970059" cy="4361813"/>
        </a:xfrm>
        <a:prstGeom prst="rect">
          <a:avLst/>
        </a:prstGeom>
      </xdr:spPr>
    </xdr:pic>
    <xdr:clientData/>
  </xdr:twoCellAnchor>
  <xdr:twoCellAnchor editAs="oneCell">
    <xdr:from>
      <xdr:col>1</xdr:col>
      <xdr:colOff>22413</xdr:colOff>
      <xdr:row>1125</xdr:row>
      <xdr:rowOff>33617</xdr:rowOff>
    </xdr:from>
    <xdr:to>
      <xdr:col>15</xdr:col>
      <xdr:colOff>460318</xdr:colOff>
      <xdr:row>1143</xdr:row>
      <xdr:rowOff>123264</xdr:rowOff>
    </xdr:to>
    <xdr:pic>
      <xdr:nvPicPr>
        <xdr:cNvPr id="129" name="図 128"/>
        <xdr:cNvPicPr>
          <a:picLocks noChangeAspect="1"/>
        </xdr:cNvPicPr>
      </xdr:nvPicPr>
      <xdr:blipFill>
        <a:blip xmlns:r="http://schemas.openxmlformats.org/officeDocument/2006/relationships" r:embed="rId49"/>
        <a:stretch>
          <a:fillRect/>
        </a:stretch>
      </xdr:blipFill>
      <xdr:spPr>
        <a:xfrm>
          <a:off x="493060" y="252165970"/>
          <a:ext cx="9066434" cy="4123765"/>
        </a:xfrm>
        <a:prstGeom prst="rect">
          <a:avLst/>
        </a:prstGeom>
      </xdr:spPr>
    </xdr:pic>
    <xdr:clientData/>
  </xdr:twoCellAnchor>
  <xdr:twoCellAnchor editAs="oneCell">
    <xdr:from>
      <xdr:col>1</xdr:col>
      <xdr:colOff>0</xdr:colOff>
      <xdr:row>1108</xdr:row>
      <xdr:rowOff>0</xdr:rowOff>
    </xdr:from>
    <xdr:to>
      <xdr:col>15</xdr:col>
      <xdr:colOff>504804</xdr:colOff>
      <xdr:row>1124</xdr:row>
      <xdr:rowOff>4594</xdr:rowOff>
    </xdr:to>
    <xdr:pic>
      <xdr:nvPicPr>
        <xdr:cNvPr id="130" name="図 129"/>
        <xdr:cNvPicPr>
          <a:picLocks noChangeAspect="1"/>
        </xdr:cNvPicPr>
      </xdr:nvPicPr>
      <xdr:blipFill>
        <a:blip xmlns:r="http://schemas.openxmlformats.org/officeDocument/2006/relationships" r:embed="rId50"/>
        <a:stretch>
          <a:fillRect/>
        </a:stretch>
      </xdr:blipFill>
      <xdr:spPr>
        <a:xfrm>
          <a:off x="470647" y="248322353"/>
          <a:ext cx="9133333" cy="35904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abSelected="1" zoomScaleNormal="100" workbookViewId="0">
      <pane xSplit="1" ySplit="8" topLeftCell="B9" activePane="bottomRight" state="frozen"/>
      <selection pane="topRight" activeCell="B1" sqref="B1"/>
      <selection pane="bottomLeft" activeCell="A9" sqref="A9"/>
      <selection pane="bottomRight" activeCell="D68" sqref="D68"/>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21" x14ac:dyDescent="0.4">
      <c r="A1" s="1" t="s">
        <v>7</v>
      </c>
      <c r="C1" t="s">
        <v>62</v>
      </c>
    </row>
    <row r="2" spans="1:21" x14ac:dyDescent="0.4">
      <c r="A2" s="1" t="s">
        <v>8</v>
      </c>
      <c r="C2" t="s">
        <v>67</v>
      </c>
    </row>
    <row r="3" spans="1:21" x14ac:dyDescent="0.4">
      <c r="A3" s="1" t="s">
        <v>10</v>
      </c>
      <c r="C3" s="26">
        <v>100000</v>
      </c>
    </row>
    <row r="4" spans="1:21" x14ac:dyDescent="0.4">
      <c r="A4" s="1" t="s">
        <v>11</v>
      </c>
      <c r="C4" s="26" t="s">
        <v>13</v>
      </c>
    </row>
    <row r="5" spans="1:21" ht="19.5" thickBot="1" x14ac:dyDescent="0.45">
      <c r="A5" s="1" t="s">
        <v>12</v>
      </c>
      <c r="C5" s="26" t="s">
        <v>34</v>
      </c>
      <c r="Q5" s="110" t="s">
        <v>39</v>
      </c>
      <c r="R5" s="110">
        <v>480</v>
      </c>
      <c r="S5" s="110" t="s">
        <v>44</v>
      </c>
      <c r="T5" s="110">
        <f>IF(T6&gt;0,R6-R8,R6-R5)</f>
        <v>30</v>
      </c>
      <c r="U5" s="113">
        <f>ABS(T5/T6)</f>
        <v>3.75</v>
      </c>
    </row>
    <row r="6" spans="1:21" ht="19.5" thickBot="1" x14ac:dyDescent="0.45">
      <c r="A6" s="21" t="s">
        <v>0</v>
      </c>
      <c r="B6" s="21" t="s">
        <v>1</v>
      </c>
      <c r="C6" s="21" t="s">
        <v>1</v>
      </c>
      <c r="D6" s="42" t="s">
        <v>25</v>
      </c>
      <c r="E6" s="22"/>
      <c r="F6" s="23"/>
      <c r="G6" s="134" t="s">
        <v>3</v>
      </c>
      <c r="H6" s="135"/>
      <c r="I6" s="141"/>
      <c r="J6" s="134" t="s">
        <v>23</v>
      </c>
      <c r="K6" s="135"/>
      <c r="L6" s="141"/>
      <c r="M6" s="134" t="s">
        <v>24</v>
      </c>
      <c r="N6" s="135"/>
      <c r="O6" s="141"/>
      <c r="Q6" s="110" t="s">
        <v>40</v>
      </c>
      <c r="R6" s="110">
        <v>518</v>
      </c>
      <c r="S6" s="110" t="s">
        <v>43</v>
      </c>
      <c r="T6" s="110">
        <f>R8-R5</f>
        <v>8</v>
      </c>
      <c r="U6" s="112"/>
    </row>
    <row r="7" spans="1:21" ht="19.5" thickBot="1" x14ac:dyDescent="0.45">
      <c r="A7" s="24"/>
      <c r="B7" s="24" t="s">
        <v>2</v>
      </c>
      <c r="C7" s="46" t="s">
        <v>29</v>
      </c>
      <c r="D7" s="11">
        <v>1.27</v>
      </c>
      <c r="E7" s="12">
        <v>1.5</v>
      </c>
      <c r="F7" s="13">
        <v>2</v>
      </c>
      <c r="G7" s="11">
        <v>1.27</v>
      </c>
      <c r="H7" s="12">
        <v>1.5</v>
      </c>
      <c r="I7" s="13">
        <v>2</v>
      </c>
      <c r="J7" s="11">
        <v>1.27</v>
      </c>
      <c r="K7" s="12">
        <v>1.5</v>
      </c>
      <c r="L7" s="13">
        <v>2</v>
      </c>
      <c r="M7" s="11">
        <v>1.27</v>
      </c>
      <c r="N7" s="12">
        <v>1.5</v>
      </c>
      <c r="O7" s="13">
        <v>2</v>
      </c>
      <c r="Q7" s="110" t="s">
        <v>41</v>
      </c>
      <c r="R7" s="111">
        <v>469</v>
      </c>
      <c r="S7" s="110" t="s">
        <v>45</v>
      </c>
      <c r="T7" s="110">
        <f>IF(T6&gt;0,R5-R7,R8-R7)</f>
        <v>11</v>
      </c>
      <c r="U7" s="113">
        <f>ABS(T7/T6)</f>
        <v>1.375</v>
      </c>
    </row>
    <row r="8" spans="1:21" ht="19.5" thickBot="1" x14ac:dyDescent="0.45">
      <c r="A8" s="126" t="s">
        <v>9</v>
      </c>
      <c r="B8" s="10"/>
      <c r="C8" s="43"/>
      <c r="D8" s="15"/>
      <c r="E8" s="14"/>
      <c r="F8" s="16"/>
      <c r="G8" s="17">
        <f>C3</f>
        <v>100000</v>
      </c>
      <c r="H8" s="18">
        <f>C3</f>
        <v>100000</v>
      </c>
      <c r="I8" s="19">
        <f>C3</f>
        <v>100000</v>
      </c>
      <c r="J8" s="138" t="s">
        <v>23</v>
      </c>
      <c r="K8" s="139"/>
      <c r="L8" s="140"/>
      <c r="M8" s="138"/>
      <c r="N8" s="139"/>
      <c r="O8" s="140"/>
      <c r="Q8" s="110" t="s">
        <v>42</v>
      </c>
      <c r="R8" s="110">
        <v>488</v>
      </c>
    </row>
    <row r="9" spans="1:21" x14ac:dyDescent="0.4">
      <c r="A9" s="127">
        <v>1</v>
      </c>
      <c r="B9" s="100">
        <v>44161</v>
      </c>
      <c r="C9" s="101">
        <v>2</v>
      </c>
      <c r="D9" s="102">
        <v>-1</v>
      </c>
      <c r="E9" s="103">
        <v>-1</v>
      </c>
      <c r="F9" s="104">
        <v>-1</v>
      </c>
      <c r="G9" s="20">
        <f>IF(D9="","",G8+M9)</f>
        <v>97000</v>
      </c>
      <c r="H9" s="20">
        <f>IF(E9="","",H8+N9)</f>
        <v>97000</v>
      </c>
      <c r="I9" s="20">
        <f>IF(F9="","",I8+O9)</f>
        <v>97000</v>
      </c>
      <c r="J9" s="36">
        <f t="shared" ref="J9:L12" si="0">IF(G8="","",G8*0.03)</f>
        <v>3000</v>
      </c>
      <c r="K9" s="37">
        <f t="shared" si="0"/>
        <v>3000</v>
      </c>
      <c r="L9" s="38">
        <f t="shared" si="0"/>
        <v>3000</v>
      </c>
      <c r="M9" s="36">
        <f t="shared" ref="M9:O12" si="1">IF(D9="","",J9*D9)</f>
        <v>-3000</v>
      </c>
      <c r="N9" s="37">
        <f t="shared" si="1"/>
        <v>-3000</v>
      </c>
      <c r="O9" s="38">
        <f t="shared" si="1"/>
        <v>-3000</v>
      </c>
      <c r="P9" s="35"/>
      <c r="Q9" s="35"/>
      <c r="R9" s="35"/>
    </row>
    <row r="10" spans="1:21" x14ac:dyDescent="0.4">
      <c r="A10" s="127">
        <v>2</v>
      </c>
      <c r="B10" s="105">
        <v>44160</v>
      </c>
      <c r="C10" s="106">
        <v>2</v>
      </c>
      <c r="D10" s="107">
        <v>-1</v>
      </c>
      <c r="E10" s="98">
        <v>-1</v>
      </c>
      <c r="F10" s="62">
        <v>-1</v>
      </c>
      <c r="G10" s="20">
        <f t="shared" ref="G10:G42" si="2">IF(D10="","",G9+M10)</f>
        <v>94090</v>
      </c>
      <c r="H10" s="20">
        <f t="shared" ref="H10:H42" si="3">IF(E10="","",H9+N10)</f>
        <v>94090</v>
      </c>
      <c r="I10" s="20">
        <f t="shared" ref="I10:I42" si="4">IF(F10="","",I9+O10)</f>
        <v>94090</v>
      </c>
      <c r="J10" s="39">
        <f t="shared" si="0"/>
        <v>2910</v>
      </c>
      <c r="K10" s="40">
        <f t="shared" si="0"/>
        <v>2910</v>
      </c>
      <c r="L10" s="41">
        <f t="shared" si="0"/>
        <v>2910</v>
      </c>
      <c r="M10" s="39">
        <f t="shared" si="1"/>
        <v>-2910</v>
      </c>
      <c r="N10" s="40">
        <f t="shared" si="1"/>
        <v>-2910</v>
      </c>
      <c r="O10" s="41">
        <f t="shared" si="1"/>
        <v>-2910</v>
      </c>
      <c r="P10" s="35"/>
      <c r="Q10" s="35"/>
      <c r="R10" s="35"/>
    </row>
    <row r="11" spans="1:21" x14ac:dyDescent="0.4">
      <c r="A11" s="127">
        <v>3</v>
      </c>
      <c r="B11" s="105">
        <v>44155</v>
      </c>
      <c r="C11" s="106">
        <v>2</v>
      </c>
      <c r="D11" s="107">
        <v>1.27</v>
      </c>
      <c r="E11" s="98">
        <v>-1</v>
      </c>
      <c r="F11" s="62">
        <v>-1</v>
      </c>
      <c r="G11" s="20">
        <f t="shared" si="2"/>
        <v>97674.828999999998</v>
      </c>
      <c r="H11" s="20">
        <f t="shared" si="3"/>
        <v>91267.3</v>
      </c>
      <c r="I11" s="20">
        <f t="shared" si="4"/>
        <v>91267.3</v>
      </c>
      <c r="J11" s="39">
        <f t="shared" si="0"/>
        <v>2822.7</v>
      </c>
      <c r="K11" s="40">
        <f t="shared" si="0"/>
        <v>2822.7</v>
      </c>
      <c r="L11" s="41">
        <f t="shared" si="0"/>
        <v>2822.7</v>
      </c>
      <c r="M11" s="39">
        <f t="shared" si="1"/>
        <v>3584.8289999999997</v>
      </c>
      <c r="N11" s="40">
        <f t="shared" si="1"/>
        <v>-2822.7</v>
      </c>
      <c r="O11" s="41">
        <f t="shared" si="1"/>
        <v>-2822.7</v>
      </c>
      <c r="P11" s="35"/>
      <c r="Q11" s="35"/>
      <c r="R11" s="35"/>
    </row>
    <row r="12" spans="1:21" x14ac:dyDescent="0.4">
      <c r="A12" s="127">
        <v>4</v>
      </c>
      <c r="B12" s="105">
        <v>44153</v>
      </c>
      <c r="C12" s="106">
        <v>2</v>
      </c>
      <c r="D12" s="107">
        <v>-1</v>
      </c>
      <c r="E12" s="98">
        <v>-1</v>
      </c>
      <c r="F12" s="62">
        <v>-1</v>
      </c>
      <c r="G12" s="20">
        <f t="shared" si="2"/>
        <v>94744.584130000003</v>
      </c>
      <c r="H12" s="20">
        <f t="shared" si="3"/>
        <v>88529.281000000003</v>
      </c>
      <c r="I12" s="20">
        <f t="shared" si="4"/>
        <v>88529.281000000003</v>
      </c>
      <c r="J12" s="39">
        <f t="shared" si="0"/>
        <v>2930.24487</v>
      </c>
      <c r="K12" s="40">
        <f t="shared" si="0"/>
        <v>2738.0189999999998</v>
      </c>
      <c r="L12" s="41">
        <f t="shared" si="0"/>
        <v>2738.0189999999998</v>
      </c>
      <c r="M12" s="39">
        <f t="shared" si="1"/>
        <v>-2930.24487</v>
      </c>
      <c r="N12" s="40">
        <f t="shared" si="1"/>
        <v>-2738.0189999999998</v>
      </c>
      <c r="O12" s="41">
        <f t="shared" si="1"/>
        <v>-2738.0189999999998</v>
      </c>
      <c r="P12" s="35"/>
      <c r="Q12" s="35"/>
      <c r="R12" s="35"/>
    </row>
    <row r="13" spans="1:21" x14ac:dyDescent="0.4">
      <c r="A13" s="127">
        <v>5</v>
      </c>
      <c r="B13" s="105">
        <v>44147</v>
      </c>
      <c r="C13" s="106">
        <v>2</v>
      </c>
      <c r="D13" s="107">
        <v>1.27</v>
      </c>
      <c r="E13" s="98">
        <v>1.5</v>
      </c>
      <c r="F13" s="63">
        <v>2</v>
      </c>
      <c r="G13" s="20">
        <f t="shared" si="2"/>
        <v>98354.352785352996</v>
      </c>
      <c r="H13" s="20">
        <f t="shared" si="3"/>
        <v>92513.098645000005</v>
      </c>
      <c r="I13" s="20">
        <f t="shared" si="4"/>
        <v>93841.037859999997</v>
      </c>
      <c r="J13" s="39">
        <f t="shared" ref="J13:J58" si="5">IF(G12="","",G12*0.03)</f>
        <v>2842.3375239000002</v>
      </c>
      <c r="K13" s="40">
        <f t="shared" ref="K13:K58" si="6">IF(H12="","",H12*0.03)</f>
        <v>2655.8784300000002</v>
      </c>
      <c r="L13" s="41">
        <f t="shared" ref="L13:L58" si="7">IF(I12="","",I12*0.03)</f>
        <v>2655.8784300000002</v>
      </c>
      <c r="M13" s="39">
        <f t="shared" ref="M13:M58" si="8">IF(D13="","",J13*D13)</f>
        <v>3609.7686553530002</v>
      </c>
      <c r="N13" s="40">
        <f t="shared" ref="N13:N58" si="9">IF(E13="","",K13*E13)</f>
        <v>3983.8176450000001</v>
      </c>
      <c r="O13" s="41">
        <f t="shared" ref="O13:O58" si="10">IF(F13="","",L13*F13)</f>
        <v>5311.7568600000004</v>
      </c>
      <c r="P13" s="35" t="s">
        <v>68</v>
      </c>
      <c r="Q13" s="35"/>
      <c r="R13" s="35"/>
    </row>
    <row r="14" spans="1:21" x14ac:dyDescent="0.4">
      <c r="A14" s="127">
        <v>6</v>
      </c>
      <c r="B14" s="105">
        <v>44146</v>
      </c>
      <c r="C14" s="106">
        <v>1</v>
      </c>
      <c r="D14" s="107">
        <v>-1</v>
      </c>
      <c r="E14" s="98">
        <v>-1</v>
      </c>
      <c r="F14" s="62">
        <v>-1</v>
      </c>
      <c r="G14" s="20">
        <f t="shared" si="2"/>
        <v>95403.722201792407</v>
      </c>
      <c r="H14" s="20">
        <f t="shared" si="3"/>
        <v>89737.705685649998</v>
      </c>
      <c r="I14" s="20">
        <f t="shared" si="4"/>
        <v>91025.806724199996</v>
      </c>
      <c r="J14" s="39">
        <f t="shared" si="5"/>
        <v>2950.6305835605899</v>
      </c>
      <c r="K14" s="40">
        <f t="shared" si="6"/>
        <v>2775.3929593500002</v>
      </c>
      <c r="L14" s="41">
        <f t="shared" si="7"/>
        <v>2815.2311357999997</v>
      </c>
      <c r="M14" s="39">
        <f t="shared" si="8"/>
        <v>-2950.6305835605899</v>
      </c>
      <c r="N14" s="40">
        <f t="shared" si="9"/>
        <v>-2775.3929593500002</v>
      </c>
      <c r="O14" s="41">
        <f t="shared" si="10"/>
        <v>-2815.2311357999997</v>
      </c>
      <c r="P14" s="35" t="s">
        <v>69</v>
      </c>
      <c r="Q14" s="35"/>
      <c r="R14" s="35"/>
    </row>
    <row r="15" spans="1:21" x14ac:dyDescent="0.4">
      <c r="A15" s="127">
        <v>7</v>
      </c>
      <c r="B15" s="105">
        <v>44141</v>
      </c>
      <c r="C15" s="106">
        <v>2</v>
      </c>
      <c r="D15" s="107">
        <v>1.27</v>
      </c>
      <c r="E15" s="98">
        <v>1.5</v>
      </c>
      <c r="F15" s="62">
        <v>2</v>
      </c>
      <c r="G15" s="20">
        <f t="shared" si="2"/>
        <v>99038.6040176807</v>
      </c>
      <c r="H15" s="20">
        <f t="shared" si="3"/>
        <v>93775.902441504251</v>
      </c>
      <c r="I15" s="20">
        <f t="shared" si="4"/>
        <v>96487.355127652001</v>
      </c>
      <c r="J15" s="39">
        <f t="shared" si="5"/>
        <v>2862.1116660537723</v>
      </c>
      <c r="K15" s="40">
        <f t="shared" si="6"/>
        <v>2692.1311705694998</v>
      </c>
      <c r="L15" s="41">
        <f t="shared" si="7"/>
        <v>2730.7742017259998</v>
      </c>
      <c r="M15" s="39">
        <f t="shared" si="8"/>
        <v>3634.8818158882909</v>
      </c>
      <c r="N15" s="40">
        <f t="shared" si="9"/>
        <v>4038.1967558542497</v>
      </c>
      <c r="O15" s="41">
        <f t="shared" si="10"/>
        <v>5461.5484034519995</v>
      </c>
      <c r="P15" s="35"/>
      <c r="Q15" s="35"/>
      <c r="R15" s="35"/>
    </row>
    <row r="16" spans="1:21" x14ac:dyDescent="0.4">
      <c r="A16" s="127">
        <v>8</v>
      </c>
      <c r="B16" s="105">
        <v>44140</v>
      </c>
      <c r="C16" s="106">
        <v>2</v>
      </c>
      <c r="D16" s="107">
        <v>1.27</v>
      </c>
      <c r="E16" s="98">
        <v>1.5</v>
      </c>
      <c r="F16" s="62">
        <v>2</v>
      </c>
      <c r="G16" s="20">
        <f t="shared" si="2"/>
        <v>102811.97483075433</v>
      </c>
      <c r="H16" s="20">
        <f t="shared" si="3"/>
        <v>97995.818051371942</v>
      </c>
      <c r="I16" s="20">
        <f t="shared" si="4"/>
        <v>102276.59643531112</v>
      </c>
      <c r="J16" s="39">
        <f t="shared" si="5"/>
        <v>2971.158120530421</v>
      </c>
      <c r="K16" s="40">
        <f t="shared" si="6"/>
        <v>2813.2770732451272</v>
      </c>
      <c r="L16" s="41">
        <f t="shared" si="7"/>
        <v>2894.6206538295601</v>
      </c>
      <c r="M16" s="39">
        <f t="shared" si="8"/>
        <v>3773.3708130736345</v>
      </c>
      <c r="N16" s="40">
        <f t="shared" si="9"/>
        <v>4219.9156098676904</v>
      </c>
      <c r="O16" s="41">
        <f t="shared" si="10"/>
        <v>5789.2413076591201</v>
      </c>
      <c r="P16" s="35"/>
      <c r="Q16" s="35"/>
      <c r="R16" s="35"/>
    </row>
    <row r="17" spans="1:18" x14ac:dyDescent="0.4">
      <c r="A17" s="127">
        <v>9</v>
      </c>
      <c r="B17" s="105">
        <v>44137</v>
      </c>
      <c r="C17" s="106">
        <v>2</v>
      </c>
      <c r="D17" s="107">
        <v>1.27</v>
      </c>
      <c r="E17" s="98">
        <v>1.5</v>
      </c>
      <c r="F17" s="62">
        <v>2</v>
      </c>
      <c r="G17" s="20">
        <f t="shared" si="2"/>
        <v>106729.11107180608</v>
      </c>
      <c r="H17" s="20">
        <f t="shared" si="3"/>
        <v>102405.62986368367</v>
      </c>
      <c r="I17" s="20">
        <f t="shared" si="4"/>
        <v>108413.19222142978</v>
      </c>
      <c r="J17" s="39">
        <f t="shared" si="5"/>
        <v>3084.3592449226298</v>
      </c>
      <c r="K17" s="40">
        <f t="shared" si="6"/>
        <v>2939.8745415411581</v>
      </c>
      <c r="L17" s="41">
        <f t="shared" si="7"/>
        <v>3068.2978930593335</v>
      </c>
      <c r="M17" s="39">
        <f t="shared" si="8"/>
        <v>3917.1362410517399</v>
      </c>
      <c r="N17" s="40">
        <f t="shared" si="9"/>
        <v>4409.8118123117374</v>
      </c>
      <c r="O17" s="41">
        <f t="shared" si="10"/>
        <v>6136.5957861186671</v>
      </c>
      <c r="P17" s="64"/>
      <c r="Q17" s="35"/>
      <c r="R17" s="35"/>
    </row>
    <row r="18" spans="1:18" x14ac:dyDescent="0.4">
      <c r="A18" s="127">
        <v>10</v>
      </c>
      <c r="B18" s="105">
        <v>44134</v>
      </c>
      <c r="C18" s="106">
        <v>1</v>
      </c>
      <c r="D18" s="107">
        <v>-1</v>
      </c>
      <c r="E18" s="98">
        <v>-1</v>
      </c>
      <c r="F18" s="62">
        <v>-1</v>
      </c>
      <c r="G18" s="20">
        <f t="shared" si="2"/>
        <v>103527.2377396519</v>
      </c>
      <c r="H18" s="20">
        <f t="shared" si="3"/>
        <v>99333.460967773164</v>
      </c>
      <c r="I18" s="20">
        <f t="shared" si="4"/>
        <v>105160.79645478689</v>
      </c>
      <c r="J18" s="39">
        <f t="shared" si="5"/>
        <v>3201.8733321541822</v>
      </c>
      <c r="K18" s="40">
        <f t="shared" si="6"/>
        <v>3072.1688959105099</v>
      </c>
      <c r="L18" s="41">
        <f t="shared" si="7"/>
        <v>3252.3957666428932</v>
      </c>
      <c r="M18" s="39">
        <f t="shared" si="8"/>
        <v>-3201.8733321541822</v>
      </c>
      <c r="N18" s="40">
        <f t="shared" si="9"/>
        <v>-3072.1688959105099</v>
      </c>
      <c r="O18" s="41">
        <f t="shared" si="10"/>
        <v>-3252.3957666428932</v>
      </c>
      <c r="P18" s="35" t="s">
        <v>70</v>
      </c>
      <c r="Q18" s="35"/>
      <c r="R18" s="35"/>
    </row>
    <row r="19" spans="1:18" x14ac:dyDescent="0.4">
      <c r="A19" s="127">
        <v>11</v>
      </c>
      <c r="B19" s="105">
        <v>44133</v>
      </c>
      <c r="C19" s="106">
        <v>2</v>
      </c>
      <c r="D19" s="107">
        <v>1.27</v>
      </c>
      <c r="E19" s="98">
        <v>1.5</v>
      </c>
      <c r="F19" s="62">
        <v>2</v>
      </c>
      <c r="G19" s="20">
        <f t="shared" si="2"/>
        <v>107471.62549753264</v>
      </c>
      <c r="H19" s="20">
        <f t="shared" si="3"/>
        <v>103803.46671132295</v>
      </c>
      <c r="I19" s="20">
        <f t="shared" si="4"/>
        <v>111470.4442420741</v>
      </c>
      <c r="J19" s="39">
        <f t="shared" si="5"/>
        <v>3105.817132189557</v>
      </c>
      <c r="K19" s="40">
        <f t="shared" si="6"/>
        <v>2980.003829033195</v>
      </c>
      <c r="L19" s="41">
        <f t="shared" si="7"/>
        <v>3154.8238936436064</v>
      </c>
      <c r="M19" s="39">
        <f t="shared" si="8"/>
        <v>3944.3877578807374</v>
      </c>
      <c r="N19" s="40">
        <f t="shared" si="9"/>
        <v>4470.0057435497929</v>
      </c>
      <c r="O19" s="41">
        <f t="shared" si="10"/>
        <v>6309.6477872872129</v>
      </c>
      <c r="P19" s="64"/>
      <c r="Q19" s="35"/>
      <c r="R19" s="35"/>
    </row>
    <row r="20" spans="1:18" x14ac:dyDescent="0.4">
      <c r="A20" s="127">
        <v>12</v>
      </c>
      <c r="B20" s="105">
        <v>44130</v>
      </c>
      <c r="C20" s="106">
        <v>2</v>
      </c>
      <c r="D20" s="107">
        <v>-1</v>
      </c>
      <c r="E20" s="98">
        <v>-1</v>
      </c>
      <c r="F20" s="62">
        <v>-1</v>
      </c>
      <c r="G20" s="20">
        <f t="shared" si="2"/>
        <v>104247.47673260666</v>
      </c>
      <c r="H20" s="20">
        <f t="shared" si="3"/>
        <v>100689.36270998327</v>
      </c>
      <c r="I20" s="20">
        <f t="shared" si="4"/>
        <v>108126.33091481187</v>
      </c>
      <c r="J20" s="39">
        <f t="shared" si="5"/>
        <v>3224.1487649259793</v>
      </c>
      <c r="K20" s="40">
        <f t="shared" si="6"/>
        <v>3114.1040013396882</v>
      </c>
      <c r="L20" s="41">
        <f t="shared" si="7"/>
        <v>3344.1133272622228</v>
      </c>
      <c r="M20" s="39">
        <f t="shared" si="8"/>
        <v>-3224.1487649259793</v>
      </c>
      <c r="N20" s="40">
        <f t="shared" si="9"/>
        <v>-3114.1040013396882</v>
      </c>
      <c r="O20" s="41">
        <f t="shared" si="10"/>
        <v>-3344.1133272622228</v>
      </c>
      <c r="P20" s="35"/>
      <c r="Q20" s="35"/>
      <c r="R20" s="35"/>
    </row>
    <row r="21" spans="1:18" x14ac:dyDescent="0.4">
      <c r="A21" s="127">
        <v>13</v>
      </c>
      <c r="B21" s="105">
        <v>44125</v>
      </c>
      <c r="C21" s="106">
        <v>2</v>
      </c>
      <c r="D21" s="107">
        <v>1.27</v>
      </c>
      <c r="E21" s="98">
        <v>1.5</v>
      </c>
      <c r="F21" s="63">
        <v>2</v>
      </c>
      <c r="G21" s="20">
        <f t="shared" si="2"/>
        <v>108219.30559611898</v>
      </c>
      <c r="H21" s="20">
        <f t="shared" si="3"/>
        <v>105220.38403193251</v>
      </c>
      <c r="I21" s="20">
        <f t="shared" si="4"/>
        <v>114613.91076970058</v>
      </c>
      <c r="J21" s="39">
        <f t="shared" si="5"/>
        <v>3127.4243019781998</v>
      </c>
      <c r="K21" s="40">
        <f t="shared" si="6"/>
        <v>3020.6808812994977</v>
      </c>
      <c r="L21" s="41">
        <f t="shared" si="7"/>
        <v>3243.7899274443562</v>
      </c>
      <c r="M21" s="39">
        <f t="shared" si="8"/>
        <v>3971.8288635123135</v>
      </c>
      <c r="N21" s="40">
        <f t="shared" si="9"/>
        <v>4531.0213219492471</v>
      </c>
      <c r="O21" s="41">
        <f t="shared" si="10"/>
        <v>6487.5798548887124</v>
      </c>
      <c r="P21" s="35" t="s">
        <v>74</v>
      </c>
      <c r="Q21" s="35"/>
      <c r="R21" s="35"/>
    </row>
    <row r="22" spans="1:18" x14ac:dyDescent="0.4">
      <c r="A22" s="127">
        <v>14</v>
      </c>
      <c r="B22" s="105">
        <v>44124</v>
      </c>
      <c r="C22" s="106">
        <v>1</v>
      </c>
      <c r="D22" s="107">
        <v>1.27</v>
      </c>
      <c r="E22" s="98">
        <v>1.5</v>
      </c>
      <c r="F22" s="63">
        <v>2</v>
      </c>
      <c r="G22" s="20">
        <f t="shared" si="2"/>
        <v>112342.46113933112</v>
      </c>
      <c r="H22" s="20">
        <f t="shared" si="3"/>
        <v>109955.30131336948</v>
      </c>
      <c r="I22" s="20">
        <f t="shared" si="4"/>
        <v>121490.74541588261</v>
      </c>
      <c r="J22" s="39">
        <f t="shared" si="5"/>
        <v>3246.5791678835694</v>
      </c>
      <c r="K22" s="40">
        <f t="shared" si="6"/>
        <v>3156.6115209579752</v>
      </c>
      <c r="L22" s="41">
        <f t="shared" si="7"/>
        <v>3438.4173230910174</v>
      </c>
      <c r="M22" s="39">
        <f t="shared" si="8"/>
        <v>4123.1555432121331</v>
      </c>
      <c r="N22" s="40">
        <f t="shared" si="9"/>
        <v>4734.9172814369631</v>
      </c>
      <c r="O22" s="41">
        <f t="shared" si="10"/>
        <v>6876.8346461820347</v>
      </c>
      <c r="P22" s="35" t="s">
        <v>75</v>
      </c>
      <c r="Q22" s="35"/>
      <c r="R22" s="35"/>
    </row>
    <row r="23" spans="1:18" x14ac:dyDescent="0.4">
      <c r="A23" s="127">
        <v>15</v>
      </c>
      <c r="B23" s="105">
        <v>44123</v>
      </c>
      <c r="C23" s="106">
        <v>1</v>
      </c>
      <c r="D23" s="107">
        <v>-1</v>
      </c>
      <c r="E23" s="98">
        <v>-1</v>
      </c>
      <c r="F23" s="62">
        <v>-1</v>
      </c>
      <c r="G23" s="20">
        <f t="shared" si="2"/>
        <v>108972.18730515119</v>
      </c>
      <c r="H23" s="20">
        <f t="shared" si="3"/>
        <v>106656.64227396839</v>
      </c>
      <c r="I23" s="20">
        <f t="shared" si="4"/>
        <v>117846.02305340614</v>
      </c>
      <c r="J23" s="39">
        <f t="shared" si="5"/>
        <v>3370.2738341799336</v>
      </c>
      <c r="K23" s="40">
        <f t="shared" si="6"/>
        <v>3298.6590394010841</v>
      </c>
      <c r="L23" s="41">
        <f t="shared" si="7"/>
        <v>3644.7223624764783</v>
      </c>
      <c r="M23" s="39">
        <f t="shared" si="8"/>
        <v>-3370.2738341799336</v>
      </c>
      <c r="N23" s="40">
        <f t="shared" si="9"/>
        <v>-3298.6590394010841</v>
      </c>
      <c r="O23" s="41">
        <f t="shared" si="10"/>
        <v>-3644.7223624764783</v>
      </c>
      <c r="P23" s="35"/>
      <c r="Q23" s="35"/>
      <c r="R23" s="35"/>
    </row>
    <row r="24" spans="1:18" x14ac:dyDescent="0.4">
      <c r="A24" s="127">
        <v>16</v>
      </c>
      <c r="B24" s="105">
        <v>44113</v>
      </c>
      <c r="C24" s="106">
        <v>1</v>
      </c>
      <c r="D24" s="107">
        <v>-1</v>
      </c>
      <c r="E24" s="98">
        <v>-1</v>
      </c>
      <c r="F24" s="62">
        <v>-1</v>
      </c>
      <c r="G24" s="20">
        <f t="shared" si="2"/>
        <v>105703.02168599666</v>
      </c>
      <c r="H24" s="20">
        <f t="shared" si="3"/>
        <v>103456.94300574934</v>
      </c>
      <c r="I24" s="20">
        <f t="shared" si="4"/>
        <v>114310.64236180396</v>
      </c>
      <c r="J24" s="39">
        <f t="shared" si="5"/>
        <v>3269.1656191545358</v>
      </c>
      <c r="K24" s="40">
        <f t="shared" si="6"/>
        <v>3199.6992682190516</v>
      </c>
      <c r="L24" s="41">
        <f t="shared" si="7"/>
        <v>3535.380691602184</v>
      </c>
      <c r="M24" s="39">
        <f t="shared" si="8"/>
        <v>-3269.1656191545358</v>
      </c>
      <c r="N24" s="40">
        <f t="shared" si="9"/>
        <v>-3199.6992682190516</v>
      </c>
      <c r="O24" s="41">
        <f t="shared" si="10"/>
        <v>-3535.380691602184</v>
      </c>
      <c r="P24" s="35" t="s">
        <v>71</v>
      </c>
      <c r="Q24" s="35"/>
      <c r="R24" s="35"/>
    </row>
    <row r="25" spans="1:18" x14ac:dyDescent="0.4">
      <c r="A25" s="127">
        <v>17</v>
      </c>
      <c r="B25" s="105">
        <v>44106</v>
      </c>
      <c r="C25" s="106">
        <v>1</v>
      </c>
      <c r="D25" s="107">
        <v>-1</v>
      </c>
      <c r="E25" s="98">
        <v>-1</v>
      </c>
      <c r="F25" s="62">
        <v>-1</v>
      </c>
      <c r="G25" s="20">
        <f t="shared" si="2"/>
        <v>102531.93103541675</v>
      </c>
      <c r="H25" s="20">
        <f t="shared" si="3"/>
        <v>100353.23471557687</v>
      </c>
      <c r="I25" s="20">
        <f t="shared" si="4"/>
        <v>110881.32309094984</v>
      </c>
      <c r="J25" s="39">
        <f t="shared" si="5"/>
        <v>3171.0906505798998</v>
      </c>
      <c r="K25" s="40">
        <f t="shared" si="6"/>
        <v>3103.7082901724802</v>
      </c>
      <c r="L25" s="41">
        <f t="shared" si="7"/>
        <v>3429.3192708541187</v>
      </c>
      <c r="M25" s="39">
        <f t="shared" si="8"/>
        <v>-3171.0906505798998</v>
      </c>
      <c r="N25" s="40">
        <f t="shared" si="9"/>
        <v>-3103.7082901724802</v>
      </c>
      <c r="O25" s="41">
        <f t="shared" si="10"/>
        <v>-3429.3192708541187</v>
      </c>
      <c r="P25" s="35" t="s">
        <v>72</v>
      </c>
      <c r="Q25" s="35"/>
      <c r="R25" s="35"/>
    </row>
    <row r="26" spans="1:18" x14ac:dyDescent="0.4">
      <c r="A26" s="127">
        <v>18</v>
      </c>
      <c r="B26" s="105">
        <v>44105</v>
      </c>
      <c r="C26" s="106">
        <v>2</v>
      </c>
      <c r="D26" s="107">
        <v>-1</v>
      </c>
      <c r="E26" s="98">
        <v>-1</v>
      </c>
      <c r="F26" s="62">
        <v>-1</v>
      </c>
      <c r="G26" s="20">
        <f t="shared" si="2"/>
        <v>99455.973104354256</v>
      </c>
      <c r="H26" s="20">
        <f t="shared" si="3"/>
        <v>97342.637674109559</v>
      </c>
      <c r="I26" s="20">
        <f t="shared" si="4"/>
        <v>107554.88339822134</v>
      </c>
      <c r="J26" s="39">
        <f t="shared" si="5"/>
        <v>3075.9579310625027</v>
      </c>
      <c r="K26" s="40">
        <f t="shared" si="6"/>
        <v>3010.5970414673056</v>
      </c>
      <c r="L26" s="41">
        <f t="shared" si="7"/>
        <v>3326.4396927284952</v>
      </c>
      <c r="M26" s="39">
        <f t="shared" si="8"/>
        <v>-3075.9579310625027</v>
      </c>
      <c r="N26" s="40">
        <f t="shared" si="9"/>
        <v>-3010.5970414673056</v>
      </c>
      <c r="O26" s="41">
        <f t="shared" si="10"/>
        <v>-3326.4396927284952</v>
      </c>
      <c r="P26" s="35" t="s">
        <v>73</v>
      </c>
      <c r="Q26" s="35"/>
      <c r="R26" s="35"/>
    </row>
    <row r="27" spans="1:18" x14ac:dyDescent="0.4">
      <c r="A27" s="127">
        <v>19</v>
      </c>
      <c r="B27" s="105">
        <v>44103</v>
      </c>
      <c r="C27" s="106">
        <v>1</v>
      </c>
      <c r="D27" s="107">
        <v>-1</v>
      </c>
      <c r="E27" s="98">
        <v>-1</v>
      </c>
      <c r="F27" s="62">
        <v>-1</v>
      </c>
      <c r="G27" s="20">
        <f t="shared" si="2"/>
        <v>96472.293911223634</v>
      </c>
      <c r="H27" s="20">
        <f t="shared" si="3"/>
        <v>94422.358543886279</v>
      </c>
      <c r="I27" s="20">
        <f t="shared" si="4"/>
        <v>104328.2368962747</v>
      </c>
      <c r="J27" s="39">
        <f t="shared" si="5"/>
        <v>2983.6791931306275</v>
      </c>
      <c r="K27" s="40">
        <f t="shared" si="6"/>
        <v>2920.2791302232868</v>
      </c>
      <c r="L27" s="41">
        <f t="shared" si="7"/>
        <v>3226.64650194664</v>
      </c>
      <c r="M27" s="39">
        <f t="shared" si="8"/>
        <v>-2983.6791931306275</v>
      </c>
      <c r="N27" s="40">
        <f t="shared" si="9"/>
        <v>-2920.2791302232868</v>
      </c>
      <c r="O27" s="41">
        <f t="shared" si="10"/>
        <v>-3226.64650194664</v>
      </c>
      <c r="P27" s="35" t="s">
        <v>73</v>
      </c>
      <c r="Q27" s="35"/>
      <c r="R27" s="35"/>
    </row>
    <row r="28" spans="1:18" x14ac:dyDescent="0.4">
      <c r="A28" s="127">
        <v>20</v>
      </c>
      <c r="B28" s="105">
        <v>44102</v>
      </c>
      <c r="C28" s="106">
        <v>2</v>
      </c>
      <c r="D28" s="107">
        <v>-1</v>
      </c>
      <c r="E28" s="98">
        <v>-1</v>
      </c>
      <c r="F28" s="62">
        <v>-1</v>
      </c>
      <c r="G28" s="20">
        <f t="shared" si="2"/>
        <v>93578.12509388692</v>
      </c>
      <c r="H28" s="20">
        <f t="shared" si="3"/>
        <v>91589.687787569696</v>
      </c>
      <c r="I28" s="20">
        <f t="shared" si="4"/>
        <v>101198.38978938646</v>
      </c>
      <c r="J28" s="39">
        <f t="shared" si="5"/>
        <v>2894.1688173367088</v>
      </c>
      <c r="K28" s="40">
        <f t="shared" si="6"/>
        <v>2832.6707563165883</v>
      </c>
      <c r="L28" s="41">
        <f t="shared" si="7"/>
        <v>3129.8471068882409</v>
      </c>
      <c r="M28" s="39">
        <f t="shared" si="8"/>
        <v>-2894.1688173367088</v>
      </c>
      <c r="N28" s="40">
        <f t="shared" si="9"/>
        <v>-2832.6707563165883</v>
      </c>
      <c r="O28" s="41">
        <f t="shared" si="10"/>
        <v>-3129.8471068882409</v>
      </c>
      <c r="P28" s="35" t="s">
        <v>73</v>
      </c>
      <c r="Q28" s="35"/>
      <c r="R28" s="35"/>
    </row>
    <row r="29" spans="1:18" x14ac:dyDescent="0.4">
      <c r="A29" s="127">
        <v>21</v>
      </c>
      <c r="B29" s="105">
        <v>44099</v>
      </c>
      <c r="C29" s="106">
        <v>1</v>
      </c>
      <c r="D29" s="107">
        <v>1.27</v>
      </c>
      <c r="E29" s="98">
        <v>1.5</v>
      </c>
      <c r="F29" s="62">
        <v>2</v>
      </c>
      <c r="G29" s="20">
        <f t="shared" ref="G29:I30" si="11">IF(D29="","",G28+M29)</f>
        <v>97143.451659964005</v>
      </c>
      <c r="H29" s="20">
        <f t="shared" si="11"/>
        <v>95711.223738010332</v>
      </c>
      <c r="I29" s="20">
        <f t="shared" si="11"/>
        <v>107270.29317674965</v>
      </c>
      <c r="J29" s="39">
        <f t="shared" si="5"/>
        <v>2807.3437528166073</v>
      </c>
      <c r="K29" s="40">
        <f t="shared" si="6"/>
        <v>2747.6906336270908</v>
      </c>
      <c r="L29" s="41">
        <f t="shared" si="7"/>
        <v>3035.951693681594</v>
      </c>
      <c r="M29" s="39">
        <f t="shared" ref="M29:O30" si="12">IF(D29="","",J29*D29)</f>
        <v>3565.3265660770912</v>
      </c>
      <c r="N29" s="40">
        <f t="shared" si="12"/>
        <v>4121.535950440636</v>
      </c>
      <c r="O29" s="41">
        <f t="shared" si="12"/>
        <v>6071.9033873631879</v>
      </c>
      <c r="P29" s="35"/>
      <c r="Q29" s="35"/>
      <c r="R29" s="35"/>
    </row>
    <row r="30" spans="1:18" x14ac:dyDescent="0.4">
      <c r="A30" s="127">
        <v>22</v>
      </c>
      <c r="B30" s="105">
        <v>44098</v>
      </c>
      <c r="C30" s="106">
        <v>1</v>
      </c>
      <c r="D30" s="107">
        <v>-1</v>
      </c>
      <c r="E30" s="98">
        <v>-1</v>
      </c>
      <c r="F30" s="62">
        <v>-1</v>
      </c>
      <c r="G30" s="20">
        <f t="shared" si="11"/>
        <v>94229.148110165086</v>
      </c>
      <c r="H30" s="20">
        <f t="shared" si="11"/>
        <v>92839.887025870019</v>
      </c>
      <c r="I30" s="20">
        <f t="shared" si="11"/>
        <v>104052.18438144716</v>
      </c>
      <c r="J30" s="39">
        <f t="shared" si="5"/>
        <v>2914.3035497989199</v>
      </c>
      <c r="K30" s="40">
        <f t="shared" si="6"/>
        <v>2871.3367121403098</v>
      </c>
      <c r="L30" s="41">
        <f t="shared" si="7"/>
        <v>3218.1087953024894</v>
      </c>
      <c r="M30" s="39">
        <f t="shared" si="12"/>
        <v>-2914.3035497989199</v>
      </c>
      <c r="N30" s="40">
        <f t="shared" si="12"/>
        <v>-2871.3367121403098</v>
      </c>
      <c r="O30" s="41">
        <f t="shared" si="12"/>
        <v>-3218.1087953024894</v>
      </c>
      <c r="P30" s="35"/>
      <c r="Q30" s="35"/>
      <c r="R30" s="35"/>
    </row>
    <row r="31" spans="1:18" x14ac:dyDescent="0.4">
      <c r="A31" s="127">
        <v>23</v>
      </c>
      <c r="B31" s="105">
        <v>44099</v>
      </c>
      <c r="C31" s="106">
        <v>1</v>
      </c>
      <c r="D31" s="107">
        <v>-1</v>
      </c>
      <c r="E31" s="98">
        <v>-1</v>
      </c>
      <c r="F31" s="62">
        <v>-1</v>
      </c>
      <c r="G31" s="20">
        <f t="shared" si="2"/>
        <v>91402.273666860128</v>
      </c>
      <c r="H31" s="20">
        <f t="shared" si="3"/>
        <v>90054.690415093923</v>
      </c>
      <c r="I31" s="20">
        <f t="shared" si="4"/>
        <v>100930.61885000375</v>
      </c>
      <c r="J31" s="39">
        <f t="shared" si="5"/>
        <v>2826.8744433049524</v>
      </c>
      <c r="K31" s="40">
        <f t="shared" si="6"/>
        <v>2785.1966107761004</v>
      </c>
      <c r="L31" s="41">
        <f t="shared" si="7"/>
        <v>3121.5655314434148</v>
      </c>
      <c r="M31" s="39">
        <f t="shared" si="8"/>
        <v>-2826.8744433049524</v>
      </c>
      <c r="N31" s="40">
        <f t="shared" si="9"/>
        <v>-2785.1966107761004</v>
      </c>
      <c r="O31" s="41">
        <f t="shared" si="10"/>
        <v>-3121.5655314434148</v>
      </c>
      <c r="P31" s="125"/>
      <c r="Q31" s="35"/>
      <c r="R31" s="35"/>
    </row>
    <row r="32" spans="1:18" x14ac:dyDescent="0.4">
      <c r="A32" s="127">
        <v>24</v>
      </c>
      <c r="B32" s="105">
        <v>44096</v>
      </c>
      <c r="C32" s="106">
        <v>2</v>
      </c>
      <c r="D32" s="107">
        <v>1.27</v>
      </c>
      <c r="E32" s="98">
        <v>1.5</v>
      </c>
      <c r="F32" s="62">
        <v>-1</v>
      </c>
      <c r="G32" s="20">
        <f t="shared" si="2"/>
        <v>94884.700293567497</v>
      </c>
      <c r="H32" s="20">
        <f t="shared" si="3"/>
        <v>94107.151483773152</v>
      </c>
      <c r="I32" s="20">
        <f t="shared" si="4"/>
        <v>97902.700284503648</v>
      </c>
      <c r="J32" s="39">
        <f t="shared" si="5"/>
        <v>2742.0682100058038</v>
      </c>
      <c r="K32" s="40">
        <f t="shared" si="6"/>
        <v>2701.6407124528178</v>
      </c>
      <c r="L32" s="41">
        <f t="shared" si="7"/>
        <v>3027.9185655001124</v>
      </c>
      <c r="M32" s="39">
        <f t="shared" si="8"/>
        <v>3482.4266267073708</v>
      </c>
      <c r="N32" s="40">
        <f t="shared" si="9"/>
        <v>4052.4610686792266</v>
      </c>
      <c r="O32" s="41">
        <f t="shared" si="10"/>
        <v>-3027.9185655001124</v>
      </c>
      <c r="P32" s="35" t="s">
        <v>76</v>
      </c>
      <c r="Q32" s="35"/>
      <c r="R32" s="35"/>
    </row>
    <row r="33" spans="1:18" x14ac:dyDescent="0.4">
      <c r="A33" s="127">
        <v>25</v>
      </c>
      <c r="B33" s="105">
        <v>44091</v>
      </c>
      <c r="C33" s="106">
        <v>1</v>
      </c>
      <c r="D33" s="107">
        <v>-1</v>
      </c>
      <c r="E33" s="98">
        <v>-1</v>
      </c>
      <c r="F33" s="62">
        <v>-1</v>
      </c>
      <c r="G33" s="20">
        <f t="shared" si="2"/>
        <v>92038.159284760477</v>
      </c>
      <c r="H33" s="20">
        <f t="shared" si="3"/>
        <v>91283.936939259962</v>
      </c>
      <c r="I33" s="20">
        <f t="shared" si="4"/>
        <v>94965.619275968536</v>
      </c>
      <c r="J33" s="39">
        <f t="shared" si="5"/>
        <v>2846.5410088070248</v>
      </c>
      <c r="K33" s="40">
        <f t="shared" si="6"/>
        <v>2823.2145445131946</v>
      </c>
      <c r="L33" s="41">
        <f t="shared" si="7"/>
        <v>2937.0810085351095</v>
      </c>
      <c r="M33" s="39">
        <f t="shared" si="8"/>
        <v>-2846.5410088070248</v>
      </c>
      <c r="N33" s="40">
        <f t="shared" si="9"/>
        <v>-2823.2145445131946</v>
      </c>
      <c r="O33" s="41">
        <f t="shared" si="10"/>
        <v>-2937.0810085351095</v>
      </c>
      <c r="P33" s="130" t="s">
        <v>77</v>
      </c>
      <c r="Q33" s="35"/>
      <c r="R33" s="35"/>
    </row>
    <row r="34" spans="1:18" x14ac:dyDescent="0.4">
      <c r="A34" s="127">
        <v>26</v>
      </c>
      <c r="B34" s="105">
        <v>44088</v>
      </c>
      <c r="C34" s="106">
        <v>2</v>
      </c>
      <c r="D34" s="107">
        <v>1.27</v>
      </c>
      <c r="E34" s="98">
        <v>1.5</v>
      </c>
      <c r="F34" s="63">
        <v>2</v>
      </c>
      <c r="G34" s="20">
        <f t="shared" si="2"/>
        <v>95544.813153509851</v>
      </c>
      <c r="H34" s="20">
        <f t="shared" si="3"/>
        <v>95391.714101526653</v>
      </c>
      <c r="I34" s="20">
        <f t="shared" si="4"/>
        <v>100663.55643252665</v>
      </c>
      <c r="J34" s="39">
        <f t="shared" si="5"/>
        <v>2761.144778542814</v>
      </c>
      <c r="K34" s="40">
        <f t="shared" si="6"/>
        <v>2738.5181081777987</v>
      </c>
      <c r="L34" s="41">
        <f t="shared" si="7"/>
        <v>2848.9685782790561</v>
      </c>
      <c r="M34" s="39">
        <f t="shared" si="8"/>
        <v>3506.6538687493739</v>
      </c>
      <c r="N34" s="40">
        <f t="shared" si="9"/>
        <v>4107.7771622666978</v>
      </c>
      <c r="O34" s="41">
        <f t="shared" si="10"/>
        <v>5697.9371565581123</v>
      </c>
      <c r="P34" s="131" t="s">
        <v>78</v>
      </c>
      <c r="Q34" s="35"/>
      <c r="R34" s="35"/>
    </row>
    <row r="35" spans="1:18" x14ac:dyDescent="0.4">
      <c r="A35" s="127">
        <v>27</v>
      </c>
      <c r="B35" s="105">
        <v>44085</v>
      </c>
      <c r="C35" s="106">
        <v>1</v>
      </c>
      <c r="D35" s="107">
        <v>-1</v>
      </c>
      <c r="E35" s="98">
        <v>-1</v>
      </c>
      <c r="F35" s="62">
        <v>-1</v>
      </c>
      <c r="G35" s="20">
        <f t="shared" si="2"/>
        <v>92678.46875890455</v>
      </c>
      <c r="H35" s="20">
        <f t="shared" si="3"/>
        <v>92529.96267848085</v>
      </c>
      <c r="I35" s="20">
        <f t="shared" si="4"/>
        <v>97643.649739550849</v>
      </c>
      <c r="J35" s="39">
        <f t="shared" si="5"/>
        <v>2866.3443946052953</v>
      </c>
      <c r="K35" s="40">
        <f t="shared" si="6"/>
        <v>2861.7514230457996</v>
      </c>
      <c r="L35" s="41">
        <f t="shared" si="7"/>
        <v>3019.9066929757992</v>
      </c>
      <c r="M35" s="39">
        <f t="shared" si="8"/>
        <v>-2866.3443946052953</v>
      </c>
      <c r="N35" s="40">
        <f t="shared" si="9"/>
        <v>-2861.7514230457996</v>
      </c>
      <c r="O35" s="41">
        <f t="shared" si="10"/>
        <v>-3019.9066929757992</v>
      </c>
      <c r="P35" s="131"/>
      <c r="Q35" s="35"/>
      <c r="R35" s="35"/>
    </row>
    <row r="36" spans="1:18" x14ac:dyDescent="0.4">
      <c r="A36" s="127">
        <v>28</v>
      </c>
      <c r="B36" s="105">
        <v>44083</v>
      </c>
      <c r="C36" s="106">
        <v>2</v>
      </c>
      <c r="D36" s="107">
        <v>1.27</v>
      </c>
      <c r="E36" s="98">
        <v>1.5</v>
      </c>
      <c r="F36" s="62">
        <v>-1</v>
      </c>
      <c r="G36" s="20">
        <f t="shared" si="2"/>
        <v>96209.518418618813</v>
      </c>
      <c r="H36" s="20">
        <f t="shared" si="3"/>
        <v>96693.810999012494</v>
      </c>
      <c r="I36" s="20">
        <f t="shared" si="4"/>
        <v>94714.340247364322</v>
      </c>
      <c r="J36" s="39">
        <f t="shared" si="5"/>
        <v>2780.3540627671364</v>
      </c>
      <c r="K36" s="40">
        <f t="shared" si="6"/>
        <v>2775.8988803544253</v>
      </c>
      <c r="L36" s="41">
        <f t="shared" si="7"/>
        <v>2929.3094921865254</v>
      </c>
      <c r="M36" s="39">
        <f t="shared" si="8"/>
        <v>3531.0496597142633</v>
      </c>
      <c r="N36" s="40">
        <f t="shared" si="9"/>
        <v>4163.8483205316379</v>
      </c>
      <c r="O36" s="41">
        <f t="shared" si="10"/>
        <v>-2929.3094921865254</v>
      </c>
      <c r="P36" s="131" t="s">
        <v>79</v>
      </c>
      <c r="Q36" s="35"/>
      <c r="R36" s="35"/>
    </row>
    <row r="37" spans="1:18" x14ac:dyDescent="0.4">
      <c r="A37" s="127">
        <v>29</v>
      </c>
      <c r="B37" s="105">
        <v>44081</v>
      </c>
      <c r="C37" s="106">
        <v>1</v>
      </c>
      <c r="D37" s="107">
        <v>-1</v>
      </c>
      <c r="E37" s="98">
        <v>-1</v>
      </c>
      <c r="F37" s="62">
        <v>-1</v>
      </c>
      <c r="G37" s="20">
        <f>IF(D37="","",G36+M37)</f>
        <v>93323.232866060251</v>
      </c>
      <c r="H37" s="20">
        <f>IF(E37="","",H36+N37)</f>
        <v>93792.996669042113</v>
      </c>
      <c r="I37" s="20">
        <f>IF(F37="","",I36+O37)</f>
        <v>91872.910039943396</v>
      </c>
      <c r="J37" s="39">
        <f t="shared" si="5"/>
        <v>2886.2855525585642</v>
      </c>
      <c r="K37" s="40">
        <f t="shared" si="6"/>
        <v>2900.8143299703747</v>
      </c>
      <c r="L37" s="41">
        <f t="shared" si="7"/>
        <v>2841.4302074209295</v>
      </c>
      <c r="M37" s="39">
        <f>IF(D37="","",J37*D37)</f>
        <v>-2886.2855525585642</v>
      </c>
      <c r="N37" s="40">
        <f>IF(E37="","",K37*E37)</f>
        <v>-2900.8143299703747</v>
      </c>
      <c r="O37" s="41">
        <f>IF(F37="","",L37*F37)</f>
        <v>-2841.4302074209295</v>
      </c>
      <c r="P37" s="35" t="s">
        <v>80</v>
      </c>
      <c r="Q37" s="35"/>
      <c r="R37" s="35"/>
    </row>
    <row r="38" spans="1:18" x14ac:dyDescent="0.4">
      <c r="A38" s="127">
        <v>30</v>
      </c>
      <c r="B38" s="105">
        <v>44076</v>
      </c>
      <c r="C38" s="106">
        <v>1</v>
      </c>
      <c r="D38" s="107">
        <v>-1</v>
      </c>
      <c r="E38" s="98">
        <v>-1</v>
      </c>
      <c r="F38" s="62">
        <v>-1</v>
      </c>
      <c r="G38" s="20">
        <f>IF(D38="","",G37+M38)</f>
        <v>90523.535880078445</v>
      </c>
      <c r="H38" s="20">
        <f>IF(E38="","",H37+N38)</f>
        <v>90979.206768970849</v>
      </c>
      <c r="I38" s="20">
        <f>IF(F38="","",I37+O38)</f>
        <v>89116.722738745098</v>
      </c>
      <c r="J38" s="39">
        <f t="shared" si="5"/>
        <v>2799.6969859818073</v>
      </c>
      <c r="K38" s="40">
        <f t="shared" si="6"/>
        <v>2813.7899000712632</v>
      </c>
      <c r="L38" s="41">
        <f t="shared" si="7"/>
        <v>2756.1873011983016</v>
      </c>
      <c r="M38" s="39">
        <f>IF(D38="","",J38*D38)</f>
        <v>-2799.6969859818073</v>
      </c>
      <c r="N38" s="40">
        <f>IF(E38="","",K38*E38)</f>
        <v>-2813.7899000712632</v>
      </c>
      <c r="O38" s="41">
        <f>IF(F38="","",L38*F38)</f>
        <v>-2756.1873011983016</v>
      </c>
      <c r="P38" s="35" t="s">
        <v>82</v>
      </c>
      <c r="Q38" s="35"/>
      <c r="R38" s="35"/>
    </row>
    <row r="39" spans="1:18" x14ac:dyDescent="0.4">
      <c r="A39" s="127">
        <v>31</v>
      </c>
      <c r="B39" s="105">
        <v>44074</v>
      </c>
      <c r="C39" s="106">
        <v>1</v>
      </c>
      <c r="D39" s="107">
        <v>1.27</v>
      </c>
      <c r="E39" s="98">
        <v>1.5</v>
      </c>
      <c r="F39" s="63">
        <v>2</v>
      </c>
      <c r="G39" s="20">
        <f t="shared" si="2"/>
        <v>93972.48259710944</v>
      </c>
      <c r="H39" s="20">
        <f t="shared" si="3"/>
        <v>95073.271073574535</v>
      </c>
      <c r="I39" s="99">
        <f t="shared" si="4"/>
        <v>94463.726103069799</v>
      </c>
      <c r="J39" s="39">
        <f t="shared" si="5"/>
        <v>2715.7060764023531</v>
      </c>
      <c r="K39" s="40">
        <f t="shared" si="6"/>
        <v>2729.3762030691255</v>
      </c>
      <c r="L39" s="41">
        <f t="shared" si="7"/>
        <v>2673.5016821623531</v>
      </c>
      <c r="M39" s="39">
        <f t="shared" si="8"/>
        <v>3448.9467170309886</v>
      </c>
      <c r="N39" s="40">
        <f t="shared" si="9"/>
        <v>4094.0643046036885</v>
      </c>
      <c r="O39" s="41">
        <f t="shared" si="10"/>
        <v>5347.0033643247061</v>
      </c>
      <c r="P39" s="35" t="s">
        <v>83</v>
      </c>
      <c r="Q39" s="35"/>
      <c r="R39" s="35"/>
    </row>
    <row r="40" spans="1:18" x14ac:dyDescent="0.4">
      <c r="A40" s="127">
        <v>32</v>
      </c>
      <c r="B40" s="105">
        <v>44070</v>
      </c>
      <c r="C40" s="106">
        <v>1</v>
      </c>
      <c r="D40" s="107">
        <v>-1</v>
      </c>
      <c r="E40" s="98">
        <v>-1</v>
      </c>
      <c r="F40" s="62">
        <v>-1</v>
      </c>
      <c r="G40" s="20">
        <f t="shared" si="2"/>
        <v>91153.308119196154</v>
      </c>
      <c r="H40" s="20">
        <f t="shared" si="3"/>
        <v>92221.072941367296</v>
      </c>
      <c r="I40" s="20">
        <f t="shared" si="4"/>
        <v>91629.814319977711</v>
      </c>
      <c r="J40" s="39">
        <f t="shared" si="5"/>
        <v>2819.1744779132832</v>
      </c>
      <c r="K40" s="40">
        <f t="shared" si="6"/>
        <v>2852.1981322072361</v>
      </c>
      <c r="L40" s="41">
        <f t="shared" si="7"/>
        <v>2833.9117830920941</v>
      </c>
      <c r="M40" s="39">
        <f t="shared" si="8"/>
        <v>-2819.1744779132832</v>
      </c>
      <c r="N40" s="40">
        <f t="shared" si="9"/>
        <v>-2852.1981322072361</v>
      </c>
      <c r="O40" s="41">
        <f t="shared" si="10"/>
        <v>-2833.9117830920941</v>
      </c>
      <c r="P40" s="35" t="s">
        <v>84</v>
      </c>
      <c r="Q40" s="35"/>
      <c r="R40" s="35"/>
    </row>
    <row r="41" spans="1:18" x14ac:dyDescent="0.4">
      <c r="A41" s="127">
        <v>33</v>
      </c>
      <c r="B41" s="105">
        <v>44063</v>
      </c>
      <c r="C41" s="106">
        <v>2</v>
      </c>
      <c r="D41" s="107">
        <v>-1</v>
      </c>
      <c r="E41" s="98">
        <v>-1</v>
      </c>
      <c r="F41" s="62">
        <v>-1</v>
      </c>
      <c r="G41" s="20">
        <f t="shared" si="2"/>
        <v>88418.708875620272</v>
      </c>
      <c r="H41" s="20">
        <f t="shared" si="3"/>
        <v>89454.440753126284</v>
      </c>
      <c r="I41" s="20">
        <f t="shared" si="4"/>
        <v>88880.919890378384</v>
      </c>
      <c r="J41" s="39">
        <f t="shared" si="5"/>
        <v>2734.5992435758844</v>
      </c>
      <c r="K41" s="40">
        <f t="shared" si="6"/>
        <v>2766.6321882410189</v>
      </c>
      <c r="L41" s="41">
        <f t="shared" si="7"/>
        <v>2748.894429599331</v>
      </c>
      <c r="M41" s="39">
        <f t="shared" si="8"/>
        <v>-2734.5992435758844</v>
      </c>
      <c r="N41" s="40">
        <f t="shared" si="9"/>
        <v>-2766.6321882410189</v>
      </c>
      <c r="O41" s="41">
        <f t="shared" si="10"/>
        <v>-2748.894429599331</v>
      </c>
      <c r="P41" s="35" t="s">
        <v>85</v>
      </c>
      <c r="Q41" s="35"/>
      <c r="R41" s="35"/>
    </row>
    <row r="42" spans="1:18" x14ac:dyDescent="0.4">
      <c r="A42" s="127">
        <v>34</v>
      </c>
      <c r="B42" s="105">
        <v>44061</v>
      </c>
      <c r="C42" s="106">
        <v>2</v>
      </c>
      <c r="D42" s="107">
        <v>1.27</v>
      </c>
      <c r="E42" s="98">
        <v>1.5</v>
      </c>
      <c r="F42" s="63">
        <v>2</v>
      </c>
      <c r="G42" s="20">
        <f t="shared" si="2"/>
        <v>91787.46168378141</v>
      </c>
      <c r="H42" s="20">
        <f t="shared" si="3"/>
        <v>93479.890587016969</v>
      </c>
      <c r="I42" s="20">
        <f t="shared" si="4"/>
        <v>94213.775083801083</v>
      </c>
      <c r="J42" s="39">
        <f t="shared" si="5"/>
        <v>2652.5612662686081</v>
      </c>
      <c r="K42" s="40">
        <f t="shared" si="6"/>
        <v>2683.6332225937886</v>
      </c>
      <c r="L42" s="41">
        <f t="shared" si="7"/>
        <v>2666.4275967113513</v>
      </c>
      <c r="M42" s="39">
        <f>IF(D42="","",J42*D42)</f>
        <v>3368.7528081611322</v>
      </c>
      <c r="N42" s="40">
        <f t="shared" si="9"/>
        <v>4025.4498338906828</v>
      </c>
      <c r="O42" s="41">
        <f t="shared" si="10"/>
        <v>5332.8551934227025</v>
      </c>
      <c r="P42" s="35" t="s">
        <v>86</v>
      </c>
      <c r="Q42" s="35"/>
      <c r="R42" s="35"/>
    </row>
    <row r="43" spans="1:18" x14ac:dyDescent="0.4">
      <c r="A43" s="128">
        <v>35</v>
      </c>
      <c r="B43" s="105">
        <v>44060</v>
      </c>
      <c r="C43" s="106">
        <v>2</v>
      </c>
      <c r="D43" s="107">
        <v>1.27</v>
      </c>
      <c r="E43" s="98">
        <v>1.5</v>
      </c>
      <c r="F43" s="63">
        <v>2</v>
      </c>
      <c r="G43" s="20">
        <f>IF(D43="","",G42+M43)</f>
        <v>95284.563973933487</v>
      </c>
      <c r="H43" s="20">
        <f>IF(E43="","",H42+N43)</f>
        <v>97686.48566343273</v>
      </c>
      <c r="I43" s="20">
        <f>IF(F43="","",I42+O43)</f>
        <v>99866.601588829144</v>
      </c>
      <c r="J43" s="39">
        <f t="shared" si="5"/>
        <v>2753.623850513442</v>
      </c>
      <c r="K43" s="40">
        <f t="shared" si="6"/>
        <v>2804.3967176105089</v>
      </c>
      <c r="L43" s="41">
        <f t="shared" si="7"/>
        <v>2826.4132525140326</v>
      </c>
      <c r="M43" s="39">
        <f t="shared" si="8"/>
        <v>3497.1022901520714</v>
      </c>
      <c r="N43" s="40">
        <f t="shared" si="9"/>
        <v>4206.5950764157633</v>
      </c>
      <c r="O43" s="41">
        <f t="shared" si="10"/>
        <v>5652.8265050280652</v>
      </c>
      <c r="P43" s="35" t="s">
        <v>87</v>
      </c>
    </row>
    <row r="44" spans="1:18" x14ac:dyDescent="0.4">
      <c r="A44" s="127">
        <v>36</v>
      </c>
      <c r="B44" s="105">
        <v>44056</v>
      </c>
      <c r="C44" s="106">
        <v>1</v>
      </c>
      <c r="D44" s="107">
        <v>1.27</v>
      </c>
      <c r="E44" s="98">
        <v>-1</v>
      </c>
      <c r="F44" s="62">
        <v>-1</v>
      </c>
      <c r="G44" s="20">
        <f t="shared" ref="G44:G58" si="13">IF(D44="","",G43+M44)</f>
        <v>98914.905861340347</v>
      </c>
      <c r="H44" s="20">
        <f t="shared" ref="H44:H58" si="14">IF(E44="","",H43+N44)</f>
        <v>94755.891093529746</v>
      </c>
      <c r="I44" s="20">
        <f t="shared" ref="I44:I58" si="15">IF(F44="","",I43+O44)</f>
        <v>96870.603541164266</v>
      </c>
      <c r="J44" s="39">
        <f>IF(G43="","",G43*0.03)</f>
        <v>2858.5369192180046</v>
      </c>
      <c r="K44" s="40">
        <f t="shared" si="6"/>
        <v>2930.5945699029817</v>
      </c>
      <c r="L44" s="41">
        <f t="shared" si="7"/>
        <v>2995.9980476648743</v>
      </c>
      <c r="M44" s="39">
        <f>IF(D44="","",J44*D44)</f>
        <v>3630.3418874068661</v>
      </c>
      <c r="N44" s="40">
        <f t="shared" si="9"/>
        <v>-2930.5945699029817</v>
      </c>
      <c r="O44" s="41">
        <f t="shared" si="10"/>
        <v>-2995.9980476648743</v>
      </c>
      <c r="P44" s="35" t="s">
        <v>88</v>
      </c>
    </row>
    <row r="45" spans="1:18" x14ac:dyDescent="0.4">
      <c r="A45" s="127">
        <v>37</v>
      </c>
      <c r="B45" s="105">
        <v>44056</v>
      </c>
      <c r="C45" s="106">
        <v>1</v>
      </c>
      <c r="D45" s="107">
        <v>-1</v>
      </c>
      <c r="E45" s="98">
        <v>-1</v>
      </c>
      <c r="F45" s="62">
        <v>-1</v>
      </c>
      <c r="G45" s="20">
        <f t="shared" si="13"/>
        <v>95947.45868550014</v>
      </c>
      <c r="H45" s="20">
        <f t="shared" si="14"/>
        <v>91913.214360723854</v>
      </c>
      <c r="I45" s="20">
        <f t="shared" si="15"/>
        <v>93964.485434929346</v>
      </c>
      <c r="J45" s="39">
        <f t="shared" si="5"/>
        <v>2967.4471758402101</v>
      </c>
      <c r="K45" s="40">
        <f t="shared" si="6"/>
        <v>2842.6767328058922</v>
      </c>
      <c r="L45" s="41">
        <f t="shared" si="7"/>
        <v>2906.1181062349278</v>
      </c>
      <c r="M45" s="39">
        <f t="shared" si="8"/>
        <v>-2967.4471758402101</v>
      </c>
      <c r="N45" s="40">
        <f t="shared" si="9"/>
        <v>-2842.6767328058922</v>
      </c>
      <c r="O45" s="41">
        <f t="shared" si="10"/>
        <v>-2906.1181062349278</v>
      </c>
      <c r="P45" s="35" t="s">
        <v>84</v>
      </c>
    </row>
    <row r="46" spans="1:18" x14ac:dyDescent="0.4">
      <c r="A46" s="127">
        <v>38</v>
      </c>
      <c r="B46" s="105">
        <v>44050</v>
      </c>
      <c r="C46" s="106">
        <v>1</v>
      </c>
      <c r="D46" s="107">
        <v>1.27</v>
      </c>
      <c r="E46" s="98">
        <v>1.5</v>
      </c>
      <c r="F46" s="63">
        <v>2</v>
      </c>
      <c r="G46" s="20">
        <f t="shared" si="13"/>
        <v>99603.056861417688</v>
      </c>
      <c r="H46" s="20">
        <f t="shared" si="14"/>
        <v>96049.309006956435</v>
      </c>
      <c r="I46" s="20">
        <f t="shared" si="15"/>
        <v>99602.354561025102</v>
      </c>
      <c r="J46" s="39">
        <f t="shared" si="5"/>
        <v>2878.4237605650042</v>
      </c>
      <c r="K46" s="40">
        <f t="shared" si="6"/>
        <v>2757.3964308217155</v>
      </c>
      <c r="L46" s="41">
        <f t="shared" si="7"/>
        <v>2818.9345630478801</v>
      </c>
      <c r="M46" s="39">
        <f t="shared" si="8"/>
        <v>3655.5981759175552</v>
      </c>
      <c r="N46" s="40">
        <f t="shared" si="9"/>
        <v>4136.0946462325737</v>
      </c>
      <c r="O46" s="41">
        <f t="shared" si="10"/>
        <v>5637.8691260957603</v>
      </c>
      <c r="P46" s="35" t="s">
        <v>89</v>
      </c>
    </row>
    <row r="47" spans="1:18" x14ac:dyDescent="0.4">
      <c r="A47" s="127">
        <v>39</v>
      </c>
      <c r="B47" s="105">
        <v>44048</v>
      </c>
      <c r="C47" s="106">
        <v>2</v>
      </c>
      <c r="D47" s="107">
        <v>-1</v>
      </c>
      <c r="E47" s="98">
        <v>-1</v>
      </c>
      <c r="F47" s="62">
        <v>-1</v>
      </c>
      <c r="G47" s="20">
        <f t="shared" si="13"/>
        <v>96614.965155575162</v>
      </c>
      <c r="H47" s="20">
        <f t="shared" si="14"/>
        <v>93167.829736747735</v>
      </c>
      <c r="I47" s="20">
        <f t="shared" si="15"/>
        <v>96614.283924194344</v>
      </c>
      <c r="J47" s="39">
        <f t="shared" si="5"/>
        <v>2988.0917058425307</v>
      </c>
      <c r="K47" s="40">
        <f t="shared" si="6"/>
        <v>2881.4792702086929</v>
      </c>
      <c r="L47" s="41">
        <f t="shared" si="7"/>
        <v>2988.0706368307528</v>
      </c>
      <c r="M47" s="39">
        <f t="shared" si="8"/>
        <v>-2988.0917058425307</v>
      </c>
      <c r="N47" s="40">
        <f t="shared" si="9"/>
        <v>-2881.4792702086929</v>
      </c>
      <c r="O47" s="41">
        <f t="shared" si="10"/>
        <v>-2988.0706368307528</v>
      </c>
      <c r="P47" s="35" t="s">
        <v>90</v>
      </c>
    </row>
    <row r="48" spans="1:18" x14ac:dyDescent="0.4">
      <c r="A48" s="127">
        <v>40</v>
      </c>
      <c r="B48" s="105">
        <v>44040</v>
      </c>
      <c r="C48" s="106">
        <v>2</v>
      </c>
      <c r="D48" s="107">
        <v>-1</v>
      </c>
      <c r="E48" s="98">
        <v>-1</v>
      </c>
      <c r="F48" s="62">
        <v>-1</v>
      </c>
      <c r="G48" s="20">
        <f t="shared" si="13"/>
        <v>93716.516200907907</v>
      </c>
      <c r="H48" s="20">
        <f t="shared" si="14"/>
        <v>90372.794844645308</v>
      </c>
      <c r="I48" s="20">
        <f t="shared" si="15"/>
        <v>93715.855406468516</v>
      </c>
      <c r="J48" s="39">
        <f t="shared" si="5"/>
        <v>2898.4489546672548</v>
      </c>
      <c r="K48" s="40">
        <f t="shared" si="6"/>
        <v>2795.034892102432</v>
      </c>
      <c r="L48" s="41">
        <f t="shared" si="7"/>
        <v>2898.4285177258303</v>
      </c>
      <c r="M48" s="39">
        <f t="shared" si="8"/>
        <v>-2898.4489546672548</v>
      </c>
      <c r="N48" s="40">
        <f t="shared" si="9"/>
        <v>-2795.034892102432</v>
      </c>
      <c r="O48" s="41">
        <f t="shared" si="10"/>
        <v>-2898.4285177258303</v>
      </c>
      <c r="P48" s="35"/>
    </row>
    <row r="49" spans="1:16" x14ac:dyDescent="0.4">
      <c r="A49" s="127">
        <v>41</v>
      </c>
      <c r="B49" s="105">
        <v>44034</v>
      </c>
      <c r="C49" s="106">
        <v>1</v>
      </c>
      <c r="D49" s="107">
        <v>1.27</v>
      </c>
      <c r="E49" s="98">
        <v>1.5</v>
      </c>
      <c r="F49" s="62">
        <v>-1</v>
      </c>
      <c r="G49" s="20">
        <f t="shared" si="13"/>
        <v>97287.11546816249</v>
      </c>
      <c r="H49" s="20">
        <f t="shared" si="14"/>
        <v>94439.570612654352</v>
      </c>
      <c r="I49" s="20">
        <f t="shared" si="15"/>
        <v>90904.379744274454</v>
      </c>
      <c r="J49" s="39">
        <f t="shared" si="5"/>
        <v>2811.4954860272369</v>
      </c>
      <c r="K49" s="40">
        <f t="shared" si="6"/>
        <v>2711.1838453393593</v>
      </c>
      <c r="L49" s="41">
        <f t="shared" si="7"/>
        <v>2811.4756621940555</v>
      </c>
      <c r="M49" s="39">
        <f t="shared" si="8"/>
        <v>3570.5992672545908</v>
      </c>
      <c r="N49" s="40">
        <f t="shared" si="9"/>
        <v>4066.775768009039</v>
      </c>
      <c r="O49" s="41">
        <f t="shared" si="10"/>
        <v>-2811.4756621940555</v>
      </c>
      <c r="P49" s="35" t="s">
        <v>83</v>
      </c>
    </row>
    <row r="50" spans="1:16" x14ac:dyDescent="0.4">
      <c r="A50" s="127">
        <v>42</v>
      </c>
      <c r="B50" s="105">
        <v>44028</v>
      </c>
      <c r="C50" s="106">
        <v>1</v>
      </c>
      <c r="D50" s="107">
        <v>1.27</v>
      </c>
      <c r="E50" s="98">
        <v>1.5</v>
      </c>
      <c r="F50" s="62">
        <v>-1</v>
      </c>
      <c r="G50" s="20">
        <f t="shared" si="13"/>
        <v>100993.75456749948</v>
      </c>
      <c r="H50" s="20">
        <f t="shared" si="14"/>
        <v>98689.3512902238</v>
      </c>
      <c r="I50" s="20">
        <f t="shared" si="15"/>
        <v>88177.248351946226</v>
      </c>
      <c r="J50" s="39">
        <f t="shared" si="5"/>
        <v>2918.6134640448745</v>
      </c>
      <c r="K50" s="40">
        <f t="shared" si="6"/>
        <v>2833.1871183796306</v>
      </c>
      <c r="L50" s="41">
        <f t="shared" si="7"/>
        <v>2727.1313923282337</v>
      </c>
      <c r="M50" s="39">
        <f t="shared" si="8"/>
        <v>3706.6390993369905</v>
      </c>
      <c r="N50" s="40">
        <f t="shared" si="9"/>
        <v>4249.7806775694462</v>
      </c>
      <c r="O50" s="41">
        <f t="shared" si="10"/>
        <v>-2727.1313923282337</v>
      </c>
      <c r="P50" s="35"/>
    </row>
    <row r="51" spans="1:16" x14ac:dyDescent="0.4">
      <c r="A51" s="127">
        <v>43</v>
      </c>
      <c r="B51" s="105">
        <v>44028</v>
      </c>
      <c r="C51" s="106">
        <v>1</v>
      </c>
      <c r="D51" s="107">
        <v>1.27</v>
      </c>
      <c r="E51" s="98">
        <v>1.5</v>
      </c>
      <c r="F51" s="63">
        <v>2</v>
      </c>
      <c r="G51" s="20">
        <f t="shared" si="13"/>
        <v>104841.61661652121</v>
      </c>
      <c r="H51" s="20">
        <f t="shared" si="14"/>
        <v>103130.37209828387</v>
      </c>
      <c r="I51" s="20">
        <f t="shared" si="15"/>
        <v>93467.883253063002</v>
      </c>
      <c r="J51" s="39">
        <f t="shared" si="5"/>
        <v>3029.8126370249843</v>
      </c>
      <c r="K51" s="40">
        <f t="shared" si="6"/>
        <v>2960.6805387067138</v>
      </c>
      <c r="L51" s="41">
        <f t="shared" si="7"/>
        <v>2645.3174505583866</v>
      </c>
      <c r="M51" s="39">
        <f t="shared" si="8"/>
        <v>3847.8620490217299</v>
      </c>
      <c r="N51" s="40">
        <f t="shared" si="9"/>
        <v>4441.0208080600705</v>
      </c>
      <c r="O51" s="41">
        <f t="shared" si="10"/>
        <v>5290.6349011167731</v>
      </c>
      <c r="P51" s="35"/>
    </row>
    <row r="52" spans="1:16" x14ac:dyDescent="0.4">
      <c r="A52" s="127">
        <v>44</v>
      </c>
      <c r="B52" s="105">
        <v>44021</v>
      </c>
      <c r="C52" s="106">
        <v>2</v>
      </c>
      <c r="D52" s="107">
        <v>-1</v>
      </c>
      <c r="E52" s="98">
        <v>-1</v>
      </c>
      <c r="F52" s="62">
        <v>-1</v>
      </c>
      <c r="G52" s="20">
        <f t="shared" si="13"/>
        <v>101696.36811802557</v>
      </c>
      <c r="H52" s="20">
        <f t="shared" si="14"/>
        <v>100036.46093533536</v>
      </c>
      <c r="I52" s="20">
        <f t="shared" si="15"/>
        <v>90663.84675547111</v>
      </c>
      <c r="J52" s="39">
        <f t="shared" si="5"/>
        <v>3145.2484984956359</v>
      </c>
      <c r="K52" s="40">
        <f t="shared" si="6"/>
        <v>3093.911162948516</v>
      </c>
      <c r="L52" s="41">
        <f t="shared" si="7"/>
        <v>2804.0364975918901</v>
      </c>
      <c r="M52" s="39">
        <f t="shared" si="8"/>
        <v>-3145.2484984956359</v>
      </c>
      <c r="N52" s="40">
        <f t="shared" si="9"/>
        <v>-3093.911162948516</v>
      </c>
      <c r="O52" s="41">
        <f t="shared" si="10"/>
        <v>-2804.0364975918901</v>
      </c>
    </row>
    <row r="53" spans="1:16" x14ac:dyDescent="0.4">
      <c r="A53" s="127">
        <v>45</v>
      </c>
      <c r="B53" s="105">
        <v>44021</v>
      </c>
      <c r="C53" s="106">
        <v>2</v>
      </c>
      <c r="D53" s="107">
        <v>1.27</v>
      </c>
      <c r="E53" s="98">
        <v>1.5</v>
      </c>
      <c r="F53" s="62">
        <v>-1</v>
      </c>
      <c r="G53" s="20">
        <f t="shared" si="13"/>
        <v>105570.99974332235</v>
      </c>
      <c r="H53" s="20">
        <f t="shared" si="14"/>
        <v>104538.10167742545</v>
      </c>
      <c r="I53" s="20">
        <f t="shared" si="15"/>
        <v>87943.931352806976</v>
      </c>
      <c r="J53" s="39">
        <f t="shared" si="5"/>
        <v>3050.891043540767</v>
      </c>
      <c r="K53" s="40">
        <f t="shared" si="6"/>
        <v>3001.0938280600608</v>
      </c>
      <c r="L53" s="41">
        <f t="shared" si="7"/>
        <v>2719.9154026641331</v>
      </c>
      <c r="M53" s="39">
        <f t="shared" si="8"/>
        <v>3874.631625296774</v>
      </c>
      <c r="N53" s="40">
        <f t="shared" si="9"/>
        <v>4501.6407420900914</v>
      </c>
      <c r="O53" s="41">
        <f t="shared" si="10"/>
        <v>-2719.9154026641331</v>
      </c>
    </row>
    <row r="54" spans="1:16" x14ac:dyDescent="0.4">
      <c r="A54" s="127">
        <v>46</v>
      </c>
      <c r="B54" s="105">
        <v>44018</v>
      </c>
      <c r="C54" s="106">
        <v>2</v>
      </c>
      <c r="D54" s="107">
        <v>1.27</v>
      </c>
      <c r="E54" s="98">
        <v>1.5</v>
      </c>
      <c r="F54" s="62">
        <v>2</v>
      </c>
      <c r="G54" s="20">
        <f t="shared" si="13"/>
        <v>109593.25483354293</v>
      </c>
      <c r="H54" s="20">
        <f t="shared" si="14"/>
        <v>109242.3162529096</v>
      </c>
      <c r="I54" s="20">
        <f t="shared" si="15"/>
        <v>93220.567233975395</v>
      </c>
      <c r="J54" s="39">
        <f t="shared" si="5"/>
        <v>3167.1299922996704</v>
      </c>
      <c r="K54" s="40">
        <f t="shared" si="6"/>
        <v>3136.1430503227634</v>
      </c>
      <c r="L54" s="41">
        <f t="shared" si="7"/>
        <v>2638.3179405842093</v>
      </c>
      <c r="M54" s="39">
        <f t="shared" si="8"/>
        <v>4022.2550902205817</v>
      </c>
      <c r="N54" s="40">
        <f t="shared" si="9"/>
        <v>4704.2145754841449</v>
      </c>
      <c r="O54" s="41">
        <f t="shared" si="10"/>
        <v>5276.6358811684186</v>
      </c>
    </row>
    <row r="55" spans="1:16" x14ac:dyDescent="0.4">
      <c r="A55" s="127">
        <v>47</v>
      </c>
      <c r="B55" s="105">
        <v>44015</v>
      </c>
      <c r="C55" s="106">
        <v>2</v>
      </c>
      <c r="D55" s="107">
        <v>-1</v>
      </c>
      <c r="E55" s="98">
        <v>-1</v>
      </c>
      <c r="F55" s="62">
        <v>-1</v>
      </c>
      <c r="G55" s="20">
        <f t="shared" si="13"/>
        <v>106305.45718853665</v>
      </c>
      <c r="H55" s="20">
        <f t="shared" si="14"/>
        <v>105965.04676532232</v>
      </c>
      <c r="I55" s="20">
        <f t="shared" si="15"/>
        <v>90423.950216956131</v>
      </c>
      <c r="J55" s="39">
        <f t="shared" si="5"/>
        <v>3287.7976450062879</v>
      </c>
      <c r="K55" s="40">
        <f t="shared" si="6"/>
        <v>3277.269487587288</v>
      </c>
      <c r="L55" s="41">
        <f t="shared" si="7"/>
        <v>2796.6170170192618</v>
      </c>
      <c r="M55" s="39">
        <f t="shared" si="8"/>
        <v>-3287.7976450062879</v>
      </c>
      <c r="N55" s="40">
        <f t="shared" si="9"/>
        <v>-3277.269487587288</v>
      </c>
      <c r="O55" s="41">
        <f t="shared" si="10"/>
        <v>-2796.6170170192618</v>
      </c>
    </row>
    <row r="56" spans="1:16" x14ac:dyDescent="0.4">
      <c r="A56" s="127">
        <v>48</v>
      </c>
      <c r="B56" s="105">
        <v>44011</v>
      </c>
      <c r="C56" s="106">
        <v>1</v>
      </c>
      <c r="D56" s="107">
        <v>1.27</v>
      </c>
      <c r="E56" s="98">
        <v>1.5</v>
      </c>
      <c r="F56" s="63">
        <v>2</v>
      </c>
      <c r="G56" s="20">
        <f t="shared" si="13"/>
        <v>110355.69510741989</v>
      </c>
      <c r="H56" s="20">
        <f t="shared" si="14"/>
        <v>110733.47386976182</v>
      </c>
      <c r="I56" s="20">
        <f t="shared" si="15"/>
        <v>95849.387229973494</v>
      </c>
      <c r="J56" s="39">
        <f t="shared" si="5"/>
        <v>3189.1637156560992</v>
      </c>
      <c r="K56" s="40">
        <f t="shared" si="6"/>
        <v>3178.9514029596694</v>
      </c>
      <c r="L56" s="41">
        <f t="shared" si="7"/>
        <v>2712.7185065086837</v>
      </c>
      <c r="M56" s="39">
        <f t="shared" si="8"/>
        <v>4050.237918883246</v>
      </c>
      <c r="N56" s="40">
        <f t="shared" si="9"/>
        <v>4768.4271044395045</v>
      </c>
      <c r="O56" s="41">
        <f t="shared" si="10"/>
        <v>5425.4370130173675</v>
      </c>
    </row>
    <row r="57" spans="1:16" x14ac:dyDescent="0.4">
      <c r="A57" s="127">
        <v>49</v>
      </c>
      <c r="B57" s="105">
        <v>44005</v>
      </c>
      <c r="C57" s="106">
        <v>1</v>
      </c>
      <c r="D57" s="107">
        <v>1.27</v>
      </c>
      <c r="E57" s="98">
        <v>-1</v>
      </c>
      <c r="F57" s="62">
        <v>-1</v>
      </c>
      <c r="G57" s="20">
        <f t="shared" si="13"/>
        <v>114560.24709101258</v>
      </c>
      <c r="H57" s="20">
        <f t="shared" si="14"/>
        <v>107411.46965366896</v>
      </c>
      <c r="I57" s="20">
        <f t="shared" si="15"/>
        <v>92973.905613074283</v>
      </c>
      <c r="J57" s="39">
        <f t="shared" si="5"/>
        <v>3310.6708532225966</v>
      </c>
      <c r="K57" s="40">
        <f t="shared" si="6"/>
        <v>3322.0042160928542</v>
      </c>
      <c r="L57" s="41">
        <f t="shared" si="7"/>
        <v>2875.4816168992047</v>
      </c>
      <c r="M57" s="39">
        <f t="shared" si="8"/>
        <v>4204.551983592698</v>
      </c>
      <c r="N57" s="40">
        <f t="shared" si="9"/>
        <v>-3322.0042160928542</v>
      </c>
      <c r="O57" s="41">
        <f t="shared" si="10"/>
        <v>-2875.4816168992047</v>
      </c>
    </row>
    <row r="58" spans="1:16" ht="19.5" thickBot="1" x14ac:dyDescent="0.45">
      <c r="A58" s="7">
        <v>50</v>
      </c>
      <c r="B58" s="133">
        <v>44005</v>
      </c>
      <c r="C58" s="106">
        <v>1</v>
      </c>
      <c r="D58" s="108">
        <v>-1</v>
      </c>
      <c r="E58" s="109">
        <v>-1</v>
      </c>
      <c r="F58" s="129">
        <v>-1</v>
      </c>
      <c r="G58" s="20">
        <f t="shared" si="13"/>
        <v>111123.4396782822</v>
      </c>
      <c r="H58" s="20">
        <f t="shared" si="14"/>
        <v>104189.12556405889</v>
      </c>
      <c r="I58" s="20">
        <f t="shared" si="15"/>
        <v>90184.688444682048</v>
      </c>
      <c r="J58" s="39">
        <f t="shared" si="5"/>
        <v>3436.8074127303776</v>
      </c>
      <c r="K58" s="40">
        <f t="shared" si="6"/>
        <v>3222.3440896100687</v>
      </c>
      <c r="L58" s="41">
        <f t="shared" si="7"/>
        <v>2789.2171683922284</v>
      </c>
      <c r="M58" s="39">
        <f t="shared" si="8"/>
        <v>-3436.8074127303776</v>
      </c>
      <c r="N58" s="40">
        <f t="shared" si="9"/>
        <v>-3222.3440896100687</v>
      </c>
      <c r="O58" s="41">
        <f t="shared" si="10"/>
        <v>-2789.2171683922284</v>
      </c>
    </row>
    <row r="59" spans="1:16" ht="19.5" thickBot="1" x14ac:dyDescent="0.45">
      <c r="A59" s="7"/>
      <c r="B59" s="142" t="s">
        <v>5</v>
      </c>
      <c r="C59" s="143"/>
      <c r="D59" s="5">
        <f>COUNTIF(D9:D58,1.27)</f>
        <v>24</v>
      </c>
      <c r="E59" s="5">
        <f>COUNTIF(E9:E58,1.5)</f>
        <v>21</v>
      </c>
      <c r="F59" s="6">
        <f>COUNTIF(F9:F58,2)</f>
        <v>16</v>
      </c>
      <c r="G59" s="52">
        <f>MAX(G8:G58)</f>
        <v>114560.24709101258</v>
      </c>
      <c r="H59" s="53">
        <f>MAX(H8:H58)</f>
        <v>110733.47386976182</v>
      </c>
      <c r="I59" s="54">
        <f>MAX(I8:I58)</f>
        <v>121490.74541588261</v>
      </c>
      <c r="J59" s="49" t="s">
        <v>31</v>
      </c>
      <c r="K59" s="50">
        <f>ABS(B58-B9)</f>
        <v>156</v>
      </c>
      <c r="L59" s="51" t="s">
        <v>32</v>
      </c>
      <c r="M59" s="7"/>
      <c r="N59" s="3"/>
      <c r="O59" s="4"/>
    </row>
    <row r="60" spans="1:16" ht="19.5" thickBot="1" x14ac:dyDescent="0.45">
      <c r="A60" s="7"/>
      <c r="B60" s="136" t="s">
        <v>6</v>
      </c>
      <c r="C60" s="137"/>
      <c r="D60" s="5">
        <f>COUNTIF(D9:D58,-1)</f>
        <v>26</v>
      </c>
      <c r="E60" s="5">
        <f>COUNTIF(E9:E58,-1)</f>
        <v>29</v>
      </c>
      <c r="F60" s="6">
        <f>COUNTIF(F9:F58,-1)</f>
        <v>34</v>
      </c>
      <c r="G60" s="134" t="s">
        <v>30</v>
      </c>
      <c r="H60" s="135"/>
      <c r="I60" s="141"/>
      <c r="J60" s="134" t="s">
        <v>33</v>
      </c>
      <c r="K60" s="135"/>
      <c r="L60" s="141"/>
      <c r="M60" s="7"/>
      <c r="N60" s="3"/>
      <c r="O60" s="4"/>
    </row>
    <row r="61" spans="1:16" ht="19.5" thickBot="1" x14ac:dyDescent="0.45">
      <c r="A61" s="7"/>
      <c r="B61" s="136" t="s">
        <v>35</v>
      </c>
      <c r="C61" s="137"/>
      <c r="D61" s="5">
        <f>COUNTIF(D9:D58,0)</f>
        <v>0</v>
      </c>
      <c r="E61" s="5">
        <f>COUNTIF(E9:E58,0)</f>
        <v>0</v>
      </c>
      <c r="F61" s="5">
        <f>COUNTIF(F9:F58,0)</f>
        <v>0</v>
      </c>
      <c r="G61" s="58">
        <f>G59/G8</f>
        <v>1.1456024709101258</v>
      </c>
      <c r="H61" s="59">
        <f>H59/H8</f>
        <v>1.1073347386976182</v>
      </c>
      <c r="I61" s="60">
        <f>I59/I8</f>
        <v>1.2149074541588261</v>
      </c>
      <c r="J61" s="47">
        <f>(G61-100%)*30/K59</f>
        <v>2.800047517502419E-2</v>
      </c>
      <c r="K61" s="47">
        <f>(H61-100%)*30/K59</f>
        <v>2.0641295903388122E-2</v>
      </c>
      <c r="L61" s="48">
        <f>(I61-100%)*30/K59</f>
        <v>4.1328356569005006E-2</v>
      </c>
      <c r="M61" s="8"/>
      <c r="N61" s="2"/>
      <c r="O61" s="9"/>
    </row>
    <row r="62" spans="1:16" ht="19.5" thickBot="1" x14ac:dyDescent="0.45">
      <c r="A62" s="3"/>
      <c r="B62" s="134" t="s">
        <v>4</v>
      </c>
      <c r="C62" s="135"/>
      <c r="D62" s="61">
        <f>D59/(D59+D60+D61)</f>
        <v>0.48</v>
      </c>
      <c r="E62" s="56">
        <f>E59/(E59+E60+E61)</f>
        <v>0.42</v>
      </c>
      <c r="F62" s="57">
        <f>F59/(F59+F60+F61)</f>
        <v>0.32</v>
      </c>
    </row>
    <row r="64" spans="1:16" x14ac:dyDescent="0.4">
      <c r="D64" s="55"/>
      <c r="E64" s="55"/>
      <c r="F64" s="55"/>
    </row>
  </sheetData>
  <mergeCells count="11">
    <mergeCell ref="B62:C62"/>
    <mergeCell ref="B61:C61"/>
    <mergeCell ref="J8:L8"/>
    <mergeCell ref="J6:L6"/>
    <mergeCell ref="M6:O6"/>
    <mergeCell ref="G6:I6"/>
    <mergeCell ref="M8:O8"/>
    <mergeCell ref="B59:C59"/>
    <mergeCell ref="B60:C60"/>
    <mergeCell ref="G60:I60"/>
    <mergeCell ref="J60:L60"/>
  </mergeCells>
  <phoneticPr fontId="1"/>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6"/>
  <sheetViews>
    <sheetView zoomScale="85" zoomScaleNormal="85" workbookViewId="0">
      <selection activeCell="R1145" sqref="R1145"/>
    </sheetView>
  </sheetViews>
  <sheetFormatPr defaultColWidth="8.125" defaultRowHeight="17.25" x14ac:dyDescent="0.4"/>
  <cols>
    <col min="1" max="1" width="6.125" style="124" customWidth="1"/>
    <col min="2" max="2" width="8.125" style="45" customWidth="1"/>
    <col min="3" max="16384" width="8.125" style="44"/>
  </cols>
  <sheetData>
    <row r="1" spans="1:2" x14ac:dyDescent="0.4">
      <c r="A1" s="124">
        <v>1</v>
      </c>
    </row>
    <row r="3" spans="1:2" x14ac:dyDescent="0.4">
      <c r="B3" s="122"/>
    </row>
    <row r="4" spans="1:2" x14ac:dyDescent="0.4">
      <c r="B4" s="123"/>
    </row>
    <row r="15" spans="1:2" x14ac:dyDescent="0.4">
      <c r="A15" s="124">
        <v>2</v>
      </c>
    </row>
    <row r="33" spans="1:1" x14ac:dyDescent="0.4">
      <c r="A33" s="124">
        <v>3</v>
      </c>
    </row>
    <row r="52" spans="1:2" x14ac:dyDescent="0.4">
      <c r="A52" s="124">
        <v>4</v>
      </c>
      <c r="B52" s="122"/>
    </row>
    <row r="53" spans="1:2" x14ac:dyDescent="0.4">
      <c r="B53" s="123"/>
    </row>
    <row r="81" spans="1:1" x14ac:dyDescent="0.4">
      <c r="A81" s="124">
        <v>5</v>
      </c>
    </row>
    <row r="101" spans="1:2" x14ac:dyDescent="0.4">
      <c r="B101" s="122"/>
    </row>
    <row r="102" spans="1:2" x14ac:dyDescent="0.4">
      <c r="B102" s="123"/>
    </row>
    <row r="104" spans="1:2" x14ac:dyDescent="0.4">
      <c r="A104" s="124">
        <v>6</v>
      </c>
    </row>
    <row r="123" spans="1:1" x14ac:dyDescent="0.4">
      <c r="A123" s="124">
        <v>7</v>
      </c>
    </row>
    <row r="143" spans="1:1" x14ac:dyDescent="0.4">
      <c r="A143" s="124">
        <v>8</v>
      </c>
    </row>
    <row r="151" spans="2:2" x14ac:dyDescent="0.4">
      <c r="B151" s="122"/>
    </row>
    <row r="152" spans="2:2" x14ac:dyDescent="0.4">
      <c r="B152" s="123"/>
    </row>
    <row r="164" spans="1:1" x14ac:dyDescent="0.4">
      <c r="A164" s="124">
        <v>9</v>
      </c>
    </row>
    <row r="182" spans="1:1" x14ac:dyDescent="0.4">
      <c r="A182" s="124">
        <v>10</v>
      </c>
    </row>
    <row r="200" spans="1:2" x14ac:dyDescent="0.4">
      <c r="B200" s="122"/>
    </row>
    <row r="201" spans="1:2" x14ac:dyDescent="0.4">
      <c r="A201" s="124">
        <v>11</v>
      </c>
      <c r="B201" s="123"/>
    </row>
    <row r="232" spans="1:1" x14ac:dyDescent="0.4">
      <c r="A232" s="124">
        <v>12</v>
      </c>
    </row>
    <row r="249" spans="1:2" x14ac:dyDescent="0.4">
      <c r="B249" s="122"/>
    </row>
    <row r="250" spans="1:2" x14ac:dyDescent="0.4">
      <c r="B250" s="123"/>
    </row>
    <row r="252" spans="1:2" x14ac:dyDescent="0.4">
      <c r="A252" s="124">
        <v>13</v>
      </c>
    </row>
    <row r="276" spans="1:1" x14ac:dyDescent="0.4">
      <c r="A276" s="124">
        <v>14</v>
      </c>
    </row>
    <row r="298" spans="1:2" x14ac:dyDescent="0.4">
      <c r="B298" s="122"/>
    </row>
    <row r="299" spans="1:2" x14ac:dyDescent="0.4">
      <c r="B299" s="123"/>
    </row>
    <row r="300" spans="1:2" x14ac:dyDescent="0.4">
      <c r="A300" s="124">
        <v>15</v>
      </c>
    </row>
    <row r="322" spans="1:1" x14ac:dyDescent="0.4">
      <c r="A322" s="124">
        <v>16</v>
      </c>
    </row>
    <row r="337" spans="1:2" x14ac:dyDescent="0.4">
      <c r="A337" s="124">
        <v>17</v>
      </c>
    </row>
    <row r="347" spans="1:2" x14ac:dyDescent="0.4">
      <c r="B347" s="122"/>
    </row>
    <row r="348" spans="1:2" x14ac:dyDescent="0.4">
      <c r="B348" s="123"/>
    </row>
    <row r="367" spans="1:1" x14ac:dyDescent="0.4">
      <c r="A367" s="124">
        <v>18</v>
      </c>
    </row>
    <row r="391" spans="1:2" x14ac:dyDescent="0.4">
      <c r="A391" s="124">
        <v>19</v>
      </c>
    </row>
    <row r="396" spans="1:2" x14ac:dyDescent="0.4">
      <c r="B396" s="122"/>
    </row>
    <row r="397" spans="1:2" x14ac:dyDescent="0.4">
      <c r="B397" s="123"/>
    </row>
    <row r="413" spans="1:1" x14ac:dyDescent="0.4">
      <c r="A413" s="124">
        <v>20</v>
      </c>
    </row>
    <row r="436" spans="1:2" x14ac:dyDescent="0.4">
      <c r="A436" s="124">
        <v>21</v>
      </c>
    </row>
    <row r="445" spans="1:2" x14ac:dyDescent="0.4">
      <c r="B445" s="122"/>
    </row>
    <row r="446" spans="1:2" x14ac:dyDescent="0.4">
      <c r="B446" s="123"/>
    </row>
    <row r="457" spans="1:1" x14ac:dyDescent="0.4">
      <c r="A457" s="124">
        <v>22</v>
      </c>
    </row>
    <row r="476" spans="1:1" x14ac:dyDescent="0.4">
      <c r="A476" s="124">
        <v>23</v>
      </c>
    </row>
    <row r="492" spans="1:2" x14ac:dyDescent="0.4">
      <c r="A492" s="124">
        <v>24</v>
      </c>
    </row>
    <row r="494" spans="1:2" x14ac:dyDescent="0.4">
      <c r="B494" s="122"/>
    </row>
    <row r="495" spans="1:2" x14ac:dyDescent="0.4">
      <c r="B495" s="123"/>
    </row>
    <row r="508" spans="1:1" x14ac:dyDescent="0.4">
      <c r="A508" s="124">
        <v>25</v>
      </c>
    </row>
    <row r="543" spans="2:2" x14ac:dyDescent="0.4">
      <c r="B543" s="122"/>
    </row>
    <row r="544" spans="2:2" x14ac:dyDescent="0.4">
      <c r="B544" s="123"/>
    </row>
    <row r="545" spans="1:1" x14ac:dyDescent="0.4">
      <c r="A545" s="124">
        <v>26</v>
      </c>
    </row>
    <row r="579" spans="1:2" x14ac:dyDescent="0.4">
      <c r="A579" s="124">
        <v>27</v>
      </c>
    </row>
    <row r="592" spans="1:2" x14ac:dyDescent="0.4">
      <c r="B592" s="122"/>
    </row>
    <row r="593" spans="1:2" x14ac:dyDescent="0.4">
      <c r="B593" s="123"/>
    </row>
    <row r="597" spans="1:2" x14ac:dyDescent="0.4">
      <c r="A597" s="124">
        <v>28</v>
      </c>
    </row>
    <row r="627" spans="1:1" x14ac:dyDescent="0.4">
      <c r="A627" s="124">
        <v>29</v>
      </c>
    </row>
    <row r="641" spans="1:2" x14ac:dyDescent="0.4">
      <c r="B641" s="122"/>
    </row>
    <row r="642" spans="1:2" x14ac:dyDescent="0.4">
      <c r="B642" s="123"/>
    </row>
    <row r="647" spans="1:2" x14ac:dyDescent="0.4">
      <c r="A647" s="124">
        <v>30</v>
      </c>
    </row>
    <row r="672" spans="1:1" x14ac:dyDescent="0.4">
      <c r="A672" s="124">
        <v>31</v>
      </c>
    </row>
    <row r="690" spans="1:2" x14ac:dyDescent="0.4">
      <c r="B690" s="122"/>
    </row>
    <row r="691" spans="1:2" x14ac:dyDescent="0.4">
      <c r="B691" s="123"/>
    </row>
    <row r="702" spans="1:2" x14ac:dyDescent="0.4">
      <c r="A702" s="124">
        <v>32</v>
      </c>
    </row>
    <row r="732" spans="1:1" x14ac:dyDescent="0.4">
      <c r="A732" s="124">
        <v>33</v>
      </c>
    </row>
    <row r="751" spans="1:1" x14ac:dyDescent="0.4">
      <c r="A751" s="124">
        <v>34</v>
      </c>
    </row>
    <row r="771" spans="1:1" x14ac:dyDescent="0.4">
      <c r="A771" s="124">
        <v>35</v>
      </c>
    </row>
    <row r="796" spans="1:1" x14ac:dyDescent="0.4">
      <c r="A796" s="124">
        <v>36</v>
      </c>
    </row>
    <row r="814" spans="1:1" x14ac:dyDescent="0.4">
      <c r="A814" s="124">
        <v>37</v>
      </c>
    </row>
    <row r="837" spans="1:1" x14ac:dyDescent="0.4">
      <c r="A837" s="124">
        <v>38</v>
      </c>
    </row>
    <row r="865" spans="1:1" x14ac:dyDescent="0.4">
      <c r="A865" s="124">
        <v>39</v>
      </c>
    </row>
    <row r="888" spans="1:1" x14ac:dyDescent="0.4">
      <c r="A888" s="124">
        <v>40</v>
      </c>
    </row>
    <row r="910" spans="1:1" x14ac:dyDescent="0.4">
      <c r="A910" s="124">
        <v>41</v>
      </c>
    </row>
    <row r="939" spans="1:1" x14ac:dyDescent="0.4">
      <c r="A939" s="124">
        <v>42</v>
      </c>
    </row>
    <row r="968" spans="1:1" x14ac:dyDescent="0.4">
      <c r="A968" s="124">
        <v>43</v>
      </c>
    </row>
    <row r="997" spans="1:1" x14ac:dyDescent="0.4">
      <c r="A997" s="124">
        <v>44</v>
      </c>
    </row>
    <row r="1018" spans="1:1" x14ac:dyDescent="0.4">
      <c r="A1018" s="124">
        <v>45</v>
      </c>
    </row>
    <row r="1041" spans="1:1" x14ac:dyDescent="0.4">
      <c r="A1041" s="124">
        <v>46</v>
      </c>
    </row>
    <row r="1065" spans="1:1" x14ac:dyDescent="0.4">
      <c r="A1065" s="124">
        <v>47</v>
      </c>
    </row>
    <row r="1089" spans="1:1" x14ac:dyDescent="0.4">
      <c r="A1089" s="124">
        <v>48</v>
      </c>
    </row>
    <row r="1109" spans="1:1" x14ac:dyDescent="0.4">
      <c r="A1109" s="124">
        <v>49</v>
      </c>
    </row>
    <row r="1126" spans="1:1" x14ac:dyDescent="0.4">
      <c r="A1126" s="124">
        <v>50</v>
      </c>
    </row>
  </sheetData>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0"/>
  <sheetViews>
    <sheetView zoomScale="145" zoomScaleSheetLayoutView="100" workbookViewId="0">
      <selection activeCell="A12" sqref="A12:J19"/>
    </sheetView>
  </sheetViews>
  <sheetFormatPr defaultColWidth="8.125" defaultRowHeight="13.5" x14ac:dyDescent="0.4"/>
  <cols>
    <col min="1" max="11" width="8.125" style="44"/>
    <col min="12" max="13" width="3.75" style="44" customWidth="1"/>
    <col min="14" max="16384" width="8.125" style="44"/>
  </cols>
  <sheetData>
    <row r="1" spans="1:16" x14ac:dyDescent="0.4">
      <c r="A1" s="44" t="s">
        <v>26</v>
      </c>
    </row>
    <row r="2" spans="1:16" x14ac:dyDescent="0.4">
      <c r="A2" s="144" t="s">
        <v>81</v>
      </c>
      <c r="B2" s="145"/>
      <c r="C2" s="145"/>
      <c r="D2" s="145"/>
      <c r="E2" s="145"/>
      <c r="F2" s="145"/>
      <c r="G2" s="145"/>
      <c r="H2" s="145"/>
      <c r="I2" s="145"/>
      <c r="J2" s="145"/>
      <c r="K2" s="95"/>
      <c r="L2" s="95"/>
    </row>
    <row r="3" spans="1:16" x14ac:dyDescent="0.4">
      <c r="A3" s="145"/>
      <c r="B3" s="145"/>
      <c r="C3" s="145"/>
      <c r="D3" s="145"/>
      <c r="E3" s="145"/>
      <c r="F3" s="145"/>
      <c r="G3" s="145"/>
      <c r="H3" s="145"/>
      <c r="I3" s="145"/>
      <c r="J3" s="145"/>
      <c r="K3" s="95"/>
      <c r="L3" s="95"/>
    </row>
    <row r="4" spans="1:16" x14ac:dyDescent="0.4">
      <c r="A4" s="145"/>
      <c r="B4" s="145"/>
      <c r="C4" s="145"/>
      <c r="D4" s="145"/>
      <c r="E4" s="145"/>
      <c r="F4" s="145"/>
      <c r="G4" s="145"/>
      <c r="H4" s="145"/>
      <c r="I4" s="145"/>
      <c r="J4" s="145"/>
      <c r="K4" s="95"/>
      <c r="L4" s="95"/>
    </row>
    <row r="5" spans="1:16" x14ac:dyDescent="0.4">
      <c r="A5" s="145"/>
      <c r="B5" s="145"/>
      <c r="C5" s="145"/>
      <c r="D5" s="145"/>
      <c r="E5" s="145"/>
      <c r="F5" s="145"/>
      <c r="G5" s="145"/>
      <c r="H5" s="145"/>
      <c r="I5" s="145"/>
      <c r="J5" s="145"/>
      <c r="K5" s="95"/>
      <c r="L5" s="95"/>
    </row>
    <row r="6" spans="1:16" x14ac:dyDescent="0.4">
      <c r="A6" s="145"/>
      <c r="B6" s="145"/>
      <c r="C6" s="145"/>
      <c r="D6" s="145"/>
      <c r="E6" s="145"/>
      <c r="F6" s="145"/>
      <c r="G6" s="145"/>
      <c r="H6" s="145"/>
      <c r="I6" s="145"/>
      <c r="J6" s="145"/>
      <c r="K6" s="95"/>
      <c r="L6" s="95"/>
    </row>
    <row r="7" spans="1:16" x14ac:dyDescent="0.4">
      <c r="A7" s="145"/>
      <c r="B7" s="145"/>
      <c r="C7" s="145"/>
      <c r="D7" s="145"/>
      <c r="E7" s="145"/>
      <c r="F7" s="145"/>
      <c r="G7" s="145"/>
      <c r="H7" s="145"/>
      <c r="I7" s="145"/>
      <c r="J7" s="145"/>
      <c r="K7" s="95"/>
      <c r="L7" s="95"/>
    </row>
    <row r="8" spans="1:16" x14ac:dyDescent="0.4">
      <c r="A8" s="145"/>
      <c r="B8" s="145"/>
      <c r="C8" s="145"/>
      <c r="D8" s="145"/>
      <c r="E8" s="145"/>
      <c r="F8" s="145"/>
      <c r="G8" s="145"/>
      <c r="H8" s="145"/>
      <c r="I8" s="145"/>
      <c r="J8" s="145"/>
      <c r="K8" s="95"/>
      <c r="L8" s="95"/>
    </row>
    <row r="9" spans="1:16" x14ac:dyDescent="0.4">
      <c r="A9" s="145"/>
      <c r="B9" s="145"/>
      <c r="C9" s="145"/>
      <c r="D9" s="145"/>
      <c r="E9" s="145"/>
      <c r="F9" s="145"/>
      <c r="G9" s="145"/>
      <c r="H9" s="145"/>
      <c r="I9" s="145"/>
      <c r="J9" s="145"/>
      <c r="K9" s="95"/>
      <c r="L9" s="95"/>
    </row>
    <row r="10" spans="1:16" x14ac:dyDescent="0.4">
      <c r="L10" s="95"/>
    </row>
    <row r="11" spans="1:16" x14ac:dyDescent="0.4">
      <c r="A11" s="44" t="s">
        <v>27</v>
      </c>
      <c r="L11" s="152" t="s">
        <v>52</v>
      </c>
      <c r="M11" s="152"/>
      <c r="N11" s="152"/>
      <c r="O11" s="152"/>
      <c r="P11" s="152"/>
    </row>
    <row r="12" spans="1:16" ht="13.5" customHeight="1" x14ac:dyDescent="0.4">
      <c r="A12" s="146" t="s">
        <v>92</v>
      </c>
      <c r="B12" s="147"/>
      <c r="C12" s="147"/>
      <c r="D12" s="147"/>
      <c r="E12" s="147"/>
      <c r="F12" s="147"/>
      <c r="G12" s="147"/>
      <c r="H12" s="147"/>
      <c r="I12" s="147"/>
      <c r="J12" s="147"/>
      <c r="K12" s="97"/>
      <c r="L12" s="115"/>
      <c r="M12" s="115"/>
      <c r="N12" s="148" t="s">
        <v>50</v>
      </c>
      <c r="O12" s="148"/>
      <c r="P12" s="148"/>
    </row>
    <row r="13" spans="1:16" x14ac:dyDescent="0.4">
      <c r="A13" s="147"/>
      <c r="B13" s="147"/>
      <c r="C13" s="147"/>
      <c r="D13" s="147"/>
      <c r="E13" s="147"/>
      <c r="F13" s="147"/>
      <c r="G13" s="147"/>
      <c r="H13" s="147"/>
      <c r="I13" s="147"/>
      <c r="J13" s="147"/>
      <c r="K13" s="97"/>
      <c r="L13" s="118"/>
      <c r="M13" s="119"/>
      <c r="N13" s="116" t="s">
        <v>47</v>
      </c>
      <c r="O13" s="116" t="s">
        <v>48</v>
      </c>
      <c r="P13" s="116" t="s">
        <v>49</v>
      </c>
    </row>
    <row r="14" spans="1:16" x14ac:dyDescent="0.4">
      <c r="A14" s="147"/>
      <c r="B14" s="147"/>
      <c r="C14" s="147"/>
      <c r="D14" s="147"/>
      <c r="E14" s="147"/>
      <c r="F14" s="147"/>
      <c r="G14" s="147"/>
      <c r="H14" s="147"/>
      <c r="I14" s="147"/>
      <c r="J14" s="147"/>
      <c r="K14" s="97"/>
      <c r="L14" s="149" t="s">
        <v>51</v>
      </c>
      <c r="M14" s="117">
        <v>0.48</v>
      </c>
      <c r="N14" s="121">
        <v>7.0000000000000007E-2</v>
      </c>
      <c r="O14" s="120"/>
      <c r="P14" s="120"/>
    </row>
    <row r="15" spans="1:16" x14ac:dyDescent="0.4">
      <c r="A15" s="147"/>
      <c r="B15" s="147"/>
      <c r="C15" s="147"/>
      <c r="D15" s="147"/>
      <c r="E15" s="147"/>
      <c r="F15" s="147"/>
      <c r="G15" s="147"/>
      <c r="H15" s="147"/>
      <c r="I15" s="147"/>
      <c r="J15" s="147"/>
      <c r="K15" s="97"/>
      <c r="L15" s="150"/>
      <c r="M15" s="117">
        <v>0.42</v>
      </c>
      <c r="N15" s="120"/>
      <c r="O15" s="121">
        <v>0.03</v>
      </c>
      <c r="P15" s="120"/>
    </row>
    <row r="16" spans="1:16" x14ac:dyDescent="0.4">
      <c r="A16" s="147"/>
      <c r="B16" s="147"/>
      <c r="C16" s="147"/>
      <c r="D16" s="147"/>
      <c r="E16" s="147"/>
      <c r="F16" s="147"/>
      <c r="G16" s="147"/>
      <c r="H16" s="147"/>
      <c r="I16" s="147"/>
      <c r="J16" s="147"/>
      <c r="K16" s="97"/>
      <c r="L16" s="151"/>
      <c r="M16" s="117">
        <v>0.32</v>
      </c>
      <c r="N16" s="120"/>
      <c r="O16" s="120"/>
      <c r="P16" s="121">
        <v>0</v>
      </c>
    </row>
    <row r="17" spans="1:12" x14ac:dyDescent="0.4">
      <c r="A17" s="147"/>
      <c r="B17" s="147"/>
      <c r="C17" s="147"/>
      <c r="D17" s="147"/>
      <c r="E17" s="147"/>
      <c r="F17" s="147"/>
      <c r="G17" s="147"/>
      <c r="H17" s="147"/>
      <c r="I17" s="147"/>
      <c r="J17" s="147"/>
      <c r="K17" s="97"/>
      <c r="L17" s="97"/>
    </row>
    <row r="18" spans="1:12" x14ac:dyDescent="0.4">
      <c r="A18" s="147"/>
      <c r="B18" s="147"/>
      <c r="C18" s="147"/>
      <c r="D18" s="147"/>
      <c r="E18" s="147"/>
      <c r="F18" s="147"/>
      <c r="G18" s="147"/>
      <c r="H18" s="147"/>
      <c r="I18" s="147"/>
      <c r="J18" s="147"/>
      <c r="K18" s="97"/>
      <c r="L18" s="97"/>
    </row>
    <row r="19" spans="1:12" x14ac:dyDescent="0.4">
      <c r="A19" s="147"/>
      <c r="B19" s="147"/>
      <c r="C19" s="147"/>
      <c r="D19" s="147"/>
      <c r="E19" s="147"/>
      <c r="F19" s="147"/>
      <c r="G19" s="147"/>
      <c r="H19" s="147"/>
      <c r="I19" s="147"/>
      <c r="J19" s="147"/>
      <c r="K19" s="97"/>
      <c r="L19" s="97"/>
    </row>
    <row r="20" spans="1:12" x14ac:dyDescent="0.4">
      <c r="L20" s="97"/>
    </row>
    <row r="21" spans="1:12" x14ac:dyDescent="0.4">
      <c r="A21" s="44" t="s">
        <v>28</v>
      </c>
    </row>
    <row r="22" spans="1:12" x14ac:dyDescent="0.4">
      <c r="A22" s="146" t="s">
        <v>91</v>
      </c>
      <c r="B22" s="146"/>
      <c r="C22" s="146"/>
      <c r="D22" s="146"/>
      <c r="E22" s="146"/>
      <c r="F22" s="146"/>
      <c r="G22" s="146"/>
      <c r="H22" s="146"/>
      <c r="I22" s="146"/>
      <c r="J22" s="146"/>
      <c r="K22" s="96"/>
    </row>
    <row r="23" spans="1:12" x14ac:dyDescent="0.4">
      <c r="A23" s="146"/>
      <c r="B23" s="146"/>
      <c r="C23" s="146"/>
      <c r="D23" s="146"/>
      <c r="E23" s="146"/>
      <c r="F23" s="146"/>
      <c r="G23" s="146"/>
      <c r="H23" s="146"/>
      <c r="I23" s="146"/>
      <c r="J23" s="146"/>
      <c r="K23" s="96"/>
      <c r="L23" s="96"/>
    </row>
    <row r="24" spans="1:12" x14ac:dyDescent="0.4">
      <c r="A24" s="146"/>
      <c r="B24" s="146"/>
      <c r="C24" s="146"/>
      <c r="D24" s="146"/>
      <c r="E24" s="146"/>
      <c r="F24" s="146"/>
      <c r="G24" s="146"/>
      <c r="H24" s="146"/>
      <c r="I24" s="146"/>
      <c r="J24" s="146"/>
      <c r="K24" s="96"/>
      <c r="L24" s="96"/>
    </row>
    <row r="25" spans="1:12" x14ac:dyDescent="0.4">
      <c r="A25" s="146"/>
      <c r="B25" s="146"/>
      <c r="C25" s="146"/>
      <c r="D25" s="146"/>
      <c r="E25" s="146"/>
      <c r="F25" s="146"/>
      <c r="G25" s="146"/>
      <c r="H25" s="146"/>
      <c r="I25" s="146"/>
      <c r="J25" s="146"/>
      <c r="K25" s="96"/>
      <c r="L25" s="96"/>
    </row>
    <row r="26" spans="1:12" x14ac:dyDescent="0.4">
      <c r="A26" s="146"/>
      <c r="B26" s="146"/>
      <c r="C26" s="146"/>
      <c r="D26" s="146"/>
      <c r="E26" s="146"/>
      <c r="F26" s="146"/>
      <c r="G26" s="146"/>
      <c r="H26" s="146"/>
      <c r="I26" s="146"/>
      <c r="J26" s="146"/>
      <c r="K26" s="96"/>
      <c r="L26" s="96"/>
    </row>
    <row r="27" spans="1:12" x14ac:dyDescent="0.4">
      <c r="A27" s="146"/>
      <c r="B27" s="146"/>
      <c r="C27" s="146"/>
      <c r="D27" s="146"/>
      <c r="E27" s="146"/>
      <c r="F27" s="146"/>
      <c r="G27" s="146"/>
      <c r="H27" s="146"/>
      <c r="I27" s="146"/>
      <c r="J27" s="146"/>
      <c r="K27" s="96"/>
      <c r="L27" s="96"/>
    </row>
    <row r="28" spans="1:12" x14ac:dyDescent="0.4">
      <c r="A28" s="146"/>
      <c r="B28" s="146"/>
      <c r="C28" s="146"/>
      <c r="D28" s="146"/>
      <c r="E28" s="146"/>
      <c r="F28" s="146"/>
      <c r="G28" s="146"/>
      <c r="H28" s="146"/>
      <c r="I28" s="146"/>
      <c r="J28" s="146"/>
      <c r="K28" s="96"/>
      <c r="L28" s="96"/>
    </row>
    <row r="29" spans="1:12" x14ac:dyDescent="0.4">
      <c r="A29" s="146"/>
      <c r="B29" s="146"/>
      <c r="C29" s="146"/>
      <c r="D29" s="146"/>
      <c r="E29" s="146"/>
      <c r="F29" s="146"/>
      <c r="G29" s="146"/>
      <c r="H29" s="146"/>
      <c r="I29" s="146"/>
      <c r="J29" s="146"/>
      <c r="K29" s="96"/>
      <c r="L29" s="96"/>
    </row>
    <row r="30" spans="1:12" x14ac:dyDescent="0.4">
      <c r="L30" s="96"/>
    </row>
  </sheetData>
  <mergeCells count="6">
    <mergeCell ref="A2:J9"/>
    <mergeCell ref="A12:J19"/>
    <mergeCell ref="A22:J29"/>
    <mergeCell ref="N12:P12"/>
    <mergeCell ref="L14:L16"/>
    <mergeCell ref="L11:P11"/>
  </mergeCells>
  <phoneticPr fontId="1"/>
  <pageMargins left="0.75" right="0.75" top="1" bottom="1" header="0.51111111111111107" footer="0.51111111111111107"/>
  <pageSetup paperSize="9" orientation="portrait"/>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6"/>
  <sheetViews>
    <sheetView zoomScale="80" zoomScaleNormal="80" workbookViewId="0">
      <selection activeCell="R28" sqref="R28"/>
    </sheetView>
  </sheetViews>
  <sheetFormatPr defaultRowHeight="18.75" x14ac:dyDescent="0.4"/>
  <cols>
    <col min="1" max="1" width="14" customWidth="1"/>
    <col min="2" max="2" width="13.25" customWidth="1"/>
    <col min="4" max="4" width="14.75" customWidth="1"/>
    <col min="6" max="6" width="14.25" customWidth="1"/>
    <col min="8" max="8" width="15.625" customWidth="1"/>
  </cols>
  <sheetData>
    <row r="1" spans="1:21" x14ac:dyDescent="0.4">
      <c r="A1" s="27" t="s">
        <v>14</v>
      </c>
      <c r="B1" s="28"/>
      <c r="C1" s="29"/>
      <c r="D1" s="30"/>
      <c r="E1" s="29"/>
      <c r="F1" s="30"/>
      <c r="G1" s="29"/>
      <c r="H1" s="30"/>
    </row>
    <row r="2" spans="1:21" x14ac:dyDescent="0.4">
      <c r="A2" s="93"/>
      <c r="B2" s="29"/>
      <c r="C2" s="29"/>
      <c r="D2" s="30"/>
      <c r="E2" s="29"/>
      <c r="F2" s="30"/>
      <c r="G2" s="29"/>
      <c r="H2" s="30"/>
      <c r="J2" s="162" t="s">
        <v>53</v>
      </c>
      <c r="K2" s="165" t="s">
        <v>54</v>
      </c>
      <c r="L2" s="165" t="s">
        <v>58</v>
      </c>
      <c r="M2" s="153" t="s">
        <v>61</v>
      </c>
      <c r="N2" s="154"/>
      <c r="O2" s="155"/>
      <c r="P2" s="153" t="s">
        <v>59</v>
      </c>
      <c r="Q2" s="154"/>
      <c r="R2" s="155"/>
      <c r="S2" s="159" t="s">
        <v>64</v>
      </c>
      <c r="T2" s="160"/>
      <c r="U2" s="161"/>
    </row>
    <row r="3" spans="1:21" x14ac:dyDescent="0.4">
      <c r="A3" s="32" t="s">
        <v>15</v>
      </c>
      <c r="B3" s="32" t="s">
        <v>16</v>
      </c>
      <c r="C3" s="32" t="s">
        <v>17</v>
      </c>
      <c r="D3" s="33" t="s">
        <v>18</v>
      </c>
      <c r="E3" s="32" t="s">
        <v>19</v>
      </c>
      <c r="F3" s="33" t="s">
        <v>18</v>
      </c>
      <c r="G3" s="32" t="s">
        <v>20</v>
      </c>
      <c r="H3" s="33" t="s">
        <v>18</v>
      </c>
      <c r="J3" s="163"/>
      <c r="K3" s="166"/>
      <c r="L3" s="166"/>
      <c r="M3" s="156"/>
      <c r="N3" s="157"/>
      <c r="O3" s="158"/>
      <c r="P3" s="156"/>
      <c r="Q3" s="157"/>
      <c r="R3" s="158"/>
      <c r="S3" s="159" t="s">
        <v>65</v>
      </c>
      <c r="T3" s="160"/>
      <c r="U3" s="161"/>
    </row>
    <row r="4" spans="1:21" x14ac:dyDescent="0.4">
      <c r="A4" s="34" t="s">
        <v>21</v>
      </c>
      <c r="B4" s="90" t="s">
        <v>56</v>
      </c>
      <c r="C4" s="90"/>
      <c r="D4" s="91"/>
      <c r="E4" s="90"/>
      <c r="F4" s="91">
        <v>42538</v>
      </c>
      <c r="G4" s="90"/>
      <c r="H4" s="91"/>
      <c r="J4" s="164"/>
      <c r="K4" s="167"/>
      <c r="L4" s="167"/>
      <c r="M4" s="132">
        <v>1.27</v>
      </c>
      <c r="N4" s="132">
        <v>1.5</v>
      </c>
      <c r="O4" s="132">
        <v>2</v>
      </c>
      <c r="P4" s="132">
        <v>1.27</v>
      </c>
      <c r="Q4" s="132">
        <v>1.5</v>
      </c>
      <c r="R4" s="132">
        <v>2</v>
      </c>
      <c r="S4" s="132">
        <v>1.27</v>
      </c>
      <c r="T4" s="132">
        <v>1.5</v>
      </c>
      <c r="U4" s="132">
        <v>2</v>
      </c>
    </row>
    <row r="5" spans="1:21" x14ac:dyDescent="0.4">
      <c r="A5" s="34" t="s">
        <v>21</v>
      </c>
      <c r="B5" s="90" t="s">
        <v>46</v>
      </c>
      <c r="C5" s="90"/>
      <c r="D5" s="91"/>
      <c r="E5" s="90"/>
      <c r="F5" s="91">
        <v>43370</v>
      </c>
      <c r="G5" s="90"/>
      <c r="H5" s="91">
        <v>43957</v>
      </c>
      <c r="J5" s="183" t="s">
        <v>55</v>
      </c>
      <c r="K5" s="184" t="s">
        <v>60</v>
      </c>
      <c r="L5" s="185">
        <v>202</v>
      </c>
      <c r="M5" s="186">
        <v>62</v>
      </c>
      <c r="N5" s="186">
        <v>58</v>
      </c>
      <c r="O5" s="186">
        <v>54</v>
      </c>
      <c r="P5" s="186">
        <v>190</v>
      </c>
      <c r="Q5" s="186">
        <v>201</v>
      </c>
      <c r="R5" s="186">
        <v>270</v>
      </c>
      <c r="S5" s="187">
        <v>32</v>
      </c>
      <c r="T5" s="187">
        <v>30</v>
      </c>
      <c r="U5" s="188">
        <v>31</v>
      </c>
    </row>
    <row r="6" spans="1:21" x14ac:dyDescent="0.4">
      <c r="A6" s="34" t="s">
        <v>21</v>
      </c>
      <c r="B6" s="90" t="s">
        <v>66</v>
      </c>
      <c r="C6" s="90"/>
      <c r="D6" s="92"/>
      <c r="E6" s="90"/>
      <c r="F6" s="91">
        <v>43447</v>
      </c>
      <c r="G6" s="90"/>
      <c r="H6" s="91">
        <v>44005</v>
      </c>
      <c r="J6" s="189"/>
      <c r="K6" s="190"/>
      <c r="L6" s="191"/>
      <c r="M6" s="192"/>
      <c r="N6" s="192"/>
      <c r="O6" s="192"/>
      <c r="P6" s="192"/>
      <c r="Q6" s="192"/>
      <c r="R6" s="192"/>
      <c r="S6" s="193">
        <v>1550</v>
      </c>
      <c r="T6" s="193">
        <v>5371</v>
      </c>
      <c r="U6" s="194">
        <v>13417</v>
      </c>
    </row>
    <row r="7" spans="1:21" x14ac:dyDescent="0.4">
      <c r="A7" s="34" t="s">
        <v>21</v>
      </c>
      <c r="B7" s="90"/>
      <c r="C7" s="90"/>
      <c r="D7" s="92"/>
      <c r="E7" s="90"/>
      <c r="F7" s="92"/>
      <c r="G7" s="90"/>
      <c r="H7" s="92"/>
      <c r="J7" s="189"/>
      <c r="K7" s="184" t="s">
        <v>57</v>
      </c>
      <c r="L7" s="185">
        <v>770</v>
      </c>
      <c r="M7" s="186">
        <v>58</v>
      </c>
      <c r="N7" s="186">
        <v>58</v>
      </c>
      <c r="O7" s="186">
        <v>52</v>
      </c>
      <c r="P7" s="186">
        <v>165</v>
      </c>
      <c r="Q7" s="186">
        <v>198</v>
      </c>
      <c r="R7" s="186">
        <v>234</v>
      </c>
      <c r="S7" s="195">
        <v>27</v>
      </c>
      <c r="T7" s="195">
        <v>30</v>
      </c>
      <c r="U7" s="196">
        <v>28</v>
      </c>
    </row>
    <row r="8" spans="1:21" x14ac:dyDescent="0.4">
      <c r="A8" s="34" t="s">
        <v>21</v>
      </c>
      <c r="B8" s="90"/>
      <c r="C8" s="90"/>
      <c r="D8" s="92"/>
      <c r="E8" s="90"/>
      <c r="F8" s="92"/>
      <c r="G8" s="90"/>
      <c r="H8" s="92"/>
      <c r="J8" s="197"/>
      <c r="K8" s="190"/>
      <c r="L8" s="191"/>
      <c r="M8" s="192"/>
      <c r="N8" s="192"/>
      <c r="O8" s="192"/>
      <c r="P8" s="192"/>
      <c r="Q8" s="192"/>
      <c r="R8" s="192"/>
      <c r="S8" s="198">
        <v>1416</v>
      </c>
      <c r="T8" s="198">
        <v>5371</v>
      </c>
      <c r="U8" s="199">
        <v>11667</v>
      </c>
    </row>
    <row r="9" spans="1:21" x14ac:dyDescent="0.4">
      <c r="A9" s="34" t="s">
        <v>21</v>
      </c>
      <c r="B9" s="90"/>
      <c r="C9" s="90"/>
      <c r="D9" s="92"/>
      <c r="E9" s="90"/>
      <c r="F9" s="92"/>
      <c r="G9" s="90"/>
      <c r="H9" s="92"/>
      <c r="J9" s="200" t="s">
        <v>63</v>
      </c>
      <c r="K9" s="184" t="s">
        <v>60</v>
      </c>
      <c r="L9" s="185">
        <v>156</v>
      </c>
      <c r="M9" s="186">
        <v>48</v>
      </c>
      <c r="N9" s="186">
        <v>42</v>
      </c>
      <c r="O9" s="186">
        <v>32</v>
      </c>
      <c r="P9" s="186">
        <v>115</v>
      </c>
      <c r="Q9" s="186">
        <v>111</v>
      </c>
      <c r="R9" s="186">
        <v>121</v>
      </c>
      <c r="S9" s="188">
        <v>7</v>
      </c>
      <c r="T9" s="187">
        <v>3</v>
      </c>
      <c r="U9" s="201">
        <v>0</v>
      </c>
    </row>
    <row r="10" spans="1:21" x14ac:dyDescent="0.4">
      <c r="A10" s="34" t="s">
        <v>21</v>
      </c>
      <c r="B10" s="90"/>
      <c r="C10" s="90"/>
      <c r="D10" s="92"/>
      <c r="E10" s="90"/>
      <c r="F10" s="92"/>
      <c r="G10" s="90"/>
      <c r="H10" s="92"/>
      <c r="J10" s="200"/>
      <c r="K10" s="190"/>
      <c r="L10" s="191"/>
      <c r="M10" s="192"/>
      <c r="N10" s="192"/>
      <c r="O10" s="192"/>
      <c r="P10" s="192"/>
      <c r="Q10" s="192"/>
      <c r="R10" s="192"/>
      <c r="S10" s="194">
        <v>128</v>
      </c>
      <c r="T10" s="193">
        <v>111</v>
      </c>
      <c r="U10" s="193">
        <v>100</v>
      </c>
    </row>
    <row r="11" spans="1:21" x14ac:dyDescent="0.4">
      <c r="A11" s="34" t="s">
        <v>21</v>
      </c>
      <c r="B11" s="90"/>
      <c r="C11" s="90"/>
      <c r="D11" s="92"/>
      <c r="E11" s="90"/>
      <c r="F11" s="92"/>
      <c r="G11" s="90"/>
      <c r="H11" s="92"/>
      <c r="J11" s="200"/>
      <c r="K11" s="184" t="s">
        <v>57</v>
      </c>
      <c r="L11" s="185">
        <v>708</v>
      </c>
      <c r="M11" s="186">
        <v>56</v>
      </c>
      <c r="N11" s="186">
        <v>54</v>
      </c>
      <c r="O11" s="186">
        <v>36</v>
      </c>
      <c r="P11" s="186">
        <v>154</v>
      </c>
      <c r="Q11" s="186">
        <v>171</v>
      </c>
      <c r="R11" s="186">
        <v>122</v>
      </c>
      <c r="S11" s="195">
        <v>21</v>
      </c>
      <c r="T11" s="196">
        <v>23</v>
      </c>
      <c r="U11" s="195">
        <v>4</v>
      </c>
    </row>
    <row r="12" spans="1:21" x14ac:dyDescent="0.4">
      <c r="A12" s="31"/>
      <c r="B12" s="29"/>
      <c r="C12" s="29"/>
      <c r="D12" s="30"/>
      <c r="E12" s="29"/>
      <c r="F12" s="30"/>
      <c r="G12" s="29"/>
      <c r="H12" s="30"/>
      <c r="J12" s="200"/>
      <c r="K12" s="190"/>
      <c r="L12" s="191"/>
      <c r="M12" s="192"/>
      <c r="N12" s="192"/>
      <c r="O12" s="192"/>
      <c r="P12" s="192"/>
      <c r="Q12" s="192"/>
      <c r="R12" s="192"/>
      <c r="S12" s="198">
        <v>627</v>
      </c>
      <c r="T12" s="199">
        <v>1193</v>
      </c>
      <c r="U12" s="198">
        <v>127</v>
      </c>
    </row>
    <row r="13" spans="1:21" x14ac:dyDescent="0.4">
      <c r="J13" s="200" t="s">
        <v>93</v>
      </c>
      <c r="K13" s="184" t="s">
        <v>60</v>
      </c>
      <c r="L13" s="185"/>
      <c r="M13" s="186"/>
      <c r="N13" s="186"/>
      <c r="O13" s="186"/>
      <c r="P13" s="186"/>
      <c r="Q13" s="186"/>
      <c r="R13" s="186"/>
      <c r="S13" s="188"/>
      <c r="T13" s="187"/>
      <c r="U13" s="201"/>
    </row>
    <row r="14" spans="1:21" x14ac:dyDescent="0.4">
      <c r="J14" s="200"/>
      <c r="K14" s="190"/>
      <c r="L14" s="191"/>
      <c r="M14" s="192"/>
      <c r="N14" s="192"/>
      <c r="O14" s="192"/>
      <c r="P14" s="192"/>
      <c r="Q14" s="192"/>
      <c r="R14" s="192"/>
      <c r="S14" s="194"/>
      <c r="T14" s="193"/>
      <c r="U14" s="193"/>
    </row>
    <row r="15" spans="1:21" x14ac:dyDescent="0.4">
      <c r="J15" s="200"/>
      <c r="K15" s="184" t="s">
        <v>57</v>
      </c>
      <c r="L15" s="185"/>
      <c r="M15" s="186"/>
      <c r="N15" s="186"/>
      <c r="O15" s="186"/>
      <c r="P15" s="186"/>
      <c r="Q15" s="186"/>
      <c r="R15" s="186"/>
      <c r="S15" s="195"/>
      <c r="T15" s="196"/>
      <c r="U15" s="195"/>
    </row>
    <row r="16" spans="1:21" x14ac:dyDescent="0.4">
      <c r="J16" s="200"/>
      <c r="K16" s="190"/>
      <c r="L16" s="191"/>
      <c r="M16" s="192"/>
      <c r="N16" s="192"/>
      <c r="O16" s="192"/>
      <c r="P16" s="192"/>
      <c r="Q16" s="192"/>
      <c r="R16" s="192"/>
      <c r="S16" s="198"/>
      <c r="T16" s="199"/>
      <c r="U16" s="198"/>
    </row>
  </sheetData>
  <mergeCells count="58">
    <mergeCell ref="O13:O14"/>
    <mergeCell ref="P13:P14"/>
    <mergeCell ref="Q13:Q14"/>
    <mergeCell ref="R13:R14"/>
    <mergeCell ref="K15:K16"/>
    <mergeCell ref="L15:L16"/>
    <mergeCell ref="M15:M16"/>
    <mergeCell ref="N15:N16"/>
    <mergeCell ref="O15:O16"/>
    <mergeCell ref="P15:P16"/>
    <mergeCell ref="Q15:Q16"/>
    <mergeCell ref="R15:R16"/>
    <mergeCell ref="J13:J16"/>
    <mergeCell ref="K13:K14"/>
    <mergeCell ref="L13:L14"/>
    <mergeCell ref="M13:M14"/>
    <mergeCell ref="N13:N14"/>
    <mergeCell ref="R9:R10"/>
    <mergeCell ref="R11:R12"/>
    <mergeCell ref="J2:J4"/>
    <mergeCell ref="K2:K4"/>
    <mergeCell ref="L2:L4"/>
    <mergeCell ref="P5:P6"/>
    <mergeCell ref="P7:P8"/>
    <mergeCell ref="P9:P10"/>
    <mergeCell ref="P11:P12"/>
    <mergeCell ref="Q5:Q6"/>
    <mergeCell ref="Q7:Q8"/>
    <mergeCell ref="Q9:Q10"/>
    <mergeCell ref="Q11:Q12"/>
    <mergeCell ref="N11:N12"/>
    <mergeCell ref="M11:M12"/>
    <mergeCell ref="O5:O6"/>
    <mergeCell ref="O7:O8"/>
    <mergeCell ref="O9:O10"/>
    <mergeCell ref="O11:O12"/>
    <mergeCell ref="M7:M8"/>
    <mergeCell ref="M9:M10"/>
    <mergeCell ref="N5:N6"/>
    <mergeCell ref="N7:N8"/>
    <mergeCell ref="N9:N10"/>
    <mergeCell ref="M2:O3"/>
    <mergeCell ref="P2:R3"/>
    <mergeCell ref="S2:U2"/>
    <mergeCell ref="S3:U3"/>
    <mergeCell ref="J5:J8"/>
    <mergeCell ref="M5:M6"/>
    <mergeCell ref="R5:R6"/>
    <mergeCell ref="R7:R8"/>
    <mergeCell ref="J9:J12"/>
    <mergeCell ref="K5:K6"/>
    <mergeCell ref="K9:K10"/>
    <mergeCell ref="K11:K12"/>
    <mergeCell ref="L5:L6"/>
    <mergeCell ref="L7:L8"/>
    <mergeCell ref="K7:K8"/>
    <mergeCell ref="L9:L10"/>
    <mergeCell ref="L11:L12"/>
  </mergeCells>
  <phoneticPr fontId="1"/>
  <pageMargins left="0.7" right="0.7" top="0.75" bottom="0.75" header="0.3" footer="0.3"/>
  <pageSetup paperSize="9" orientation="portrait" horizontalDpi="4294967293"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4"/>
  <sheetViews>
    <sheetView zoomScaleNormal="100" workbookViewId="0">
      <pane xSplit="1" ySplit="8" topLeftCell="B42" activePane="bottomRight" state="frozen"/>
      <selection activeCell="H66" sqref="H66"/>
      <selection pane="topRight" activeCell="H66" sqref="H66"/>
      <selection pane="bottomLeft" activeCell="H66" sqref="H66"/>
      <selection pane="bottomRight" activeCell="G22" sqref="G22"/>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x14ac:dyDescent="0.4">
      <c r="A1" s="1" t="s">
        <v>7</v>
      </c>
      <c r="C1" t="s">
        <v>62</v>
      </c>
    </row>
    <row r="2" spans="1:18" x14ac:dyDescent="0.4">
      <c r="A2" s="1" t="s">
        <v>8</v>
      </c>
      <c r="C2" t="s">
        <v>22</v>
      </c>
    </row>
    <row r="3" spans="1:18" x14ac:dyDescent="0.4">
      <c r="A3" s="1" t="s">
        <v>10</v>
      </c>
      <c r="C3" s="26">
        <v>100000</v>
      </c>
    </row>
    <row r="4" spans="1:18" x14ac:dyDescent="0.4">
      <c r="A4" s="1" t="s">
        <v>11</v>
      </c>
      <c r="C4" s="26" t="s">
        <v>13</v>
      </c>
    </row>
    <row r="5" spans="1:18" ht="19.5" thickBot="1" x14ac:dyDescent="0.45">
      <c r="A5" s="1" t="s">
        <v>12</v>
      </c>
      <c r="C5" s="26" t="s">
        <v>34</v>
      </c>
    </row>
    <row r="6" spans="1:18" ht="19.5" thickBot="1" x14ac:dyDescent="0.45">
      <c r="A6" s="21" t="s">
        <v>36</v>
      </c>
      <c r="B6" s="21" t="s">
        <v>37</v>
      </c>
      <c r="C6" s="21" t="s">
        <v>38</v>
      </c>
      <c r="D6" s="42" t="s">
        <v>25</v>
      </c>
      <c r="E6" s="22"/>
      <c r="F6" s="23"/>
      <c r="G6" s="134" t="s">
        <v>3</v>
      </c>
      <c r="H6" s="135"/>
      <c r="I6" s="141"/>
      <c r="J6" s="171">
        <v>7</v>
      </c>
      <c r="K6" s="172"/>
      <c r="L6" s="173"/>
      <c r="M6" s="134" t="s">
        <v>24</v>
      </c>
      <c r="N6" s="135"/>
      <c r="O6" s="141"/>
    </row>
    <row r="7" spans="1:18" ht="19.5" thickBot="1" x14ac:dyDescent="0.45">
      <c r="A7" s="24"/>
      <c r="B7" s="24" t="s">
        <v>2</v>
      </c>
      <c r="C7" s="46" t="s">
        <v>29</v>
      </c>
      <c r="D7" s="11">
        <v>1.27</v>
      </c>
      <c r="E7" s="12">
        <v>1.5</v>
      </c>
      <c r="F7" s="13">
        <v>2</v>
      </c>
      <c r="G7" s="11">
        <v>1.27</v>
      </c>
      <c r="H7" s="12">
        <v>1.5</v>
      </c>
      <c r="I7" s="13">
        <v>2</v>
      </c>
      <c r="J7" s="11">
        <v>1.27</v>
      </c>
      <c r="K7" s="12">
        <v>1.5</v>
      </c>
      <c r="L7" s="13">
        <v>2</v>
      </c>
      <c r="M7" s="11">
        <v>1.27</v>
      </c>
      <c r="N7" s="12">
        <v>1.5</v>
      </c>
      <c r="O7" s="13">
        <v>2</v>
      </c>
    </row>
    <row r="8" spans="1:18" ht="19.5" thickBot="1" x14ac:dyDescent="0.45">
      <c r="A8" s="25" t="s">
        <v>9</v>
      </c>
      <c r="B8" s="10"/>
      <c r="C8" s="43"/>
      <c r="D8" s="15"/>
      <c r="E8" s="14"/>
      <c r="F8" s="16"/>
      <c r="G8" s="17">
        <f>C3</f>
        <v>100000</v>
      </c>
      <c r="H8" s="18">
        <f>C3</f>
        <v>100000</v>
      </c>
      <c r="I8" s="19">
        <f>C3</f>
        <v>100000</v>
      </c>
      <c r="J8" s="174">
        <f>J6</f>
        <v>7</v>
      </c>
      <c r="K8" s="175"/>
      <c r="L8" s="176"/>
      <c r="M8" s="138"/>
      <c r="N8" s="139"/>
      <c r="O8" s="140"/>
    </row>
    <row r="9" spans="1:18" x14ac:dyDescent="0.4">
      <c r="A9" s="7">
        <v>1</v>
      </c>
      <c r="B9" s="100">
        <v>44161</v>
      </c>
      <c r="C9" s="101">
        <v>2</v>
      </c>
      <c r="D9" s="102">
        <v>-1</v>
      </c>
      <c r="E9" s="103">
        <v>-1</v>
      </c>
      <c r="F9" s="104">
        <v>-1</v>
      </c>
      <c r="G9" s="65">
        <f>IF(D9="","",G8+M9)</f>
        <v>93000</v>
      </c>
      <c r="H9" s="65">
        <f>IF(E9="","",H8+N9)</f>
        <v>93000</v>
      </c>
      <c r="I9" s="65">
        <f>IF(F9="","",I8+O9)</f>
        <v>93000</v>
      </c>
      <c r="J9" s="66">
        <f>IF(G8="","",G8*$J$6/100)</f>
        <v>7000</v>
      </c>
      <c r="K9" s="67">
        <f>IF(H8="","",H8*$J$6/100)</f>
        <v>7000</v>
      </c>
      <c r="L9" s="68">
        <f>IF(I8="","",I8*$J$6/100)</f>
        <v>7000</v>
      </c>
      <c r="M9" s="69">
        <f>IF(D9="","",J9*D9)</f>
        <v>-7000</v>
      </c>
      <c r="N9" s="70">
        <f t="shared" ref="M9:O24" si="0">IF(E9="","",K9*E9)</f>
        <v>-7000</v>
      </c>
      <c r="O9" s="71">
        <f t="shared" si="0"/>
        <v>-7000</v>
      </c>
      <c r="P9" s="35"/>
      <c r="Q9" s="35"/>
      <c r="R9" s="35"/>
    </row>
    <row r="10" spans="1:18" x14ac:dyDescent="0.4">
      <c r="A10" s="7">
        <v>2</v>
      </c>
      <c r="B10" s="105">
        <v>44160</v>
      </c>
      <c r="C10" s="106">
        <v>2</v>
      </c>
      <c r="D10" s="107">
        <v>-1</v>
      </c>
      <c r="E10" s="98">
        <v>-1</v>
      </c>
      <c r="F10" s="62">
        <v>-1</v>
      </c>
      <c r="G10" s="65">
        <f t="shared" ref="G10:I25" si="1">IF(D10="","",G9+M10)</f>
        <v>86490</v>
      </c>
      <c r="H10" s="65">
        <f t="shared" si="1"/>
        <v>86490</v>
      </c>
      <c r="I10" s="65">
        <f t="shared" si="1"/>
        <v>86490</v>
      </c>
      <c r="J10" s="66">
        <f t="shared" ref="J10:L25" si="2">IF(G9="","",G9*$J$6/100)</f>
        <v>6510</v>
      </c>
      <c r="K10" s="67">
        <f t="shared" si="2"/>
        <v>6510</v>
      </c>
      <c r="L10" s="68">
        <f t="shared" si="2"/>
        <v>6510</v>
      </c>
      <c r="M10" s="66">
        <f t="shared" si="0"/>
        <v>-6510</v>
      </c>
      <c r="N10" s="67">
        <f t="shared" si="0"/>
        <v>-6510</v>
      </c>
      <c r="O10" s="68">
        <f t="shared" si="0"/>
        <v>-6510</v>
      </c>
      <c r="P10" s="35"/>
      <c r="Q10" s="35"/>
      <c r="R10" s="35"/>
    </row>
    <row r="11" spans="1:18" x14ac:dyDescent="0.4">
      <c r="A11" s="7">
        <v>3</v>
      </c>
      <c r="B11" s="105">
        <v>44155</v>
      </c>
      <c r="C11" s="106">
        <v>2</v>
      </c>
      <c r="D11" s="107">
        <v>1.27</v>
      </c>
      <c r="E11" s="98">
        <v>-1</v>
      </c>
      <c r="F11" s="62">
        <v>-1</v>
      </c>
      <c r="G11" s="65">
        <f t="shared" si="1"/>
        <v>94178.960999999996</v>
      </c>
      <c r="H11" s="65">
        <f t="shared" si="1"/>
        <v>80435.7</v>
      </c>
      <c r="I11" s="65">
        <f t="shared" si="1"/>
        <v>80435.7</v>
      </c>
      <c r="J11" s="66">
        <f t="shared" si="2"/>
        <v>6054.3</v>
      </c>
      <c r="K11" s="67">
        <f t="shared" si="2"/>
        <v>6054.3</v>
      </c>
      <c r="L11" s="68">
        <f t="shared" si="2"/>
        <v>6054.3</v>
      </c>
      <c r="M11" s="66">
        <f t="shared" si="0"/>
        <v>7688.9610000000002</v>
      </c>
      <c r="N11" s="67">
        <f t="shared" si="0"/>
        <v>-6054.3</v>
      </c>
      <c r="O11" s="68">
        <f t="shared" si="0"/>
        <v>-6054.3</v>
      </c>
      <c r="P11" s="35"/>
      <c r="Q11" s="35"/>
      <c r="R11" s="35"/>
    </row>
    <row r="12" spans="1:18" x14ac:dyDescent="0.4">
      <c r="A12" s="7">
        <v>4</v>
      </c>
      <c r="B12" s="105">
        <v>44153</v>
      </c>
      <c r="C12" s="106">
        <v>2</v>
      </c>
      <c r="D12" s="107">
        <v>-1</v>
      </c>
      <c r="E12" s="98">
        <v>-1</v>
      </c>
      <c r="F12" s="62">
        <v>-1</v>
      </c>
      <c r="G12" s="65">
        <f t="shared" si="1"/>
        <v>87586.43372999999</v>
      </c>
      <c r="H12" s="65">
        <f t="shared" si="1"/>
        <v>74805.201000000001</v>
      </c>
      <c r="I12" s="65">
        <f t="shared" si="1"/>
        <v>74805.201000000001</v>
      </c>
      <c r="J12" s="66">
        <f t="shared" si="2"/>
        <v>6592.5272699999996</v>
      </c>
      <c r="K12" s="67">
        <f t="shared" si="2"/>
        <v>5630.4989999999998</v>
      </c>
      <c r="L12" s="68">
        <f t="shared" si="2"/>
        <v>5630.4989999999998</v>
      </c>
      <c r="M12" s="66">
        <f t="shared" si="0"/>
        <v>-6592.5272699999996</v>
      </c>
      <c r="N12" s="67">
        <f t="shared" si="0"/>
        <v>-5630.4989999999998</v>
      </c>
      <c r="O12" s="68">
        <f t="shared" si="0"/>
        <v>-5630.4989999999998</v>
      </c>
      <c r="P12" s="35"/>
      <c r="Q12" s="35"/>
      <c r="R12" s="35"/>
    </row>
    <row r="13" spans="1:18" x14ac:dyDescent="0.4">
      <c r="A13" s="7">
        <v>5</v>
      </c>
      <c r="B13" s="105">
        <v>44147</v>
      </c>
      <c r="C13" s="106">
        <v>2</v>
      </c>
      <c r="D13" s="107">
        <v>1.27</v>
      </c>
      <c r="E13" s="98">
        <v>1.5</v>
      </c>
      <c r="F13" s="63">
        <v>2</v>
      </c>
      <c r="G13" s="65">
        <f t="shared" si="1"/>
        <v>95372.867688596991</v>
      </c>
      <c r="H13" s="65">
        <f t="shared" si="1"/>
        <v>82659.747105000002</v>
      </c>
      <c r="I13" s="65">
        <f t="shared" si="1"/>
        <v>85277.929139999993</v>
      </c>
      <c r="J13" s="66">
        <f t="shared" si="2"/>
        <v>6131.0503610999995</v>
      </c>
      <c r="K13" s="67">
        <f t="shared" si="2"/>
        <v>5236.3640699999996</v>
      </c>
      <c r="L13" s="68">
        <f t="shared" si="2"/>
        <v>5236.3640699999996</v>
      </c>
      <c r="M13" s="66">
        <f t="shared" si="0"/>
        <v>7786.4339585969992</v>
      </c>
      <c r="N13" s="67">
        <f t="shared" si="0"/>
        <v>7854.5461049999994</v>
      </c>
      <c r="O13" s="68">
        <f t="shared" si="0"/>
        <v>10472.728139999999</v>
      </c>
      <c r="P13" s="35"/>
      <c r="Q13" s="35"/>
      <c r="R13" s="35"/>
    </row>
    <row r="14" spans="1:18" x14ac:dyDescent="0.4">
      <c r="A14" s="7">
        <v>6</v>
      </c>
      <c r="B14" s="105">
        <v>44146</v>
      </c>
      <c r="C14" s="106">
        <v>1</v>
      </c>
      <c r="D14" s="107">
        <v>-1</v>
      </c>
      <c r="E14" s="98">
        <v>-1</v>
      </c>
      <c r="F14" s="62">
        <v>-1</v>
      </c>
      <c r="G14" s="65">
        <f t="shared" si="1"/>
        <v>88696.766950395206</v>
      </c>
      <c r="H14" s="65">
        <f t="shared" si="1"/>
        <v>76873.564807650007</v>
      </c>
      <c r="I14" s="65">
        <f t="shared" si="1"/>
        <v>79308.474100199994</v>
      </c>
      <c r="J14" s="66">
        <f t="shared" si="2"/>
        <v>6676.1007382017897</v>
      </c>
      <c r="K14" s="67">
        <f t="shared" si="2"/>
        <v>5786.1822973500002</v>
      </c>
      <c r="L14" s="68">
        <f t="shared" si="2"/>
        <v>5969.4550397999992</v>
      </c>
      <c r="M14" s="66">
        <f t="shared" si="0"/>
        <v>-6676.1007382017897</v>
      </c>
      <c r="N14" s="67">
        <f t="shared" si="0"/>
        <v>-5786.1822973500002</v>
      </c>
      <c r="O14" s="68">
        <f t="shared" si="0"/>
        <v>-5969.4550397999992</v>
      </c>
      <c r="P14" s="35"/>
      <c r="Q14" s="35"/>
      <c r="R14" s="35"/>
    </row>
    <row r="15" spans="1:18" x14ac:dyDescent="0.4">
      <c r="A15" s="7">
        <v>7</v>
      </c>
      <c r="B15" s="105">
        <v>44141</v>
      </c>
      <c r="C15" s="106">
        <v>2</v>
      </c>
      <c r="D15" s="107">
        <v>1.27</v>
      </c>
      <c r="E15" s="98">
        <v>1.5</v>
      </c>
      <c r="F15" s="62">
        <v>2</v>
      </c>
      <c r="G15" s="65">
        <f t="shared" si="1"/>
        <v>96581.909532285339</v>
      </c>
      <c r="H15" s="65">
        <f t="shared" si="1"/>
        <v>84945.289112453262</v>
      </c>
      <c r="I15" s="65">
        <f t="shared" si="1"/>
        <v>90411.660474227989</v>
      </c>
      <c r="J15" s="66">
        <f t="shared" si="2"/>
        <v>6208.7736865276647</v>
      </c>
      <c r="K15" s="67">
        <f t="shared" si="2"/>
        <v>5381.1495365355004</v>
      </c>
      <c r="L15" s="68">
        <f t="shared" si="2"/>
        <v>5551.5931870139993</v>
      </c>
      <c r="M15" s="66">
        <f t="shared" si="0"/>
        <v>7885.1425818901344</v>
      </c>
      <c r="N15" s="67">
        <f t="shared" si="0"/>
        <v>8071.7243048032506</v>
      </c>
      <c r="O15" s="68">
        <f t="shared" si="0"/>
        <v>11103.186374027999</v>
      </c>
      <c r="P15" s="35"/>
      <c r="Q15" s="35"/>
      <c r="R15" s="35"/>
    </row>
    <row r="16" spans="1:18" x14ac:dyDescent="0.4">
      <c r="A16" s="7">
        <v>8</v>
      </c>
      <c r="B16" s="105">
        <v>44140</v>
      </c>
      <c r="C16" s="106">
        <v>2</v>
      </c>
      <c r="D16" s="107">
        <v>1.27</v>
      </c>
      <c r="E16" s="98">
        <v>1.5</v>
      </c>
      <c r="F16" s="62">
        <v>2</v>
      </c>
      <c r="G16" s="65">
        <f t="shared" si="1"/>
        <v>105168.04128970551</v>
      </c>
      <c r="H16" s="65">
        <f t="shared" si="1"/>
        <v>93864.544469260858</v>
      </c>
      <c r="I16" s="65">
        <f t="shared" si="1"/>
        <v>103069.29294061991</v>
      </c>
      <c r="J16" s="66">
        <f t="shared" si="2"/>
        <v>6760.733667259974</v>
      </c>
      <c r="K16" s="67">
        <f t="shared" si="2"/>
        <v>5946.1702378717282</v>
      </c>
      <c r="L16" s="68">
        <f t="shared" si="2"/>
        <v>6328.8162331959593</v>
      </c>
      <c r="M16" s="66">
        <f t="shared" si="0"/>
        <v>8586.1317574201676</v>
      </c>
      <c r="N16" s="67">
        <f t="shared" si="0"/>
        <v>8919.2553568075928</v>
      </c>
      <c r="O16" s="68">
        <f t="shared" si="0"/>
        <v>12657.632466391919</v>
      </c>
      <c r="P16" s="35"/>
      <c r="Q16" s="35"/>
      <c r="R16" s="35"/>
    </row>
    <row r="17" spans="1:18" x14ac:dyDescent="0.4">
      <c r="A17" s="7">
        <v>9</v>
      </c>
      <c r="B17" s="105">
        <v>44137</v>
      </c>
      <c r="C17" s="106">
        <v>2</v>
      </c>
      <c r="D17" s="107">
        <v>1.27</v>
      </c>
      <c r="E17" s="98">
        <v>1.5</v>
      </c>
      <c r="F17" s="62">
        <v>2</v>
      </c>
      <c r="G17" s="65">
        <f t="shared" si="1"/>
        <v>114517.48016036033</v>
      </c>
      <c r="H17" s="65">
        <f t="shared" si="1"/>
        <v>103720.32163853325</v>
      </c>
      <c r="I17" s="65">
        <f t="shared" si="1"/>
        <v>117498.9939523067</v>
      </c>
      <c r="J17" s="66">
        <f t="shared" si="2"/>
        <v>7361.7628902793849</v>
      </c>
      <c r="K17" s="67">
        <f t="shared" si="2"/>
        <v>6570.51811284826</v>
      </c>
      <c r="L17" s="68">
        <f t="shared" si="2"/>
        <v>7214.8505058433939</v>
      </c>
      <c r="M17" s="66">
        <f t="shared" si="0"/>
        <v>9349.4388706548198</v>
      </c>
      <c r="N17" s="67">
        <f t="shared" si="0"/>
        <v>9855.7771692723909</v>
      </c>
      <c r="O17" s="68">
        <f t="shared" si="0"/>
        <v>14429.701011686788</v>
      </c>
      <c r="P17" s="64"/>
      <c r="Q17" s="35"/>
      <c r="R17" s="35"/>
    </row>
    <row r="18" spans="1:18" x14ac:dyDescent="0.4">
      <c r="A18" s="7">
        <v>10</v>
      </c>
      <c r="B18" s="105">
        <v>44134</v>
      </c>
      <c r="C18" s="106">
        <v>1</v>
      </c>
      <c r="D18" s="107">
        <v>-1</v>
      </c>
      <c r="E18" s="98">
        <v>-1</v>
      </c>
      <c r="F18" s="62">
        <v>-1</v>
      </c>
      <c r="G18" s="65">
        <f t="shared" si="1"/>
        <v>106501.2565491351</v>
      </c>
      <c r="H18" s="65">
        <f t="shared" si="1"/>
        <v>96459.899123835916</v>
      </c>
      <c r="I18" s="65">
        <f>IF(F18="","",I17+O18)</f>
        <v>109274.06437564523</v>
      </c>
      <c r="J18" s="66">
        <f t="shared" si="2"/>
        <v>8016.2236112252231</v>
      </c>
      <c r="K18" s="67">
        <f t="shared" si="2"/>
        <v>7260.4225146973276</v>
      </c>
      <c r="L18" s="68">
        <f>IF(I17="","",I17*$J$6/100)</f>
        <v>8224.9295766614687</v>
      </c>
      <c r="M18" s="66">
        <f t="shared" si="0"/>
        <v>-8016.2236112252231</v>
      </c>
      <c r="N18" s="67">
        <f t="shared" si="0"/>
        <v>-7260.4225146973276</v>
      </c>
      <c r="O18" s="68">
        <f t="shared" si="0"/>
        <v>-8224.9295766614687</v>
      </c>
      <c r="P18" s="35"/>
      <c r="Q18" s="35"/>
      <c r="R18" s="35"/>
    </row>
    <row r="19" spans="1:18" x14ac:dyDescent="0.4">
      <c r="A19" s="7">
        <v>11</v>
      </c>
      <c r="B19" s="105">
        <v>44133</v>
      </c>
      <c r="C19" s="106">
        <v>2</v>
      </c>
      <c r="D19" s="107">
        <v>1.27</v>
      </c>
      <c r="E19" s="98">
        <v>1.5</v>
      </c>
      <c r="F19" s="62">
        <v>2</v>
      </c>
      <c r="G19" s="65">
        <f t="shared" si="1"/>
        <v>115969.21825635321</v>
      </c>
      <c r="H19" s="65">
        <f t="shared" si="1"/>
        <v>106588.18853183868</v>
      </c>
      <c r="I19" s="65">
        <f t="shared" si="1"/>
        <v>124572.43338823557</v>
      </c>
      <c r="J19" s="66">
        <f t="shared" si="2"/>
        <v>7455.087958439457</v>
      </c>
      <c r="K19" s="67">
        <f t="shared" si="2"/>
        <v>6752.1929386685133</v>
      </c>
      <c r="L19" s="68">
        <f t="shared" si="2"/>
        <v>7649.1845062951661</v>
      </c>
      <c r="M19" s="66">
        <f t="shared" si="0"/>
        <v>9467.96170721811</v>
      </c>
      <c r="N19" s="67">
        <f t="shared" si="0"/>
        <v>10128.289408002769</v>
      </c>
      <c r="O19" s="68">
        <f t="shared" si="0"/>
        <v>15298.369012590332</v>
      </c>
      <c r="P19" s="64"/>
      <c r="Q19" s="35"/>
      <c r="R19" s="35"/>
    </row>
    <row r="20" spans="1:18" x14ac:dyDescent="0.4">
      <c r="A20" s="7">
        <v>12</v>
      </c>
      <c r="B20" s="105">
        <v>44130</v>
      </c>
      <c r="C20" s="106">
        <v>2</v>
      </c>
      <c r="D20" s="107">
        <v>-1</v>
      </c>
      <c r="E20" s="98">
        <v>-1</v>
      </c>
      <c r="F20" s="62">
        <v>-1</v>
      </c>
      <c r="G20" s="65">
        <f t="shared" si="1"/>
        <v>107851.37297840849</v>
      </c>
      <c r="H20" s="65">
        <f t="shared" si="1"/>
        <v>99127.015334609969</v>
      </c>
      <c r="I20" s="65">
        <f t="shared" si="1"/>
        <v>115852.36305105907</v>
      </c>
      <c r="J20" s="66">
        <f t="shared" si="2"/>
        <v>8117.8452779447252</v>
      </c>
      <c r="K20" s="67">
        <f t="shared" si="2"/>
        <v>7461.1731972287071</v>
      </c>
      <c r="L20" s="68">
        <f t="shared" si="2"/>
        <v>8720.0703371764903</v>
      </c>
      <c r="M20" s="66">
        <f t="shared" si="0"/>
        <v>-8117.8452779447252</v>
      </c>
      <c r="N20" s="67">
        <f t="shared" si="0"/>
        <v>-7461.1731972287071</v>
      </c>
      <c r="O20" s="68">
        <f t="shared" si="0"/>
        <v>-8720.0703371764903</v>
      </c>
      <c r="P20" s="35"/>
      <c r="Q20" s="35"/>
      <c r="R20" s="35"/>
    </row>
    <row r="21" spans="1:18" x14ac:dyDescent="0.4">
      <c r="A21" s="7">
        <v>13</v>
      </c>
      <c r="B21" s="105">
        <v>44125</v>
      </c>
      <c r="C21" s="106">
        <v>2</v>
      </c>
      <c r="D21" s="107">
        <v>1.27</v>
      </c>
      <c r="E21" s="98">
        <v>1.5</v>
      </c>
      <c r="F21" s="63">
        <v>2</v>
      </c>
      <c r="G21" s="65">
        <f t="shared" si="1"/>
        <v>117439.360036189</v>
      </c>
      <c r="H21" s="65">
        <f t="shared" si="1"/>
        <v>109535.35194474402</v>
      </c>
      <c r="I21" s="65">
        <f t="shared" si="1"/>
        <v>132071.69387820736</v>
      </c>
      <c r="J21" s="66">
        <f t="shared" si="2"/>
        <v>7549.5961084885939</v>
      </c>
      <c r="K21" s="67">
        <f t="shared" si="2"/>
        <v>6938.8910734226974</v>
      </c>
      <c r="L21" s="68">
        <f t="shared" si="2"/>
        <v>8109.6654135741355</v>
      </c>
      <c r="M21" s="66">
        <f t="shared" si="0"/>
        <v>9587.9870577805141</v>
      </c>
      <c r="N21" s="67">
        <f t="shared" si="0"/>
        <v>10408.336610134047</v>
      </c>
      <c r="O21" s="68">
        <f t="shared" si="0"/>
        <v>16219.330827148271</v>
      </c>
      <c r="P21" s="64"/>
      <c r="Q21" s="35"/>
      <c r="R21" s="35"/>
    </row>
    <row r="22" spans="1:18" x14ac:dyDescent="0.4">
      <c r="A22" s="7">
        <v>14</v>
      </c>
      <c r="B22" s="105">
        <v>44124</v>
      </c>
      <c r="C22" s="106">
        <v>1</v>
      </c>
      <c r="D22" s="107">
        <v>1.27</v>
      </c>
      <c r="E22" s="98">
        <v>1.5</v>
      </c>
      <c r="F22" s="63">
        <v>2</v>
      </c>
      <c r="G22" s="65">
        <f t="shared" si="1"/>
        <v>127879.7191434062</v>
      </c>
      <c r="H22" s="65">
        <f t="shared" si="1"/>
        <v>121036.56389894214</v>
      </c>
      <c r="I22" s="65">
        <f t="shared" si="1"/>
        <v>150561.73102115639</v>
      </c>
      <c r="J22" s="66">
        <f t="shared" si="2"/>
        <v>8220.7552025332297</v>
      </c>
      <c r="K22" s="67">
        <f t="shared" si="2"/>
        <v>7667.4746361320813</v>
      </c>
      <c r="L22" s="68">
        <f t="shared" si="2"/>
        <v>9245.0185714745148</v>
      </c>
      <c r="M22" s="66">
        <f t="shared" si="0"/>
        <v>10440.359107217202</v>
      </c>
      <c r="N22" s="67">
        <f t="shared" si="0"/>
        <v>11501.211954198123</v>
      </c>
      <c r="O22" s="68">
        <f t="shared" si="0"/>
        <v>18490.03714294903</v>
      </c>
      <c r="P22" s="35"/>
      <c r="Q22" s="35"/>
      <c r="R22" s="35"/>
    </row>
    <row r="23" spans="1:18" x14ac:dyDescent="0.4">
      <c r="A23" s="7">
        <v>15</v>
      </c>
      <c r="B23" s="105">
        <v>44123</v>
      </c>
      <c r="C23" s="106">
        <v>1</v>
      </c>
      <c r="D23" s="107">
        <v>-1</v>
      </c>
      <c r="E23" s="98">
        <v>-1</v>
      </c>
      <c r="F23" s="62">
        <v>-1</v>
      </c>
      <c r="G23" s="65">
        <f t="shared" si="1"/>
        <v>118928.13880336776</v>
      </c>
      <c r="H23" s="65">
        <f t="shared" si="1"/>
        <v>112564.0044260162</v>
      </c>
      <c r="I23" s="65">
        <f t="shared" si="1"/>
        <v>140022.40984967543</v>
      </c>
      <c r="J23" s="66">
        <f t="shared" si="2"/>
        <v>8951.5803400384339</v>
      </c>
      <c r="K23" s="67">
        <f t="shared" si="2"/>
        <v>8472.5594729259501</v>
      </c>
      <c r="L23" s="68">
        <f t="shared" si="2"/>
        <v>10539.321171480948</v>
      </c>
      <c r="M23" s="66">
        <f t="shared" si="0"/>
        <v>-8951.5803400384339</v>
      </c>
      <c r="N23" s="67">
        <f t="shared" si="0"/>
        <v>-8472.5594729259501</v>
      </c>
      <c r="O23" s="68">
        <f t="shared" si="0"/>
        <v>-10539.321171480948</v>
      </c>
      <c r="P23" s="35"/>
      <c r="Q23" s="35"/>
      <c r="R23" s="35"/>
    </row>
    <row r="24" spans="1:18" x14ac:dyDescent="0.4">
      <c r="A24" s="7">
        <v>16</v>
      </c>
      <c r="B24" s="105">
        <v>44113</v>
      </c>
      <c r="C24" s="106">
        <v>1</v>
      </c>
      <c r="D24" s="107">
        <v>-1</v>
      </c>
      <c r="E24" s="98">
        <v>-1</v>
      </c>
      <c r="F24" s="62">
        <v>-1</v>
      </c>
      <c r="G24" s="65">
        <f t="shared" si="1"/>
        <v>110603.16908713202</v>
      </c>
      <c r="H24" s="65">
        <f t="shared" si="1"/>
        <v>104684.52411619507</v>
      </c>
      <c r="I24" s="65">
        <f t="shared" si="1"/>
        <v>130220.84116019815</v>
      </c>
      <c r="J24" s="66">
        <f t="shared" si="2"/>
        <v>8324.9697162357443</v>
      </c>
      <c r="K24" s="67">
        <f t="shared" si="2"/>
        <v>7879.4803098211332</v>
      </c>
      <c r="L24" s="68">
        <f t="shared" si="2"/>
        <v>9801.5686894772807</v>
      </c>
      <c r="M24" s="66">
        <f t="shared" si="0"/>
        <v>-8324.9697162357443</v>
      </c>
      <c r="N24" s="67">
        <f t="shared" si="0"/>
        <v>-7879.4803098211332</v>
      </c>
      <c r="O24" s="68">
        <f t="shared" si="0"/>
        <v>-9801.5686894772807</v>
      </c>
      <c r="P24" s="35"/>
      <c r="Q24" s="35"/>
      <c r="R24" s="35"/>
    </row>
    <row r="25" spans="1:18" x14ac:dyDescent="0.4">
      <c r="A25" s="7">
        <v>17</v>
      </c>
      <c r="B25" s="105">
        <v>44106</v>
      </c>
      <c r="C25" s="106">
        <v>1</v>
      </c>
      <c r="D25" s="107">
        <v>-1</v>
      </c>
      <c r="E25" s="98">
        <v>-1</v>
      </c>
      <c r="F25" s="62">
        <v>-1</v>
      </c>
      <c r="G25" s="65">
        <f t="shared" si="1"/>
        <v>102860.94725103278</v>
      </c>
      <c r="H25" s="65">
        <f t="shared" si="1"/>
        <v>97356.607428061412</v>
      </c>
      <c r="I25" s="65">
        <f t="shared" si="1"/>
        <v>121105.38227898428</v>
      </c>
      <c r="J25" s="66">
        <f t="shared" si="2"/>
        <v>7742.221836099242</v>
      </c>
      <c r="K25" s="67">
        <f t="shared" si="2"/>
        <v>7327.916688133655</v>
      </c>
      <c r="L25" s="68">
        <f t="shared" si="2"/>
        <v>9115.45888121387</v>
      </c>
      <c r="M25" s="66">
        <f t="shared" ref="M25:O58" si="3">IF(D25="","",J25*D25)</f>
        <v>-7742.221836099242</v>
      </c>
      <c r="N25" s="67">
        <f t="shared" si="3"/>
        <v>-7327.916688133655</v>
      </c>
      <c r="O25" s="68">
        <f t="shared" si="3"/>
        <v>-9115.45888121387</v>
      </c>
      <c r="P25" s="35"/>
      <c r="Q25" s="35"/>
      <c r="R25" s="35"/>
    </row>
    <row r="26" spans="1:18" x14ac:dyDescent="0.4">
      <c r="A26" s="7">
        <v>18</v>
      </c>
      <c r="B26" s="105">
        <v>44105</v>
      </c>
      <c r="C26" s="106">
        <v>2</v>
      </c>
      <c r="D26" s="107">
        <v>-1</v>
      </c>
      <c r="E26" s="98">
        <v>-1</v>
      </c>
      <c r="F26" s="62">
        <v>-1</v>
      </c>
      <c r="G26" s="65">
        <f t="shared" ref="G26:I41" si="4">IF(D26="","",G25+M26)</f>
        <v>95660.68094346048</v>
      </c>
      <c r="H26" s="65">
        <f t="shared" si="4"/>
        <v>90541.644908097107</v>
      </c>
      <c r="I26" s="65">
        <f t="shared" si="4"/>
        <v>112628.00551945539</v>
      </c>
      <c r="J26" s="66">
        <f t="shared" ref="J26:L45" si="5">IF(G25="","",G25*$J$6/100)</f>
        <v>7200.266307572294</v>
      </c>
      <c r="K26" s="67">
        <f t="shared" si="5"/>
        <v>6814.9625199642987</v>
      </c>
      <c r="L26" s="68">
        <f t="shared" si="5"/>
        <v>8477.3767595288991</v>
      </c>
      <c r="M26" s="66">
        <f t="shared" si="3"/>
        <v>-7200.266307572294</v>
      </c>
      <c r="N26" s="67">
        <f t="shared" si="3"/>
        <v>-6814.9625199642987</v>
      </c>
      <c r="O26" s="68">
        <f t="shared" si="3"/>
        <v>-8477.3767595288991</v>
      </c>
      <c r="P26" s="35"/>
      <c r="Q26" s="35"/>
      <c r="R26" s="35"/>
    </row>
    <row r="27" spans="1:18" x14ac:dyDescent="0.4">
      <c r="A27" s="7">
        <v>19</v>
      </c>
      <c r="B27" s="105">
        <v>44103</v>
      </c>
      <c r="C27" s="106">
        <v>1</v>
      </c>
      <c r="D27" s="107">
        <v>-1</v>
      </c>
      <c r="E27" s="98">
        <v>-1</v>
      </c>
      <c r="F27" s="62">
        <v>-1</v>
      </c>
      <c r="G27" s="65">
        <f t="shared" si="4"/>
        <v>88964.43327741824</v>
      </c>
      <c r="H27" s="65">
        <f t="shared" si="4"/>
        <v>84203.729764530304</v>
      </c>
      <c r="I27" s="65">
        <f t="shared" si="4"/>
        <v>104744.0451330935</v>
      </c>
      <c r="J27" s="66">
        <f t="shared" si="5"/>
        <v>6696.2476660422344</v>
      </c>
      <c r="K27" s="67">
        <f t="shared" si="5"/>
        <v>6337.9151435667973</v>
      </c>
      <c r="L27" s="68">
        <f t="shared" si="5"/>
        <v>7883.9603863618768</v>
      </c>
      <c r="M27" s="66">
        <f t="shared" si="3"/>
        <v>-6696.2476660422344</v>
      </c>
      <c r="N27" s="67">
        <f t="shared" si="3"/>
        <v>-6337.9151435667973</v>
      </c>
      <c r="O27" s="68">
        <f t="shared" si="3"/>
        <v>-7883.9603863618768</v>
      </c>
      <c r="P27" s="35"/>
      <c r="Q27" s="35"/>
      <c r="R27" s="35"/>
    </row>
    <row r="28" spans="1:18" x14ac:dyDescent="0.4">
      <c r="A28" s="7">
        <v>20</v>
      </c>
      <c r="B28" s="105">
        <v>44102</v>
      </c>
      <c r="C28" s="106">
        <v>2</v>
      </c>
      <c r="D28" s="107">
        <v>-1</v>
      </c>
      <c r="E28" s="98">
        <v>-1</v>
      </c>
      <c r="F28" s="62">
        <v>-1</v>
      </c>
      <c r="G28" s="65">
        <f t="shared" si="4"/>
        <v>82736.922947998959</v>
      </c>
      <c r="H28" s="65">
        <f t="shared" si="4"/>
        <v>78309.468681013183</v>
      </c>
      <c r="I28" s="65">
        <f t="shared" si="4"/>
        <v>97411.961973776954</v>
      </c>
      <c r="J28" s="66">
        <f t="shared" si="5"/>
        <v>6227.5103294192768</v>
      </c>
      <c r="K28" s="67">
        <f t="shared" si="5"/>
        <v>5894.2610835171208</v>
      </c>
      <c r="L28" s="68">
        <f t="shared" si="5"/>
        <v>7332.0831593165458</v>
      </c>
      <c r="M28" s="66">
        <f t="shared" si="3"/>
        <v>-6227.5103294192768</v>
      </c>
      <c r="N28" s="67">
        <f t="shared" si="3"/>
        <v>-5894.2610835171208</v>
      </c>
      <c r="O28" s="68">
        <f t="shared" si="3"/>
        <v>-7332.0831593165458</v>
      </c>
      <c r="P28" s="35"/>
      <c r="Q28" s="35"/>
      <c r="R28" s="35"/>
    </row>
    <row r="29" spans="1:18" x14ac:dyDescent="0.4">
      <c r="A29" s="7">
        <v>21</v>
      </c>
      <c r="B29" s="105">
        <v>44099</v>
      </c>
      <c r="C29" s="106">
        <v>1</v>
      </c>
      <c r="D29" s="107">
        <v>1.27</v>
      </c>
      <c r="E29" s="98">
        <v>1.5</v>
      </c>
      <c r="F29" s="62">
        <v>2</v>
      </c>
      <c r="G29" s="65">
        <f t="shared" si="4"/>
        <v>90092.235398076067</v>
      </c>
      <c r="H29" s="65">
        <f t="shared" si="4"/>
        <v>86531.962892519572</v>
      </c>
      <c r="I29" s="65">
        <f t="shared" si="4"/>
        <v>111049.63665010573</v>
      </c>
      <c r="J29" s="66">
        <f t="shared" si="5"/>
        <v>5791.5846063599274</v>
      </c>
      <c r="K29" s="67">
        <f t="shared" si="5"/>
        <v>5481.6628076709221</v>
      </c>
      <c r="L29" s="68">
        <f t="shared" si="5"/>
        <v>6818.8373381643869</v>
      </c>
      <c r="M29" s="66">
        <f t="shared" si="3"/>
        <v>7355.3124500771082</v>
      </c>
      <c r="N29" s="67">
        <f t="shared" si="3"/>
        <v>8222.4942115063823</v>
      </c>
      <c r="O29" s="68">
        <f t="shared" si="3"/>
        <v>13637.674676328774</v>
      </c>
      <c r="P29" s="35"/>
      <c r="Q29" s="35"/>
      <c r="R29" s="35"/>
    </row>
    <row r="30" spans="1:18" x14ac:dyDescent="0.4">
      <c r="A30" s="7">
        <v>22</v>
      </c>
      <c r="B30" s="105">
        <v>44098</v>
      </c>
      <c r="C30" s="106">
        <v>1</v>
      </c>
      <c r="D30" s="107">
        <v>-1</v>
      </c>
      <c r="E30" s="98">
        <v>-1</v>
      </c>
      <c r="F30" s="62">
        <v>-1</v>
      </c>
      <c r="G30" s="65">
        <f t="shared" si="4"/>
        <v>83785.778920210738</v>
      </c>
      <c r="H30" s="65">
        <f t="shared" si="4"/>
        <v>80474.725490043202</v>
      </c>
      <c r="I30" s="65">
        <f t="shared" si="4"/>
        <v>103276.16208459833</v>
      </c>
      <c r="J30" s="66">
        <f t="shared" si="5"/>
        <v>6306.4564778653257</v>
      </c>
      <c r="K30" s="67">
        <f t="shared" si="5"/>
        <v>6057.2374024763703</v>
      </c>
      <c r="L30" s="68">
        <f t="shared" si="5"/>
        <v>7773.4745655074021</v>
      </c>
      <c r="M30" s="66">
        <f t="shared" si="3"/>
        <v>-6306.4564778653257</v>
      </c>
      <c r="N30" s="67">
        <f t="shared" si="3"/>
        <v>-6057.2374024763703</v>
      </c>
      <c r="O30" s="68">
        <f t="shared" si="3"/>
        <v>-7773.4745655074021</v>
      </c>
      <c r="P30" s="35"/>
      <c r="Q30" s="35"/>
      <c r="R30" s="35"/>
    </row>
    <row r="31" spans="1:18" x14ac:dyDescent="0.4">
      <c r="A31" s="7">
        <v>23</v>
      </c>
      <c r="B31" s="105">
        <v>44099</v>
      </c>
      <c r="C31" s="106">
        <v>1</v>
      </c>
      <c r="D31" s="107">
        <v>-1</v>
      </c>
      <c r="E31" s="98">
        <v>-1</v>
      </c>
      <c r="F31" s="62">
        <v>-1</v>
      </c>
      <c r="G31" s="65">
        <f t="shared" si="4"/>
        <v>77920.77439579599</v>
      </c>
      <c r="H31" s="65">
        <f t="shared" si="4"/>
        <v>74841.494705740173</v>
      </c>
      <c r="I31" s="65">
        <f t="shared" si="4"/>
        <v>96046.83073867645</v>
      </c>
      <c r="J31" s="66">
        <f t="shared" si="5"/>
        <v>5865.0045244147514</v>
      </c>
      <c r="K31" s="67">
        <f t="shared" si="5"/>
        <v>5633.2307843030248</v>
      </c>
      <c r="L31" s="68">
        <f t="shared" si="5"/>
        <v>7229.3313459218825</v>
      </c>
      <c r="M31" s="66">
        <f t="shared" si="3"/>
        <v>-5865.0045244147514</v>
      </c>
      <c r="N31" s="67">
        <f t="shared" si="3"/>
        <v>-5633.2307843030248</v>
      </c>
      <c r="O31" s="68">
        <f t="shared" si="3"/>
        <v>-7229.3313459218825</v>
      </c>
      <c r="P31" s="35"/>
      <c r="Q31" s="35"/>
      <c r="R31" s="35"/>
    </row>
    <row r="32" spans="1:18" x14ac:dyDescent="0.4">
      <c r="A32" s="7">
        <v>24</v>
      </c>
      <c r="B32" s="105">
        <v>44096</v>
      </c>
      <c r="C32" s="106">
        <v>2</v>
      </c>
      <c r="D32" s="107">
        <v>1.27</v>
      </c>
      <c r="E32" s="98">
        <v>1.5</v>
      </c>
      <c r="F32" s="62">
        <v>-1</v>
      </c>
      <c r="G32" s="65">
        <f t="shared" si="4"/>
        <v>84847.931239582249</v>
      </c>
      <c r="H32" s="65">
        <f t="shared" si="4"/>
        <v>82699.851649842894</v>
      </c>
      <c r="I32" s="65">
        <f t="shared" si="4"/>
        <v>89323.552586969105</v>
      </c>
      <c r="J32" s="66">
        <f t="shared" si="5"/>
        <v>5454.4542077057195</v>
      </c>
      <c r="K32" s="67">
        <f t="shared" si="5"/>
        <v>5238.9046294018117</v>
      </c>
      <c r="L32" s="68">
        <f t="shared" si="5"/>
        <v>6723.2781517073508</v>
      </c>
      <c r="M32" s="66">
        <f t="shared" si="3"/>
        <v>6927.1568437862634</v>
      </c>
      <c r="N32" s="67">
        <f t="shared" si="3"/>
        <v>7858.3569441027175</v>
      </c>
      <c r="O32" s="68">
        <f t="shared" si="3"/>
        <v>-6723.2781517073508</v>
      </c>
      <c r="P32" s="35"/>
      <c r="Q32" s="35"/>
      <c r="R32" s="35"/>
    </row>
    <row r="33" spans="1:18" x14ac:dyDescent="0.4">
      <c r="A33" s="7">
        <v>25</v>
      </c>
      <c r="B33" s="105">
        <v>44091</v>
      </c>
      <c r="C33" s="106">
        <v>1</v>
      </c>
      <c r="D33" s="107">
        <v>-1</v>
      </c>
      <c r="E33" s="98">
        <v>-1</v>
      </c>
      <c r="F33" s="62">
        <v>-1</v>
      </c>
      <c r="G33" s="65">
        <f t="shared" si="4"/>
        <v>78908.576052811492</v>
      </c>
      <c r="H33" s="65">
        <f t="shared" si="4"/>
        <v>76910.862034353893</v>
      </c>
      <c r="I33" s="65">
        <f t="shared" si="4"/>
        <v>83070.903905881263</v>
      </c>
      <c r="J33" s="66">
        <f t="shared" si="5"/>
        <v>5939.3551867707574</v>
      </c>
      <c r="K33" s="67">
        <f t="shared" si="5"/>
        <v>5788.9896154890021</v>
      </c>
      <c r="L33" s="68">
        <f t="shared" si="5"/>
        <v>6252.6486810878378</v>
      </c>
      <c r="M33" s="66">
        <f t="shared" si="3"/>
        <v>-5939.3551867707574</v>
      </c>
      <c r="N33" s="67">
        <f t="shared" si="3"/>
        <v>-5788.9896154890021</v>
      </c>
      <c r="O33" s="68">
        <f t="shared" si="3"/>
        <v>-6252.6486810878378</v>
      </c>
      <c r="P33" s="35"/>
      <c r="Q33" s="35"/>
      <c r="R33" s="35"/>
    </row>
    <row r="34" spans="1:18" x14ac:dyDescent="0.4">
      <c r="A34" s="7">
        <v>26</v>
      </c>
      <c r="B34" s="105">
        <v>44088</v>
      </c>
      <c r="C34" s="106">
        <v>2</v>
      </c>
      <c r="D34" s="107">
        <v>1.27</v>
      </c>
      <c r="E34" s="98">
        <v>1.5</v>
      </c>
      <c r="F34" s="63">
        <v>2</v>
      </c>
      <c r="G34" s="65">
        <f t="shared" si="4"/>
        <v>85923.548463906438</v>
      </c>
      <c r="H34" s="65">
        <f t="shared" si="4"/>
        <v>84986.502547961049</v>
      </c>
      <c r="I34" s="65">
        <f t="shared" si="4"/>
        <v>94700.830452704642</v>
      </c>
      <c r="J34" s="66">
        <f t="shared" si="5"/>
        <v>5523.6003236968045</v>
      </c>
      <c r="K34" s="67">
        <f t="shared" si="5"/>
        <v>5383.7603424047729</v>
      </c>
      <c r="L34" s="68">
        <f t="shared" si="5"/>
        <v>5814.9632734116885</v>
      </c>
      <c r="M34" s="66">
        <f t="shared" si="3"/>
        <v>7014.9724110949419</v>
      </c>
      <c r="N34" s="67">
        <f t="shared" si="3"/>
        <v>8075.6405136071589</v>
      </c>
      <c r="O34" s="68">
        <f t="shared" si="3"/>
        <v>11629.926546823377</v>
      </c>
      <c r="P34" s="35"/>
      <c r="Q34" s="35"/>
      <c r="R34" s="35"/>
    </row>
    <row r="35" spans="1:18" x14ac:dyDescent="0.4">
      <c r="A35" s="7">
        <v>27</v>
      </c>
      <c r="B35" s="105">
        <v>44085</v>
      </c>
      <c r="C35" s="106">
        <v>1</v>
      </c>
      <c r="D35" s="107">
        <v>-1</v>
      </c>
      <c r="E35" s="98">
        <v>-1</v>
      </c>
      <c r="F35" s="62">
        <v>-1</v>
      </c>
      <c r="G35" s="65">
        <f t="shared" si="4"/>
        <v>79908.900071432989</v>
      </c>
      <c r="H35" s="65">
        <f t="shared" si="4"/>
        <v>79037.447369603775</v>
      </c>
      <c r="I35" s="65">
        <f t="shared" si="4"/>
        <v>88071.77232101532</v>
      </c>
      <c r="J35" s="66">
        <f t="shared" si="5"/>
        <v>6014.6483924734512</v>
      </c>
      <c r="K35" s="67">
        <f t="shared" si="5"/>
        <v>5949.0551783572728</v>
      </c>
      <c r="L35" s="68">
        <f t="shared" si="5"/>
        <v>6629.0581316893249</v>
      </c>
      <c r="M35" s="66">
        <f t="shared" si="3"/>
        <v>-6014.6483924734512</v>
      </c>
      <c r="N35" s="67">
        <f t="shared" si="3"/>
        <v>-5949.0551783572728</v>
      </c>
      <c r="O35" s="68">
        <f t="shared" si="3"/>
        <v>-6629.0581316893249</v>
      </c>
      <c r="P35" s="35"/>
      <c r="Q35" s="35"/>
      <c r="R35" s="35"/>
    </row>
    <row r="36" spans="1:18" x14ac:dyDescent="0.4">
      <c r="A36" s="7">
        <v>28</v>
      </c>
      <c r="B36" s="105">
        <v>44083</v>
      </c>
      <c r="C36" s="106">
        <v>2</v>
      </c>
      <c r="D36" s="107">
        <v>1.27</v>
      </c>
      <c r="E36" s="98">
        <v>1.5</v>
      </c>
      <c r="F36" s="62">
        <v>-1</v>
      </c>
      <c r="G36" s="65">
        <f t="shared" si="4"/>
        <v>87012.801287783383</v>
      </c>
      <c r="H36" s="65">
        <f t="shared" si="4"/>
        <v>87336.379343412176</v>
      </c>
      <c r="I36" s="65">
        <f t="shared" si="4"/>
        <v>81906.748258544249</v>
      </c>
      <c r="J36" s="66">
        <f t="shared" si="5"/>
        <v>5593.6230050003087</v>
      </c>
      <c r="K36" s="67">
        <f t="shared" si="5"/>
        <v>5532.6213158722639</v>
      </c>
      <c r="L36" s="68">
        <f t="shared" si="5"/>
        <v>6165.0240624710723</v>
      </c>
      <c r="M36" s="66">
        <f t="shared" si="3"/>
        <v>7103.9012163503921</v>
      </c>
      <c r="N36" s="67">
        <f t="shared" si="3"/>
        <v>8298.9319738083959</v>
      </c>
      <c r="O36" s="68">
        <f t="shared" si="3"/>
        <v>-6165.0240624710723</v>
      </c>
      <c r="P36" s="35"/>
      <c r="Q36" s="35"/>
      <c r="R36" s="35"/>
    </row>
    <row r="37" spans="1:18" x14ac:dyDescent="0.4">
      <c r="A37" s="7">
        <v>29</v>
      </c>
      <c r="B37" s="105">
        <v>44081</v>
      </c>
      <c r="C37" s="106">
        <v>1</v>
      </c>
      <c r="D37" s="107">
        <v>-1</v>
      </c>
      <c r="E37" s="98">
        <v>-1</v>
      </c>
      <c r="F37" s="62">
        <v>-1</v>
      </c>
      <c r="G37" s="65">
        <f t="shared" si="4"/>
        <v>80921.905197638553</v>
      </c>
      <c r="H37" s="65">
        <f t="shared" si="4"/>
        <v>81222.832789373322</v>
      </c>
      <c r="I37" s="65">
        <f t="shared" si="4"/>
        <v>76173.275880446148</v>
      </c>
      <c r="J37" s="66">
        <f t="shared" si="5"/>
        <v>6090.8960901448363</v>
      </c>
      <c r="K37" s="67">
        <f t="shared" si="5"/>
        <v>6113.5465540388532</v>
      </c>
      <c r="L37" s="68">
        <f t="shared" si="5"/>
        <v>5733.4723780980976</v>
      </c>
      <c r="M37" s="66">
        <f t="shared" si="3"/>
        <v>-6090.8960901448363</v>
      </c>
      <c r="N37" s="67">
        <f t="shared" si="3"/>
        <v>-6113.5465540388532</v>
      </c>
      <c r="O37" s="68">
        <f t="shared" si="3"/>
        <v>-5733.4723780980976</v>
      </c>
      <c r="P37" s="35"/>
      <c r="Q37" s="35"/>
      <c r="R37" s="35"/>
    </row>
    <row r="38" spans="1:18" x14ac:dyDescent="0.4">
      <c r="A38" s="7">
        <v>30</v>
      </c>
      <c r="B38" s="105">
        <v>44076</v>
      </c>
      <c r="C38" s="106">
        <v>1</v>
      </c>
      <c r="D38" s="107">
        <v>-1</v>
      </c>
      <c r="E38" s="98">
        <v>-1</v>
      </c>
      <c r="F38" s="62">
        <v>-1</v>
      </c>
      <c r="G38" s="65">
        <f t="shared" si="4"/>
        <v>75257.37183380386</v>
      </c>
      <c r="H38" s="65">
        <f t="shared" si="4"/>
        <v>75537.23449411719</v>
      </c>
      <c r="I38" s="65">
        <f t="shared" si="4"/>
        <v>70841.146568814918</v>
      </c>
      <c r="J38" s="66">
        <f t="shared" si="5"/>
        <v>5664.5333638346983</v>
      </c>
      <c r="K38" s="67">
        <f t="shared" si="5"/>
        <v>5685.5982952561326</v>
      </c>
      <c r="L38" s="68">
        <f t="shared" si="5"/>
        <v>5332.1293116312299</v>
      </c>
      <c r="M38" s="66">
        <f t="shared" si="3"/>
        <v>-5664.5333638346983</v>
      </c>
      <c r="N38" s="67">
        <f t="shared" si="3"/>
        <v>-5685.5982952561326</v>
      </c>
      <c r="O38" s="68">
        <f t="shared" si="3"/>
        <v>-5332.1293116312299</v>
      </c>
      <c r="P38" s="35"/>
      <c r="Q38" s="35"/>
      <c r="R38" s="35"/>
    </row>
    <row r="39" spans="1:18" x14ac:dyDescent="0.4">
      <c r="A39" s="7">
        <v>31</v>
      </c>
      <c r="B39" s="105">
        <v>44074</v>
      </c>
      <c r="C39" s="106">
        <v>1</v>
      </c>
      <c r="D39" s="107">
        <v>1.27</v>
      </c>
      <c r="E39" s="98">
        <v>1.5</v>
      </c>
      <c r="F39" s="63">
        <v>2</v>
      </c>
      <c r="G39" s="65">
        <f t="shared" si="4"/>
        <v>81947.752189829029</v>
      </c>
      <c r="H39" s="65">
        <f t="shared" si="4"/>
        <v>83468.644115999501</v>
      </c>
      <c r="I39" s="65">
        <f t="shared" si="4"/>
        <v>80758.907088449007</v>
      </c>
      <c r="J39" s="66">
        <f t="shared" si="5"/>
        <v>5268.0160283662708</v>
      </c>
      <c r="K39" s="67">
        <f t="shared" si="5"/>
        <v>5287.6064145882028</v>
      </c>
      <c r="L39" s="68">
        <f t="shared" si="5"/>
        <v>4958.8802598170441</v>
      </c>
      <c r="M39" s="66">
        <f t="shared" si="3"/>
        <v>6690.3803560251636</v>
      </c>
      <c r="N39" s="67">
        <f t="shared" si="3"/>
        <v>7931.4096218823042</v>
      </c>
      <c r="O39" s="68">
        <f t="shared" si="3"/>
        <v>9917.7605196340883</v>
      </c>
      <c r="P39" s="35"/>
      <c r="Q39" s="35"/>
      <c r="R39" s="35"/>
    </row>
    <row r="40" spans="1:18" x14ac:dyDescent="0.4">
      <c r="A40" s="7">
        <v>32</v>
      </c>
      <c r="B40" s="105">
        <v>44070</v>
      </c>
      <c r="C40" s="106">
        <v>1</v>
      </c>
      <c r="D40" s="107">
        <v>-1</v>
      </c>
      <c r="E40" s="98">
        <v>-1</v>
      </c>
      <c r="F40" s="62">
        <v>-1</v>
      </c>
      <c r="G40" s="65">
        <f t="shared" si="4"/>
        <v>76211.409536541003</v>
      </c>
      <c r="H40" s="65">
        <f t="shared" si="4"/>
        <v>77625.839027879541</v>
      </c>
      <c r="I40" s="65">
        <f t="shared" si="4"/>
        <v>75105.783592257576</v>
      </c>
      <c r="J40" s="66">
        <f t="shared" si="5"/>
        <v>5736.3426532880321</v>
      </c>
      <c r="K40" s="67">
        <f t="shared" si="5"/>
        <v>5842.8050881199651</v>
      </c>
      <c r="L40" s="68">
        <f t="shared" si="5"/>
        <v>5653.1234961914306</v>
      </c>
      <c r="M40" s="66">
        <f t="shared" si="3"/>
        <v>-5736.3426532880321</v>
      </c>
      <c r="N40" s="67">
        <f t="shared" si="3"/>
        <v>-5842.8050881199651</v>
      </c>
      <c r="O40" s="68">
        <f t="shared" si="3"/>
        <v>-5653.1234961914306</v>
      </c>
      <c r="P40" s="35"/>
      <c r="Q40" s="35"/>
      <c r="R40" s="35"/>
    </row>
    <row r="41" spans="1:18" x14ac:dyDescent="0.4">
      <c r="A41" s="7">
        <v>33</v>
      </c>
      <c r="B41" s="105">
        <v>44063</v>
      </c>
      <c r="C41" s="106">
        <v>2</v>
      </c>
      <c r="D41" s="107">
        <v>-1</v>
      </c>
      <c r="E41" s="98">
        <v>-1</v>
      </c>
      <c r="F41" s="62">
        <v>-1</v>
      </c>
      <c r="G41" s="65">
        <f t="shared" si="4"/>
        <v>70876.610868983131</v>
      </c>
      <c r="H41" s="65">
        <f t="shared" si="4"/>
        <v>72192.03029592798</v>
      </c>
      <c r="I41" s="65">
        <f t="shared" si="4"/>
        <v>69848.378740799541</v>
      </c>
      <c r="J41" s="66">
        <f t="shared" si="5"/>
        <v>5334.7986675578704</v>
      </c>
      <c r="K41" s="67">
        <f t="shared" si="5"/>
        <v>5433.808731951568</v>
      </c>
      <c r="L41" s="68">
        <f t="shared" si="5"/>
        <v>5257.4048514580309</v>
      </c>
      <c r="M41" s="66">
        <f t="shared" si="3"/>
        <v>-5334.7986675578704</v>
      </c>
      <c r="N41" s="67">
        <f t="shared" si="3"/>
        <v>-5433.808731951568</v>
      </c>
      <c r="O41" s="68">
        <f t="shared" si="3"/>
        <v>-5257.4048514580309</v>
      </c>
      <c r="P41" s="35"/>
      <c r="Q41" s="35"/>
      <c r="R41" s="35"/>
    </row>
    <row r="42" spans="1:18" x14ac:dyDescent="0.4">
      <c r="A42" s="7">
        <v>34</v>
      </c>
      <c r="B42" s="105">
        <v>44061</v>
      </c>
      <c r="C42" s="106">
        <v>2</v>
      </c>
      <c r="D42" s="107">
        <v>1.27</v>
      </c>
      <c r="E42" s="98">
        <v>1.5</v>
      </c>
      <c r="F42" s="63">
        <v>2</v>
      </c>
      <c r="G42" s="65">
        <f t="shared" ref="G42:I42" si="6">IF(D42="","",G41+M42)</f>
        <v>77177.541575235737</v>
      </c>
      <c r="H42" s="65">
        <f t="shared" si="6"/>
        <v>79772.193477000415</v>
      </c>
      <c r="I42" s="65">
        <f t="shared" si="6"/>
        <v>79627.15176451148</v>
      </c>
      <c r="J42" s="66">
        <f t="shared" si="5"/>
        <v>4961.3627608288189</v>
      </c>
      <c r="K42" s="67">
        <f t="shared" si="5"/>
        <v>5053.442120714958</v>
      </c>
      <c r="L42" s="68">
        <f t="shared" si="5"/>
        <v>4889.3865118559679</v>
      </c>
      <c r="M42" s="66">
        <f>IF(D42="","",J42*D42)</f>
        <v>6300.9307062526004</v>
      </c>
      <c r="N42" s="67">
        <f t="shared" si="3"/>
        <v>7580.1631810724375</v>
      </c>
      <c r="O42" s="68">
        <f t="shared" si="3"/>
        <v>9778.7730237119358</v>
      </c>
      <c r="P42" s="35"/>
      <c r="Q42" s="35"/>
      <c r="R42" s="35"/>
    </row>
    <row r="43" spans="1:18" x14ac:dyDescent="0.4">
      <c r="A43" s="3">
        <v>35</v>
      </c>
      <c r="B43" s="105">
        <v>44060</v>
      </c>
      <c r="C43" s="106">
        <v>2</v>
      </c>
      <c r="D43" s="107">
        <v>1.27</v>
      </c>
      <c r="E43" s="98">
        <v>1.5</v>
      </c>
      <c r="F43" s="63">
        <v>2</v>
      </c>
      <c r="G43" s="65">
        <f>IF(D43="","",G42+M43)</f>
        <v>84038.625021274187</v>
      </c>
      <c r="H43" s="65">
        <f>IF(E43="","",H42+N43)</f>
        <v>88148.273792085456</v>
      </c>
      <c r="I43" s="65">
        <f>IF(F43="","",I42+O43)</f>
        <v>90774.953011543083</v>
      </c>
      <c r="J43" s="66">
        <f t="shared" si="5"/>
        <v>5402.4279102665014</v>
      </c>
      <c r="K43" s="67">
        <f t="shared" si="5"/>
        <v>5584.0535433900286</v>
      </c>
      <c r="L43" s="68">
        <f t="shared" si="5"/>
        <v>5573.900623515804</v>
      </c>
      <c r="M43" s="66">
        <f t="shared" si="3"/>
        <v>6861.0834460384567</v>
      </c>
      <c r="N43" s="67">
        <f t="shared" si="3"/>
        <v>8376.0803150850425</v>
      </c>
      <c r="O43" s="68">
        <f t="shared" si="3"/>
        <v>11147.801247031608</v>
      </c>
    </row>
    <row r="44" spans="1:18" x14ac:dyDescent="0.4">
      <c r="A44" s="7">
        <v>36</v>
      </c>
      <c r="B44" s="105">
        <v>44056</v>
      </c>
      <c r="C44" s="106">
        <v>1</v>
      </c>
      <c r="D44" s="107">
        <v>1.27</v>
      </c>
      <c r="E44" s="98">
        <v>-1</v>
      </c>
      <c r="F44" s="62">
        <v>-1</v>
      </c>
      <c r="G44" s="65">
        <f t="shared" ref="G44:I57" si="7">IF(D44="","",G43+M44)</f>
        <v>91509.658785665466</v>
      </c>
      <c r="H44" s="65">
        <f t="shared" si="7"/>
        <v>81977.894626639478</v>
      </c>
      <c r="I44" s="65">
        <f t="shared" si="7"/>
        <v>84420.706300735066</v>
      </c>
      <c r="J44" s="66">
        <f t="shared" si="5"/>
        <v>5882.7037514891927</v>
      </c>
      <c r="K44" s="67">
        <f t="shared" si="5"/>
        <v>6170.3791654459819</v>
      </c>
      <c r="L44" s="68">
        <f t="shared" si="5"/>
        <v>6354.2467108080164</v>
      </c>
      <c r="M44" s="66">
        <f>IF(D44="","",J44*D44)</f>
        <v>7471.0337643912744</v>
      </c>
      <c r="N44" s="67">
        <f t="shared" si="3"/>
        <v>-6170.3791654459819</v>
      </c>
      <c r="O44" s="68">
        <f t="shared" si="3"/>
        <v>-6354.2467108080164</v>
      </c>
    </row>
    <row r="45" spans="1:18" x14ac:dyDescent="0.4">
      <c r="A45" s="7">
        <v>37</v>
      </c>
      <c r="B45" s="105">
        <v>44056</v>
      </c>
      <c r="C45" s="106">
        <v>1</v>
      </c>
      <c r="D45" s="107">
        <v>-1</v>
      </c>
      <c r="E45" s="98">
        <v>-1</v>
      </c>
      <c r="F45" s="62">
        <v>-1</v>
      </c>
      <c r="G45" s="65">
        <f t="shared" si="7"/>
        <v>85103.982670668876</v>
      </c>
      <c r="H45" s="65">
        <f t="shared" si="7"/>
        <v>76239.442002774711</v>
      </c>
      <c r="I45" s="65">
        <f t="shared" si="7"/>
        <v>78511.256859683606</v>
      </c>
      <c r="J45" s="66">
        <f t="shared" si="5"/>
        <v>6405.6761149965832</v>
      </c>
      <c r="K45" s="67">
        <f t="shared" si="5"/>
        <v>5738.4526238647641</v>
      </c>
      <c r="L45" s="68">
        <f t="shared" si="5"/>
        <v>5909.4494410514553</v>
      </c>
      <c r="M45" s="66">
        <f t="shared" si="3"/>
        <v>-6405.6761149965832</v>
      </c>
      <c r="N45" s="67">
        <f t="shared" si="3"/>
        <v>-5738.4526238647641</v>
      </c>
      <c r="O45" s="68">
        <f t="shared" si="3"/>
        <v>-5909.4494410514553</v>
      </c>
    </row>
    <row r="46" spans="1:18" x14ac:dyDescent="0.4">
      <c r="A46" s="7">
        <v>38</v>
      </c>
      <c r="B46" s="105">
        <v>44050</v>
      </c>
      <c r="C46" s="106">
        <v>1</v>
      </c>
      <c r="D46" s="107">
        <v>1.27</v>
      </c>
      <c r="E46" s="98">
        <v>1.5</v>
      </c>
      <c r="F46" s="63">
        <v>2</v>
      </c>
      <c r="G46" s="65">
        <f t="shared" si="7"/>
        <v>92669.726730091337</v>
      </c>
      <c r="H46" s="65">
        <f t="shared" si="7"/>
        <v>84244.583413066051</v>
      </c>
      <c r="I46" s="65">
        <f t="shared" si="7"/>
        <v>89502.832820039315</v>
      </c>
      <c r="J46" s="66">
        <f t="shared" ref="J46:L56" si="8">IF(G45="","",G45*$J$6/100)</f>
        <v>5957.2787869468211</v>
      </c>
      <c r="K46" s="67">
        <f t="shared" si="8"/>
        <v>5336.76094019423</v>
      </c>
      <c r="L46" s="68">
        <f t="shared" si="8"/>
        <v>5495.7879801778518</v>
      </c>
      <c r="M46" s="66">
        <f t="shared" si="3"/>
        <v>7565.7440594224627</v>
      </c>
      <c r="N46" s="67">
        <f t="shared" si="3"/>
        <v>8005.141410291345</v>
      </c>
      <c r="O46" s="68">
        <f t="shared" si="3"/>
        <v>10991.575960355704</v>
      </c>
    </row>
    <row r="47" spans="1:18" x14ac:dyDescent="0.4">
      <c r="A47" s="7">
        <v>39</v>
      </c>
      <c r="B47" s="105">
        <v>44048</v>
      </c>
      <c r="C47" s="106">
        <v>2</v>
      </c>
      <c r="D47" s="107">
        <v>-1</v>
      </c>
      <c r="E47" s="98">
        <v>-1</v>
      </c>
      <c r="F47" s="62">
        <v>-1</v>
      </c>
      <c r="G47" s="65">
        <f t="shared" si="7"/>
        <v>86182.845858984947</v>
      </c>
      <c r="H47" s="65">
        <f t="shared" si="7"/>
        <v>78347.462574151432</v>
      </c>
      <c r="I47" s="65">
        <f t="shared" si="7"/>
        <v>83237.634522636567</v>
      </c>
      <c r="J47" s="66">
        <f t="shared" si="8"/>
        <v>6486.880871106393</v>
      </c>
      <c r="K47" s="67">
        <f t="shared" si="8"/>
        <v>5897.1208389146232</v>
      </c>
      <c r="L47" s="68">
        <f t="shared" si="8"/>
        <v>6265.1982974027515</v>
      </c>
      <c r="M47" s="66">
        <f t="shared" si="3"/>
        <v>-6486.880871106393</v>
      </c>
      <c r="N47" s="67">
        <f t="shared" si="3"/>
        <v>-5897.1208389146232</v>
      </c>
      <c r="O47" s="68">
        <f t="shared" si="3"/>
        <v>-6265.1982974027515</v>
      </c>
    </row>
    <row r="48" spans="1:18" x14ac:dyDescent="0.4">
      <c r="A48" s="7">
        <v>40</v>
      </c>
      <c r="B48" s="105">
        <v>44040</v>
      </c>
      <c r="C48" s="106">
        <v>2</v>
      </c>
      <c r="D48" s="107">
        <v>-1</v>
      </c>
      <c r="E48" s="98">
        <v>-1</v>
      </c>
      <c r="F48" s="62">
        <v>-1</v>
      </c>
      <c r="G48" s="65">
        <f t="shared" si="7"/>
        <v>80150.046648856005</v>
      </c>
      <c r="H48" s="65">
        <f t="shared" si="7"/>
        <v>72863.140193960833</v>
      </c>
      <c r="I48" s="65">
        <f t="shared" si="7"/>
        <v>77411.000106052001</v>
      </c>
      <c r="J48" s="66">
        <f t="shared" si="8"/>
        <v>6032.7992101289456</v>
      </c>
      <c r="K48" s="67">
        <f t="shared" si="8"/>
        <v>5484.3223801905997</v>
      </c>
      <c r="L48" s="68">
        <f t="shared" si="8"/>
        <v>5826.6344165845603</v>
      </c>
      <c r="M48" s="66">
        <f t="shared" si="3"/>
        <v>-6032.7992101289456</v>
      </c>
      <c r="N48" s="67">
        <f t="shared" si="3"/>
        <v>-5484.3223801905997</v>
      </c>
      <c r="O48" s="68">
        <f t="shared" si="3"/>
        <v>-5826.6344165845603</v>
      </c>
    </row>
    <row r="49" spans="1:15" x14ac:dyDescent="0.4">
      <c r="A49" s="7">
        <v>41</v>
      </c>
      <c r="B49" s="105">
        <v>44034</v>
      </c>
      <c r="C49" s="106">
        <v>1</v>
      </c>
      <c r="D49" s="107">
        <v>1.27</v>
      </c>
      <c r="E49" s="98">
        <v>1.5</v>
      </c>
      <c r="F49" s="62">
        <v>-1</v>
      </c>
      <c r="G49" s="65">
        <f t="shared" si="7"/>
        <v>87275.385795939306</v>
      </c>
      <c r="H49" s="65">
        <f t="shared" si="7"/>
        <v>80513.769914326724</v>
      </c>
      <c r="I49" s="65">
        <f t="shared" si="7"/>
        <v>71992.230098628366</v>
      </c>
      <c r="J49" s="66">
        <f t="shared" si="8"/>
        <v>5610.5032654199204</v>
      </c>
      <c r="K49" s="67">
        <f t="shared" si="8"/>
        <v>5100.4198135772576</v>
      </c>
      <c r="L49" s="68">
        <f t="shared" si="8"/>
        <v>5418.77000742364</v>
      </c>
      <c r="M49" s="66">
        <f t="shared" si="3"/>
        <v>7125.3391470832994</v>
      </c>
      <c r="N49" s="67">
        <f t="shared" si="3"/>
        <v>7650.6297203658869</v>
      </c>
      <c r="O49" s="68">
        <f t="shared" si="3"/>
        <v>-5418.77000742364</v>
      </c>
    </row>
    <row r="50" spans="1:15" x14ac:dyDescent="0.4">
      <c r="A50" s="7">
        <v>42</v>
      </c>
      <c r="B50" s="105">
        <v>44028</v>
      </c>
      <c r="C50" s="106">
        <v>1</v>
      </c>
      <c r="D50" s="107">
        <v>1.27</v>
      </c>
      <c r="E50" s="98">
        <v>1.5</v>
      </c>
      <c r="F50" s="62">
        <v>-1</v>
      </c>
      <c r="G50" s="65">
        <f t="shared" si="7"/>
        <v>95034.167593198305</v>
      </c>
      <c r="H50" s="65">
        <f t="shared" si="7"/>
        <v>88967.715755331024</v>
      </c>
      <c r="I50" s="65">
        <f t="shared" si="7"/>
        <v>66952.773991724374</v>
      </c>
      <c r="J50" s="66">
        <f t="shared" si="8"/>
        <v>6109.2770057157522</v>
      </c>
      <c r="K50" s="67">
        <f t="shared" si="8"/>
        <v>5635.9638940028708</v>
      </c>
      <c r="L50" s="68">
        <f t="shared" si="8"/>
        <v>5039.4561069039855</v>
      </c>
      <c r="M50" s="66">
        <f t="shared" si="3"/>
        <v>7758.7817972590055</v>
      </c>
      <c r="N50" s="67">
        <f t="shared" si="3"/>
        <v>8453.9458410043062</v>
      </c>
      <c r="O50" s="68">
        <f t="shared" si="3"/>
        <v>-5039.4561069039855</v>
      </c>
    </row>
    <row r="51" spans="1:15" x14ac:dyDescent="0.4">
      <c r="A51" s="7">
        <v>43</v>
      </c>
      <c r="B51" s="105">
        <v>44028</v>
      </c>
      <c r="C51" s="106">
        <v>1</v>
      </c>
      <c r="D51" s="107">
        <v>1.27</v>
      </c>
      <c r="E51" s="98">
        <v>1.5</v>
      </c>
      <c r="F51" s="63">
        <v>2</v>
      </c>
      <c r="G51" s="65">
        <f t="shared" si="7"/>
        <v>103482.70509223363</v>
      </c>
      <c r="H51" s="65">
        <f t="shared" si="7"/>
        <v>98309.325909640786</v>
      </c>
      <c r="I51" s="65">
        <f t="shared" si="7"/>
        <v>76326.162350565792</v>
      </c>
      <c r="J51" s="66">
        <f t="shared" si="8"/>
        <v>6652.3917315238805</v>
      </c>
      <c r="K51" s="67">
        <f t="shared" si="8"/>
        <v>6227.740102873172</v>
      </c>
      <c r="L51" s="68">
        <f t="shared" si="8"/>
        <v>4686.694179420706</v>
      </c>
      <c r="M51" s="66">
        <f t="shared" si="3"/>
        <v>8448.5374990353284</v>
      </c>
      <c r="N51" s="67">
        <f t="shared" si="3"/>
        <v>9341.6101543097575</v>
      </c>
      <c r="O51" s="68">
        <f t="shared" si="3"/>
        <v>9373.3883588414119</v>
      </c>
    </row>
    <row r="52" spans="1:15" x14ac:dyDescent="0.4">
      <c r="A52" s="7">
        <v>44</v>
      </c>
      <c r="B52" s="105">
        <v>44021</v>
      </c>
      <c r="C52" s="106">
        <v>2</v>
      </c>
      <c r="D52" s="107">
        <v>-1</v>
      </c>
      <c r="E52" s="98">
        <v>-1</v>
      </c>
      <c r="F52" s="62">
        <v>-1</v>
      </c>
      <c r="G52" s="65">
        <f t="shared" si="7"/>
        <v>96238.915735777278</v>
      </c>
      <c r="H52" s="65">
        <f t="shared" si="7"/>
        <v>91427.673095965933</v>
      </c>
      <c r="I52" s="65">
        <f t="shared" si="7"/>
        <v>70983.33098602618</v>
      </c>
      <c r="J52" s="66">
        <f t="shared" si="8"/>
        <v>7243.7893564563547</v>
      </c>
      <c r="K52" s="67">
        <f t="shared" si="8"/>
        <v>6881.6528136748557</v>
      </c>
      <c r="L52" s="68">
        <f t="shared" si="8"/>
        <v>5342.8313645396056</v>
      </c>
      <c r="M52" s="66">
        <f t="shared" si="3"/>
        <v>-7243.7893564563547</v>
      </c>
      <c r="N52" s="67">
        <f t="shared" si="3"/>
        <v>-6881.6528136748557</v>
      </c>
      <c r="O52" s="68">
        <f t="shared" si="3"/>
        <v>-5342.8313645396056</v>
      </c>
    </row>
    <row r="53" spans="1:15" x14ac:dyDescent="0.4">
      <c r="A53" s="7">
        <v>45</v>
      </c>
      <c r="B53" s="105">
        <v>44021</v>
      </c>
      <c r="C53" s="106">
        <v>2</v>
      </c>
      <c r="D53" s="107">
        <v>1.27</v>
      </c>
      <c r="E53" s="98">
        <v>1.5</v>
      </c>
      <c r="F53" s="62">
        <v>-1</v>
      </c>
      <c r="G53" s="65">
        <f t="shared" si="7"/>
        <v>104794.55534468788</v>
      </c>
      <c r="H53" s="65">
        <f t="shared" si="7"/>
        <v>101027.57877104236</v>
      </c>
      <c r="I53" s="65">
        <f t="shared" si="7"/>
        <v>66014.497817004347</v>
      </c>
      <c r="J53" s="66">
        <f t="shared" si="8"/>
        <v>6736.7241015044101</v>
      </c>
      <c r="K53" s="67">
        <f t="shared" si="8"/>
        <v>6399.937116717615</v>
      </c>
      <c r="L53" s="68">
        <f t="shared" si="8"/>
        <v>4968.833169021832</v>
      </c>
      <c r="M53" s="66">
        <f t="shared" si="3"/>
        <v>8555.6396089106001</v>
      </c>
      <c r="N53" s="67">
        <f t="shared" si="3"/>
        <v>9599.905675076423</v>
      </c>
      <c r="O53" s="68">
        <f t="shared" si="3"/>
        <v>-4968.833169021832</v>
      </c>
    </row>
    <row r="54" spans="1:15" x14ac:dyDescent="0.4">
      <c r="A54" s="7">
        <v>46</v>
      </c>
      <c r="B54" s="105">
        <v>44018</v>
      </c>
      <c r="C54" s="106">
        <v>2</v>
      </c>
      <c r="D54" s="107">
        <v>1.27</v>
      </c>
      <c r="E54" s="98">
        <v>1.5</v>
      </c>
      <c r="F54" s="62">
        <v>2</v>
      </c>
      <c r="G54" s="65">
        <f t="shared" si="7"/>
        <v>114110.79131483063</v>
      </c>
      <c r="H54" s="65">
        <f t="shared" si="7"/>
        <v>111635.47454200182</v>
      </c>
      <c r="I54" s="65">
        <f t="shared" si="7"/>
        <v>75256.527511384949</v>
      </c>
      <c r="J54" s="66">
        <f t="shared" si="8"/>
        <v>7335.6188741281512</v>
      </c>
      <c r="K54" s="67">
        <f t="shared" si="8"/>
        <v>7071.9305139729649</v>
      </c>
      <c r="L54" s="68">
        <f t="shared" si="8"/>
        <v>4621.0148471903049</v>
      </c>
      <c r="M54" s="66">
        <f t="shared" si="3"/>
        <v>9316.2359701427522</v>
      </c>
      <c r="N54" s="67">
        <f t="shared" si="3"/>
        <v>10607.895770959447</v>
      </c>
      <c r="O54" s="68">
        <f t="shared" si="3"/>
        <v>9242.0296943806097</v>
      </c>
    </row>
    <row r="55" spans="1:15" x14ac:dyDescent="0.4">
      <c r="A55" s="7">
        <v>47</v>
      </c>
      <c r="B55" s="105">
        <v>44015</v>
      </c>
      <c r="C55" s="106">
        <v>2</v>
      </c>
      <c r="D55" s="107">
        <v>-1</v>
      </c>
      <c r="E55" s="98">
        <v>-1</v>
      </c>
      <c r="F55" s="62">
        <v>-1</v>
      </c>
      <c r="G55" s="65">
        <f t="shared" si="7"/>
        <v>106123.03592279248</v>
      </c>
      <c r="H55" s="65">
        <f t="shared" si="7"/>
        <v>103820.99132406169</v>
      </c>
      <c r="I55" s="65">
        <f t="shared" si="7"/>
        <v>69988.570585588008</v>
      </c>
      <c r="J55" s="66">
        <f t="shared" si="8"/>
        <v>7987.7553920381433</v>
      </c>
      <c r="K55" s="67">
        <f t="shared" si="8"/>
        <v>7814.4832179401265</v>
      </c>
      <c r="L55" s="68">
        <f t="shared" si="8"/>
        <v>5267.956925796947</v>
      </c>
      <c r="M55" s="66">
        <f t="shared" si="3"/>
        <v>-7987.7553920381433</v>
      </c>
      <c r="N55" s="67">
        <f t="shared" si="3"/>
        <v>-7814.4832179401265</v>
      </c>
      <c r="O55" s="68">
        <f t="shared" si="3"/>
        <v>-5267.956925796947</v>
      </c>
    </row>
    <row r="56" spans="1:15" x14ac:dyDescent="0.4">
      <c r="A56" s="7">
        <v>48</v>
      </c>
      <c r="B56" s="105">
        <v>44011</v>
      </c>
      <c r="C56" s="106">
        <v>1</v>
      </c>
      <c r="D56" s="107">
        <v>1.27</v>
      </c>
      <c r="E56" s="98">
        <v>1.5</v>
      </c>
      <c r="F56" s="63">
        <v>2</v>
      </c>
      <c r="G56" s="65">
        <f t="shared" si="7"/>
        <v>115557.37381632873</v>
      </c>
      <c r="H56" s="65">
        <f t="shared" si="7"/>
        <v>114722.19541308816</v>
      </c>
      <c r="I56" s="65">
        <f t="shared" si="7"/>
        <v>79786.970467570325</v>
      </c>
      <c r="J56" s="66">
        <f t="shared" si="8"/>
        <v>7428.6125145954729</v>
      </c>
      <c r="K56" s="67">
        <f t="shared" si="8"/>
        <v>7267.4693926843183</v>
      </c>
      <c r="L56" s="68">
        <f t="shared" si="8"/>
        <v>4899.1999409911605</v>
      </c>
      <c r="M56" s="66">
        <f t="shared" si="3"/>
        <v>9434.3378935362507</v>
      </c>
      <c r="N56" s="67">
        <f t="shared" si="3"/>
        <v>10901.204089026478</v>
      </c>
      <c r="O56" s="68">
        <f t="shared" si="3"/>
        <v>9798.3998819823209</v>
      </c>
    </row>
    <row r="57" spans="1:15" x14ac:dyDescent="0.4">
      <c r="A57" s="7">
        <v>49</v>
      </c>
      <c r="B57" s="105">
        <v>44005</v>
      </c>
      <c r="C57" s="106">
        <v>1</v>
      </c>
      <c r="D57" s="107">
        <v>1.27</v>
      </c>
      <c r="E57" s="98">
        <v>-1</v>
      </c>
      <c r="F57" s="62">
        <v>-1</v>
      </c>
      <c r="G57" s="65">
        <f t="shared" si="7"/>
        <v>125830.42434860035</v>
      </c>
      <c r="H57" s="65">
        <f t="shared" si="7"/>
        <v>106691.64173417199</v>
      </c>
      <c r="I57" s="65">
        <f t="shared" si="7"/>
        <v>74201.882534840406</v>
      </c>
      <c r="J57" s="66">
        <f t="shared" ref="J57:L58" si="9">IF(G56="","",G56*$J$6/100)</f>
        <v>8089.0161671430114</v>
      </c>
      <c r="K57" s="67">
        <f t="shared" si="9"/>
        <v>8030.5536789161715</v>
      </c>
      <c r="L57" s="68">
        <f t="shared" si="9"/>
        <v>5585.0879327299226</v>
      </c>
      <c r="M57" s="66">
        <f>IF(D57="","",J57*D57)</f>
        <v>10273.050532271625</v>
      </c>
      <c r="N57" s="67">
        <f>IF(E57="","",K57*E57)</f>
        <v>-8030.5536789161715</v>
      </c>
      <c r="O57" s="68">
        <f>IF(F57="","",L57*F57)</f>
        <v>-5585.0879327299226</v>
      </c>
    </row>
    <row r="58" spans="1:15" ht="19.5" thickBot="1" x14ac:dyDescent="0.45">
      <c r="A58" s="7">
        <v>50</v>
      </c>
      <c r="B58" s="133">
        <v>44005</v>
      </c>
      <c r="C58" s="106">
        <v>1</v>
      </c>
      <c r="D58" s="108">
        <v>-1</v>
      </c>
      <c r="E58" s="109">
        <v>-1</v>
      </c>
      <c r="F58" s="129">
        <v>-1</v>
      </c>
      <c r="G58" s="94">
        <f>IF(D58="","",G57+M58)</f>
        <v>117022.29464419832</v>
      </c>
      <c r="H58" s="89">
        <f>IF(E58="","",H57+N58)</f>
        <v>99223.226812779962</v>
      </c>
      <c r="I58" s="114">
        <f>IF(F58="","",I57+O58)</f>
        <v>69007.750757401576</v>
      </c>
      <c r="J58" s="66">
        <f t="shared" si="9"/>
        <v>8808.1297044020248</v>
      </c>
      <c r="K58" s="67">
        <f t="shared" si="9"/>
        <v>7468.4149213920391</v>
      </c>
      <c r="L58" s="68">
        <f t="shared" si="9"/>
        <v>5194.131777438829</v>
      </c>
      <c r="M58" s="66">
        <f>IF(D58="","",J58*D58)</f>
        <v>-8808.1297044020248</v>
      </c>
      <c r="N58" s="67">
        <f t="shared" si="3"/>
        <v>-7468.4149213920391</v>
      </c>
      <c r="O58" s="68">
        <f t="shared" si="3"/>
        <v>-5194.131777438829</v>
      </c>
    </row>
    <row r="59" spans="1:15" ht="19.5" thickBot="1" x14ac:dyDescent="0.45">
      <c r="A59" s="7"/>
      <c r="B59" s="142" t="s">
        <v>5</v>
      </c>
      <c r="C59" s="143"/>
      <c r="D59" s="5">
        <f>COUNTIF(D9:D58,1.27)</f>
        <v>24</v>
      </c>
      <c r="E59" s="5">
        <f>COUNTIF(E9:E58,1.5)</f>
        <v>21</v>
      </c>
      <c r="F59" s="6">
        <f>COUNTIF(F9:F58,2)</f>
        <v>16</v>
      </c>
      <c r="G59" s="72">
        <f>MAX(G8:G58)</f>
        <v>127879.7191434062</v>
      </c>
      <c r="H59" s="73">
        <f>MAX(H8:H58)</f>
        <v>121036.56389894214</v>
      </c>
      <c r="I59" s="74">
        <f>MAX(I8:I58)</f>
        <v>150561.73102115639</v>
      </c>
      <c r="J59" s="75" t="s">
        <v>31</v>
      </c>
      <c r="K59" s="76">
        <f>ABS(B58-B9)</f>
        <v>156</v>
      </c>
      <c r="L59" s="77" t="s">
        <v>32</v>
      </c>
      <c r="M59" s="78"/>
      <c r="N59" s="79"/>
      <c r="O59" s="80"/>
    </row>
    <row r="60" spans="1:15" ht="19.5" thickBot="1" x14ac:dyDescent="0.45">
      <c r="A60" s="7"/>
      <c r="B60" s="136" t="s">
        <v>6</v>
      </c>
      <c r="C60" s="137"/>
      <c r="D60" s="5">
        <f>COUNTIF(D9:D58,-1)</f>
        <v>26</v>
      </c>
      <c r="E60" s="5">
        <f>COUNTIF(E9:E58,-1)</f>
        <v>29</v>
      </c>
      <c r="F60" s="6">
        <f>COUNTIF(F9:F58,-1)</f>
        <v>34</v>
      </c>
      <c r="G60" s="168" t="s">
        <v>30</v>
      </c>
      <c r="H60" s="169"/>
      <c r="I60" s="170"/>
      <c r="J60" s="168" t="s">
        <v>33</v>
      </c>
      <c r="K60" s="169"/>
      <c r="L60" s="170"/>
      <c r="M60" s="78"/>
      <c r="N60" s="79"/>
      <c r="O60" s="80"/>
    </row>
    <row r="61" spans="1:15" ht="19.5" thickBot="1" x14ac:dyDescent="0.45">
      <c r="A61" s="7"/>
      <c r="B61" s="136" t="s">
        <v>35</v>
      </c>
      <c r="C61" s="137"/>
      <c r="D61" s="5">
        <f>COUNTIF(D9:D58,0)</f>
        <v>0</v>
      </c>
      <c r="E61" s="5">
        <f>COUNTIF(E9:E58,0)</f>
        <v>0</v>
      </c>
      <c r="F61" s="5">
        <f>COUNTIF(F9:F58,0)</f>
        <v>0</v>
      </c>
      <c r="G61" s="81">
        <f>G59/G8</f>
        <v>1.2787971914340619</v>
      </c>
      <c r="H61" s="82">
        <f>H59/H8</f>
        <v>1.2103656389894215</v>
      </c>
      <c r="I61" s="83">
        <f>I59/I8</f>
        <v>1.505617310211564</v>
      </c>
      <c r="J61" s="84">
        <f>(G61-100%)*30/K59</f>
        <v>5.3614844506550359E-2</v>
      </c>
      <c r="K61" s="84">
        <f>(H61-100%)*30/K59</f>
        <v>4.0454930574888748E-2</v>
      </c>
      <c r="L61" s="85">
        <f>(I61-100%)*30/K59</f>
        <v>9.7234098117608456E-2</v>
      </c>
      <c r="M61" s="86"/>
      <c r="N61" s="87"/>
      <c r="O61" s="88"/>
    </row>
    <row r="62" spans="1:15" ht="19.5" thickBot="1" x14ac:dyDescent="0.45">
      <c r="A62" s="3"/>
      <c r="B62" s="134" t="s">
        <v>4</v>
      </c>
      <c r="C62" s="135"/>
      <c r="D62" s="61">
        <f>D59/(D59+D60+D61)</f>
        <v>0.48</v>
      </c>
      <c r="E62" s="56">
        <f>E59/(E59+E60+E61)</f>
        <v>0.42</v>
      </c>
      <c r="F62" s="57">
        <f>F59/(F59+F60+F61)</f>
        <v>0.32</v>
      </c>
    </row>
    <row r="64" spans="1:15" x14ac:dyDescent="0.4">
      <c r="D64" s="55"/>
      <c r="E64" s="55"/>
      <c r="F64" s="55"/>
    </row>
  </sheetData>
  <mergeCells count="11">
    <mergeCell ref="B59:C59"/>
    <mergeCell ref="G6:I6"/>
    <mergeCell ref="J6:L6"/>
    <mergeCell ref="M6:O6"/>
    <mergeCell ref="J8:L8"/>
    <mergeCell ref="M8:O8"/>
    <mergeCell ref="B60:C60"/>
    <mergeCell ref="G60:I60"/>
    <mergeCell ref="J60:L60"/>
    <mergeCell ref="B61:C61"/>
    <mergeCell ref="B62:C62"/>
  </mergeCells>
  <phoneticPr fontId="1"/>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4"/>
  <sheetViews>
    <sheetView zoomScaleNormal="100" workbookViewId="0">
      <pane xSplit="1" ySplit="8" topLeftCell="B42" activePane="bottomRight" state="frozen"/>
      <selection activeCell="B9" sqref="B9:F58"/>
      <selection pane="topRight" activeCell="B9" sqref="B9:F58"/>
      <selection pane="bottomLeft" activeCell="B9" sqref="B9:F58"/>
      <selection pane="bottomRight" activeCell="H58" sqref="H58"/>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x14ac:dyDescent="0.4">
      <c r="A1" s="1" t="s">
        <v>7</v>
      </c>
      <c r="C1" t="s">
        <v>62</v>
      </c>
    </row>
    <row r="2" spans="1:18" x14ac:dyDescent="0.4">
      <c r="A2" s="1" t="s">
        <v>8</v>
      </c>
      <c r="C2" t="s">
        <v>22</v>
      </c>
    </row>
    <row r="3" spans="1:18" x14ac:dyDescent="0.4">
      <c r="A3" s="1" t="s">
        <v>10</v>
      </c>
      <c r="C3" s="26">
        <v>100000</v>
      </c>
    </row>
    <row r="4" spans="1:18" x14ac:dyDescent="0.4">
      <c r="A4" s="1" t="s">
        <v>11</v>
      </c>
      <c r="C4" s="26" t="s">
        <v>13</v>
      </c>
    </row>
    <row r="5" spans="1:18" ht="19.5" thickBot="1" x14ac:dyDescent="0.45">
      <c r="A5" s="1" t="s">
        <v>12</v>
      </c>
      <c r="C5" s="26" t="s">
        <v>34</v>
      </c>
    </row>
    <row r="6" spans="1:18" ht="19.5" thickBot="1" x14ac:dyDescent="0.45">
      <c r="A6" s="21" t="s">
        <v>36</v>
      </c>
      <c r="B6" s="21" t="s">
        <v>37</v>
      </c>
      <c r="C6" s="21" t="s">
        <v>38</v>
      </c>
      <c r="D6" s="42" t="s">
        <v>25</v>
      </c>
      <c r="E6" s="22"/>
      <c r="F6" s="23"/>
      <c r="G6" s="134" t="s">
        <v>3</v>
      </c>
      <c r="H6" s="135"/>
      <c r="I6" s="141"/>
      <c r="J6" s="171">
        <v>3</v>
      </c>
      <c r="K6" s="172"/>
      <c r="L6" s="173"/>
      <c r="M6" s="134" t="s">
        <v>24</v>
      </c>
      <c r="N6" s="135"/>
      <c r="O6" s="141"/>
    </row>
    <row r="7" spans="1:18" ht="19.5" thickBot="1" x14ac:dyDescent="0.45">
      <c r="A7" s="24"/>
      <c r="B7" s="24" t="s">
        <v>2</v>
      </c>
      <c r="C7" s="46" t="s">
        <v>29</v>
      </c>
      <c r="D7" s="11">
        <v>1.27</v>
      </c>
      <c r="E7" s="12">
        <v>1.5</v>
      </c>
      <c r="F7" s="13">
        <v>2</v>
      </c>
      <c r="G7" s="11">
        <v>1.27</v>
      </c>
      <c r="H7" s="12">
        <v>1.5</v>
      </c>
      <c r="I7" s="13">
        <v>2</v>
      </c>
      <c r="J7" s="11">
        <v>1.27</v>
      </c>
      <c r="K7" s="12">
        <v>1.5</v>
      </c>
      <c r="L7" s="13">
        <v>2</v>
      </c>
      <c r="M7" s="11">
        <v>1.27</v>
      </c>
      <c r="N7" s="12">
        <v>1.5</v>
      </c>
      <c r="O7" s="13">
        <v>2</v>
      </c>
    </row>
    <row r="8" spans="1:18" ht="19.5" thickBot="1" x14ac:dyDescent="0.45">
      <c r="A8" s="25" t="s">
        <v>9</v>
      </c>
      <c r="B8" s="10"/>
      <c r="C8" s="43"/>
      <c r="D8" s="15"/>
      <c r="E8" s="14"/>
      <c r="F8" s="16"/>
      <c r="G8" s="17">
        <f>C3</f>
        <v>100000</v>
      </c>
      <c r="H8" s="18">
        <f>C3</f>
        <v>100000</v>
      </c>
      <c r="I8" s="19">
        <f>C3</f>
        <v>100000</v>
      </c>
      <c r="J8" s="174">
        <f>J6</f>
        <v>3</v>
      </c>
      <c r="K8" s="175"/>
      <c r="L8" s="176"/>
      <c r="M8" s="138"/>
      <c r="N8" s="139"/>
      <c r="O8" s="140"/>
    </row>
    <row r="9" spans="1:18" x14ac:dyDescent="0.4">
      <c r="A9" s="7">
        <v>1</v>
      </c>
      <c r="B9" s="100">
        <v>44161</v>
      </c>
      <c r="C9" s="101">
        <v>2</v>
      </c>
      <c r="D9" s="102">
        <v>-1</v>
      </c>
      <c r="E9" s="103">
        <v>-1</v>
      </c>
      <c r="F9" s="104">
        <v>-1</v>
      </c>
      <c r="G9" s="65">
        <f>IF(D9="","",G8+M9)</f>
        <v>97000</v>
      </c>
      <c r="H9" s="65">
        <f>IF(E9="","",H8+N9)</f>
        <v>97000</v>
      </c>
      <c r="I9" s="65">
        <f>IF(F9="","",I8+O9)</f>
        <v>97000</v>
      </c>
      <c r="J9" s="66">
        <f>IF(G8="","",G8*$J$6/100)</f>
        <v>3000</v>
      </c>
      <c r="K9" s="67">
        <f>IF(H8="","",H8*$J$6/100)</f>
        <v>3000</v>
      </c>
      <c r="L9" s="68">
        <f>IF(I8="","",I8*$J$6/100)</f>
        <v>3000</v>
      </c>
      <c r="M9" s="69">
        <f>IF(D9="","",J9*D9)</f>
        <v>-3000</v>
      </c>
      <c r="N9" s="70">
        <f t="shared" ref="M9:O24" si="0">IF(E9="","",K9*E9)</f>
        <v>-3000</v>
      </c>
      <c r="O9" s="71">
        <f t="shared" si="0"/>
        <v>-3000</v>
      </c>
      <c r="P9" s="35"/>
      <c r="Q9" s="35"/>
      <c r="R9" s="35"/>
    </row>
    <row r="10" spans="1:18" x14ac:dyDescent="0.4">
      <c r="A10" s="7">
        <v>2</v>
      </c>
      <c r="B10" s="105">
        <v>44160</v>
      </c>
      <c r="C10" s="106">
        <v>2</v>
      </c>
      <c r="D10" s="107">
        <v>-1</v>
      </c>
      <c r="E10" s="98">
        <v>-1</v>
      </c>
      <c r="F10" s="62">
        <v>-1</v>
      </c>
      <c r="G10" s="65">
        <f t="shared" ref="G10:I25" si="1">IF(D10="","",G9+M10)</f>
        <v>94090</v>
      </c>
      <c r="H10" s="65">
        <f t="shared" si="1"/>
        <v>94090</v>
      </c>
      <c r="I10" s="65">
        <f t="shared" si="1"/>
        <v>94090</v>
      </c>
      <c r="J10" s="66">
        <f t="shared" ref="J10:L25" si="2">IF(G9="","",G9*$J$6/100)</f>
        <v>2910</v>
      </c>
      <c r="K10" s="67">
        <f t="shared" si="2"/>
        <v>2910</v>
      </c>
      <c r="L10" s="68">
        <f t="shared" si="2"/>
        <v>2910</v>
      </c>
      <c r="M10" s="66">
        <f t="shared" si="0"/>
        <v>-2910</v>
      </c>
      <c r="N10" s="67">
        <f t="shared" si="0"/>
        <v>-2910</v>
      </c>
      <c r="O10" s="68">
        <f t="shared" si="0"/>
        <v>-2910</v>
      </c>
      <c r="P10" s="35"/>
      <c r="Q10" s="35"/>
      <c r="R10" s="35"/>
    </row>
    <row r="11" spans="1:18" x14ac:dyDescent="0.4">
      <c r="A11" s="7">
        <v>3</v>
      </c>
      <c r="B11" s="105">
        <v>44155</v>
      </c>
      <c r="C11" s="106">
        <v>2</v>
      </c>
      <c r="D11" s="107">
        <v>1.27</v>
      </c>
      <c r="E11" s="98">
        <v>-1</v>
      </c>
      <c r="F11" s="62">
        <v>-1</v>
      </c>
      <c r="G11" s="65">
        <f t="shared" si="1"/>
        <v>97674.828999999998</v>
      </c>
      <c r="H11" s="65">
        <f t="shared" si="1"/>
        <v>91267.3</v>
      </c>
      <c r="I11" s="65">
        <f t="shared" si="1"/>
        <v>91267.3</v>
      </c>
      <c r="J11" s="66">
        <f t="shared" si="2"/>
        <v>2822.7</v>
      </c>
      <c r="K11" s="67">
        <f t="shared" si="2"/>
        <v>2822.7</v>
      </c>
      <c r="L11" s="68">
        <f t="shared" si="2"/>
        <v>2822.7</v>
      </c>
      <c r="M11" s="66">
        <f t="shared" si="0"/>
        <v>3584.8289999999997</v>
      </c>
      <c r="N11" s="67">
        <f t="shared" si="0"/>
        <v>-2822.7</v>
      </c>
      <c r="O11" s="68">
        <f t="shared" si="0"/>
        <v>-2822.7</v>
      </c>
      <c r="P11" s="35"/>
      <c r="Q11" s="35"/>
      <c r="R11" s="35"/>
    </row>
    <row r="12" spans="1:18" x14ac:dyDescent="0.4">
      <c r="A12" s="7">
        <v>4</v>
      </c>
      <c r="B12" s="105">
        <v>44153</v>
      </c>
      <c r="C12" s="106">
        <v>2</v>
      </c>
      <c r="D12" s="107">
        <v>-1</v>
      </c>
      <c r="E12" s="98">
        <v>-1</v>
      </c>
      <c r="F12" s="62">
        <v>-1</v>
      </c>
      <c r="G12" s="65">
        <f t="shared" si="1"/>
        <v>94744.584130000003</v>
      </c>
      <c r="H12" s="65">
        <f t="shared" si="1"/>
        <v>88529.281000000003</v>
      </c>
      <c r="I12" s="65">
        <f t="shared" si="1"/>
        <v>88529.281000000003</v>
      </c>
      <c r="J12" s="66">
        <f t="shared" si="2"/>
        <v>2930.2448699999995</v>
      </c>
      <c r="K12" s="67">
        <f t="shared" si="2"/>
        <v>2738.0190000000002</v>
      </c>
      <c r="L12" s="68">
        <f t="shared" si="2"/>
        <v>2738.0190000000002</v>
      </c>
      <c r="M12" s="66">
        <f t="shared" si="0"/>
        <v>-2930.2448699999995</v>
      </c>
      <c r="N12" s="67">
        <f t="shared" si="0"/>
        <v>-2738.0190000000002</v>
      </c>
      <c r="O12" s="68">
        <f t="shared" si="0"/>
        <v>-2738.0190000000002</v>
      </c>
      <c r="P12" s="35"/>
      <c r="Q12" s="35"/>
      <c r="R12" s="35"/>
    </row>
    <row r="13" spans="1:18" x14ac:dyDescent="0.4">
      <c r="A13" s="7">
        <v>5</v>
      </c>
      <c r="B13" s="105">
        <v>44147</v>
      </c>
      <c r="C13" s="106">
        <v>2</v>
      </c>
      <c r="D13" s="107">
        <v>1.27</v>
      </c>
      <c r="E13" s="98">
        <v>1.5</v>
      </c>
      <c r="F13" s="63">
        <v>2</v>
      </c>
      <c r="G13" s="65">
        <f t="shared" si="1"/>
        <v>98354.352785352996</v>
      </c>
      <c r="H13" s="65">
        <f t="shared" si="1"/>
        <v>92513.098645000005</v>
      </c>
      <c r="I13" s="65">
        <f t="shared" si="1"/>
        <v>93841.037859999997</v>
      </c>
      <c r="J13" s="66">
        <f t="shared" si="2"/>
        <v>2842.3375239000002</v>
      </c>
      <c r="K13" s="67">
        <f t="shared" si="2"/>
        <v>2655.8784299999998</v>
      </c>
      <c r="L13" s="68">
        <f t="shared" si="2"/>
        <v>2655.8784299999998</v>
      </c>
      <c r="M13" s="66">
        <f t="shared" si="0"/>
        <v>3609.7686553530002</v>
      </c>
      <c r="N13" s="67">
        <f t="shared" si="0"/>
        <v>3983.8176449999996</v>
      </c>
      <c r="O13" s="68">
        <f t="shared" si="0"/>
        <v>5311.7568599999995</v>
      </c>
      <c r="P13" s="35"/>
      <c r="Q13" s="35"/>
      <c r="R13" s="35"/>
    </row>
    <row r="14" spans="1:18" x14ac:dyDescent="0.4">
      <c r="A14" s="7">
        <v>6</v>
      </c>
      <c r="B14" s="105">
        <v>44146</v>
      </c>
      <c r="C14" s="106">
        <v>1</v>
      </c>
      <c r="D14" s="107">
        <v>-1</v>
      </c>
      <c r="E14" s="98">
        <v>-1</v>
      </c>
      <c r="F14" s="62">
        <v>-1</v>
      </c>
      <c r="G14" s="65">
        <f t="shared" si="1"/>
        <v>95403.722201792407</v>
      </c>
      <c r="H14" s="65">
        <f t="shared" si="1"/>
        <v>89737.705685649998</v>
      </c>
      <c r="I14" s="65">
        <f t="shared" si="1"/>
        <v>91025.806724199996</v>
      </c>
      <c r="J14" s="66">
        <f t="shared" si="2"/>
        <v>2950.6305835605904</v>
      </c>
      <c r="K14" s="67">
        <f t="shared" si="2"/>
        <v>2775.3929593500002</v>
      </c>
      <c r="L14" s="68">
        <f t="shared" si="2"/>
        <v>2815.2311358000002</v>
      </c>
      <c r="M14" s="66">
        <f t="shared" si="0"/>
        <v>-2950.6305835605904</v>
      </c>
      <c r="N14" s="67">
        <f t="shared" si="0"/>
        <v>-2775.3929593500002</v>
      </c>
      <c r="O14" s="68">
        <f t="shared" si="0"/>
        <v>-2815.2311358000002</v>
      </c>
      <c r="P14" s="35"/>
      <c r="Q14" s="35"/>
      <c r="R14" s="35"/>
    </row>
    <row r="15" spans="1:18" x14ac:dyDescent="0.4">
      <c r="A15" s="7">
        <v>7</v>
      </c>
      <c r="B15" s="105">
        <v>44141</v>
      </c>
      <c r="C15" s="106">
        <v>2</v>
      </c>
      <c r="D15" s="107">
        <v>1.27</v>
      </c>
      <c r="E15" s="98">
        <v>1.5</v>
      </c>
      <c r="F15" s="62">
        <v>2</v>
      </c>
      <c r="G15" s="65">
        <f t="shared" si="1"/>
        <v>99038.6040176807</v>
      </c>
      <c r="H15" s="65">
        <f t="shared" si="1"/>
        <v>93775.902441504251</v>
      </c>
      <c r="I15" s="65">
        <f t="shared" si="1"/>
        <v>96487.355127652001</v>
      </c>
      <c r="J15" s="66">
        <f t="shared" si="2"/>
        <v>2862.1116660537723</v>
      </c>
      <c r="K15" s="67">
        <f t="shared" si="2"/>
        <v>2692.1311705694998</v>
      </c>
      <c r="L15" s="68">
        <f t="shared" si="2"/>
        <v>2730.7742017259998</v>
      </c>
      <c r="M15" s="66">
        <f t="shared" si="0"/>
        <v>3634.8818158882909</v>
      </c>
      <c r="N15" s="67">
        <f t="shared" si="0"/>
        <v>4038.1967558542497</v>
      </c>
      <c r="O15" s="68">
        <f t="shared" si="0"/>
        <v>5461.5484034519995</v>
      </c>
      <c r="P15" s="35"/>
      <c r="Q15" s="35"/>
      <c r="R15" s="35"/>
    </row>
    <row r="16" spans="1:18" x14ac:dyDescent="0.4">
      <c r="A16" s="7">
        <v>8</v>
      </c>
      <c r="B16" s="105">
        <v>44140</v>
      </c>
      <c r="C16" s="106">
        <v>2</v>
      </c>
      <c r="D16" s="107">
        <v>1.27</v>
      </c>
      <c r="E16" s="98">
        <v>1.5</v>
      </c>
      <c r="F16" s="62">
        <v>2</v>
      </c>
      <c r="G16" s="65">
        <f t="shared" si="1"/>
        <v>102811.97483075433</v>
      </c>
      <c r="H16" s="65">
        <f t="shared" si="1"/>
        <v>97995.818051371942</v>
      </c>
      <c r="I16" s="65">
        <f t="shared" si="1"/>
        <v>102276.59643531112</v>
      </c>
      <c r="J16" s="66">
        <f t="shared" si="2"/>
        <v>2971.158120530421</v>
      </c>
      <c r="K16" s="67">
        <f t="shared" si="2"/>
        <v>2813.2770732451277</v>
      </c>
      <c r="L16" s="68">
        <f t="shared" si="2"/>
        <v>2894.6206538295601</v>
      </c>
      <c r="M16" s="66">
        <f t="shared" si="0"/>
        <v>3773.3708130736345</v>
      </c>
      <c r="N16" s="67">
        <f t="shared" si="0"/>
        <v>4219.9156098676913</v>
      </c>
      <c r="O16" s="68">
        <f t="shared" si="0"/>
        <v>5789.2413076591201</v>
      </c>
      <c r="P16" s="35"/>
      <c r="Q16" s="35"/>
      <c r="R16" s="35"/>
    </row>
    <row r="17" spans="1:18" x14ac:dyDescent="0.4">
      <c r="A17" s="7">
        <v>9</v>
      </c>
      <c r="B17" s="105">
        <v>44137</v>
      </c>
      <c r="C17" s="106">
        <v>2</v>
      </c>
      <c r="D17" s="107">
        <v>1.27</v>
      </c>
      <c r="E17" s="98">
        <v>1.5</v>
      </c>
      <c r="F17" s="62">
        <v>2</v>
      </c>
      <c r="G17" s="65">
        <f t="shared" si="1"/>
        <v>106729.11107180608</v>
      </c>
      <c r="H17" s="65">
        <f t="shared" si="1"/>
        <v>102405.62986368367</v>
      </c>
      <c r="I17" s="65">
        <f t="shared" si="1"/>
        <v>108413.19222142978</v>
      </c>
      <c r="J17" s="66">
        <f t="shared" si="2"/>
        <v>3084.3592449226298</v>
      </c>
      <c r="K17" s="67">
        <f t="shared" si="2"/>
        <v>2939.8745415411581</v>
      </c>
      <c r="L17" s="68">
        <f t="shared" si="2"/>
        <v>3068.2978930593335</v>
      </c>
      <c r="M17" s="66">
        <f t="shared" si="0"/>
        <v>3917.1362410517399</v>
      </c>
      <c r="N17" s="67">
        <f t="shared" si="0"/>
        <v>4409.8118123117374</v>
      </c>
      <c r="O17" s="68">
        <f t="shared" si="0"/>
        <v>6136.5957861186671</v>
      </c>
      <c r="P17" s="64"/>
      <c r="Q17" s="35"/>
      <c r="R17" s="35"/>
    </row>
    <row r="18" spans="1:18" x14ac:dyDescent="0.4">
      <c r="A18" s="7">
        <v>10</v>
      </c>
      <c r="B18" s="105">
        <v>44134</v>
      </c>
      <c r="C18" s="106">
        <v>1</v>
      </c>
      <c r="D18" s="107">
        <v>-1</v>
      </c>
      <c r="E18" s="98">
        <v>-1</v>
      </c>
      <c r="F18" s="62">
        <v>-1</v>
      </c>
      <c r="G18" s="65">
        <f t="shared" si="1"/>
        <v>103527.2377396519</v>
      </c>
      <c r="H18" s="65">
        <f t="shared" si="1"/>
        <v>99333.460967773164</v>
      </c>
      <c r="I18" s="65">
        <f>IF(F18="","",I17+O18)</f>
        <v>105160.79645478689</v>
      </c>
      <c r="J18" s="66">
        <f t="shared" si="2"/>
        <v>3201.8733321541827</v>
      </c>
      <c r="K18" s="67">
        <f t="shared" si="2"/>
        <v>3072.1688959105104</v>
      </c>
      <c r="L18" s="68">
        <f>IF(I17="","",I17*$J$6/100)</f>
        <v>3252.3957666428932</v>
      </c>
      <c r="M18" s="66">
        <f t="shared" si="0"/>
        <v>-3201.8733321541827</v>
      </c>
      <c r="N18" s="67">
        <f t="shared" si="0"/>
        <v>-3072.1688959105104</v>
      </c>
      <c r="O18" s="68">
        <f t="shared" si="0"/>
        <v>-3252.3957666428932</v>
      </c>
      <c r="P18" s="35"/>
      <c r="Q18" s="35"/>
      <c r="R18" s="35"/>
    </row>
    <row r="19" spans="1:18" x14ac:dyDescent="0.4">
      <c r="A19" s="7">
        <v>11</v>
      </c>
      <c r="B19" s="105">
        <v>44133</v>
      </c>
      <c r="C19" s="106">
        <v>2</v>
      </c>
      <c r="D19" s="107">
        <v>1.27</v>
      </c>
      <c r="E19" s="98">
        <v>1.5</v>
      </c>
      <c r="F19" s="62">
        <v>2</v>
      </c>
      <c r="G19" s="65">
        <f t="shared" si="1"/>
        <v>107471.62549753263</v>
      </c>
      <c r="H19" s="65">
        <f t="shared" si="1"/>
        <v>103803.46671132295</v>
      </c>
      <c r="I19" s="65">
        <f t="shared" si="1"/>
        <v>111470.4442420741</v>
      </c>
      <c r="J19" s="66">
        <f t="shared" si="2"/>
        <v>3105.8171321895566</v>
      </c>
      <c r="K19" s="67">
        <f t="shared" si="2"/>
        <v>2980.003829033195</v>
      </c>
      <c r="L19" s="68">
        <f t="shared" si="2"/>
        <v>3154.8238936436064</v>
      </c>
      <c r="M19" s="66">
        <f t="shared" si="0"/>
        <v>3944.3877578807369</v>
      </c>
      <c r="N19" s="67">
        <f t="shared" si="0"/>
        <v>4470.0057435497929</v>
      </c>
      <c r="O19" s="68">
        <f t="shared" si="0"/>
        <v>6309.6477872872129</v>
      </c>
      <c r="P19" s="64"/>
      <c r="Q19" s="35"/>
      <c r="R19" s="35"/>
    </row>
    <row r="20" spans="1:18" x14ac:dyDescent="0.4">
      <c r="A20" s="7">
        <v>12</v>
      </c>
      <c r="B20" s="105">
        <v>44130</v>
      </c>
      <c r="C20" s="106">
        <v>2</v>
      </c>
      <c r="D20" s="107">
        <v>-1</v>
      </c>
      <c r="E20" s="98">
        <v>-1</v>
      </c>
      <c r="F20" s="62">
        <v>-1</v>
      </c>
      <c r="G20" s="65">
        <f t="shared" si="1"/>
        <v>104247.47673260665</v>
      </c>
      <c r="H20" s="65">
        <f t="shared" si="1"/>
        <v>100689.36270998327</v>
      </c>
      <c r="I20" s="65">
        <f t="shared" si="1"/>
        <v>108126.33091481187</v>
      </c>
      <c r="J20" s="66">
        <f t="shared" si="2"/>
        <v>3224.1487649259784</v>
      </c>
      <c r="K20" s="67">
        <f t="shared" si="2"/>
        <v>3114.1040013396887</v>
      </c>
      <c r="L20" s="68">
        <f t="shared" si="2"/>
        <v>3344.1133272622228</v>
      </c>
      <c r="M20" s="66">
        <f t="shared" si="0"/>
        <v>-3224.1487649259784</v>
      </c>
      <c r="N20" s="67">
        <f t="shared" si="0"/>
        <v>-3114.1040013396887</v>
      </c>
      <c r="O20" s="68">
        <f t="shared" si="0"/>
        <v>-3344.1133272622228</v>
      </c>
      <c r="P20" s="35"/>
      <c r="Q20" s="35"/>
      <c r="R20" s="35"/>
    </row>
    <row r="21" spans="1:18" x14ac:dyDescent="0.4">
      <c r="A21" s="7">
        <v>13</v>
      </c>
      <c r="B21" s="105">
        <v>44125</v>
      </c>
      <c r="C21" s="106">
        <v>2</v>
      </c>
      <c r="D21" s="107">
        <v>1.27</v>
      </c>
      <c r="E21" s="98">
        <v>1.5</v>
      </c>
      <c r="F21" s="63">
        <v>2</v>
      </c>
      <c r="G21" s="65">
        <f t="shared" si="1"/>
        <v>108219.30559611897</v>
      </c>
      <c r="H21" s="65">
        <f t="shared" si="1"/>
        <v>105220.38403193251</v>
      </c>
      <c r="I21" s="65">
        <f t="shared" si="1"/>
        <v>114613.91076970058</v>
      </c>
      <c r="J21" s="66">
        <f t="shared" si="2"/>
        <v>3127.4243019781993</v>
      </c>
      <c r="K21" s="67">
        <f t="shared" si="2"/>
        <v>3020.6808812994982</v>
      </c>
      <c r="L21" s="68">
        <f t="shared" si="2"/>
        <v>3243.7899274443562</v>
      </c>
      <c r="M21" s="66">
        <f t="shared" si="0"/>
        <v>3971.8288635123131</v>
      </c>
      <c r="N21" s="67">
        <f t="shared" si="0"/>
        <v>4531.0213219492471</v>
      </c>
      <c r="O21" s="68">
        <f t="shared" si="0"/>
        <v>6487.5798548887124</v>
      </c>
      <c r="P21" s="64"/>
      <c r="Q21" s="35"/>
      <c r="R21" s="35"/>
    </row>
    <row r="22" spans="1:18" x14ac:dyDescent="0.4">
      <c r="A22" s="7">
        <v>14</v>
      </c>
      <c r="B22" s="105">
        <v>44124</v>
      </c>
      <c r="C22" s="106">
        <v>1</v>
      </c>
      <c r="D22" s="107">
        <v>1.27</v>
      </c>
      <c r="E22" s="98">
        <v>1.5</v>
      </c>
      <c r="F22" s="63">
        <v>2</v>
      </c>
      <c r="G22" s="65">
        <f t="shared" si="1"/>
        <v>112342.46113933111</v>
      </c>
      <c r="H22" s="65">
        <f t="shared" si="1"/>
        <v>109955.30131336948</v>
      </c>
      <c r="I22" s="65">
        <f t="shared" si="1"/>
        <v>121490.74541588261</v>
      </c>
      <c r="J22" s="66">
        <f t="shared" si="2"/>
        <v>3246.579167883569</v>
      </c>
      <c r="K22" s="67">
        <f t="shared" si="2"/>
        <v>3156.6115209579752</v>
      </c>
      <c r="L22" s="68">
        <f t="shared" si="2"/>
        <v>3438.4173230910174</v>
      </c>
      <c r="M22" s="66">
        <f t="shared" si="0"/>
        <v>4123.1555432121322</v>
      </c>
      <c r="N22" s="67">
        <f t="shared" si="0"/>
        <v>4734.9172814369631</v>
      </c>
      <c r="O22" s="68">
        <f t="shared" si="0"/>
        <v>6876.8346461820347</v>
      </c>
      <c r="P22" s="35"/>
      <c r="Q22" s="35"/>
      <c r="R22" s="35"/>
    </row>
    <row r="23" spans="1:18" x14ac:dyDescent="0.4">
      <c r="A23" s="7">
        <v>15</v>
      </c>
      <c r="B23" s="105">
        <v>44123</v>
      </c>
      <c r="C23" s="106">
        <v>1</v>
      </c>
      <c r="D23" s="107">
        <v>-1</v>
      </c>
      <c r="E23" s="98">
        <v>-1</v>
      </c>
      <c r="F23" s="62">
        <v>-1</v>
      </c>
      <c r="G23" s="65">
        <f t="shared" si="1"/>
        <v>108972.18730515118</v>
      </c>
      <c r="H23" s="65">
        <f t="shared" si="1"/>
        <v>106656.64227396839</v>
      </c>
      <c r="I23" s="65">
        <f t="shared" si="1"/>
        <v>117846.02305340614</v>
      </c>
      <c r="J23" s="66">
        <f t="shared" si="2"/>
        <v>3370.2738341799331</v>
      </c>
      <c r="K23" s="67">
        <f t="shared" si="2"/>
        <v>3298.6590394010841</v>
      </c>
      <c r="L23" s="68">
        <f t="shared" si="2"/>
        <v>3644.7223624764783</v>
      </c>
      <c r="M23" s="66">
        <f t="shared" si="0"/>
        <v>-3370.2738341799331</v>
      </c>
      <c r="N23" s="67">
        <f t="shared" si="0"/>
        <v>-3298.6590394010841</v>
      </c>
      <c r="O23" s="68">
        <f t="shared" si="0"/>
        <v>-3644.7223624764783</v>
      </c>
      <c r="P23" s="35"/>
      <c r="Q23" s="35"/>
      <c r="R23" s="35"/>
    </row>
    <row r="24" spans="1:18" x14ac:dyDescent="0.4">
      <c r="A24" s="7">
        <v>16</v>
      </c>
      <c r="B24" s="105">
        <v>44113</v>
      </c>
      <c r="C24" s="106">
        <v>1</v>
      </c>
      <c r="D24" s="107">
        <v>-1</v>
      </c>
      <c r="E24" s="98">
        <v>-1</v>
      </c>
      <c r="F24" s="62">
        <v>-1</v>
      </c>
      <c r="G24" s="65">
        <f t="shared" si="1"/>
        <v>105703.02168599665</v>
      </c>
      <c r="H24" s="65">
        <f t="shared" si="1"/>
        <v>103456.94300574934</v>
      </c>
      <c r="I24" s="65">
        <f t="shared" si="1"/>
        <v>114310.64236180396</v>
      </c>
      <c r="J24" s="66">
        <f t="shared" si="2"/>
        <v>3269.1656191545353</v>
      </c>
      <c r="K24" s="67">
        <f t="shared" si="2"/>
        <v>3199.6992682190521</v>
      </c>
      <c r="L24" s="68">
        <f t="shared" si="2"/>
        <v>3535.380691602184</v>
      </c>
      <c r="M24" s="66">
        <f t="shared" si="0"/>
        <v>-3269.1656191545353</v>
      </c>
      <c r="N24" s="67">
        <f t="shared" si="0"/>
        <v>-3199.6992682190521</v>
      </c>
      <c r="O24" s="68">
        <f t="shared" si="0"/>
        <v>-3535.380691602184</v>
      </c>
      <c r="P24" s="35"/>
      <c r="Q24" s="35"/>
      <c r="R24" s="35"/>
    </row>
    <row r="25" spans="1:18" x14ac:dyDescent="0.4">
      <c r="A25" s="7">
        <v>17</v>
      </c>
      <c r="B25" s="105">
        <v>44106</v>
      </c>
      <c r="C25" s="106">
        <v>1</v>
      </c>
      <c r="D25" s="107">
        <v>-1</v>
      </c>
      <c r="E25" s="98">
        <v>-1</v>
      </c>
      <c r="F25" s="62">
        <v>-1</v>
      </c>
      <c r="G25" s="65">
        <f t="shared" si="1"/>
        <v>102531.93103541675</v>
      </c>
      <c r="H25" s="65">
        <f t="shared" si="1"/>
        <v>100353.23471557687</v>
      </c>
      <c r="I25" s="65">
        <f t="shared" si="1"/>
        <v>110881.32309094984</v>
      </c>
      <c r="J25" s="66">
        <f t="shared" si="2"/>
        <v>3171.0906505798989</v>
      </c>
      <c r="K25" s="67">
        <f t="shared" si="2"/>
        <v>3103.7082901724802</v>
      </c>
      <c r="L25" s="68">
        <f t="shared" si="2"/>
        <v>3429.3192708541187</v>
      </c>
      <c r="M25" s="66">
        <f t="shared" ref="M25:O58" si="3">IF(D25="","",J25*D25)</f>
        <v>-3171.0906505798989</v>
      </c>
      <c r="N25" s="67">
        <f t="shared" si="3"/>
        <v>-3103.7082901724802</v>
      </c>
      <c r="O25" s="68">
        <f t="shared" si="3"/>
        <v>-3429.3192708541187</v>
      </c>
      <c r="P25" s="35"/>
      <c r="Q25" s="35"/>
      <c r="R25" s="35"/>
    </row>
    <row r="26" spans="1:18" x14ac:dyDescent="0.4">
      <c r="A26" s="7">
        <v>18</v>
      </c>
      <c r="B26" s="105">
        <v>44105</v>
      </c>
      <c r="C26" s="106">
        <v>2</v>
      </c>
      <c r="D26" s="107">
        <v>-1</v>
      </c>
      <c r="E26" s="98">
        <v>-1</v>
      </c>
      <c r="F26" s="62">
        <v>-1</v>
      </c>
      <c r="G26" s="65">
        <f t="shared" ref="G26:I41" si="4">IF(D26="","",G25+M26)</f>
        <v>99455.973104354256</v>
      </c>
      <c r="H26" s="65">
        <f t="shared" si="4"/>
        <v>97342.637674109559</v>
      </c>
      <c r="I26" s="65">
        <f t="shared" si="4"/>
        <v>107554.88339822134</v>
      </c>
      <c r="J26" s="66">
        <f t="shared" ref="J26:L45" si="5">IF(G25="","",G25*$J$6/100)</f>
        <v>3075.9579310625022</v>
      </c>
      <c r="K26" s="67">
        <f t="shared" si="5"/>
        <v>3010.5970414673061</v>
      </c>
      <c r="L26" s="68">
        <f t="shared" si="5"/>
        <v>3326.4396927284952</v>
      </c>
      <c r="M26" s="66">
        <f t="shared" si="3"/>
        <v>-3075.9579310625022</v>
      </c>
      <c r="N26" s="67">
        <f t="shared" si="3"/>
        <v>-3010.5970414673061</v>
      </c>
      <c r="O26" s="68">
        <f t="shared" si="3"/>
        <v>-3326.4396927284952</v>
      </c>
      <c r="P26" s="35"/>
      <c r="Q26" s="35"/>
      <c r="R26" s="35"/>
    </row>
    <row r="27" spans="1:18" x14ac:dyDescent="0.4">
      <c r="A27" s="7">
        <v>19</v>
      </c>
      <c r="B27" s="105">
        <v>44103</v>
      </c>
      <c r="C27" s="106">
        <v>1</v>
      </c>
      <c r="D27" s="107">
        <v>-1</v>
      </c>
      <c r="E27" s="98">
        <v>-1</v>
      </c>
      <c r="F27" s="62">
        <v>-1</v>
      </c>
      <c r="G27" s="65">
        <f t="shared" si="4"/>
        <v>96472.293911223634</v>
      </c>
      <c r="H27" s="65">
        <f t="shared" si="4"/>
        <v>94422.358543886279</v>
      </c>
      <c r="I27" s="65">
        <f t="shared" si="4"/>
        <v>104328.2368962747</v>
      </c>
      <c r="J27" s="66">
        <f t="shared" si="5"/>
        <v>2983.6791931306279</v>
      </c>
      <c r="K27" s="67">
        <f t="shared" si="5"/>
        <v>2920.2791302232868</v>
      </c>
      <c r="L27" s="68">
        <f t="shared" si="5"/>
        <v>3226.64650194664</v>
      </c>
      <c r="M27" s="66">
        <f t="shared" si="3"/>
        <v>-2983.6791931306279</v>
      </c>
      <c r="N27" s="67">
        <f t="shared" si="3"/>
        <v>-2920.2791302232868</v>
      </c>
      <c r="O27" s="68">
        <f t="shared" si="3"/>
        <v>-3226.64650194664</v>
      </c>
      <c r="P27" s="35"/>
      <c r="Q27" s="35"/>
      <c r="R27" s="35"/>
    </row>
    <row r="28" spans="1:18" x14ac:dyDescent="0.4">
      <c r="A28" s="7">
        <v>20</v>
      </c>
      <c r="B28" s="105">
        <v>44102</v>
      </c>
      <c r="C28" s="106">
        <v>2</v>
      </c>
      <c r="D28" s="107">
        <v>-1</v>
      </c>
      <c r="E28" s="98">
        <v>-1</v>
      </c>
      <c r="F28" s="62">
        <v>-1</v>
      </c>
      <c r="G28" s="65">
        <f t="shared" si="4"/>
        <v>93578.12509388692</v>
      </c>
      <c r="H28" s="65">
        <f t="shared" si="4"/>
        <v>91589.687787569696</v>
      </c>
      <c r="I28" s="65">
        <f t="shared" si="4"/>
        <v>101198.38978938646</v>
      </c>
      <c r="J28" s="66">
        <f t="shared" si="5"/>
        <v>2894.1688173367088</v>
      </c>
      <c r="K28" s="67">
        <f t="shared" si="5"/>
        <v>2832.6707563165883</v>
      </c>
      <c r="L28" s="68">
        <f t="shared" si="5"/>
        <v>3129.8471068882409</v>
      </c>
      <c r="M28" s="66">
        <f t="shared" si="3"/>
        <v>-2894.1688173367088</v>
      </c>
      <c r="N28" s="67">
        <f t="shared" si="3"/>
        <v>-2832.6707563165883</v>
      </c>
      <c r="O28" s="68">
        <f t="shared" si="3"/>
        <v>-3129.8471068882409</v>
      </c>
      <c r="P28" s="35"/>
      <c r="Q28" s="35"/>
      <c r="R28" s="35"/>
    </row>
    <row r="29" spans="1:18" x14ac:dyDescent="0.4">
      <c r="A29" s="7">
        <v>21</v>
      </c>
      <c r="B29" s="105">
        <v>44099</v>
      </c>
      <c r="C29" s="106">
        <v>1</v>
      </c>
      <c r="D29" s="107">
        <v>1.27</v>
      </c>
      <c r="E29" s="98">
        <v>1.5</v>
      </c>
      <c r="F29" s="62">
        <v>2</v>
      </c>
      <c r="G29" s="65">
        <f t="shared" si="4"/>
        <v>97143.451659964019</v>
      </c>
      <c r="H29" s="65">
        <f t="shared" si="4"/>
        <v>95711.223738010332</v>
      </c>
      <c r="I29" s="65">
        <f t="shared" si="4"/>
        <v>107270.29317674965</v>
      </c>
      <c r="J29" s="66">
        <f t="shared" si="5"/>
        <v>2807.3437528166078</v>
      </c>
      <c r="K29" s="67">
        <f t="shared" si="5"/>
        <v>2747.6906336270908</v>
      </c>
      <c r="L29" s="68">
        <f t="shared" si="5"/>
        <v>3035.951693681594</v>
      </c>
      <c r="M29" s="66">
        <f t="shared" si="3"/>
        <v>3565.3265660770921</v>
      </c>
      <c r="N29" s="67">
        <f t="shared" si="3"/>
        <v>4121.535950440636</v>
      </c>
      <c r="O29" s="68">
        <f t="shared" si="3"/>
        <v>6071.9033873631879</v>
      </c>
      <c r="P29" s="35"/>
      <c r="Q29" s="35"/>
      <c r="R29" s="35"/>
    </row>
    <row r="30" spans="1:18" x14ac:dyDescent="0.4">
      <c r="A30" s="7">
        <v>22</v>
      </c>
      <c r="B30" s="105">
        <v>44098</v>
      </c>
      <c r="C30" s="106">
        <v>1</v>
      </c>
      <c r="D30" s="107">
        <v>-1</v>
      </c>
      <c r="E30" s="98">
        <v>-1</v>
      </c>
      <c r="F30" s="62">
        <v>-1</v>
      </c>
      <c r="G30" s="65">
        <f t="shared" si="4"/>
        <v>94229.148110165101</v>
      </c>
      <c r="H30" s="65">
        <f t="shared" si="4"/>
        <v>92839.887025870019</v>
      </c>
      <c r="I30" s="65">
        <f t="shared" si="4"/>
        <v>104052.18438144716</v>
      </c>
      <c r="J30" s="66">
        <f t="shared" si="5"/>
        <v>2914.3035497989204</v>
      </c>
      <c r="K30" s="67">
        <f t="shared" si="5"/>
        <v>2871.3367121403098</v>
      </c>
      <c r="L30" s="68">
        <f t="shared" si="5"/>
        <v>3218.1087953024894</v>
      </c>
      <c r="M30" s="66">
        <f t="shared" si="3"/>
        <v>-2914.3035497989204</v>
      </c>
      <c r="N30" s="67">
        <f t="shared" si="3"/>
        <v>-2871.3367121403098</v>
      </c>
      <c r="O30" s="68">
        <f t="shared" si="3"/>
        <v>-3218.1087953024894</v>
      </c>
      <c r="P30" s="35"/>
      <c r="Q30" s="35"/>
      <c r="R30" s="35"/>
    </row>
    <row r="31" spans="1:18" x14ac:dyDescent="0.4">
      <c r="A31" s="7">
        <v>23</v>
      </c>
      <c r="B31" s="105">
        <v>44099</v>
      </c>
      <c r="C31" s="106">
        <v>1</v>
      </c>
      <c r="D31" s="107">
        <v>-1</v>
      </c>
      <c r="E31" s="98">
        <v>-1</v>
      </c>
      <c r="F31" s="62">
        <v>-1</v>
      </c>
      <c r="G31" s="65">
        <f t="shared" si="4"/>
        <v>91402.273666860143</v>
      </c>
      <c r="H31" s="65">
        <f t="shared" si="4"/>
        <v>90054.690415093923</v>
      </c>
      <c r="I31" s="65">
        <f t="shared" si="4"/>
        <v>100930.61885000375</v>
      </c>
      <c r="J31" s="66">
        <f t="shared" si="5"/>
        <v>2826.8744433049533</v>
      </c>
      <c r="K31" s="67">
        <f t="shared" si="5"/>
        <v>2785.1966107761004</v>
      </c>
      <c r="L31" s="68">
        <f t="shared" si="5"/>
        <v>3121.5655314434152</v>
      </c>
      <c r="M31" s="66">
        <f t="shared" si="3"/>
        <v>-2826.8744433049533</v>
      </c>
      <c r="N31" s="67">
        <f t="shared" si="3"/>
        <v>-2785.1966107761004</v>
      </c>
      <c r="O31" s="68">
        <f t="shared" si="3"/>
        <v>-3121.5655314434152</v>
      </c>
      <c r="P31" s="35"/>
      <c r="Q31" s="35"/>
      <c r="R31" s="35"/>
    </row>
    <row r="32" spans="1:18" x14ac:dyDescent="0.4">
      <c r="A32" s="7">
        <v>24</v>
      </c>
      <c r="B32" s="105">
        <v>44096</v>
      </c>
      <c r="C32" s="106">
        <v>2</v>
      </c>
      <c r="D32" s="107">
        <v>1.27</v>
      </c>
      <c r="E32" s="98">
        <v>1.5</v>
      </c>
      <c r="F32" s="62">
        <v>-1</v>
      </c>
      <c r="G32" s="65">
        <f t="shared" si="4"/>
        <v>94884.700293567512</v>
      </c>
      <c r="H32" s="65">
        <f t="shared" si="4"/>
        <v>94107.151483773152</v>
      </c>
      <c r="I32" s="65">
        <f t="shared" si="4"/>
        <v>97902.700284503648</v>
      </c>
      <c r="J32" s="66">
        <f t="shared" si="5"/>
        <v>2742.0682100058043</v>
      </c>
      <c r="K32" s="67">
        <f t="shared" si="5"/>
        <v>2701.6407124528178</v>
      </c>
      <c r="L32" s="68">
        <f t="shared" si="5"/>
        <v>3027.9185655001124</v>
      </c>
      <c r="M32" s="66">
        <f t="shared" si="3"/>
        <v>3482.4266267073717</v>
      </c>
      <c r="N32" s="67">
        <f t="shared" si="3"/>
        <v>4052.4610686792266</v>
      </c>
      <c r="O32" s="68">
        <f t="shared" si="3"/>
        <v>-3027.9185655001124</v>
      </c>
      <c r="P32" s="35"/>
      <c r="Q32" s="35"/>
      <c r="R32" s="35"/>
    </row>
    <row r="33" spans="1:18" x14ac:dyDescent="0.4">
      <c r="A33" s="7">
        <v>25</v>
      </c>
      <c r="B33" s="105">
        <v>44091</v>
      </c>
      <c r="C33" s="106">
        <v>1</v>
      </c>
      <c r="D33" s="107">
        <v>-1</v>
      </c>
      <c r="E33" s="98">
        <v>-1</v>
      </c>
      <c r="F33" s="62">
        <v>-1</v>
      </c>
      <c r="G33" s="65">
        <f t="shared" si="4"/>
        <v>92038.159284760492</v>
      </c>
      <c r="H33" s="65">
        <f t="shared" si="4"/>
        <v>91283.936939259962</v>
      </c>
      <c r="I33" s="65">
        <f t="shared" si="4"/>
        <v>94965.619275968536</v>
      </c>
      <c r="J33" s="66">
        <f t="shared" si="5"/>
        <v>2846.5410088070257</v>
      </c>
      <c r="K33" s="67">
        <f t="shared" si="5"/>
        <v>2823.2145445131946</v>
      </c>
      <c r="L33" s="68">
        <f t="shared" si="5"/>
        <v>2937.0810085351095</v>
      </c>
      <c r="M33" s="66">
        <f t="shared" si="3"/>
        <v>-2846.5410088070257</v>
      </c>
      <c r="N33" s="67">
        <f t="shared" si="3"/>
        <v>-2823.2145445131946</v>
      </c>
      <c r="O33" s="68">
        <f t="shared" si="3"/>
        <v>-2937.0810085351095</v>
      </c>
      <c r="P33" s="35"/>
      <c r="Q33" s="35"/>
      <c r="R33" s="35"/>
    </row>
    <row r="34" spans="1:18" x14ac:dyDescent="0.4">
      <c r="A34" s="7">
        <v>26</v>
      </c>
      <c r="B34" s="105">
        <v>44088</v>
      </c>
      <c r="C34" s="106">
        <v>2</v>
      </c>
      <c r="D34" s="107">
        <v>1.27</v>
      </c>
      <c r="E34" s="98">
        <v>1.5</v>
      </c>
      <c r="F34" s="63">
        <v>2</v>
      </c>
      <c r="G34" s="65">
        <f t="shared" si="4"/>
        <v>95544.813153509866</v>
      </c>
      <c r="H34" s="65">
        <f t="shared" si="4"/>
        <v>95391.714101526653</v>
      </c>
      <c r="I34" s="65">
        <f t="shared" si="4"/>
        <v>100663.55643252665</v>
      </c>
      <c r="J34" s="66">
        <f t="shared" si="5"/>
        <v>2761.1447785428149</v>
      </c>
      <c r="K34" s="67">
        <f t="shared" si="5"/>
        <v>2738.5181081777987</v>
      </c>
      <c r="L34" s="68">
        <f t="shared" si="5"/>
        <v>2848.9685782790561</v>
      </c>
      <c r="M34" s="66">
        <f t="shared" si="3"/>
        <v>3506.6538687493749</v>
      </c>
      <c r="N34" s="67">
        <f t="shared" si="3"/>
        <v>4107.7771622666978</v>
      </c>
      <c r="O34" s="68">
        <f t="shared" si="3"/>
        <v>5697.9371565581123</v>
      </c>
      <c r="P34" s="35"/>
      <c r="Q34" s="35"/>
      <c r="R34" s="35"/>
    </row>
    <row r="35" spans="1:18" x14ac:dyDescent="0.4">
      <c r="A35" s="7">
        <v>27</v>
      </c>
      <c r="B35" s="105">
        <v>44085</v>
      </c>
      <c r="C35" s="106">
        <v>1</v>
      </c>
      <c r="D35" s="107">
        <v>-1</v>
      </c>
      <c r="E35" s="98">
        <v>-1</v>
      </c>
      <c r="F35" s="62">
        <v>-1</v>
      </c>
      <c r="G35" s="65">
        <f t="shared" si="4"/>
        <v>92678.468758904564</v>
      </c>
      <c r="H35" s="65">
        <f t="shared" si="4"/>
        <v>92529.96267848085</v>
      </c>
      <c r="I35" s="65">
        <f t="shared" si="4"/>
        <v>97643.649739550849</v>
      </c>
      <c r="J35" s="66">
        <f t="shared" si="5"/>
        <v>2866.3443946052957</v>
      </c>
      <c r="K35" s="67">
        <f t="shared" si="5"/>
        <v>2861.7514230457996</v>
      </c>
      <c r="L35" s="68">
        <f t="shared" si="5"/>
        <v>3019.9066929757992</v>
      </c>
      <c r="M35" s="66">
        <f t="shared" si="3"/>
        <v>-2866.3443946052957</v>
      </c>
      <c r="N35" s="67">
        <f t="shared" si="3"/>
        <v>-2861.7514230457996</v>
      </c>
      <c r="O35" s="68">
        <f t="shared" si="3"/>
        <v>-3019.9066929757992</v>
      </c>
      <c r="P35" s="35"/>
      <c r="Q35" s="35"/>
      <c r="R35" s="35"/>
    </row>
    <row r="36" spans="1:18" x14ac:dyDescent="0.4">
      <c r="A36" s="7">
        <v>28</v>
      </c>
      <c r="B36" s="105">
        <v>44083</v>
      </c>
      <c r="C36" s="106">
        <v>2</v>
      </c>
      <c r="D36" s="107">
        <v>1.27</v>
      </c>
      <c r="E36" s="98">
        <v>1.5</v>
      </c>
      <c r="F36" s="62">
        <v>-1</v>
      </c>
      <c r="G36" s="65">
        <f t="shared" si="4"/>
        <v>96209.518418618827</v>
      </c>
      <c r="H36" s="65">
        <f t="shared" si="4"/>
        <v>96693.810999012494</v>
      </c>
      <c r="I36" s="65">
        <f t="shared" si="4"/>
        <v>94714.340247364322</v>
      </c>
      <c r="J36" s="66">
        <f t="shared" si="5"/>
        <v>2780.3540627671373</v>
      </c>
      <c r="K36" s="67">
        <f t="shared" si="5"/>
        <v>2775.8988803544257</v>
      </c>
      <c r="L36" s="68">
        <f t="shared" si="5"/>
        <v>2929.3094921865254</v>
      </c>
      <c r="M36" s="66">
        <f t="shared" si="3"/>
        <v>3531.0496597142646</v>
      </c>
      <c r="N36" s="67">
        <f t="shared" si="3"/>
        <v>4163.8483205316388</v>
      </c>
      <c r="O36" s="68">
        <f t="shared" si="3"/>
        <v>-2929.3094921865254</v>
      </c>
      <c r="P36" s="35"/>
      <c r="Q36" s="35"/>
      <c r="R36" s="35"/>
    </row>
    <row r="37" spans="1:18" x14ac:dyDescent="0.4">
      <c r="A37" s="7">
        <v>29</v>
      </c>
      <c r="B37" s="105">
        <v>44081</v>
      </c>
      <c r="C37" s="106">
        <v>1</v>
      </c>
      <c r="D37" s="107">
        <v>-1</v>
      </c>
      <c r="E37" s="98">
        <v>-1</v>
      </c>
      <c r="F37" s="62">
        <v>-1</v>
      </c>
      <c r="G37" s="65">
        <f t="shared" si="4"/>
        <v>93323.232866060265</v>
      </c>
      <c r="H37" s="65">
        <f t="shared" si="4"/>
        <v>93792.996669042113</v>
      </c>
      <c r="I37" s="65">
        <f t="shared" si="4"/>
        <v>91872.910039943396</v>
      </c>
      <c r="J37" s="66">
        <f t="shared" si="5"/>
        <v>2886.2855525585646</v>
      </c>
      <c r="K37" s="67">
        <f t="shared" si="5"/>
        <v>2900.8143299703747</v>
      </c>
      <c r="L37" s="68">
        <f t="shared" si="5"/>
        <v>2841.4302074209299</v>
      </c>
      <c r="M37" s="66">
        <f t="shared" si="3"/>
        <v>-2886.2855525585646</v>
      </c>
      <c r="N37" s="67">
        <f t="shared" si="3"/>
        <v>-2900.8143299703747</v>
      </c>
      <c r="O37" s="68">
        <f t="shared" si="3"/>
        <v>-2841.4302074209299</v>
      </c>
      <c r="P37" s="35"/>
      <c r="Q37" s="35"/>
      <c r="R37" s="35"/>
    </row>
    <row r="38" spans="1:18" x14ac:dyDescent="0.4">
      <c r="A38" s="7">
        <v>30</v>
      </c>
      <c r="B38" s="105">
        <v>44076</v>
      </c>
      <c r="C38" s="106">
        <v>1</v>
      </c>
      <c r="D38" s="107">
        <v>-1</v>
      </c>
      <c r="E38" s="98">
        <v>-1</v>
      </c>
      <c r="F38" s="62">
        <v>-1</v>
      </c>
      <c r="G38" s="65">
        <f t="shared" si="4"/>
        <v>90523.53588007846</v>
      </c>
      <c r="H38" s="65">
        <f t="shared" si="4"/>
        <v>90979.206768970849</v>
      </c>
      <c r="I38" s="65">
        <f t="shared" si="4"/>
        <v>89116.722738745098</v>
      </c>
      <c r="J38" s="66">
        <f t="shared" si="5"/>
        <v>2799.6969859818078</v>
      </c>
      <c r="K38" s="67">
        <f t="shared" si="5"/>
        <v>2813.7899000712637</v>
      </c>
      <c r="L38" s="68">
        <f t="shared" si="5"/>
        <v>2756.1873011983016</v>
      </c>
      <c r="M38" s="66">
        <f t="shared" si="3"/>
        <v>-2799.6969859818078</v>
      </c>
      <c r="N38" s="67">
        <f t="shared" si="3"/>
        <v>-2813.7899000712637</v>
      </c>
      <c r="O38" s="68">
        <f t="shared" si="3"/>
        <v>-2756.1873011983016</v>
      </c>
      <c r="P38" s="35"/>
      <c r="Q38" s="35"/>
      <c r="R38" s="35"/>
    </row>
    <row r="39" spans="1:18" x14ac:dyDescent="0.4">
      <c r="A39" s="7">
        <v>31</v>
      </c>
      <c r="B39" s="105">
        <v>44074</v>
      </c>
      <c r="C39" s="106">
        <v>1</v>
      </c>
      <c r="D39" s="107">
        <v>1.27</v>
      </c>
      <c r="E39" s="98">
        <v>1.5</v>
      </c>
      <c r="F39" s="63">
        <v>2</v>
      </c>
      <c r="G39" s="65">
        <f t="shared" si="4"/>
        <v>93972.482597109454</v>
      </c>
      <c r="H39" s="65">
        <f t="shared" si="4"/>
        <v>95073.271073574535</v>
      </c>
      <c r="I39" s="65">
        <f t="shared" si="4"/>
        <v>94463.726103069799</v>
      </c>
      <c r="J39" s="66">
        <f t="shared" si="5"/>
        <v>2715.706076402354</v>
      </c>
      <c r="K39" s="67">
        <f t="shared" si="5"/>
        <v>2729.3762030691259</v>
      </c>
      <c r="L39" s="68">
        <f t="shared" si="5"/>
        <v>2673.5016821623531</v>
      </c>
      <c r="M39" s="66">
        <f t="shared" si="3"/>
        <v>3448.9467170309895</v>
      </c>
      <c r="N39" s="67">
        <f t="shared" si="3"/>
        <v>4094.0643046036889</v>
      </c>
      <c r="O39" s="68">
        <f t="shared" si="3"/>
        <v>5347.0033643247061</v>
      </c>
      <c r="P39" s="35"/>
      <c r="Q39" s="35"/>
      <c r="R39" s="35"/>
    </row>
    <row r="40" spans="1:18" x14ac:dyDescent="0.4">
      <c r="A40" s="7">
        <v>32</v>
      </c>
      <c r="B40" s="105">
        <v>44070</v>
      </c>
      <c r="C40" s="106">
        <v>1</v>
      </c>
      <c r="D40" s="107">
        <v>-1</v>
      </c>
      <c r="E40" s="98">
        <v>-1</v>
      </c>
      <c r="F40" s="62">
        <v>-1</v>
      </c>
      <c r="G40" s="65">
        <f t="shared" si="4"/>
        <v>91153.308119196168</v>
      </c>
      <c r="H40" s="65">
        <f t="shared" si="4"/>
        <v>92221.072941367296</v>
      </c>
      <c r="I40" s="65">
        <f t="shared" si="4"/>
        <v>91629.814319977711</v>
      </c>
      <c r="J40" s="66">
        <f t="shared" si="5"/>
        <v>2819.1744779132837</v>
      </c>
      <c r="K40" s="67">
        <f t="shared" si="5"/>
        <v>2852.1981322072361</v>
      </c>
      <c r="L40" s="68">
        <f t="shared" si="5"/>
        <v>2833.9117830920941</v>
      </c>
      <c r="M40" s="66">
        <f t="shared" si="3"/>
        <v>-2819.1744779132837</v>
      </c>
      <c r="N40" s="67">
        <f t="shared" si="3"/>
        <v>-2852.1981322072361</v>
      </c>
      <c r="O40" s="68">
        <f t="shared" si="3"/>
        <v>-2833.9117830920941</v>
      </c>
      <c r="P40" s="35"/>
      <c r="Q40" s="35"/>
      <c r="R40" s="35"/>
    </row>
    <row r="41" spans="1:18" x14ac:dyDescent="0.4">
      <c r="A41" s="7">
        <v>33</v>
      </c>
      <c r="B41" s="105">
        <v>44063</v>
      </c>
      <c r="C41" s="106">
        <v>2</v>
      </c>
      <c r="D41" s="107">
        <v>-1</v>
      </c>
      <c r="E41" s="98">
        <v>-1</v>
      </c>
      <c r="F41" s="62">
        <v>-1</v>
      </c>
      <c r="G41" s="65">
        <f t="shared" si="4"/>
        <v>88418.708875620287</v>
      </c>
      <c r="H41" s="65">
        <f t="shared" si="4"/>
        <v>89454.440753126284</v>
      </c>
      <c r="I41" s="65">
        <f t="shared" si="4"/>
        <v>88880.919890378384</v>
      </c>
      <c r="J41" s="66">
        <f t="shared" si="5"/>
        <v>2734.5992435758853</v>
      </c>
      <c r="K41" s="67">
        <f t="shared" si="5"/>
        <v>2766.6321882410189</v>
      </c>
      <c r="L41" s="68">
        <f t="shared" si="5"/>
        <v>2748.8944295993315</v>
      </c>
      <c r="M41" s="66">
        <f t="shared" si="3"/>
        <v>-2734.5992435758853</v>
      </c>
      <c r="N41" s="67">
        <f t="shared" si="3"/>
        <v>-2766.6321882410189</v>
      </c>
      <c r="O41" s="68">
        <f t="shared" si="3"/>
        <v>-2748.8944295993315</v>
      </c>
      <c r="P41" s="35"/>
      <c r="Q41" s="35"/>
      <c r="R41" s="35"/>
    </row>
    <row r="42" spans="1:18" x14ac:dyDescent="0.4">
      <c r="A42" s="7">
        <v>34</v>
      </c>
      <c r="B42" s="105">
        <v>44061</v>
      </c>
      <c r="C42" s="106">
        <v>2</v>
      </c>
      <c r="D42" s="107">
        <v>1.27</v>
      </c>
      <c r="E42" s="98">
        <v>1.5</v>
      </c>
      <c r="F42" s="63">
        <v>2</v>
      </c>
      <c r="G42" s="65">
        <f t="shared" ref="G42:I42" si="6">IF(D42="","",G41+M42)</f>
        <v>91787.461683781425</v>
      </c>
      <c r="H42" s="65">
        <f t="shared" si="6"/>
        <v>93479.890587016969</v>
      </c>
      <c r="I42" s="65">
        <f t="shared" si="6"/>
        <v>94213.775083801083</v>
      </c>
      <c r="J42" s="66">
        <f t="shared" si="5"/>
        <v>2652.561266268609</v>
      </c>
      <c r="K42" s="67">
        <f t="shared" si="5"/>
        <v>2683.6332225937886</v>
      </c>
      <c r="L42" s="68">
        <f t="shared" si="5"/>
        <v>2666.4275967113517</v>
      </c>
      <c r="M42" s="66">
        <f>IF(D42="","",J42*D42)</f>
        <v>3368.7528081611335</v>
      </c>
      <c r="N42" s="67">
        <f t="shared" si="3"/>
        <v>4025.4498338906828</v>
      </c>
      <c r="O42" s="68">
        <f t="shared" si="3"/>
        <v>5332.8551934227035</v>
      </c>
      <c r="P42" s="35"/>
      <c r="Q42" s="35"/>
      <c r="R42" s="35"/>
    </row>
    <row r="43" spans="1:18" x14ac:dyDescent="0.4">
      <c r="A43" s="3">
        <v>35</v>
      </c>
      <c r="B43" s="105">
        <v>44060</v>
      </c>
      <c r="C43" s="106">
        <v>2</v>
      </c>
      <c r="D43" s="107">
        <v>1.27</v>
      </c>
      <c r="E43" s="98">
        <v>1.5</v>
      </c>
      <c r="F43" s="63">
        <v>2</v>
      </c>
      <c r="G43" s="65">
        <f>IF(D43="","",G42+M43)</f>
        <v>95284.563973933502</v>
      </c>
      <c r="H43" s="65">
        <f>IF(E43="","",H42+N43)</f>
        <v>97686.48566343273</v>
      </c>
      <c r="I43" s="65">
        <f>IF(F43="","",I42+O43)</f>
        <v>99866.601588829144</v>
      </c>
      <c r="J43" s="66">
        <f t="shared" si="5"/>
        <v>2753.6238505134429</v>
      </c>
      <c r="K43" s="67">
        <f t="shared" si="5"/>
        <v>2804.3967176105093</v>
      </c>
      <c r="L43" s="68">
        <f t="shared" si="5"/>
        <v>2826.4132525140326</v>
      </c>
      <c r="M43" s="66">
        <f t="shared" si="3"/>
        <v>3497.1022901520723</v>
      </c>
      <c r="N43" s="67">
        <f t="shared" si="3"/>
        <v>4206.5950764157642</v>
      </c>
      <c r="O43" s="68">
        <f t="shared" si="3"/>
        <v>5652.8265050280652</v>
      </c>
    </row>
    <row r="44" spans="1:18" x14ac:dyDescent="0.4">
      <c r="A44" s="7">
        <v>36</v>
      </c>
      <c r="B44" s="105">
        <v>44056</v>
      </c>
      <c r="C44" s="106">
        <v>1</v>
      </c>
      <c r="D44" s="107">
        <v>1.27</v>
      </c>
      <c r="E44" s="98">
        <v>-1</v>
      </c>
      <c r="F44" s="62">
        <v>-1</v>
      </c>
      <c r="G44" s="65">
        <f t="shared" ref="G44:I57" si="7">IF(D44="","",G43+M44)</f>
        <v>98914.905861340376</v>
      </c>
      <c r="H44" s="65">
        <f t="shared" si="7"/>
        <v>94755.891093529746</v>
      </c>
      <c r="I44" s="65">
        <f t="shared" si="7"/>
        <v>96870.603541164266</v>
      </c>
      <c r="J44" s="66">
        <f t="shared" si="5"/>
        <v>2858.5369192180051</v>
      </c>
      <c r="K44" s="67">
        <f t="shared" si="5"/>
        <v>2930.5945699029817</v>
      </c>
      <c r="L44" s="68">
        <f t="shared" si="5"/>
        <v>2995.9980476648743</v>
      </c>
      <c r="M44" s="66">
        <f>IF(D44="","",J44*D44)</f>
        <v>3630.3418874068666</v>
      </c>
      <c r="N44" s="67">
        <f t="shared" si="3"/>
        <v>-2930.5945699029817</v>
      </c>
      <c r="O44" s="68">
        <f t="shared" si="3"/>
        <v>-2995.9980476648743</v>
      </c>
    </row>
    <row r="45" spans="1:18" x14ac:dyDescent="0.4">
      <c r="A45" s="7">
        <v>37</v>
      </c>
      <c r="B45" s="105">
        <v>44056</v>
      </c>
      <c r="C45" s="106">
        <v>1</v>
      </c>
      <c r="D45" s="107">
        <v>-1</v>
      </c>
      <c r="E45" s="98">
        <v>-1</v>
      </c>
      <c r="F45" s="62">
        <v>-1</v>
      </c>
      <c r="G45" s="65">
        <f t="shared" si="7"/>
        <v>95947.458685500169</v>
      </c>
      <c r="H45" s="65">
        <f t="shared" si="7"/>
        <v>91913.214360723854</v>
      </c>
      <c r="I45" s="65">
        <f t="shared" si="7"/>
        <v>93964.485434929331</v>
      </c>
      <c r="J45" s="66">
        <f t="shared" si="5"/>
        <v>2967.4471758402115</v>
      </c>
      <c r="K45" s="67">
        <f t="shared" si="5"/>
        <v>2842.6767328058922</v>
      </c>
      <c r="L45" s="68">
        <f t="shared" si="5"/>
        <v>2906.1181062349283</v>
      </c>
      <c r="M45" s="66">
        <f t="shared" si="3"/>
        <v>-2967.4471758402115</v>
      </c>
      <c r="N45" s="67">
        <f t="shared" si="3"/>
        <v>-2842.6767328058922</v>
      </c>
      <c r="O45" s="68">
        <f t="shared" si="3"/>
        <v>-2906.1181062349283</v>
      </c>
    </row>
    <row r="46" spans="1:18" x14ac:dyDescent="0.4">
      <c r="A46" s="7">
        <v>38</v>
      </c>
      <c r="B46" s="105">
        <v>44050</v>
      </c>
      <c r="C46" s="106">
        <v>1</v>
      </c>
      <c r="D46" s="107">
        <v>1.27</v>
      </c>
      <c r="E46" s="98">
        <v>1.5</v>
      </c>
      <c r="F46" s="63">
        <v>2</v>
      </c>
      <c r="G46" s="65">
        <f t="shared" si="7"/>
        <v>99603.056861417732</v>
      </c>
      <c r="H46" s="65">
        <f t="shared" si="7"/>
        <v>96049.309006956435</v>
      </c>
      <c r="I46" s="65">
        <f t="shared" si="7"/>
        <v>99602.354561025088</v>
      </c>
      <c r="J46" s="66">
        <f t="shared" ref="J46:L56" si="8">IF(G45="","",G45*$J$6/100)</f>
        <v>2878.4237605650046</v>
      </c>
      <c r="K46" s="67">
        <f t="shared" si="8"/>
        <v>2757.3964308217155</v>
      </c>
      <c r="L46" s="68">
        <f t="shared" si="8"/>
        <v>2818.9345630478801</v>
      </c>
      <c r="M46" s="66">
        <f t="shared" si="3"/>
        <v>3655.5981759175561</v>
      </c>
      <c r="N46" s="67">
        <f t="shared" si="3"/>
        <v>4136.0946462325737</v>
      </c>
      <c r="O46" s="68">
        <f t="shared" si="3"/>
        <v>5637.8691260957603</v>
      </c>
    </row>
    <row r="47" spans="1:18" x14ac:dyDescent="0.4">
      <c r="A47" s="7">
        <v>39</v>
      </c>
      <c r="B47" s="105">
        <v>44048</v>
      </c>
      <c r="C47" s="106">
        <v>2</v>
      </c>
      <c r="D47" s="107">
        <v>-1</v>
      </c>
      <c r="E47" s="98">
        <v>-1</v>
      </c>
      <c r="F47" s="62">
        <v>-1</v>
      </c>
      <c r="G47" s="65">
        <f t="shared" si="7"/>
        <v>96614.965155575206</v>
      </c>
      <c r="H47" s="65">
        <f t="shared" si="7"/>
        <v>93167.829736747735</v>
      </c>
      <c r="I47" s="65">
        <f t="shared" si="7"/>
        <v>96614.283924194329</v>
      </c>
      <c r="J47" s="66">
        <f t="shared" si="8"/>
        <v>2988.0917058425321</v>
      </c>
      <c r="K47" s="67">
        <f t="shared" si="8"/>
        <v>2881.4792702086934</v>
      </c>
      <c r="L47" s="68">
        <f t="shared" si="8"/>
        <v>2988.0706368307524</v>
      </c>
      <c r="M47" s="66">
        <f t="shared" si="3"/>
        <v>-2988.0917058425321</v>
      </c>
      <c r="N47" s="67">
        <f t="shared" si="3"/>
        <v>-2881.4792702086934</v>
      </c>
      <c r="O47" s="68">
        <f t="shared" si="3"/>
        <v>-2988.0706368307524</v>
      </c>
    </row>
    <row r="48" spans="1:18" x14ac:dyDescent="0.4">
      <c r="A48" s="7">
        <v>40</v>
      </c>
      <c r="B48" s="105">
        <v>44040</v>
      </c>
      <c r="C48" s="106">
        <v>2</v>
      </c>
      <c r="D48" s="107">
        <v>-1</v>
      </c>
      <c r="E48" s="98">
        <v>-1</v>
      </c>
      <c r="F48" s="62">
        <v>-1</v>
      </c>
      <c r="G48" s="65">
        <f t="shared" si="7"/>
        <v>93716.51620090795</v>
      </c>
      <c r="H48" s="65">
        <f t="shared" si="7"/>
        <v>90372.794844645308</v>
      </c>
      <c r="I48" s="65">
        <f t="shared" si="7"/>
        <v>93715.855406468501</v>
      </c>
      <c r="J48" s="66">
        <f t="shared" si="8"/>
        <v>2898.4489546672562</v>
      </c>
      <c r="K48" s="67">
        <f t="shared" si="8"/>
        <v>2795.0348921024324</v>
      </c>
      <c r="L48" s="68">
        <f t="shared" si="8"/>
        <v>2898.4285177258298</v>
      </c>
      <c r="M48" s="66">
        <f t="shared" si="3"/>
        <v>-2898.4489546672562</v>
      </c>
      <c r="N48" s="67">
        <f t="shared" si="3"/>
        <v>-2795.0348921024324</v>
      </c>
      <c r="O48" s="68">
        <f t="shared" si="3"/>
        <v>-2898.4285177258298</v>
      </c>
    </row>
    <row r="49" spans="1:15" x14ac:dyDescent="0.4">
      <c r="A49" s="7">
        <v>41</v>
      </c>
      <c r="B49" s="105">
        <v>44034</v>
      </c>
      <c r="C49" s="106">
        <v>1</v>
      </c>
      <c r="D49" s="107">
        <v>1.27</v>
      </c>
      <c r="E49" s="98">
        <v>1.5</v>
      </c>
      <c r="F49" s="62">
        <v>-1</v>
      </c>
      <c r="G49" s="65">
        <f t="shared" si="7"/>
        <v>97287.115468162548</v>
      </c>
      <c r="H49" s="65">
        <f t="shared" si="7"/>
        <v>94439.570612654352</v>
      </c>
      <c r="I49" s="65">
        <f t="shared" si="7"/>
        <v>90904.37974427444</v>
      </c>
      <c r="J49" s="66">
        <f t="shared" si="8"/>
        <v>2811.4954860272387</v>
      </c>
      <c r="K49" s="67">
        <f t="shared" si="8"/>
        <v>2711.1838453393593</v>
      </c>
      <c r="L49" s="68">
        <f t="shared" si="8"/>
        <v>2811.4756621940551</v>
      </c>
      <c r="M49" s="66">
        <f t="shared" si="3"/>
        <v>3570.5992672545931</v>
      </c>
      <c r="N49" s="67">
        <f t="shared" si="3"/>
        <v>4066.775768009039</v>
      </c>
      <c r="O49" s="68">
        <f t="shared" si="3"/>
        <v>-2811.4756621940551</v>
      </c>
    </row>
    <row r="50" spans="1:15" x14ac:dyDescent="0.4">
      <c r="A50" s="7">
        <v>42</v>
      </c>
      <c r="B50" s="105">
        <v>44028</v>
      </c>
      <c r="C50" s="106">
        <v>1</v>
      </c>
      <c r="D50" s="107">
        <v>1.27</v>
      </c>
      <c r="E50" s="98">
        <v>1.5</v>
      </c>
      <c r="F50" s="62">
        <v>-1</v>
      </c>
      <c r="G50" s="65">
        <f t="shared" si="7"/>
        <v>100993.75456749953</v>
      </c>
      <c r="H50" s="65">
        <f t="shared" si="7"/>
        <v>98689.3512902238</v>
      </c>
      <c r="I50" s="65">
        <f t="shared" si="7"/>
        <v>88177.248351946211</v>
      </c>
      <c r="J50" s="66">
        <f t="shared" si="8"/>
        <v>2918.6134640448763</v>
      </c>
      <c r="K50" s="67">
        <f t="shared" si="8"/>
        <v>2833.1871183796306</v>
      </c>
      <c r="L50" s="68">
        <f t="shared" si="8"/>
        <v>2727.1313923282332</v>
      </c>
      <c r="M50" s="66">
        <f t="shared" si="3"/>
        <v>3706.6390993369928</v>
      </c>
      <c r="N50" s="67">
        <f t="shared" si="3"/>
        <v>4249.7806775694462</v>
      </c>
      <c r="O50" s="68">
        <f t="shared" si="3"/>
        <v>-2727.1313923282332</v>
      </c>
    </row>
    <row r="51" spans="1:15" x14ac:dyDescent="0.4">
      <c r="A51" s="7">
        <v>43</v>
      </c>
      <c r="B51" s="105">
        <v>44028</v>
      </c>
      <c r="C51" s="106">
        <v>1</v>
      </c>
      <c r="D51" s="107">
        <v>1.27</v>
      </c>
      <c r="E51" s="98">
        <v>1.5</v>
      </c>
      <c r="F51" s="63">
        <v>2</v>
      </c>
      <c r="G51" s="65">
        <f t="shared" si="7"/>
        <v>104841.61661652126</v>
      </c>
      <c r="H51" s="65">
        <f t="shared" si="7"/>
        <v>103130.37209828387</v>
      </c>
      <c r="I51" s="65">
        <f t="shared" si="7"/>
        <v>93467.883253062988</v>
      </c>
      <c r="J51" s="66">
        <f t="shared" si="8"/>
        <v>3029.8126370249865</v>
      </c>
      <c r="K51" s="67">
        <f t="shared" si="8"/>
        <v>2960.6805387067143</v>
      </c>
      <c r="L51" s="68">
        <f t="shared" si="8"/>
        <v>2645.3174505583861</v>
      </c>
      <c r="M51" s="66">
        <f t="shared" si="3"/>
        <v>3847.8620490217331</v>
      </c>
      <c r="N51" s="67">
        <f t="shared" si="3"/>
        <v>4441.0208080600714</v>
      </c>
      <c r="O51" s="68">
        <f t="shared" si="3"/>
        <v>5290.6349011167722</v>
      </c>
    </row>
    <row r="52" spans="1:15" x14ac:dyDescent="0.4">
      <c r="A52" s="7">
        <v>44</v>
      </c>
      <c r="B52" s="105">
        <v>44021</v>
      </c>
      <c r="C52" s="106">
        <v>2</v>
      </c>
      <c r="D52" s="107">
        <v>-1</v>
      </c>
      <c r="E52" s="98">
        <v>-1</v>
      </c>
      <c r="F52" s="62">
        <v>-1</v>
      </c>
      <c r="G52" s="65">
        <f t="shared" si="7"/>
        <v>101696.36811802562</v>
      </c>
      <c r="H52" s="65">
        <f t="shared" si="7"/>
        <v>100036.46093533536</v>
      </c>
      <c r="I52" s="65">
        <f t="shared" si="7"/>
        <v>90663.846755471095</v>
      </c>
      <c r="J52" s="66">
        <f t="shared" si="8"/>
        <v>3145.2484984956377</v>
      </c>
      <c r="K52" s="67">
        <f t="shared" si="8"/>
        <v>3093.9111629485164</v>
      </c>
      <c r="L52" s="68">
        <f t="shared" si="8"/>
        <v>2804.0364975918901</v>
      </c>
      <c r="M52" s="66">
        <f t="shared" si="3"/>
        <v>-3145.2484984956377</v>
      </c>
      <c r="N52" s="67">
        <f t="shared" si="3"/>
        <v>-3093.9111629485164</v>
      </c>
      <c r="O52" s="68">
        <f t="shared" si="3"/>
        <v>-2804.0364975918901</v>
      </c>
    </row>
    <row r="53" spans="1:15" x14ac:dyDescent="0.4">
      <c r="A53" s="7">
        <v>45</v>
      </c>
      <c r="B53" s="105">
        <v>44021</v>
      </c>
      <c r="C53" s="106">
        <v>2</v>
      </c>
      <c r="D53" s="107">
        <v>1.27</v>
      </c>
      <c r="E53" s="98">
        <v>1.5</v>
      </c>
      <c r="F53" s="62">
        <v>-1</v>
      </c>
      <c r="G53" s="65">
        <f t="shared" si="7"/>
        <v>105570.99974332241</v>
      </c>
      <c r="H53" s="65">
        <f t="shared" si="7"/>
        <v>104538.10167742545</v>
      </c>
      <c r="I53" s="65">
        <f t="shared" si="7"/>
        <v>87943.931352806962</v>
      </c>
      <c r="J53" s="66">
        <f t="shared" si="8"/>
        <v>3050.8910435407688</v>
      </c>
      <c r="K53" s="67">
        <f t="shared" si="8"/>
        <v>3001.0938280600608</v>
      </c>
      <c r="L53" s="68">
        <f t="shared" si="8"/>
        <v>2719.9154026641331</v>
      </c>
      <c r="M53" s="66">
        <f t="shared" si="3"/>
        <v>3874.6316252967763</v>
      </c>
      <c r="N53" s="67">
        <f t="shared" si="3"/>
        <v>4501.6407420900914</v>
      </c>
      <c r="O53" s="68">
        <f t="shared" si="3"/>
        <v>-2719.9154026641331</v>
      </c>
    </row>
    <row r="54" spans="1:15" x14ac:dyDescent="0.4">
      <c r="A54" s="7">
        <v>46</v>
      </c>
      <c r="B54" s="105">
        <v>44018</v>
      </c>
      <c r="C54" s="106">
        <v>2</v>
      </c>
      <c r="D54" s="107">
        <v>1.27</v>
      </c>
      <c r="E54" s="98">
        <v>1.5</v>
      </c>
      <c r="F54" s="62">
        <v>2</v>
      </c>
      <c r="G54" s="65">
        <f t="shared" si="7"/>
        <v>109593.25483354299</v>
      </c>
      <c r="H54" s="65">
        <f t="shared" si="7"/>
        <v>109242.3162529096</v>
      </c>
      <c r="I54" s="65">
        <f t="shared" si="7"/>
        <v>93220.56723397538</v>
      </c>
      <c r="J54" s="66">
        <f t="shared" si="8"/>
        <v>3167.1299922996723</v>
      </c>
      <c r="K54" s="67">
        <f t="shared" si="8"/>
        <v>3136.1430503227639</v>
      </c>
      <c r="L54" s="68">
        <f t="shared" si="8"/>
        <v>2638.3179405842088</v>
      </c>
      <c r="M54" s="66">
        <f t="shared" si="3"/>
        <v>4022.255090220584</v>
      </c>
      <c r="N54" s="67">
        <f t="shared" si="3"/>
        <v>4704.2145754841458</v>
      </c>
      <c r="O54" s="68">
        <f t="shared" si="3"/>
        <v>5276.6358811684177</v>
      </c>
    </row>
    <row r="55" spans="1:15" x14ac:dyDescent="0.4">
      <c r="A55" s="7">
        <v>47</v>
      </c>
      <c r="B55" s="105">
        <v>44015</v>
      </c>
      <c r="C55" s="106">
        <v>2</v>
      </c>
      <c r="D55" s="107">
        <v>-1</v>
      </c>
      <c r="E55" s="98">
        <v>-1</v>
      </c>
      <c r="F55" s="62">
        <v>-1</v>
      </c>
      <c r="G55" s="65">
        <f t="shared" si="7"/>
        <v>106305.4571885367</v>
      </c>
      <c r="H55" s="65">
        <f t="shared" si="7"/>
        <v>105965.04676532232</v>
      </c>
      <c r="I55" s="65">
        <f t="shared" si="7"/>
        <v>90423.950216956116</v>
      </c>
      <c r="J55" s="66">
        <f t="shared" si="8"/>
        <v>3287.7976450062897</v>
      </c>
      <c r="K55" s="67">
        <f t="shared" si="8"/>
        <v>3277.269487587288</v>
      </c>
      <c r="L55" s="68">
        <f t="shared" si="8"/>
        <v>2796.6170170192613</v>
      </c>
      <c r="M55" s="66">
        <f t="shared" si="3"/>
        <v>-3287.7976450062897</v>
      </c>
      <c r="N55" s="67">
        <f t="shared" si="3"/>
        <v>-3277.269487587288</v>
      </c>
      <c r="O55" s="68">
        <f t="shared" si="3"/>
        <v>-2796.6170170192613</v>
      </c>
    </row>
    <row r="56" spans="1:15" x14ac:dyDescent="0.4">
      <c r="A56" s="7">
        <v>48</v>
      </c>
      <c r="B56" s="105">
        <v>44011</v>
      </c>
      <c r="C56" s="106">
        <v>1</v>
      </c>
      <c r="D56" s="107">
        <v>1.27</v>
      </c>
      <c r="E56" s="98">
        <v>1.5</v>
      </c>
      <c r="F56" s="63">
        <v>2</v>
      </c>
      <c r="G56" s="65">
        <f t="shared" si="7"/>
        <v>110355.69510741995</v>
      </c>
      <c r="H56" s="65">
        <f t="shared" si="7"/>
        <v>110733.47386976182</v>
      </c>
      <c r="I56" s="65">
        <f t="shared" si="7"/>
        <v>95849.387229973479</v>
      </c>
      <c r="J56" s="66">
        <f t="shared" si="8"/>
        <v>3189.163715656101</v>
      </c>
      <c r="K56" s="67">
        <f t="shared" si="8"/>
        <v>3178.9514029596694</v>
      </c>
      <c r="L56" s="68">
        <f t="shared" si="8"/>
        <v>2712.7185065086837</v>
      </c>
      <c r="M56" s="66">
        <f t="shared" si="3"/>
        <v>4050.2379188832483</v>
      </c>
      <c r="N56" s="67">
        <f t="shared" si="3"/>
        <v>4768.4271044395045</v>
      </c>
      <c r="O56" s="68">
        <f t="shared" si="3"/>
        <v>5425.4370130173675</v>
      </c>
    </row>
    <row r="57" spans="1:15" x14ac:dyDescent="0.4">
      <c r="A57" s="7">
        <v>49</v>
      </c>
      <c r="B57" s="105">
        <v>44005</v>
      </c>
      <c r="C57" s="106">
        <v>1</v>
      </c>
      <c r="D57" s="107">
        <v>1.27</v>
      </c>
      <c r="E57" s="98">
        <v>-1</v>
      </c>
      <c r="F57" s="62">
        <v>-1</v>
      </c>
      <c r="G57" s="65">
        <f t="shared" si="7"/>
        <v>114560.24709101264</v>
      </c>
      <c r="H57" s="65">
        <f t="shared" si="7"/>
        <v>107411.46965366896</v>
      </c>
      <c r="I57" s="65">
        <f t="shared" si="7"/>
        <v>92973.905613074268</v>
      </c>
      <c r="J57" s="66">
        <f t="shared" ref="J57:L58" si="9">IF(G56="","",G56*$J$6/100)</f>
        <v>3310.670853222598</v>
      </c>
      <c r="K57" s="67">
        <f t="shared" si="9"/>
        <v>3322.0042160928547</v>
      </c>
      <c r="L57" s="68">
        <f t="shared" si="9"/>
        <v>2875.4816168992047</v>
      </c>
      <c r="M57" s="66">
        <f>IF(D57="","",J57*D57)</f>
        <v>4204.5519835926998</v>
      </c>
      <c r="N57" s="67">
        <f>IF(E57="","",K57*E57)</f>
        <v>-3322.0042160928547</v>
      </c>
      <c r="O57" s="68">
        <f>IF(F57="","",L57*F57)</f>
        <v>-2875.4816168992047</v>
      </c>
    </row>
    <row r="58" spans="1:15" ht="19.5" thickBot="1" x14ac:dyDescent="0.45">
      <c r="A58" s="7">
        <v>50</v>
      </c>
      <c r="B58" s="133">
        <v>44005</v>
      </c>
      <c r="C58" s="106">
        <v>1</v>
      </c>
      <c r="D58" s="108">
        <v>-1</v>
      </c>
      <c r="E58" s="109">
        <v>-1</v>
      </c>
      <c r="F58" s="129">
        <v>-1</v>
      </c>
      <c r="G58" s="89">
        <f>IF(D58="","",G57+M58)</f>
        <v>111123.43967828226</v>
      </c>
      <c r="H58" s="94">
        <f>IF(E58="","",H57+N58)</f>
        <v>104189.12556405889</v>
      </c>
      <c r="I58" s="114">
        <f>IF(F58="","",I57+O58)</f>
        <v>90184.688444682033</v>
      </c>
      <c r="J58" s="66">
        <f t="shared" si="9"/>
        <v>3436.8074127303789</v>
      </c>
      <c r="K58" s="67">
        <f t="shared" si="9"/>
        <v>3222.3440896100692</v>
      </c>
      <c r="L58" s="68">
        <f t="shared" si="9"/>
        <v>2789.2171683922284</v>
      </c>
      <c r="M58" s="66">
        <f>IF(D58="","",J58*D58)</f>
        <v>-3436.8074127303789</v>
      </c>
      <c r="N58" s="67">
        <f t="shared" si="3"/>
        <v>-3222.3440896100692</v>
      </c>
      <c r="O58" s="68">
        <f t="shared" si="3"/>
        <v>-2789.2171683922284</v>
      </c>
    </row>
    <row r="59" spans="1:15" ht="19.5" thickBot="1" x14ac:dyDescent="0.45">
      <c r="A59" s="7"/>
      <c r="B59" s="142" t="s">
        <v>5</v>
      </c>
      <c r="C59" s="143"/>
      <c r="D59" s="5">
        <f>COUNTIF(D9:D58,1.27)</f>
        <v>24</v>
      </c>
      <c r="E59" s="5">
        <f>COUNTIF(E9:E58,1.5)</f>
        <v>21</v>
      </c>
      <c r="F59" s="6">
        <f>COUNTIF(F9:F58,2)</f>
        <v>16</v>
      </c>
      <c r="G59" s="72">
        <f>MAX(G8:G58)</f>
        <v>114560.24709101264</v>
      </c>
      <c r="H59" s="73">
        <f>MAX(H8:H58)</f>
        <v>110733.47386976182</v>
      </c>
      <c r="I59" s="74">
        <f>MAX(I8:I58)</f>
        <v>121490.74541588261</v>
      </c>
      <c r="J59" s="75" t="s">
        <v>31</v>
      </c>
      <c r="K59" s="76">
        <f>ABS(B58-B9)</f>
        <v>156</v>
      </c>
      <c r="L59" s="77" t="s">
        <v>32</v>
      </c>
      <c r="M59" s="78"/>
      <c r="N59" s="79"/>
      <c r="O59" s="80"/>
    </row>
    <row r="60" spans="1:15" ht="19.5" thickBot="1" x14ac:dyDescent="0.45">
      <c r="A60" s="7"/>
      <c r="B60" s="136" t="s">
        <v>6</v>
      </c>
      <c r="C60" s="137"/>
      <c r="D60" s="5">
        <f>COUNTIF(D9:D58,-1)</f>
        <v>26</v>
      </c>
      <c r="E60" s="5">
        <f>COUNTIF(E9:E58,-1)</f>
        <v>29</v>
      </c>
      <c r="F60" s="6">
        <f>COUNTIF(F9:F58,-1)</f>
        <v>34</v>
      </c>
      <c r="G60" s="168" t="s">
        <v>30</v>
      </c>
      <c r="H60" s="169"/>
      <c r="I60" s="170"/>
      <c r="J60" s="168" t="s">
        <v>33</v>
      </c>
      <c r="K60" s="169"/>
      <c r="L60" s="170"/>
      <c r="M60" s="78"/>
      <c r="N60" s="79"/>
      <c r="O60" s="80"/>
    </row>
    <row r="61" spans="1:15" ht="19.5" thickBot="1" x14ac:dyDescent="0.45">
      <c r="A61" s="7"/>
      <c r="B61" s="136" t="s">
        <v>35</v>
      </c>
      <c r="C61" s="137"/>
      <c r="D61" s="5">
        <f>COUNTIF(D9:D58,0)</f>
        <v>0</v>
      </c>
      <c r="E61" s="5">
        <f>COUNTIF(E9:E58,0)</f>
        <v>0</v>
      </c>
      <c r="F61" s="5">
        <f>COUNTIF(F9:F58,0)</f>
        <v>0</v>
      </c>
      <c r="G61" s="81">
        <f>G59/G8</f>
        <v>1.1456024709101265</v>
      </c>
      <c r="H61" s="82">
        <f>H59/H8</f>
        <v>1.1073347386976182</v>
      </c>
      <c r="I61" s="83">
        <f>I59/I8</f>
        <v>1.2149074541588261</v>
      </c>
      <c r="J61" s="84">
        <f>(G61-100%)*30/K59</f>
        <v>2.8000475175024322E-2</v>
      </c>
      <c r="K61" s="84">
        <f>(H61-100%)*30/K59</f>
        <v>2.0641295903388122E-2</v>
      </c>
      <c r="L61" s="85">
        <f>(I61-100%)*30/K59</f>
        <v>4.1328356569005006E-2</v>
      </c>
      <c r="M61" s="86"/>
      <c r="N61" s="87"/>
      <c r="O61" s="88"/>
    </row>
    <row r="62" spans="1:15" ht="19.5" thickBot="1" x14ac:dyDescent="0.45">
      <c r="A62" s="3"/>
      <c r="B62" s="134" t="s">
        <v>4</v>
      </c>
      <c r="C62" s="135"/>
      <c r="D62" s="61">
        <f>D59/(D59+D60+D61)</f>
        <v>0.48</v>
      </c>
      <c r="E62" s="56">
        <f>E59/(E59+E60+E61)</f>
        <v>0.42</v>
      </c>
      <c r="F62" s="57">
        <f>F59/(F59+F60+F61)</f>
        <v>0.32</v>
      </c>
    </row>
    <row r="64" spans="1:15" x14ac:dyDescent="0.4">
      <c r="D64" s="55"/>
      <c r="E64" s="55"/>
      <c r="F64" s="55"/>
    </row>
  </sheetData>
  <mergeCells count="11">
    <mergeCell ref="B59:C59"/>
    <mergeCell ref="G6:I6"/>
    <mergeCell ref="J6:L6"/>
    <mergeCell ref="M6:O6"/>
    <mergeCell ref="J8:L8"/>
    <mergeCell ref="M8:O8"/>
    <mergeCell ref="B60:C60"/>
    <mergeCell ref="G60:I60"/>
    <mergeCell ref="J60:L60"/>
    <mergeCell ref="B61:C61"/>
    <mergeCell ref="B62:C62"/>
  </mergeCells>
  <phoneticPr fontId="1"/>
  <pageMargins left="0.7" right="0.7" top="0.75" bottom="0.75"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64"/>
  <sheetViews>
    <sheetView zoomScaleNormal="100" workbookViewId="0">
      <pane xSplit="1" ySplit="8" topLeftCell="B42" activePane="bottomRight" state="frozen"/>
      <selection activeCell="B9" sqref="B9:F58"/>
      <selection pane="topRight" activeCell="B9" sqref="B9:F58"/>
      <selection pane="bottomLeft" activeCell="B9" sqref="B9:F58"/>
      <selection pane="bottomRight" activeCell="I61" sqref="I61"/>
    </sheetView>
  </sheetViews>
  <sheetFormatPr defaultRowHeight="18.75" x14ac:dyDescent="0.4"/>
  <cols>
    <col min="1" max="1" width="4.875" customWidth="1"/>
    <col min="2" max="2" width="12" customWidth="1"/>
    <col min="3" max="3" width="10.625" customWidth="1"/>
    <col min="4" max="6" width="8.25" customWidth="1"/>
    <col min="7" max="7" width="9.875" customWidth="1"/>
    <col min="10" max="15" width="7.75" customWidth="1"/>
  </cols>
  <sheetData>
    <row r="1" spans="1:18" x14ac:dyDescent="0.4">
      <c r="A1" s="1" t="s">
        <v>7</v>
      </c>
      <c r="C1" t="s">
        <v>62</v>
      </c>
    </row>
    <row r="2" spans="1:18" x14ac:dyDescent="0.4">
      <c r="A2" s="1" t="s">
        <v>8</v>
      </c>
      <c r="C2" t="s">
        <v>22</v>
      </c>
    </row>
    <row r="3" spans="1:18" x14ac:dyDescent="0.4">
      <c r="A3" s="1" t="s">
        <v>10</v>
      </c>
      <c r="C3" s="26">
        <v>100000</v>
      </c>
    </row>
    <row r="4" spans="1:18" x14ac:dyDescent="0.4">
      <c r="A4" s="1" t="s">
        <v>11</v>
      </c>
      <c r="C4" s="26" t="s">
        <v>13</v>
      </c>
    </row>
    <row r="5" spans="1:18" ht="19.5" thickBot="1" x14ac:dyDescent="0.45">
      <c r="A5" s="1" t="s">
        <v>12</v>
      </c>
      <c r="C5" s="26" t="s">
        <v>34</v>
      </c>
    </row>
    <row r="6" spans="1:18" ht="19.5" thickBot="1" x14ac:dyDescent="0.45">
      <c r="A6" s="21" t="s">
        <v>36</v>
      </c>
      <c r="B6" s="21" t="s">
        <v>37</v>
      </c>
      <c r="C6" s="21" t="s">
        <v>38</v>
      </c>
      <c r="D6" s="42" t="s">
        <v>25</v>
      </c>
      <c r="E6" s="22"/>
      <c r="F6" s="23"/>
      <c r="G6" s="134" t="s">
        <v>3</v>
      </c>
      <c r="H6" s="135"/>
      <c r="I6" s="141"/>
      <c r="J6" s="177">
        <v>0</v>
      </c>
      <c r="K6" s="178"/>
      <c r="L6" s="179"/>
      <c r="M6" s="134" t="s">
        <v>24</v>
      </c>
      <c r="N6" s="135"/>
      <c r="O6" s="141"/>
    </row>
    <row r="7" spans="1:18" ht="19.5" thickBot="1" x14ac:dyDescent="0.45">
      <c r="A7" s="24"/>
      <c r="B7" s="24" t="s">
        <v>2</v>
      </c>
      <c r="C7" s="46" t="s">
        <v>29</v>
      </c>
      <c r="D7" s="11">
        <v>1.27</v>
      </c>
      <c r="E7" s="12">
        <v>1.5</v>
      </c>
      <c r="F7" s="13">
        <v>2</v>
      </c>
      <c r="G7" s="11">
        <v>1.27</v>
      </c>
      <c r="H7" s="12">
        <v>1.5</v>
      </c>
      <c r="I7" s="13">
        <v>2</v>
      </c>
      <c r="J7" s="11">
        <v>1.27</v>
      </c>
      <c r="K7" s="12">
        <v>1.5</v>
      </c>
      <c r="L7" s="13">
        <v>2</v>
      </c>
      <c r="M7" s="11">
        <v>1.27</v>
      </c>
      <c r="N7" s="12">
        <v>1.5</v>
      </c>
      <c r="O7" s="13">
        <v>2</v>
      </c>
    </row>
    <row r="8" spans="1:18" ht="19.5" thickBot="1" x14ac:dyDescent="0.45">
      <c r="A8" s="25" t="s">
        <v>9</v>
      </c>
      <c r="B8" s="10"/>
      <c r="C8" s="43"/>
      <c r="D8" s="15"/>
      <c r="E8" s="14"/>
      <c r="F8" s="16"/>
      <c r="G8" s="17">
        <f>C3</f>
        <v>100000</v>
      </c>
      <c r="H8" s="18">
        <f>C3</f>
        <v>100000</v>
      </c>
      <c r="I8" s="19">
        <f>C3</f>
        <v>100000</v>
      </c>
      <c r="J8" s="180">
        <f>J6</f>
        <v>0</v>
      </c>
      <c r="K8" s="181"/>
      <c r="L8" s="182"/>
      <c r="M8" s="138"/>
      <c r="N8" s="139"/>
      <c r="O8" s="140"/>
    </row>
    <row r="9" spans="1:18" x14ac:dyDescent="0.4">
      <c r="A9" s="7">
        <v>1</v>
      </c>
      <c r="B9" s="100">
        <v>44161</v>
      </c>
      <c r="C9" s="101">
        <v>2</v>
      </c>
      <c r="D9" s="102">
        <v>-1</v>
      </c>
      <c r="E9" s="103">
        <v>-1</v>
      </c>
      <c r="F9" s="104">
        <v>-1</v>
      </c>
      <c r="G9" s="65">
        <f>IF(D9="","",G8+M9)</f>
        <v>100000</v>
      </c>
      <c r="H9" s="65">
        <f>IF(E9="","",H8+N9)</f>
        <v>100000</v>
      </c>
      <c r="I9" s="65">
        <f>IF(F9="","",I8+O9)</f>
        <v>100000</v>
      </c>
      <c r="J9" s="66">
        <f>IF(G8="","",G8*$J$6/100)</f>
        <v>0</v>
      </c>
      <c r="K9" s="67">
        <f>IF(H8="","",H8*$J$6/100)</f>
        <v>0</v>
      </c>
      <c r="L9" s="68">
        <f>IF(I8="","",I8*$J$6/100)</f>
        <v>0</v>
      </c>
      <c r="M9" s="69">
        <f>IF(D9="","",J9*D9)</f>
        <v>0</v>
      </c>
      <c r="N9" s="70">
        <f t="shared" ref="M9:O24" si="0">IF(E9="","",K9*E9)</f>
        <v>0</v>
      </c>
      <c r="O9" s="71">
        <f t="shared" si="0"/>
        <v>0</v>
      </c>
      <c r="P9" s="35"/>
      <c r="Q9" s="35"/>
      <c r="R9" s="35"/>
    </row>
    <row r="10" spans="1:18" x14ac:dyDescent="0.4">
      <c r="A10" s="7">
        <v>2</v>
      </c>
      <c r="B10" s="105">
        <v>44160</v>
      </c>
      <c r="C10" s="106">
        <v>2</v>
      </c>
      <c r="D10" s="107">
        <v>-1</v>
      </c>
      <c r="E10" s="98">
        <v>-1</v>
      </c>
      <c r="F10" s="62">
        <v>-1</v>
      </c>
      <c r="G10" s="65">
        <f t="shared" ref="G10:I25" si="1">IF(D10="","",G9+M10)</f>
        <v>100000</v>
      </c>
      <c r="H10" s="65">
        <f t="shared" si="1"/>
        <v>100000</v>
      </c>
      <c r="I10" s="65">
        <f t="shared" si="1"/>
        <v>100000</v>
      </c>
      <c r="J10" s="66">
        <f t="shared" ref="J10:L25" si="2">IF(G9="","",G9*$J$6/100)</f>
        <v>0</v>
      </c>
      <c r="K10" s="67">
        <f t="shared" si="2"/>
        <v>0</v>
      </c>
      <c r="L10" s="68">
        <f t="shared" si="2"/>
        <v>0</v>
      </c>
      <c r="M10" s="66">
        <f t="shared" si="0"/>
        <v>0</v>
      </c>
      <c r="N10" s="67">
        <f t="shared" si="0"/>
        <v>0</v>
      </c>
      <c r="O10" s="68">
        <f t="shared" si="0"/>
        <v>0</v>
      </c>
      <c r="P10" s="35"/>
      <c r="Q10" s="35"/>
      <c r="R10" s="35"/>
    </row>
    <row r="11" spans="1:18" x14ac:dyDescent="0.4">
      <c r="A11" s="7">
        <v>3</v>
      </c>
      <c r="B11" s="105">
        <v>44155</v>
      </c>
      <c r="C11" s="106">
        <v>2</v>
      </c>
      <c r="D11" s="107">
        <v>1.27</v>
      </c>
      <c r="E11" s="98">
        <v>-1</v>
      </c>
      <c r="F11" s="62">
        <v>-1</v>
      </c>
      <c r="G11" s="65">
        <f t="shared" si="1"/>
        <v>100000</v>
      </c>
      <c r="H11" s="65">
        <f t="shared" si="1"/>
        <v>100000</v>
      </c>
      <c r="I11" s="65">
        <f t="shared" si="1"/>
        <v>100000</v>
      </c>
      <c r="J11" s="66">
        <f t="shared" si="2"/>
        <v>0</v>
      </c>
      <c r="K11" s="67">
        <f t="shared" si="2"/>
        <v>0</v>
      </c>
      <c r="L11" s="68">
        <f t="shared" si="2"/>
        <v>0</v>
      </c>
      <c r="M11" s="66">
        <f t="shared" si="0"/>
        <v>0</v>
      </c>
      <c r="N11" s="67">
        <f t="shared" si="0"/>
        <v>0</v>
      </c>
      <c r="O11" s="68">
        <f t="shared" si="0"/>
        <v>0</v>
      </c>
      <c r="P11" s="35"/>
      <c r="Q11" s="35"/>
      <c r="R11" s="35"/>
    </row>
    <row r="12" spans="1:18" x14ac:dyDescent="0.4">
      <c r="A12" s="7">
        <v>4</v>
      </c>
      <c r="B12" s="105">
        <v>44153</v>
      </c>
      <c r="C12" s="106">
        <v>2</v>
      </c>
      <c r="D12" s="107">
        <v>-1</v>
      </c>
      <c r="E12" s="98">
        <v>-1</v>
      </c>
      <c r="F12" s="62">
        <v>-1</v>
      </c>
      <c r="G12" s="65">
        <f t="shared" si="1"/>
        <v>100000</v>
      </c>
      <c r="H12" s="65">
        <f t="shared" si="1"/>
        <v>100000</v>
      </c>
      <c r="I12" s="65">
        <f t="shared" si="1"/>
        <v>100000</v>
      </c>
      <c r="J12" s="66">
        <f t="shared" si="2"/>
        <v>0</v>
      </c>
      <c r="K12" s="67">
        <f t="shared" si="2"/>
        <v>0</v>
      </c>
      <c r="L12" s="68">
        <f t="shared" si="2"/>
        <v>0</v>
      </c>
      <c r="M12" s="66">
        <f t="shared" si="0"/>
        <v>0</v>
      </c>
      <c r="N12" s="67">
        <f t="shared" si="0"/>
        <v>0</v>
      </c>
      <c r="O12" s="68">
        <f t="shared" si="0"/>
        <v>0</v>
      </c>
      <c r="P12" s="35"/>
      <c r="Q12" s="35"/>
      <c r="R12" s="35"/>
    </row>
    <row r="13" spans="1:18" x14ac:dyDescent="0.4">
      <c r="A13" s="7">
        <v>5</v>
      </c>
      <c r="B13" s="105">
        <v>44147</v>
      </c>
      <c r="C13" s="106">
        <v>2</v>
      </c>
      <c r="D13" s="107">
        <v>1.27</v>
      </c>
      <c r="E13" s="98">
        <v>1.5</v>
      </c>
      <c r="F13" s="63">
        <v>2</v>
      </c>
      <c r="G13" s="65">
        <f t="shared" si="1"/>
        <v>100000</v>
      </c>
      <c r="H13" s="65">
        <f t="shared" si="1"/>
        <v>100000</v>
      </c>
      <c r="I13" s="65">
        <f t="shared" si="1"/>
        <v>100000</v>
      </c>
      <c r="J13" s="66">
        <f t="shared" si="2"/>
        <v>0</v>
      </c>
      <c r="K13" s="67">
        <f t="shared" si="2"/>
        <v>0</v>
      </c>
      <c r="L13" s="68">
        <f t="shared" si="2"/>
        <v>0</v>
      </c>
      <c r="M13" s="66">
        <f t="shared" si="0"/>
        <v>0</v>
      </c>
      <c r="N13" s="67">
        <f t="shared" si="0"/>
        <v>0</v>
      </c>
      <c r="O13" s="68">
        <f t="shared" si="0"/>
        <v>0</v>
      </c>
      <c r="P13" s="35"/>
      <c r="Q13" s="35"/>
      <c r="R13" s="35"/>
    </row>
    <row r="14" spans="1:18" x14ac:dyDescent="0.4">
      <c r="A14" s="7">
        <v>6</v>
      </c>
      <c r="B14" s="105">
        <v>44146</v>
      </c>
      <c r="C14" s="106">
        <v>1</v>
      </c>
      <c r="D14" s="107">
        <v>-1</v>
      </c>
      <c r="E14" s="98">
        <v>-1</v>
      </c>
      <c r="F14" s="62">
        <v>-1</v>
      </c>
      <c r="G14" s="65">
        <f t="shared" si="1"/>
        <v>100000</v>
      </c>
      <c r="H14" s="65">
        <f t="shared" si="1"/>
        <v>100000</v>
      </c>
      <c r="I14" s="65">
        <f t="shared" si="1"/>
        <v>100000</v>
      </c>
      <c r="J14" s="66">
        <f t="shared" si="2"/>
        <v>0</v>
      </c>
      <c r="K14" s="67">
        <f t="shared" si="2"/>
        <v>0</v>
      </c>
      <c r="L14" s="68">
        <f t="shared" si="2"/>
        <v>0</v>
      </c>
      <c r="M14" s="66">
        <f t="shared" si="0"/>
        <v>0</v>
      </c>
      <c r="N14" s="67">
        <f t="shared" si="0"/>
        <v>0</v>
      </c>
      <c r="O14" s="68">
        <f t="shared" si="0"/>
        <v>0</v>
      </c>
      <c r="P14" s="35"/>
      <c r="Q14" s="35"/>
      <c r="R14" s="35"/>
    </row>
    <row r="15" spans="1:18" x14ac:dyDescent="0.4">
      <c r="A15" s="7">
        <v>7</v>
      </c>
      <c r="B15" s="105">
        <v>44141</v>
      </c>
      <c r="C15" s="106">
        <v>2</v>
      </c>
      <c r="D15" s="107">
        <v>1.27</v>
      </c>
      <c r="E15" s="98">
        <v>1.5</v>
      </c>
      <c r="F15" s="62">
        <v>2</v>
      </c>
      <c r="G15" s="65">
        <f t="shared" si="1"/>
        <v>100000</v>
      </c>
      <c r="H15" s="65">
        <f t="shared" si="1"/>
        <v>100000</v>
      </c>
      <c r="I15" s="65">
        <f t="shared" si="1"/>
        <v>100000</v>
      </c>
      <c r="J15" s="66">
        <f t="shared" si="2"/>
        <v>0</v>
      </c>
      <c r="K15" s="67">
        <f t="shared" si="2"/>
        <v>0</v>
      </c>
      <c r="L15" s="68">
        <f t="shared" si="2"/>
        <v>0</v>
      </c>
      <c r="M15" s="66">
        <f t="shared" si="0"/>
        <v>0</v>
      </c>
      <c r="N15" s="67">
        <f t="shared" si="0"/>
        <v>0</v>
      </c>
      <c r="O15" s="68">
        <f t="shared" si="0"/>
        <v>0</v>
      </c>
      <c r="P15" s="35"/>
      <c r="Q15" s="35"/>
      <c r="R15" s="35"/>
    </row>
    <row r="16" spans="1:18" x14ac:dyDescent="0.4">
      <c r="A16" s="7">
        <v>8</v>
      </c>
      <c r="B16" s="105">
        <v>44140</v>
      </c>
      <c r="C16" s="106">
        <v>2</v>
      </c>
      <c r="D16" s="107">
        <v>1.27</v>
      </c>
      <c r="E16" s="98">
        <v>1.5</v>
      </c>
      <c r="F16" s="62">
        <v>2</v>
      </c>
      <c r="G16" s="65">
        <f t="shared" si="1"/>
        <v>100000</v>
      </c>
      <c r="H16" s="65">
        <f t="shared" si="1"/>
        <v>100000</v>
      </c>
      <c r="I16" s="65">
        <f t="shared" si="1"/>
        <v>100000</v>
      </c>
      <c r="J16" s="66">
        <f t="shared" si="2"/>
        <v>0</v>
      </c>
      <c r="K16" s="67">
        <f t="shared" si="2"/>
        <v>0</v>
      </c>
      <c r="L16" s="68">
        <f t="shared" si="2"/>
        <v>0</v>
      </c>
      <c r="M16" s="66">
        <f t="shared" si="0"/>
        <v>0</v>
      </c>
      <c r="N16" s="67">
        <f t="shared" si="0"/>
        <v>0</v>
      </c>
      <c r="O16" s="68">
        <f t="shared" si="0"/>
        <v>0</v>
      </c>
      <c r="P16" s="35"/>
      <c r="Q16" s="35"/>
      <c r="R16" s="35"/>
    </row>
    <row r="17" spans="1:18" x14ac:dyDescent="0.4">
      <c r="A17" s="7">
        <v>9</v>
      </c>
      <c r="B17" s="105">
        <v>44137</v>
      </c>
      <c r="C17" s="106">
        <v>2</v>
      </c>
      <c r="D17" s="107">
        <v>1.27</v>
      </c>
      <c r="E17" s="98">
        <v>1.5</v>
      </c>
      <c r="F17" s="62">
        <v>2</v>
      </c>
      <c r="G17" s="65">
        <f t="shared" si="1"/>
        <v>100000</v>
      </c>
      <c r="H17" s="65">
        <f t="shared" si="1"/>
        <v>100000</v>
      </c>
      <c r="I17" s="65">
        <f t="shared" si="1"/>
        <v>100000</v>
      </c>
      <c r="J17" s="66">
        <f t="shared" si="2"/>
        <v>0</v>
      </c>
      <c r="K17" s="67">
        <f t="shared" si="2"/>
        <v>0</v>
      </c>
      <c r="L17" s="68">
        <f t="shared" si="2"/>
        <v>0</v>
      </c>
      <c r="M17" s="66">
        <f t="shared" si="0"/>
        <v>0</v>
      </c>
      <c r="N17" s="67">
        <f t="shared" si="0"/>
        <v>0</v>
      </c>
      <c r="O17" s="68">
        <f t="shared" si="0"/>
        <v>0</v>
      </c>
      <c r="P17" s="64"/>
      <c r="Q17" s="35"/>
      <c r="R17" s="35"/>
    </row>
    <row r="18" spans="1:18" x14ac:dyDescent="0.4">
      <c r="A18" s="7">
        <v>10</v>
      </c>
      <c r="B18" s="105">
        <v>44134</v>
      </c>
      <c r="C18" s="106">
        <v>1</v>
      </c>
      <c r="D18" s="107">
        <v>-1</v>
      </c>
      <c r="E18" s="98">
        <v>-1</v>
      </c>
      <c r="F18" s="62">
        <v>-1</v>
      </c>
      <c r="G18" s="65">
        <f t="shared" si="1"/>
        <v>100000</v>
      </c>
      <c r="H18" s="65">
        <f t="shared" si="1"/>
        <v>100000</v>
      </c>
      <c r="I18" s="65">
        <f>IF(F18="","",I17+O18)</f>
        <v>100000</v>
      </c>
      <c r="J18" s="66">
        <f t="shared" si="2"/>
        <v>0</v>
      </c>
      <c r="K18" s="67">
        <f t="shared" si="2"/>
        <v>0</v>
      </c>
      <c r="L18" s="68">
        <f>IF(I17="","",I17*$J$6/100)</f>
        <v>0</v>
      </c>
      <c r="M18" s="66">
        <f t="shared" si="0"/>
        <v>0</v>
      </c>
      <c r="N18" s="67">
        <f t="shared" si="0"/>
        <v>0</v>
      </c>
      <c r="O18" s="68">
        <f t="shared" si="0"/>
        <v>0</v>
      </c>
      <c r="P18" s="35"/>
      <c r="Q18" s="35"/>
      <c r="R18" s="35"/>
    </row>
    <row r="19" spans="1:18" x14ac:dyDescent="0.4">
      <c r="A19" s="7">
        <v>11</v>
      </c>
      <c r="B19" s="105">
        <v>44133</v>
      </c>
      <c r="C19" s="106">
        <v>2</v>
      </c>
      <c r="D19" s="107">
        <v>1.27</v>
      </c>
      <c r="E19" s="98">
        <v>1.5</v>
      </c>
      <c r="F19" s="62">
        <v>2</v>
      </c>
      <c r="G19" s="65">
        <f t="shared" si="1"/>
        <v>100000</v>
      </c>
      <c r="H19" s="65">
        <f t="shared" si="1"/>
        <v>100000</v>
      </c>
      <c r="I19" s="65">
        <f t="shared" si="1"/>
        <v>100000</v>
      </c>
      <c r="J19" s="66">
        <f t="shared" si="2"/>
        <v>0</v>
      </c>
      <c r="K19" s="67">
        <f t="shared" si="2"/>
        <v>0</v>
      </c>
      <c r="L19" s="68">
        <f t="shared" si="2"/>
        <v>0</v>
      </c>
      <c r="M19" s="66">
        <f t="shared" si="0"/>
        <v>0</v>
      </c>
      <c r="N19" s="67">
        <f t="shared" si="0"/>
        <v>0</v>
      </c>
      <c r="O19" s="68">
        <f t="shared" si="0"/>
        <v>0</v>
      </c>
      <c r="P19" s="64"/>
      <c r="Q19" s="35"/>
      <c r="R19" s="35"/>
    </row>
    <row r="20" spans="1:18" x14ac:dyDescent="0.4">
      <c r="A20" s="7">
        <v>12</v>
      </c>
      <c r="B20" s="105">
        <v>44130</v>
      </c>
      <c r="C20" s="106">
        <v>2</v>
      </c>
      <c r="D20" s="107">
        <v>-1</v>
      </c>
      <c r="E20" s="98">
        <v>-1</v>
      </c>
      <c r="F20" s="62">
        <v>-1</v>
      </c>
      <c r="G20" s="65">
        <f t="shared" si="1"/>
        <v>100000</v>
      </c>
      <c r="H20" s="65">
        <f t="shared" si="1"/>
        <v>100000</v>
      </c>
      <c r="I20" s="65">
        <f t="shared" si="1"/>
        <v>100000</v>
      </c>
      <c r="J20" s="66">
        <f t="shared" si="2"/>
        <v>0</v>
      </c>
      <c r="K20" s="67">
        <f t="shared" si="2"/>
        <v>0</v>
      </c>
      <c r="L20" s="68">
        <f t="shared" si="2"/>
        <v>0</v>
      </c>
      <c r="M20" s="66">
        <f t="shared" si="0"/>
        <v>0</v>
      </c>
      <c r="N20" s="67">
        <f t="shared" si="0"/>
        <v>0</v>
      </c>
      <c r="O20" s="68">
        <f t="shared" si="0"/>
        <v>0</v>
      </c>
      <c r="P20" s="35"/>
      <c r="Q20" s="35"/>
      <c r="R20" s="35"/>
    </row>
    <row r="21" spans="1:18" x14ac:dyDescent="0.4">
      <c r="A21" s="7">
        <v>13</v>
      </c>
      <c r="B21" s="105">
        <v>44125</v>
      </c>
      <c r="C21" s="106">
        <v>2</v>
      </c>
      <c r="D21" s="107">
        <v>1.27</v>
      </c>
      <c r="E21" s="98">
        <v>1.5</v>
      </c>
      <c r="F21" s="63">
        <v>2</v>
      </c>
      <c r="G21" s="65">
        <f t="shared" si="1"/>
        <v>100000</v>
      </c>
      <c r="H21" s="65">
        <f t="shared" si="1"/>
        <v>100000</v>
      </c>
      <c r="I21" s="65">
        <f t="shared" si="1"/>
        <v>100000</v>
      </c>
      <c r="J21" s="66">
        <f t="shared" si="2"/>
        <v>0</v>
      </c>
      <c r="K21" s="67">
        <f t="shared" si="2"/>
        <v>0</v>
      </c>
      <c r="L21" s="68">
        <f t="shared" si="2"/>
        <v>0</v>
      </c>
      <c r="M21" s="66">
        <f t="shared" si="0"/>
        <v>0</v>
      </c>
      <c r="N21" s="67">
        <f t="shared" si="0"/>
        <v>0</v>
      </c>
      <c r="O21" s="68">
        <f t="shared" si="0"/>
        <v>0</v>
      </c>
      <c r="P21" s="64"/>
      <c r="Q21" s="35"/>
      <c r="R21" s="35"/>
    </row>
    <row r="22" spans="1:18" x14ac:dyDescent="0.4">
      <c r="A22" s="7">
        <v>14</v>
      </c>
      <c r="B22" s="105">
        <v>44124</v>
      </c>
      <c r="C22" s="106">
        <v>1</v>
      </c>
      <c r="D22" s="107">
        <v>1.27</v>
      </c>
      <c r="E22" s="98">
        <v>1.5</v>
      </c>
      <c r="F22" s="63">
        <v>2</v>
      </c>
      <c r="G22" s="65">
        <f t="shared" si="1"/>
        <v>100000</v>
      </c>
      <c r="H22" s="65">
        <f t="shared" si="1"/>
        <v>100000</v>
      </c>
      <c r="I22" s="65">
        <f t="shared" si="1"/>
        <v>100000</v>
      </c>
      <c r="J22" s="66">
        <f t="shared" si="2"/>
        <v>0</v>
      </c>
      <c r="K22" s="67">
        <f t="shared" si="2"/>
        <v>0</v>
      </c>
      <c r="L22" s="68">
        <f t="shared" si="2"/>
        <v>0</v>
      </c>
      <c r="M22" s="66">
        <f t="shared" si="0"/>
        <v>0</v>
      </c>
      <c r="N22" s="67">
        <f t="shared" si="0"/>
        <v>0</v>
      </c>
      <c r="O22" s="68">
        <f t="shared" si="0"/>
        <v>0</v>
      </c>
      <c r="P22" s="35"/>
      <c r="Q22" s="35"/>
      <c r="R22" s="35"/>
    </row>
    <row r="23" spans="1:18" x14ac:dyDescent="0.4">
      <c r="A23" s="7">
        <v>15</v>
      </c>
      <c r="B23" s="105">
        <v>44123</v>
      </c>
      <c r="C23" s="106">
        <v>1</v>
      </c>
      <c r="D23" s="107">
        <v>-1</v>
      </c>
      <c r="E23" s="98">
        <v>-1</v>
      </c>
      <c r="F23" s="62">
        <v>-1</v>
      </c>
      <c r="G23" s="65">
        <f t="shared" si="1"/>
        <v>100000</v>
      </c>
      <c r="H23" s="65">
        <f t="shared" si="1"/>
        <v>100000</v>
      </c>
      <c r="I23" s="65">
        <f t="shared" si="1"/>
        <v>100000</v>
      </c>
      <c r="J23" s="66">
        <f t="shared" si="2"/>
        <v>0</v>
      </c>
      <c r="K23" s="67">
        <f t="shared" si="2"/>
        <v>0</v>
      </c>
      <c r="L23" s="68">
        <f t="shared" si="2"/>
        <v>0</v>
      </c>
      <c r="M23" s="66">
        <f t="shared" si="0"/>
        <v>0</v>
      </c>
      <c r="N23" s="67">
        <f t="shared" si="0"/>
        <v>0</v>
      </c>
      <c r="O23" s="68">
        <f t="shared" si="0"/>
        <v>0</v>
      </c>
      <c r="P23" s="35"/>
      <c r="Q23" s="35"/>
      <c r="R23" s="35"/>
    </row>
    <row r="24" spans="1:18" x14ac:dyDescent="0.4">
      <c r="A24" s="7">
        <v>16</v>
      </c>
      <c r="B24" s="105">
        <v>44113</v>
      </c>
      <c r="C24" s="106">
        <v>1</v>
      </c>
      <c r="D24" s="107">
        <v>-1</v>
      </c>
      <c r="E24" s="98">
        <v>-1</v>
      </c>
      <c r="F24" s="62">
        <v>-1</v>
      </c>
      <c r="G24" s="65">
        <f t="shared" si="1"/>
        <v>100000</v>
      </c>
      <c r="H24" s="65">
        <f t="shared" si="1"/>
        <v>100000</v>
      </c>
      <c r="I24" s="65">
        <f t="shared" si="1"/>
        <v>100000</v>
      </c>
      <c r="J24" s="66">
        <f t="shared" si="2"/>
        <v>0</v>
      </c>
      <c r="K24" s="67">
        <f t="shared" si="2"/>
        <v>0</v>
      </c>
      <c r="L24" s="68">
        <f t="shared" si="2"/>
        <v>0</v>
      </c>
      <c r="M24" s="66">
        <f t="shared" si="0"/>
        <v>0</v>
      </c>
      <c r="N24" s="67">
        <f t="shared" si="0"/>
        <v>0</v>
      </c>
      <c r="O24" s="68">
        <f t="shared" si="0"/>
        <v>0</v>
      </c>
      <c r="P24" s="35"/>
      <c r="Q24" s="35"/>
      <c r="R24" s="35"/>
    </row>
    <row r="25" spans="1:18" x14ac:dyDescent="0.4">
      <c r="A25" s="7">
        <v>17</v>
      </c>
      <c r="B25" s="105">
        <v>44106</v>
      </c>
      <c r="C25" s="106">
        <v>1</v>
      </c>
      <c r="D25" s="107">
        <v>-1</v>
      </c>
      <c r="E25" s="98">
        <v>-1</v>
      </c>
      <c r="F25" s="62">
        <v>-1</v>
      </c>
      <c r="G25" s="65">
        <f t="shared" si="1"/>
        <v>100000</v>
      </c>
      <c r="H25" s="65">
        <f t="shared" si="1"/>
        <v>100000</v>
      </c>
      <c r="I25" s="65">
        <f t="shared" si="1"/>
        <v>100000</v>
      </c>
      <c r="J25" s="66">
        <f t="shared" si="2"/>
        <v>0</v>
      </c>
      <c r="K25" s="67">
        <f t="shared" si="2"/>
        <v>0</v>
      </c>
      <c r="L25" s="68">
        <f t="shared" si="2"/>
        <v>0</v>
      </c>
      <c r="M25" s="66">
        <f t="shared" ref="M25:O58" si="3">IF(D25="","",J25*D25)</f>
        <v>0</v>
      </c>
      <c r="N25" s="67">
        <f t="shared" si="3"/>
        <v>0</v>
      </c>
      <c r="O25" s="68">
        <f t="shared" si="3"/>
        <v>0</v>
      </c>
      <c r="P25" s="35"/>
      <c r="Q25" s="35"/>
      <c r="R25" s="35"/>
    </row>
    <row r="26" spans="1:18" x14ac:dyDescent="0.4">
      <c r="A26" s="7">
        <v>18</v>
      </c>
      <c r="B26" s="105">
        <v>44105</v>
      </c>
      <c r="C26" s="106">
        <v>2</v>
      </c>
      <c r="D26" s="107">
        <v>-1</v>
      </c>
      <c r="E26" s="98">
        <v>-1</v>
      </c>
      <c r="F26" s="62">
        <v>-1</v>
      </c>
      <c r="G26" s="65">
        <f t="shared" ref="G26:I41" si="4">IF(D26="","",G25+M26)</f>
        <v>100000</v>
      </c>
      <c r="H26" s="65">
        <f t="shared" si="4"/>
        <v>100000</v>
      </c>
      <c r="I26" s="65">
        <f t="shared" si="4"/>
        <v>100000</v>
      </c>
      <c r="J26" s="66">
        <f t="shared" ref="J26:L45" si="5">IF(G25="","",G25*$J$6/100)</f>
        <v>0</v>
      </c>
      <c r="K26" s="67">
        <f t="shared" si="5"/>
        <v>0</v>
      </c>
      <c r="L26" s="68">
        <f t="shared" si="5"/>
        <v>0</v>
      </c>
      <c r="M26" s="66">
        <f t="shared" si="3"/>
        <v>0</v>
      </c>
      <c r="N26" s="67">
        <f t="shared" si="3"/>
        <v>0</v>
      </c>
      <c r="O26" s="68">
        <f t="shared" si="3"/>
        <v>0</v>
      </c>
      <c r="P26" s="35"/>
      <c r="Q26" s="35"/>
      <c r="R26" s="35"/>
    </row>
    <row r="27" spans="1:18" x14ac:dyDescent="0.4">
      <c r="A27" s="7">
        <v>19</v>
      </c>
      <c r="B27" s="105">
        <v>44103</v>
      </c>
      <c r="C27" s="106">
        <v>1</v>
      </c>
      <c r="D27" s="107">
        <v>-1</v>
      </c>
      <c r="E27" s="98">
        <v>-1</v>
      </c>
      <c r="F27" s="62">
        <v>-1</v>
      </c>
      <c r="G27" s="65">
        <f t="shared" si="4"/>
        <v>100000</v>
      </c>
      <c r="H27" s="65">
        <f t="shared" si="4"/>
        <v>100000</v>
      </c>
      <c r="I27" s="65">
        <f t="shared" si="4"/>
        <v>100000</v>
      </c>
      <c r="J27" s="66">
        <f t="shared" si="5"/>
        <v>0</v>
      </c>
      <c r="K27" s="67">
        <f t="shared" si="5"/>
        <v>0</v>
      </c>
      <c r="L27" s="68">
        <f t="shared" si="5"/>
        <v>0</v>
      </c>
      <c r="M27" s="66">
        <f t="shared" si="3"/>
        <v>0</v>
      </c>
      <c r="N27" s="67">
        <f t="shared" si="3"/>
        <v>0</v>
      </c>
      <c r="O27" s="68">
        <f t="shared" si="3"/>
        <v>0</v>
      </c>
      <c r="P27" s="35"/>
      <c r="Q27" s="35"/>
      <c r="R27" s="35"/>
    </row>
    <row r="28" spans="1:18" x14ac:dyDescent="0.4">
      <c r="A28" s="7">
        <v>20</v>
      </c>
      <c r="B28" s="105">
        <v>44102</v>
      </c>
      <c r="C28" s="106">
        <v>2</v>
      </c>
      <c r="D28" s="107">
        <v>-1</v>
      </c>
      <c r="E28" s="98">
        <v>-1</v>
      </c>
      <c r="F28" s="62">
        <v>-1</v>
      </c>
      <c r="G28" s="65">
        <f t="shared" si="4"/>
        <v>100000</v>
      </c>
      <c r="H28" s="65">
        <f t="shared" si="4"/>
        <v>100000</v>
      </c>
      <c r="I28" s="65">
        <f t="shared" si="4"/>
        <v>100000</v>
      </c>
      <c r="J28" s="66">
        <f t="shared" si="5"/>
        <v>0</v>
      </c>
      <c r="K28" s="67">
        <f t="shared" si="5"/>
        <v>0</v>
      </c>
      <c r="L28" s="68">
        <f t="shared" si="5"/>
        <v>0</v>
      </c>
      <c r="M28" s="66">
        <f t="shared" si="3"/>
        <v>0</v>
      </c>
      <c r="N28" s="67">
        <f t="shared" si="3"/>
        <v>0</v>
      </c>
      <c r="O28" s="68">
        <f t="shared" si="3"/>
        <v>0</v>
      </c>
      <c r="P28" s="35"/>
      <c r="Q28" s="35"/>
      <c r="R28" s="35"/>
    </row>
    <row r="29" spans="1:18" x14ac:dyDescent="0.4">
      <c r="A29" s="7">
        <v>21</v>
      </c>
      <c r="B29" s="105">
        <v>44099</v>
      </c>
      <c r="C29" s="106">
        <v>1</v>
      </c>
      <c r="D29" s="107">
        <v>1.27</v>
      </c>
      <c r="E29" s="98">
        <v>1.5</v>
      </c>
      <c r="F29" s="62">
        <v>2</v>
      </c>
      <c r="G29" s="65">
        <f t="shared" si="4"/>
        <v>100000</v>
      </c>
      <c r="H29" s="65">
        <f t="shared" si="4"/>
        <v>100000</v>
      </c>
      <c r="I29" s="65">
        <f t="shared" si="4"/>
        <v>100000</v>
      </c>
      <c r="J29" s="66">
        <f t="shared" si="5"/>
        <v>0</v>
      </c>
      <c r="K29" s="67">
        <f t="shared" si="5"/>
        <v>0</v>
      </c>
      <c r="L29" s="68">
        <f t="shared" si="5"/>
        <v>0</v>
      </c>
      <c r="M29" s="66">
        <f t="shared" si="3"/>
        <v>0</v>
      </c>
      <c r="N29" s="67">
        <f t="shared" si="3"/>
        <v>0</v>
      </c>
      <c r="O29" s="68">
        <f t="shared" si="3"/>
        <v>0</v>
      </c>
      <c r="P29" s="35"/>
      <c r="Q29" s="35"/>
      <c r="R29" s="35"/>
    </row>
    <row r="30" spans="1:18" x14ac:dyDescent="0.4">
      <c r="A30" s="7">
        <v>22</v>
      </c>
      <c r="B30" s="105">
        <v>44098</v>
      </c>
      <c r="C30" s="106">
        <v>1</v>
      </c>
      <c r="D30" s="107">
        <v>-1</v>
      </c>
      <c r="E30" s="98">
        <v>-1</v>
      </c>
      <c r="F30" s="62">
        <v>-1</v>
      </c>
      <c r="G30" s="65">
        <f t="shared" si="4"/>
        <v>100000</v>
      </c>
      <c r="H30" s="65">
        <f t="shared" si="4"/>
        <v>100000</v>
      </c>
      <c r="I30" s="65">
        <f t="shared" si="4"/>
        <v>100000</v>
      </c>
      <c r="J30" s="66">
        <f t="shared" si="5"/>
        <v>0</v>
      </c>
      <c r="K30" s="67">
        <f t="shared" si="5"/>
        <v>0</v>
      </c>
      <c r="L30" s="68">
        <f t="shared" si="5"/>
        <v>0</v>
      </c>
      <c r="M30" s="66">
        <f t="shared" si="3"/>
        <v>0</v>
      </c>
      <c r="N30" s="67">
        <f t="shared" si="3"/>
        <v>0</v>
      </c>
      <c r="O30" s="68">
        <f t="shared" si="3"/>
        <v>0</v>
      </c>
      <c r="P30" s="35"/>
      <c r="Q30" s="35"/>
      <c r="R30" s="35"/>
    </row>
    <row r="31" spans="1:18" x14ac:dyDescent="0.4">
      <c r="A31" s="7">
        <v>23</v>
      </c>
      <c r="B31" s="105">
        <v>44099</v>
      </c>
      <c r="C31" s="106">
        <v>1</v>
      </c>
      <c r="D31" s="107">
        <v>-1</v>
      </c>
      <c r="E31" s="98">
        <v>-1</v>
      </c>
      <c r="F31" s="62">
        <v>-1</v>
      </c>
      <c r="G31" s="65">
        <f t="shared" si="4"/>
        <v>100000</v>
      </c>
      <c r="H31" s="65">
        <f t="shared" si="4"/>
        <v>100000</v>
      </c>
      <c r="I31" s="65">
        <f t="shared" si="4"/>
        <v>100000</v>
      </c>
      <c r="J31" s="66">
        <f t="shared" si="5"/>
        <v>0</v>
      </c>
      <c r="K31" s="67">
        <f t="shared" si="5"/>
        <v>0</v>
      </c>
      <c r="L31" s="68">
        <f t="shared" si="5"/>
        <v>0</v>
      </c>
      <c r="M31" s="66">
        <f t="shared" si="3"/>
        <v>0</v>
      </c>
      <c r="N31" s="67">
        <f t="shared" si="3"/>
        <v>0</v>
      </c>
      <c r="O31" s="68">
        <f t="shared" si="3"/>
        <v>0</v>
      </c>
      <c r="P31" s="35"/>
      <c r="Q31" s="35"/>
      <c r="R31" s="35"/>
    </row>
    <row r="32" spans="1:18" x14ac:dyDescent="0.4">
      <c r="A32" s="7">
        <v>24</v>
      </c>
      <c r="B32" s="105">
        <v>44096</v>
      </c>
      <c r="C32" s="106">
        <v>2</v>
      </c>
      <c r="D32" s="107">
        <v>1.27</v>
      </c>
      <c r="E32" s="98">
        <v>1.5</v>
      </c>
      <c r="F32" s="62">
        <v>-1</v>
      </c>
      <c r="G32" s="65">
        <f t="shared" si="4"/>
        <v>100000</v>
      </c>
      <c r="H32" s="65">
        <f t="shared" si="4"/>
        <v>100000</v>
      </c>
      <c r="I32" s="65">
        <f t="shared" si="4"/>
        <v>100000</v>
      </c>
      <c r="J32" s="66">
        <f t="shared" si="5"/>
        <v>0</v>
      </c>
      <c r="K32" s="67">
        <f t="shared" si="5"/>
        <v>0</v>
      </c>
      <c r="L32" s="68">
        <f t="shared" si="5"/>
        <v>0</v>
      </c>
      <c r="M32" s="66">
        <f t="shared" si="3"/>
        <v>0</v>
      </c>
      <c r="N32" s="67">
        <f t="shared" si="3"/>
        <v>0</v>
      </c>
      <c r="O32" s="68">
        <f t="shared" si="3"/>
        <v>0</v>
      </c>
      <c r="P32" s="35"/>
      <c r="Q32" s="35"/>
      <c r="R32" s="35"/>
    </row>
    <row r="33" spans="1:18" x14ac:dyDescent="0.4">
      <c r="A33" s="7">
        <v>25</v>
      </c>
      <c r="B33" s="105">
        <v>44091</v>
      </c>
      <c r="C33" s="106">
        <v>1</v>
      </c>
      <c r="D33" s="107">
        <v>-1</v>
      </c>
      <c r="E33" s="98">
        <v>-1</v>
      </c>
      <c r="F33" s="62">
        <v>-1</v>
      </c>
      <c r="G33" s="65">
        <f t="shared" si="4"/>
        <v>100000</v>
      </c>
      <c r="H33" s="65">
        <f t="shared" si="4"/>
        <v>100000</v>
      </c>
      <c r="I33" s="65">
        <f t="shared" si="4"/>
        <v>100000</v>
      </c>
      <c r="J33" s="66">
        <f t="shared" si="5"/>
        <v>0</v>
      </c>
      <c r="K33" s="67">
        <f t="shared" si="5"/>
        <v>0</v>
      </c>
      <c r="L33" s="68">
        <f t="shared" si="5"/>
        <v>0</v>
      </c>
      <c r="M33" s="66">
        <f t="shared" si="3"/>
        <v>0</v>
      </c>
      <c r="N33" s="67">
        <f t="shared" si="3"/>
        <v>0</v>
      </c>
      <c r="O33" s="68">
        <f t="shared" si="3"/>
        <v>0</v>
      </c>
      <c r="P33" s="35"/>
      <c r="Q33" s="35"/>
      <c r="R33" s="35"/>
    </row>
    <row r="34" spans="1:18" x14ac:dyDescent="0.4">
      <c r="A34" s="7">
        <v>26</v>
      </c>
      <c r="B34" s="105">
        <v>44088</v>
      </c>
      <c r="C34" s="106">
        <v>2</v>
      </c>
      <c r="D34" s="107">
        <v>1.27</v>
      </c>
      <c r="E34" s="98">
        <v>1.5</v>
      </c>
      <c r="F34" s="63">
        <v>2</v>
      </c>
      <c r="G34" s="65">
        <f t="shared" si="4"/>
        <v>100000</v>
      </c>
      <c r="H34" s="65">
        <f t="shared" si="4"/>
        <v>100000</v>
      </c>
      <c r="I34" s="65">
        <f t="shared" si="4"/>
        <v>100000</v>
      </c>
      <c r="J34" s="66">
        <f t="shared" si="5"/>
        <v>0</v>
      </c>
      <c r="K34" s="67">
        <f t="shared" si="5"/>
        <v>0</v>
      </c>
      <c r="L34" s="68">
        <f t="shared" si="5"/>
        <v>0</v>
      </c>
      <c r="M34" s="66">
        <f t="shared" si="3"/>
        <v>0</v>
      </c>
      <c r="N34" s="67">
        <f t="shared" si="3"/>
        <v>0</v>
      </c>
      <c r="O34" s="68">
        <f t="shared" si="3"/>
        <v>0</v>
      </c>
      <c r="P34" s="35"/>
      <c r="Q34" s="35"/>
      <c r="R34" s="35"/>
    </row>
    <row r="35" spans="1:18" x14ac:dyDescent="0.4">
      <c r="A35" s="7">
        <v>27</v>
      </c>
      <c r="B35" s="105">
        <v>44085</v>
      </c>
      <c r="C35" s="106">
        <v>1</v>
      </c>
      <c r="D35" s="107">
        <v>-1</v>
      </c>
      <c r="E35" s="98">
        <v>-1</v>
      </c>
      <c r="F35" s="62">
        <v>-1</v>
      </c>
      <c r="G35" s="65">
        <f t="shared" si="4"/>
        <v>100000</v>
      </c>
      <c r="H35" s="65">
        <f t="shared" si="4"/>
        <v>100000</v>
      </c>
      <c r="I35" s="65">
        <f t="shared" si="4"/>
        <v>100000</v>
      </c>
      <c r="J35" s="66">
        <f t="shared" si="5"/>
        <v>0</v>
      </c>
      <c r="K35" s="67">
        <f t="shared" si="5"/>
        <v>0</v>
      </c>
      <c r="L35" s="68">
        <f t="shared" si="5"/>
        <v>0</v>
      </c>
      <c r="M35" s="66">
        <f t="shared" si="3"/>
        <v>0</v>
      </c>
      <c r="N35" s="67">
        <f t="shared" si="3"/>
        <v>0</v>
      </c>
      <c r="O35" s="68">
        <f t="shared" si="3"/>
        <v>0</v>
      </c>
      <c r="P35" s="35"/>
      <c r="Q35" s="35"/>
      <c r="R35" s="35"/>
    </row>
    <row r="36" spans="1:18" x14ac:dyDescent="0.4">
      <c r="A36" s="7">
        <v>28</v>
      </c>
      <c r="B36" s="105">
        <v>44083</v>
      </c>
      <c r="C36" s="106">
        <v>2</v>
      </c>
      <c r="D36" s="107">
        <v>1.27</v>
      </c>
      <c r="E36" s="98">
        <v>1.5</v>
      </c>
      <c r="F36" s="62">
        <v>-1</v>
      </c>
      <c r="G36" s="65">
        <f t="shared" si="4"/>
        <v>100000</v>
      </c>
      <c r="H36" s="65">
        <f t="shared" si="4"/>
        <v>100000</v>
      </c>
      <c r="I36" s="65">
        <f t="shared" si="4"/>
        <v>100000</v>
      </c>
      <c r="J36" s="66">
        <f t="shared" si="5"/>
        <v>0</v>
      </c>
      <c r="K36" s="67">
        <f t="shared" si="5"/>
        <v>0</v>
      </c>
      <c r="L36" s="68">
        <f t="shared" si="5"/>
        <v>0</v>
      </c>
      <c r="M36" s="66">
        <f t="shared" si="3"/>
        <v>0</v>
      </c>
      <c r="N36" s="67">
        <f t="shared" si="3"/>
        <v>0</v>
      </c>
      <c r="O36" s="68">
        <f t="shared" si="3"/>
        <v>0</v>
      </c>
      <c r="P36" s="35"/>
      <c r="Q36" s="35"/>
      <c r="R36" s="35"/>
    </row>
    <row r="37" spans="1:18" x14ac:dyDescent="0.4">
      <c r="A37" s="7">
        <v>29</v>
      </c>
      <c r="B37" s="105">
        <v>44081</v>
      </c>
      <c r="C37" s="106">
        <v>1</v>
      </c>
      <c r="D37" s="107">
        <v>-1</v>
      </c>
      <c r="E37" s="98">
        <v>-1</v>
      </c>
      <c r="F37" s="62">
        <v>-1</v>
      </c>
      <c r="G37" s="65">
        <f t="shared" si="4"/>
        <v>100000</v>
      </c>
      <c r="H37" s="65">
        <f t="shared" si="4"/>
        <v>100000</v>
      </c>
      <c r="I37" s="65">
        <f t="shared" si="4"/>
        <v>100000</v>
      </c>
      <c r="J37" s="66">
        <f t="shared" si="5"/>
        <v>0</v>
      </c>
      <c r="K37" s="67">
        <f t="shared" si="5"/>
        <v>0</v>
      </c>
      <c r="L37" s="68">
        <f t="shared" si="5"/>
        <v>0</v>
      </c>
      <c r="M37" s="66">
        <f t="shared" si="3"/>
        <v>0</v>
      </c>
      <c r="N37" s="67">
        <f t="shared" si="3"/>
        <v>0</v>
      </c>
      <c r="O37" s="68">
        <f t="shared" si="3"/>
        <v>0</v>
      </c>
      <c r="P37" s="35"/>
      <c r="Q37" s="35"/>
      <c r="R37" s="35"/>
    </row>
    <row r="38" spans="1:18" x14ac:dyDescent="0.4">
      <c r="A38" s="7">
        <v>30</v>
      </c>
      <c r="B38" s="105">
        <v>44076</v>
      </c>
      <c r="C38" s="106">
        <v>1</v>
      </c>
      <c r="D38" s="107">
        <v>-1</v>
      </c>
      <c r="E38" s="98">
        <v>-1</v>
      </c>
      <c r="F38" s="62">
        <v>-1</v>
      </c>
      <c r="G38" s="65">
        <f t="shared" si="4"/>
        <v>100000</v>
      </c>
      <c r="H38" s="65">
        <f t="shared" si="4"/>
        <v>100000</v>
      </c>
      <c r="I38" s="65">
        <f t="shared" si="4"/>
        <v>100000</v>
      </c>
      <c r="J38" s="66">
        <f t="shared" si="5"/>
        <v>0</v>
      </c>
      <c r="K38" s="67">
        <f t="shared" si="5"/>
        <v>0</v>
      </c>
      <c r="L38" s="68">
        <f t="shared" si="5"/>
        <v>0</v>
      </c>
      <c r="M38" s="66">
        <f t="shared" si="3"/>
        <v>0</v>
      </c>
      <c r="N38" s="67">
        <f t="shared" si="3"/>
        <v>0</v>
      </c>
      <c r="O38" s="68">
        <f t="shared" si="3"/>
        <v>0</v>
      </c>
      <c r="P38" s="35"/>
      <c r="Q38" s="35"/>
      <c r="R38" s="35"/>
    </row>
    <row r="39" spans="1:18" x14ac:dyDescent="0.4">
      <c r="A39" s="7">
        <v>31</v>
      </c>
      <c r="B39" s="105">
        <v>44074</v>
      </c>
      <c r="C39" s="106">
        <v>1</v>
      </c>
      <c r="D39" s="107">
        <v>1.27</v>
      </c>
      <c r="E39" s="98">
        <v>1.5</v>
      </c>
      <c r="F39" s="63">
        <v>2</v>
      </c>
      <c r="G39" s="65">
        <f t="shared" si="4"/>
        <v>100000</v>
      </c>
      <c r="H39" s="65">
        <f t="shared" si="4"/>
        <v>100000</v>
      </c>
      <c r="I39" s="65">
        <f t="shared" si="4"/>
        <v>100000</v>
      </c>
      <c r="J39" s="66">
        <f t="shared" si="5"/>
        <v>0</v>
      </c>
      <c r="K39" s="67">
        <f t="shared" si="5"/>
        <v>0</v>
      </c>
      <c r="L39" s="68">
        <f t="shared" si="5"/>
        <v>0</v>
      </c>
      <c r="M39" s="66">
        <f t="shared" si="3"/>
        <v>0</v>
      </c>
      <c r="N39" s="67">
        <f t="shared" si="3"/>
        <v>0</v>
      </c>
      <c r="O39" s="68">
        <f t="shared" si="3"/>
        <v>0</v>
      </c>
      <c r="P39" s="35"/>
      <c r="Q39" s="35"/>
      <c r="R39" s="35"/>
    </row>
    <row r="40" spans="1:18" x14ac:dyDescent="0.4">
      <c r="A40" s="7">
        <v>32</v>
      </c>
      <c r="B40" s="105">
        <v>44070</v>
      </c>
      <c r="C40" s="106">
        <v>1</v>
      </c>
      <c r="D40" s="107">
        <v>-1</v>
      </c>
      <c r="E40" s="98">
        <v>-1</v>
      </c>
      <c r="F40" s="62">
        <v>-1</v>
      </c>
      <c r="G40" s="65">
        <f t="shared" si="4"/>
        <v>100000</v>
      </c>
      <c r="H40" s="65">
        <f t="shared" si="4"/>
        <v>100000</v>
      </c>
      <c r="I40" s="65">
        <f t="shared" si="4"/>
        <v>100000</v>
      </c>
      <c r="J40" s="66">
        <f t="shared" si="5"/>
        <v>0</v>
      </c>
      <c r="K40" s="67">
        <f t="shared" si="5"/>
        <v>0</v>
      </c>
      <c r="L40" s="68">
        <f t="shared" si="5"/>
        <v>0</v>
      </c>
      <c r="M40" s="66">
        <f t="shared" si="3"/>
        <v>0</v>
      </c>
      <c r="N40" s="67">
        <f t="shared" si="3"/>
        <v>0</v>
      </c>
      <c r="O40" s="68">
        <f t="shared" si="3"/>
        <v>0</v>
      </c>
      <c r="P40" s="35"/>
      <c r="Q40" s="35"/>
      <c r="R40" s="35"/>
    </row>
    <row r="41" spans="1:18" x14ac:dyDescent="0.4">
      <c r="A41" s="7">
        <v>33</v>
      </c>
      <c r="B41" s="105">
        <v>44063</v>
      </c>
      <c r="C41" s="106">
        <v>2</v>
      </c>
      <c r="D41" s="107">
        <v>-1</v>
      </c>
      <c r="E41" s="98">
        <v>-1</v>
      </c>
      <c r="F41" s="62">
        <v>-1</v>
      </c>
      <c r="G41" s="65">
        <f t="shared" si="4"/>
        <v>100000</v>
      </c>
      <c r="H41" s="65">
        <f t="shared" si="4"/>
        <v>100000</v>
      </c>
      <c r="I41" s="65">
        <f t="shared" si="4"/>
        <v>100000</v>
      </c>
      <c r="J41" s="66">
        <f t="shared" si="5"/>
        <v>0</v>
      </c>
      <c r="K41" s="67">
        <f t="shared" si="5"/>
        <v>0</v>
      </c>
      <c r="L41" s="68">
        <f t="shared" si="5"/>
        <v>0</v>
      </c>
      <c r="M41" s="66">
        <f t="shared" si="3"/>
        <v>0</v>
      </c>
      <c r="N41" s="67">
        <f t="shared" si="3"/>
        <v>0</v>
      </c>
      <c r="O41" s="68">
        <f t="shared" si="3"/>
        <v>0</v>
      </c>
      <c r="P41" s="35"/>
      <c r="Q41" s="35"/>
      <c r="R41" s="35"/>
    </row>
    <row r="42" spans="1:18" x14ac:dyDescent="0.4">
      <c r="A42" s="7">
        <v>34</v>
      </c>
      <c r="B42" s="105">
        <v>44061</v>
      </c>
      <c r="C42" s="106">
        <v>2</v>
      </c>
      <c r="D42" s="107">
        <v>1.27</v>
      </c>
      <c r="E42" s="98">
        <v>1.5</v>
      </c>
      <c r="F42" s="63">
        <v>2</v>
      </c>
      <c r="G42" s="65">
        <f t="shared" ref="G42:I42" si="6">IF(D42="","",G41+M42)</f>
        <v>100000</v>
      </c>
      <c r="H42" s="65">
        <f t="shared" si="6"/>
        <v>100000</v>
      </c>
      <c r="I42" s="65">
        <f t="shared" si="6"/>
        <v>100000</v>
      </c>
      <c r="J42" s="66">
        <f t="shared" si="5"/>
        <v>0</v>
      </c>
      <c r="K42" s="67">
        <f t="shared" si="5"/>
        <v>0</v>
      </c>
      <c r="L42" s="68">
        <f t="shared" si="5"/>
        <v>0</v>
      </c>
      <c r="M42" s="66">
        <f>IF(D42="","",J42*D42)</f>
        <v>0</v>
      </c>
      <c r="N42" s="67">
        <f t="shared" si="3"/>
        <v>0</v>
      </c>
      <c r="O42" s="68">
        <f t="shared" si="3"/>
        <v>0</v>
      </c>
      <c r="P42" s="35"/>
      <c r="Q42" s="35"/>
      <c r="R42" s="35"/>
    </row>
    <row r="43" spans="1:18" x14ac:dyDescent="0.4">
      <c r="A43" s="3">
        <v>35</v>
      </c>
      <c r="B43" s="105">
        <v>44060</v>
      </c>
      <c r="C43" s="106">
        <v>2</v>
      </c>
      <c r="D43" s="107">
        <v>1.27</v>
      </c>
      <c r="E43" s="98">
        <v>1.5</v>
      </c>
      <c r="F43" s="63">
        <v>2</v>
      </c>
      <c r="G43" s="65">
        <f>IF(D43="","",G42+M43)</f>
        <v>100000</v>
      </c>
      <c r="H43" s="65">
        <f>IF(E43="","",H42+N43)</f>
        <v>100000</v>
      </c>
      <c r="I43" s="65">
        <f>IF(F43="","",I42+O43)</f>
        <v>100000</v>
      </c>
      <c r="J43" s="66">
        <f t="shared" si="5"/>
        <v>0</v>
      </c>
      <c r="K43" s="67">
        <f t="shared" si="5"/>
        <v>0</v>
      </c>
      <c r="L43" s="68">
        <f t="shared" si="5"/>
        <v>0</v>
      </c>
      <c r="M43" s="66">
        <f t="shared" si="3"/>
        <v>0</v>
      </c>
      <c r="N43" s="67">
        <f t="shared" si="3"/>
        <v>0</v>
      </c>
      <c r="O43" s="68">
        <f t="shared" si="3"/>
        <v>0</v>
      </c>
    </row>
    <row r="44" spans="1:18" x14ac:dyDescent="0.4">
      <c r="A44" s="7">
        <v>36</v>
      </c>
      <c r="B44" s="105">
        <v>44056</v>
      </c>
      <c r="C44" s="106">
        <v>1</v>
      </c>
      <c r="D44" s="107">
        <v>1.27</v>
      </c>
      <c r="E44" s="98">
        <v>-1</v>
      </c>
      <c r="F44" s="62">
        <v>-1</v>
      </c>
      <c r="G44" s="65">
        <f t="shared" ref="G44:I57" si="7">IF(D44="","",G43+M44)</f>
        <v>100000</v>
      </c>
      <c r="H44" s="65">
        <f t="shared" si="7"/>
        <v>100000</v>
      </c>
      <c r="I44" s="65">
        <f t="shared" si="7"/>
        <v>100000</v>
      </c>
      <c r="J44" s="66">
        <f t="shared" si="5"/>
        <v>0</v>
      </c>
      <c r="K44" s="67">
        <f t="shared" si="5"/>
        <v>0</v>
      </c>
      <c r="L44" s="68">
        <f t="shared" si="5"/>
        <v>0</v>
      </c>
      <c r="M44" s="66">
        <f>IF(D44="","",J44*D44)</f>
        <v>0</v>
      </c>
      <c r="N44" s="67">
        <f t="shared" si="3"/>
        <v>0</v>
      </c>
      <c r="O44" s="68">
        <f t="shared" si="3"/>
        <v>0</v>
      </c>
    </row>
    <row r="45" spans="1:18" x14ac:dyDescent="0.4">
      <c r="A45" s="7">
        <v>37</v>
      </c>
      <c r="B45" s="105">
        <v>44056</v>
      </c>
      <c r="C45" s="106">
        <v>1</v>
      </c>
      <c r="D45" s="107">
        <v>-1</v>
      </c>
      <c r="E45" s="98">
        <v>-1</v>
      </c>
      <c r="F45" s="62">
        <v>-1</v>
      </c>
      <c r="G45" s="65">
        <f t="shared" si="7"/>
        <v>100000</v>
      </c>
      <c r="H45" s="65">
        <f t="shared" si="7"/>
        <v>100000</v>
      </c>
      <c r="I45" s="65">
        <f t="shared" si="7"/>
        <v>100000</v>
      </c>
      <c r="J45" s="66">
        <f t="shared" si="5"/>
        <v>0</v>
      </c>
      <c r="K45" s="67">
        <f t="shared" si="5"/>
        <v>0</v>
      </c>
      <c r="L45" s="68">
        <f t="shared" si="5"/>
        <v>0</v>
      </c>
      <c r="M45" s="66">
        <f t="shared" si="3"/>
        <v>0</v>
      </c>
      <c r="N45" s="67">
        <f t="shared" si="3"/>
        <v>0</v>
      </c>
      <c r="O45" s="68">
        <f t="shared" si="3"/>
        <v>0</v>
      </c>
    </row>
    <row r="46" spans="1:18" x14ac:dyDescent="0.4">
      <c r="A46" s="7">
        <v>38</v>
      </c>
      <c r="B46" s="105">
        <v>44050</v>
      </c>
      <c r="C46" s="106">
        <v>1</v>
      </c>
      <c r="D46" s="107">
        <v>1.27</v>
      </c>
      <c r="E46" s="98">
        <v>1.5</v>
      </c>
      <c r="F46" s="63">
        <v>2</v>
      </c>
      <c r="G46" s="65">
        <f t="shared" si="7"/>
        <v>100000</v>
      </c>
      <c r="H46" s="65">
        <f t="shared" si="7"/>
        <v>100000</v>
      </c>
      <c r="I46" s="65">
        <f t="shared" si="7"/>
        <v>100000</v>
      </c>
      <c r="J46" s="66">
        <f t="shared" ref="J46:L56" si="8">IF(G45="","",G45*$J$6/100)</f>
        <v>0</v>
      </c>
      <c r="K46" s="67">
        <f t="shared" si="8"/>
        <v>0</v>
      </c>
      <c r="L46" s="68">
        <f t="shared" si="8"/>
        <v>0</v>
      </c>
      <c r="M46" s="66">
        <f t="shared" si="3"/>
        <v>0</v>
      </c>
      <c r="N46" s="67">
        <f t="shared" si="3"/>
        <v>0</v>
      </c>
      <c r="O46" s="68">
        <f t="shared" si="3"/>
        <v>0</v>
      </c>
    </row>
    <row r="47" spans="1:18" x14ac:dyDescent="0.4">
      <c r="A47" s="7">
        <v>39</v>
      </c>
      <c r="B47" s="105">
        <v>44048</v>
      </c>
      <c r="C47" s="106">
        <v>2</v>
      </c>
      <c r="D47" s="107">
        <v>-1</v>
      </c>
      <c r="E47" s="98">
        <v>-1</v>
      </c>
      <c r="F47" s="62">
        <v>-1</v>
      </c>
      <c r="G47" s="65">
        <f t="shared" si="7"/>
        <v>100000</v>
      </c>
      <c r="H47" s="65">
        <f t="shared" si="7"/>
        <v>100000</v>
      </c>
      <c r="I47" s="65">
        <f t="shared" si="7"/>
        <v>100000</v>
      </c>
      <c r="J47" s="66">
        <f t="shared" si="8"/>
        <v>0</v>
      </c>
      <c r="K47" s="67">
        <f t="shared" si="8"/>
        <v>0</v>
      </c>
      <c r="L47" s="68">
        <f t="shared" si="8"/>
        <v>0</v>
      </c>
      <c r="M47" s="66">
        <f t="shared" si="3"/>
        <v>0</v>
      </c>
      <c r="N47" s="67">
        <f t="shared" si="3"/>
        <v>0</v>
      </c>
      <c r="O47" s="68">
        <f t="shared" si="3"/>
        <v>0</v>
      </c>
    </row>
    <row r="48" spans="1:18" x14ac:dyDescent="0.4">
      <c r="A48" s="7">
        <v>40</v>
      </c>
      <c r="B48" s="105">
        <v>44040</v>
      </c>
      <c r="C48" s="106">
        <v>2</v>
      </c>
      <c r="D48" s="107">
        <v>-1</v>
      </c>
      <c r="E48" s="98">
        <v>-1</v>
      </c>
      <c r="F48" s="62">
        <v>-1</v>
      </c>
      <c r="G48" s="65">
        <f t="shared" si="7"/>
        <v>100000</v>
      </c>
      <c r="H48" s="65">
        <f t="shared" si="7"/>
        <v>100000</v>
      </c>
      <c r="I48" s="65">
        <f t="shared" si="7"/>
        <v>100000</v>
      </c>
      <c r="J48" s="66">
        <f t="shared" si="8"/>
        <v>0</v>
      </c>
      <c r="K48" s="67">
        <f t="shared" si="8"/>
        <v>0</v>
      </c>
      <c r="L48" s="68">
        <f t="shared" si="8"/>
        <v>0</v>
      </c>
      <c r="M48" s="66">
        <f t="shared" si="3"/>
        <v>0</v>
      </c>
      <c r="N48" s="67">
        <f t="shared" si="3"/>
        <v>0</v>
      </c>
      <c r="O48" s="68">
        <f t="shared" si="3"/>
        <v>0</v>
      </c>
    </row>
    <row r="49" spans="1:15" x14ac:dyDescent="0.4">
      <c r="A49" s="7">
        <v>41</v>
      </c>
      <c r="B49" s="105">
        <v>44034</v>
      </c>
      <c r="C49" s="106">
        <v>1</v>
      </c>
      <c r="D49" s="107">
        <v>1.27</v>
      </c>
      <c r="E49" s="98">
        <v>1.5</v>
      </c>
      <c r="F49" s="62">
        <v>-1</v>
      </c>
      <c r="G49" s="65">
        <f t="shared" si="7"/>
        <v>100000</v>
      </c>
      <c r="H49" s="65">
        <f t="shared" si="7"/>
        <v>100000</v>
      </c>
      <c r="I49" s="65">
        <f t="shared" si="7"/>
        <v>100000</v>
      </c>
      <c r="J49" s="66">
        <f t="shared" si="8"/>
        <v>0</v>
      </c>
      <c r="K49" s="67">
        <f t="shared" si="8"/>
        <v>0</v>
      </c>
      <c r="L49" s="68">
        <f t="shared" si="8"/>
        <v>0</v>
      </c>
      <c r="M49" s="66">
        <f t="shared" si="3"/>
        <v>0</v>
      </c>
      <c r="N49" s="67">
        <f t="shared" si="3"/>
        <v>0</v>
      </c>
      <c r="O49" s="68">
        <f t="shared" si="3"/>
        <v>0</v>
      </c>
    </row>
    <row r="50" spans="1:15" x14ac:dyDescent="0.4">
      <c r="A50" s="7">
        <v>42</v>
      </c>
      <c r="B50" s="105">
        <v>44028</v>
      </c>
      <c r="C50" s="106">
        <v>1</v>
      </c>
      <c r="D50" s="107">
        <v>1.27</v>
      </c>
      <c r="E50" s="98">
        <v>1.5</v>
      </c>
      <c r="F50" s="62">
        <v>-1</v>
      </c>
      <c r="G50" s="65">
        <f t="shared" si="7"/>
        <v>100000</v>
      </c>
      <c r="H50" s="65">
        <f t="shared" si="7"/>
        <v>100000</v>
      </c>
      <c r="I50" s="65">
        <f t="shared" si="7"/>
        <v>100000</v>
      </c>
      <c r="J50" s="66">
        <f t="shared" si="8"/>
        <v>0</v>
      </c>
      <c r="K50" s="67">
        <f t="shared" si="8"/>
        <v>0</v>
      </c>
      <c r="L50" s="68">
        <f t="shared" si="8"/>
        <v>0</v>
      </c>
      <c r="M50" s="66">
        <f t="shared" si="3"/>
        <v>0</v>
      </c>
      <c r="N50" s="67">
        <f t="shared" si="3"/>
        <v>0</v>
      </c>
      <c r="O50" s="68">
        <f t="shared" si="3"/>
        <v>0</v>
      </c>
    </row>
    <row r="51" spans="1:15" x14ac:dyDescent="0.4">
      <c r="A51" s="7">
        <v>43</v>
      </c>
      <c r="B51" s="105">
        <v>44028</v>
      </c>
      <c r="C51" s="106">
        <v>1</v>
      </c>
      <c r="D51" s="107">
        <v>1.27</v>
      </c>
      <c r="E51" s="98">
        <v>1.5</v>
      </c>
      <c r="F51" s="63">
        <v>2</v>
      </c>
      <c r="G51" s="65">
        <f t="shared" si="7"/>
        <v>100000</v>
      </c>
      <c r="H51" s="65">
        <f t="shared" si="7"/>
        <v>100000</v>
      </c>
      <c r="I51" s="65">
        <f t="shared" si="7"/>
        <v>100000</v>
      </c>
      <c r="J51" s="66">
        <f t="shared" si="8"/>
        <v>0</v>
      </c>
      <c r="K51" s="67">
        <f t="shared" si="8"/>
        <v>0</v>
      </c>
      <c r="L51" s="68">
        <f t="shared" si="8"/>
        <v>0</v>
      </c>
      <c r="M51" s="66">
        <f t="shared" si="3"/>
        <v>0</v>
      </c>
      <c r="N51" s="67">
        <f t="shared" si="3"/>
        <v>0</v>
      </c>
      <c r="O51" s="68">
        <f t="shared" si="3"/>
        <v>0</v>
      </c>
    </row>
    <row r="52" spans="1:15" x14ac:dyDescent="0.4">
      <c r="A52" s="7">
        <v>44</v>
      </c>
      <c r="B52" s="105">
        <v>44021</v>
      </c>
      <c r="C52" s="106">
        <v>2</v>
      </c>
      <c r="D52" s="107">
        <v>-1</v>
      </c>
      <c r="E52" s="98">
        <v>-1</v>
      </c>
      <c r="F52" s="62">
        <v>-1</v>
      </c>
      <c r="G52" s="65">
        <f t="shared" si="7"/>
        <v>100000</v>
      </c>
      <c r="H52" s="65">
        <f t="shared" si="7"/>
        <v>100000</v>
      </c>
      <c r="I52" s="65">
        <f t="shared" si="7"/>
        <v>100000</v>
      </c>
      <c r="J52" s="66">
        <f t="shared" si="8"/>
        <v>0</v>
      </c>
      <c r="K52" s="67">
        <f t="shared" si="8"/>
        <v>0</v>
      </c>
      <c r="L52" s="68">
        <f t="shared" si="8"/>
        <v>0</v>
      </c>
      <c r="M52" s="66">
        <f t="shared" si="3"/>
        <v>0</v>
      </c>
      <c r="N52" s="67">
        <f t="shared" si="3"/>
        <v>0</v>
      </c>
      <c r="O52" s="68">
        <f t="shared" si="3"/>
        <v>0</v>
      </c>
    </row>
    <row r="53" spans="1:15" x14ac:dyDescent="0.4">
      <c r="A53" s="7">
        <v>45</v>
      </c>
      <c r="B53" s="105">
        <v>44021</v>
      </c>
      <c r="C53" s="106">
        <v>2</v>
      </c>
      <c r="D53" s="107">
        <v>1.27</v>
      </c>
      <c r="E53" s="98">
        <v>1.5</v>
      </c>
      <c r="F53" s="62">
        <v>-1</v>
      </c>
      <c r="G53" s="65">
        <f t="shared" si="7"/>
        <v>100000</v>
      </c>
      <c r="H53" s="65">
        <f t="shared" si="7"/>
        <v>100000</v>
      </c>
      <c r="I53" s="65">
        <f t="shared" si="7"/>
        <v>100000</v>
      </c>
      <c r="J53" s="66">
        <f t="shared" si="8"/>
        <v>0</v>
      </c>
      <c r="K53" s="67">
        <f t="shared" si="8"/>
        <v>0</v>
      </c>
      <c r="L53" s="68">
        <f t="shared" si="8"/>
        <v>0</v>
      </c>
      <c r="M53" s="66">
        <f t="shared" si="3"/>
        <v>0</v>
      </c>
      <c r="N53" s="67">
        <f t="shared" si="3"/>
        <v>0</v>
      </c>
      <c r="O53" s="68">
        <f t="shared" si="3"/>
        <v>0</v>
      </c>
    </row>
    <row r="54" spans="1:15" x14ac:dyDescent="0.4">
      <c r="A54" s="7">
        <v>46</v>
      </c>
      <c r="B54" s="105">
        <v>44018</v>
      </c>
      <c r="C54" s="106">
        <v>2</v>
      </c>
      <c r="D54" s="107">
        <v>1.27</v>
      </c>
      <c r="E54" s="98">
        <v>1.5</v>
      </c>
      <c r="F54" s="62">
        <v>2</v>
      </c>
      <c r="G54" s="65">
        <f t="shared" si="7"/>
        <v>100000</v>
      </c>
      <c r="H54" s="65">
        <f t="shared" si="7"/>
        <v>100000</v>
      </c>
      <c r="I54" s="65">
        <f t="shared" si="7"/>
        <v>100000</v>
      </c>
      <c r="J54" s="66">
        <f t="shared" si="8"/>
        <v>0</v>
      </c>
      <c r="K54" s="67">
        <f t="shared" si="8"/>
        <v>0</v>
      </c>
      <c r="L54" s="68">
        <f t="shared" si="8"/>
        <v>0</v>
      </c>
      <c r="M54" s="66">
        <f t="shared" si="3"/>
        <v>0</v>
      </c>
      <c r="N54" s="67">
        <f t="shared" si="3"/>
        <v>0</v>
      </c>
      <c r="O54" s="68">
        <f t="shared" si="3"/>
        <v>0</v>
      </c>
    </row>
    <row r="55" spans="1:15" x14ac:dyDescent="0.4">
      <c r="A55" s="7">
        <v>47</v>
      </c>
      <c r="B55" s="105">
        <v>44015</v>
      </c>
      <c r="C55" s="106">
        <v>2</v>
      </c>
      <c r="D55" s="107">
        <v>-1</v>
      </c>
      <c r="E55" s="98">
        <v>-1</v>
      </c>
      <c r="F55" s="62">
        <v>-1</v>
      </c>
      <c r="G55" s="65">
        <f t="shared" si="7"/>
        <v>100000</v>
      </c>
      <c r="H55" s="65">
        <f t="shared" si="7"/>
        <v>100000</v>
      </c>
      <c r="I55" s="65">
        <f t="shared" si="7"/>
        <v>100000</v>
      </c>
      <c r="J55" s="66">
        <f t="shared" si="8"/>
        <v>0</v>
      </c>
      <c r="K55" s="67">
        <f t="shared" si="8"/>
        <v>0</v>
      </c>
      <c r="L55" s="68">
        <f t="shared" si="8"/>
        <v>0</v>
      </c>
      <c r="M55" s="66">
        <f t="shared" si="3"/>
        <v>0</v>
      </c>
      <c r="N55" s="67">
        <f t="shared" si="3"/>
        <v>0</v>
      </c>
      <c r="O55" s="68">
        <f t="shared" si="3"/>
        <v>0</v>
      </c>
    </row>
    <row r="56" spans="1:15" x14ac:dyDescent="0.4">
      <c r="A56" s="7">
        <v>48</v>
      </c>
      <c r="B56" s="105">
        <v>44011</v>
      </c>
      <c r="C56" s="106">
        <v>1</v>
      </c>
      <c r="D56" s="107">
        <v>1.27</v>
      </c>
      <c r="E56" s="98">
        <v>1.5</v>
      </c>
      <c r="F56" s="63">
        <v>2</v>
      </c>
      <c r="G56" s="65">
        <f t="shared" si="7"/>
        <v>100000</v>
      </c>
      <c r="H56" s="65">
        <f t="shared" si="7"/>
        <v>100000</v>
      </c>
      <c r="I56" s="65">
        <f t="shared" si="7"/>
        <v>100000</v>
      </c>
      <c r="J56" s="66">
        <f t="shared" si="8"/>
        <v>0</v>
      </c>
      <c r="K56" s="67">
        <f t="shared" si="8"/>
        <v>0</v>
      </c>
      <c r="L56" s="68">
        <f t="shared" si="8"/>
        <v>0</v>
      </c>
      <c r="M56" s="66">
        <f t="shared" si="3"/>
        <v>0</v>
      </c>
      <c r="N56" s="67">
        <f t="shared" si="3"/>
        <v>0</v>
      </c>
      <c r="O56" s="68">
        <f t="shared" si="3"/>
        <v>0</v>
      </c>
    </row>
    <row r="57" spans="1:15" x14ac:dyDescent="0.4">
      <c r="A57" s="7">
        <v>49</v>
      </c>
      <c r="B57" s="105">
        <v>44005</v>
      </c>
      <c r="C57" s="106">
        <v>1</v>
      </c>
      <c r="D57" s="107">
        <v>1.27</v>
      </c>
      <c r="E57" s="98">
        <v>-1</v>
      </c>
      <c r="F57" s="62">
        <v>-1</v>
      </c>
      <c r="G57" s="65">
        <f t="shared" si="7"/>
        <v>100000</v>
      </c>
      <c r="H57" s="65">
        <f t="shared" si="7"/>
        <v>100000</v>
      </c>
      <c r="I57" s="65">
        <f t="shared" si="7"/>
        <v>100000</v>
      </c>
      <c r="J57" s="66">
        <f t="shared" ref="J57:L58" si="9">IF(G56="","",G56*$J$6/100)</f>
        <v>0</v>
      </c>
      <c r="K57" s="67">
        <f t="shared" si="9"/>
        <v>0</v>
      </c>
      <c r="L57" s="68">
        <f t="shared" si="9"/>
        <v>0</v>
      </c>
      <c r="M57" s="66">
        <f>IF(D57="","",J57*D57)</f>
        <v>0</v>
      </c>
      <c r="N57" s="67">
        <f>IF(E57="","",K57*E57)</f>
        <v>0</v>
      </c>
      <c r="O57" s="68">
        <f>IF(F57="","",L57*F57)</f>
        <v>0</v>
      </c>
    </row>
    <row r="58" spans="1:15" ht="19.5" thickBot="1" x14ac:dyDescent="0.45">
      <c r="A58" s="7">
        <v>50</v>
      </c>
      <c r="B58" s="133">
        <v>44005</v>
      </c>
      <c r="C58" s="106">
        <v>1</v>
      </c>
      <c r="D58" s="108">
        <v>-1</v>
      </c>
      <c r="E58" s="109">
        <v>-1</v>
      </c>
      <c r="F58" s="129">
        <v>-1</v>
      </c>
      <c r="G58" s="89">
        <f>IF(D58="","",G57+M58)</f>
        <v>100000</v>
      </c>
      <c r="H58" s="89">
        <f>IF(E58="","",H57+N58)</f>
        <v>100000</v>
      </c>
      <c r="I58" s="94">
        <f>IF(F58="","",I57+O58)</f>
        <v>100000</v>
      </c>
      <c r="J58" s="66">
        <f t="shared" si="9"/>
        <v>0</v>
      </c>
      <c r="K58" s="67">
        <f t="shared" si="9"/>
        <v>0</v>
      </c>
      <c r="L58" s="68">
        <f t="shared" si="9"/>
        <v>0</v>
      </c>
      <c r="M58" s="66">
        <f>IF(D58="","",J58*D58)</f>
        <v>0</v>
      </c>
      <c r="N58" s="67">
        <f t="shared" si="3"/>
        <v>0</v>
      </c>
      <c r="O58" s="68">
        <f t="shared" si="3"/>
        <v>0</v>
      </c>
    </row>
    <row r="59" spans="1:15" ht="19.5" thickBot="1" x14ac:dyDescent="0.45">
      <c r="A59" s="7"/>
      <c r="B59" s="142" t="s">
        <v>5</v>
      </c>
      <c r="C59" s="143"/>
      <c r="D59" s="5">
        <f>COUNTIF(D9:D58,1.27)</f>
        <v>24</v>
      </c>
      <c r="E59" s="5">
        <f>COUNTIF(E9:E58,1.5)</f>
        <v>21</v>
      </c>
      <c r="F59" s="6">
        <f>COUNTIF(F9:F58,2)</f>
        <v>16</v>
      </c>
      <c r="G59" s="72">
        <f>MAX(G8:G58)</f>
        <v>100000</v>
      </c>
      <c r="H59" s="73">
        <f>MAX(H8:H58)</f>
        <v>100000</v>
      </c>
      <c r="I59" s="74">
        <f>MAX(I8:I58)</f>
        <v>100000</v>
      </c>
      <c r="J59" s="75" t="s">
        <v>31</v>
      </c>
      <c r="K59" s="76">
        <f>ABS(B58-B9)</f>
        <v>156</v>
      </c>
      <c r="L59" s="77" t="s">
        <v>32</v>
      </c>
      <c r="M59" s="78"/>
      <c r="N59" s="79"/>
      <c r="O59" s="80"/>
    </row>
    <row r="60" spans="1:15" ht="19.5" thickBot="1" x14ac:dyDescent="0.45">
      <c r="A60" s="7"/>
      <c r="B60" s="136" t="s">
        <v>6</v>
      </c>
      <c r="C60" s="137"/>
      <c r="D60" s="5">
        <f>COUNTIF(D9:D58,-1)</f>
        <v>26</v>
      </c>
      <c r="E60" s="5">
        <f>COUNTIF(E9:E58,-1)</f>
        <v>29</v>
      </c>
      <c r="F60" s="6">
        <f>COUNTIF(F9:F58,-1)</f>
        <v>34</v>
      </c>
      <c r="G60" s="168" t="s">
        <v>30</v>
      </c>
      <c r="H60" s="169"/>
      <c r="I60" s="170"/>
      <c r="J60" s="168" t="s">
        <v>33</v>
      </c>
      <c r="K60" s="169"/>
      <c r="L60" s="170"/>
      <c r="M60" s="78"/>
      <c r="N60" s="79"/>
      <c r="O60" s="80"/>
    </row>
    <row r="61" spans="1:15" ht="19.5" thickBot="1" x14ac:dyDescent="0.45">
      <c r="A61" s="7"/>
      <c r="B61" s="136" t="s">
        <v>35</v>
      </c>
      <c r="C61" s="137"/>
      <c r="D61" s="5">
        <f>COUNTIF(D9:D58,0)</f>
        <v>0</v>
      </c>
      <c r="E61" s="5">
        <f>COUNTIF(E9:E58,0)</f>
        <v>0</v>
      </c>
      <c r="F61" s="5">
        <f>COUNTIF(F9:F58,0)</f>
        <v>0</v>
      </c>
      <c r="G61" s="81">
        <f>G59/G8</f>
        <v>1</v>
      </c>
      <c r="H61" s="82">
        <f>H59/H8</f>
        <v>1</v>
      </c>
      <c r="I61" s="83">
        <f>I59/I8</f>
        <v>1</v>
      </c>
      <c r="J61" s="84">
        <f>(G61-100%)*30/K59</f>
        <v>0</v>
      </c>
      <c r="K61" s="84">
        <f>(H61-100%)*30/K59</f>
        <v>0</v>
      </c>
      <c r="L61" s="85">
        <f>(I61-100%)*30/K59</f>
        <v>0</v>
      </c>
      <c r="M61" s="86"/>
      <c r="N61" s="87"/>
      <c r="O61" s="88"/>
    </row>
    <row r="62" spans="1:15" ht="19.5" thickBot="1" x14ac:dyDescent="0.45">
      <c r="A62" s="3"/>
      <c r="B62" s="134" t="s">
        <v>4</v>
      </c>
      <c r="C62" s="135"/>
      <c r="D62" s="61">
        <f>D59/(D59+D60+D61)</f>
        <v>0.48</v>
      </c>
      <c r="E62" s="56">
        <f>E59/(E59+E60+E61)</f>
        <v>0.42</v>
      </c>
      <c r="F62" s="57">
        <f>F59/(F59+F60+F61)</f>
        <v>0.32</v>
      </c>
    </row>
    <row r="64" spans="1:15" x14ac:dyDescent="0.4">
      <c r="D64" s="55"/>
      <c r="E64" s="55"/>
      <c r="F64" s="55"/>
    </row>
  </sheetData>
  <mergeCells count="11">
    <mergeCell ref="B59:C59"/>
    <mergeCell ref="G6:I6"/>
    <mergeCell ref="J6:L6"/>
    <mergeCell ref="M6:O6"/>
    <mergeCell ref="J8:L8"/>
    <mergeCell ref="M8:O8"/>
    <mergeCell ref="B60:C60"/>
    <mergeCell ref="G60:I60"/>
    <mergeCell ref="J60:L60"/>
    <mergeCell ref="B61:C61"/>
    <mergeCell ref="B62:C62"/>
  </mergeCells>
  <phoneticPr fontId="1"/>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検証シート</vt:lpstr>
      <vt:lpstr>画像</vt:lpstr>
      <vt:lpstr>気づき</vt:lpstr>
      <vt:lpstr>検証終了通貨</vt:lpstr>
      <vt:lpstr>検証シート (7％)</vt:lpstr>
      <vt:lpstr>検証シート (3％) </vt:lpstr>
      <vt:lpstr>検証シート (0％)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木村壽巳</dc:creator>
  <cp:lastModifiedBy>user</cp:lastModifiedBy>
  <dcterms:created xsi:type="dcterms:W3CDTF">2020-09-18T03:10:57Z</dcterms:created>
  <dcterms:modified xsi:type="dcterms:W3CDTF">2020-11-30T08:26:36Z</dcterms:modified>
</cp:coreProperties>
</file>