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フリスタFX\002 トレード管理シート\検証\"/>
    </mc:Choice>
  </mc:AlternateContent>
  <bookViews>
    <workbookView xWindow="0" yWindow="0" windowWidth="28800" windowHeight="12450"/>
  </bookViews>
  <sheets>
    <sheet name="検証シート" sheetId="1" r:id="rId1"/>
    <sheet name="画像" sheetId="6" r:id="rId2"/>
    <sheet name="気づき" sheetId="5" r:id="rId3"/>
    <sheet name="検証終了通貨" sheetId="2" r:id="rId4"/>
    <sheet name="検証シート (27％)" sheetId="8" r:id="rId5"/>
    <sheet name="検証シート (30％) " sheetId="9" r:id="rId6"/>
    <sheet name="検証シート (28％)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9" l="1"/>
  <c r="K59" i="8"/>
  <c r="J17" i="1" l="1"/>
  <c r="M17" i="1" s="1"/>
  <c r="G17" i="1" s="1"/>
  <c r="K17" i="1"/>
  <c r="L17" i="1"/>
  <c r="N17" i="1"/>
  <c r="H17" i="1" s="1"/>
  <c r="O17" i="1"/>
  <c r="I17" i="1" s="1"/>
  <c r="K18" i="1" l="1"/>
  <c r="N18" i="1" s="1"/>
  <c r="H18" i="1" s="1"/>
  <c r="L18" i="1"/>
  <c r="O18" i="1" s="1"/>
  <c r="I18" i="1" s="1"/>
  <c r="J18" i="1"/>
  <c r="M18" i="1" s="1"/>
  <c r="G18" i="1" s="1"/>
  <c r="K59" i="1"/>
  <c r="K59" i="7"/>
  <c r="L19" i="1" l="1"/>
  <c r="O19" i="1" s="1"/>
  <c r="I19" i="1" s="1"/>
  <c r="J19" i="1"/>
  <c r="M19" i="1" s="1"/>
  <c r="G19" i="1" s="1"/>
  <c r="K19" i="1"/>
  <c r="N19" i="1" s="1"/>
  <c r="H19" i="1" s="1"/>
  <c r="T6" i="1"/>
  <c r="T7" i="1" s="1"/>
  <c r="U7" i="1" s="1"/>
  <c r="J9" i="1"/>
  <c r="M9" i="1" s="1"/>
  <c r="G9" i="1" s="1"/>
  <c r="J10" i="1" s="1"/>
  <c r="K9" i="1"/>
  <c r="L9" i="1"/>
  <c r="O9" i="1" s="1"/>
  <c r="I9" i="1" s="1"/>
  <c r="L10" i="1" s="1"/>
  <c r="N9" i="1"/>
  <c r="H9" i="1" s="1"/>
  <c r="I10" i="1"/>
  <c r="L11" i="1" s="1"/>
  <c r="O11" i="1" s="1"/>
  <c r="M10" i="1"/>
  <c r="G10" i="1" s="1"/>
  <c r="J11" i="1" s="1"/>
  <c r="M11" i="1" s="1"/>
  <c r="O10" i="1"/>
  <c r="K20" i="1" l="1"/>
  <c r="N20" i="1" s="1"/>
  <c r="H20" i="1" s="1"/>
  <c r="J20" i="1"/>
  <c r="M20" i="1" s="1"/>
  <c r="G20" i="1" s="1"/>
  <c r="L20" i="1"/>
  <c r="O20" i="1" s="1"/>
  <c r="I20" i="1" s="1"/>
  <c r="T5" i="1"/>
  <c r="U5" i="1" s="1"/>
  <c r="K10" i="1"/>
  <c r="N10" i="1" s="1"/>
  <c r="H10" i="1" s="1"/>
  <c r="I11" i="1"/>
  <c r="G11" i="1"/>
  <c r="F61" i="9"/>
  <c r="E61" i="9"/>
  <c r="D61" i="9"/>
  <c r="F60" i="9"/>
  <c r="E60" i="9"/>
  <c r="D60" i="9"/>
  <c r="F59" i="9"/>
  <c r="E59" i="9"/>
  <c r="D59" i="9"/>
  <c r="J9" i="9"/>
  <c r="M9" i="9" s="1"/>
  <c r="J8" i="9"/>
  <c r="I8" i="9"/>
  <c r="L9" i="9" s="1"/>
  <c r="O9" i="9" s="1"/>
  <c r="I9" i="9" s="1"/>
  <c r="H8" i="9"/>
  <c r="G8" i="9"/>
  <c r="F61" i="8"/>
  <c r="E61" i="8"/>
  <c r="D61" i="8"/>
  <c r="F60" i="8"/>
  <c r="E60" i="8"/>
  <c r="D60" i="8"/>
  <c r="F59" i="8"/>
  <c r="E59" i="8"/>
  <c r="D59" i="8"/>
  <c r="K9" i="8"/>
  <c r="N9" i="8" s="1"/>
  <c r="J8" i="8"/>
  <c r="I8" i="8"/>
  <c r="H8" i="8"/>
  <c r="G8" i="8"/>
  <c r="F61" i="7"/>
  <c r="E61" i="7"/>
  <c r="D61" i="7"/>
  <c r="F60" i="7"/>
  <c r="E60" i="7"/>
  <c r="D60" i="7"/>
  <c r="F59" i="7"/>
  <c r="E59" i="7"/>
  <c r="D59" i="7"/>
  <c r="J8" i="7"/>
  <c r="I8" i="7"/>
  <c r="L9" i="7" s="1"/>
  <c r="O9" i="7" s="1"/>
  <c r="H8" i="7"/>
  <c r="K9" i="7" s="1"/>
  <c r="N9" i="7" s="1"/>
  <c r="G8" i="7"/>
  <c r="J9" i="7" s="1"/>
  <c r="M9" i="7" s="1"/>
  <c r="F62" i="8" l="1"/>
  <c r="E62" i="7"/>
  <c r="D62" i="9"/>
  <c r="K21" i="1"/>
  <c r="N21" i="1" s="1"/>
  <c r="H21" i="1" s="1"/>
  <c r="J21" i="1"/>
  <c r="M21" i="1" s="1"/>
  <c r="G21" i="1" s="1"/>
  <c r="L21" i="1"/>
  <c r="O21" i="1" s="1"/>
  <c r="I21" i="1"/>
  <c r="D62" i="8"/>
  <c r="E62" i="9"/>
  <c r="E62" i="8"/>
  <c r="F62" i="9"/>
  <c r="K11" i="1"/>
  <c r="N11" i="1" s="1"/>
  <c r="H11" i="1"/>
  <c r="J12" i="1"/>
  <c r="M12" i="1" s="1"/>
  <c r="G12" i="1"/>
  <c r="L12" i="1"/>
  <c r="O12" i="1" s="1"/>
  <c r="I12" i="1" s="1"/>
  <c r="L10" i="9"/>
  <c r="O10" i="9" s="1"/>
  <c r="I10" i="9" s="1"/>
  <c r="K9" i="9"/>
  <c r="N9" i="9" s="1"/>
  <c r="H9" i="9"/>
  <c r="G9" i="9"/>
  <c r="J9" i="8"/>
  <c r="M9" i="8" s="1"/>
  <c r="G9" i="8" s="1"/>
  <c r="L9" i="8"/>
  <c r="O9" i="8" s="1"/>
  <c r="I9" i="8" s="1"/>
  <c r="H9" i="8"/>
  <c r="F62" i="7"/>
  <c r="G9" i="7"/>
  <c r="H9" i="7"/>
  <c r="D62" i="7"/>
  <c r="I9" i="7"/>
  <c r="J22" i="1" l="1"/>
  <c r="M22" i="1" s="1"/>
  <c r="G22" i="1" s="1"/>
  <c r="L22" i="1"/>
  <c r="O22" i="1" s="1"/>
  <c r="I22" i="1" s="1"/>
  <c r="K22" i="1"/>
  <c r="N22" i="1" s="1"/>
  <c r="H22" i="1" s="1"/>
  <c r="L13" i="1"/>
  <c r="O13" i="1" s="1"/>
  <c r="I13" i="1" s="1"/>
  <c r="K12" i="1"/>
  <c r="N12" i="1" s="1"/>
  <c r="H12" i="1" s="1"/>
  <c r="J13" i="1"/>
  <c r="M13" i="1" s="1"/>
  <c r="G13" i="1" s="1"/>
  <c r="L11" i="9"/>
  <c r="O11" i="9" s="1"/>
  <c r="I11" i="9" s="1"/>
  <c r="K10" i="9"/>
  <c r="N10" i="9" s="1"/>
  <c r="H10" i="9" s="1"/>
  <c r="J10" i="9"/>
  <c r="M10" i="9" s="1"/>
  <c r="G10" i="9" s="1"/>
  <c r="J10" i="8"/>
  <c r="M10" i="8" s="1"/>
  <c r="G10" i="8" s="1"/>
  <c r="L10" i="8"/>
  <c r="O10" i="8" s="1"/>
  <c r="I10" i="8" s="1"/>
  <c r="K10" i="8"/>
  <c r="N10" i="8" s="1"/>
  <c r="H10" i="8" s="1"/>
  <c r="J10" i="7"/>
  <c r="M10" i="7" s="1"/>
  <c r="G10" i="7" s="1"/>
  <c r="K10" i="7"/>
  <c r="N10" i="7" s="1"/>
  <c r="H10" i="7" s="1"/>
  <c r="L10" i="7"/>
  <c r="O10" i="7" s="1"/>
  <c r="I10" i="7" s="1"/>
  <c r="L23" i="1" l="1"/>
  <c r="O23" i="1" s="1"/>
  <c r="I23" i="1" s="1"/>
  <c r="K23" i="1"/>
  <c r="N23" i="1" s="1"/>
  <c r="H23" i="1" s="1"/>
  <c r="J23" i="1"/>
  <c r="M23" i="1" s="1"/>
  <c r="G23" i="1"/>
  <c r="K13" i="1"/>
  <c r="N13" i="1" s="1"/>
  <c r="H13" i="1"/>
  <c r="L14" i="1"/>
  <c r="O14" i="1" s="1"/>
  <c r="I14" i="1"/>
  <c r="J14" i="1"/>
  <c r="M14" i="1" s="1"/>
  <c r="G14" i="1" s="1"/>
  <c r="L12" i="9"/>
  <c r="O12" i="9" s="1"/>
  <c r="I12" i="9" s="1"/>
  <c r="J11" i="9"/>
  <c r="M11" i="9" s="1"/>
  <c r="G11" i="9" s="1"/>
  <c r="K11" i="9"/>
  <c r="N11" i="9" s="1"/>
  <c r="H11" i="9" s="1"/>
  <c r="J11" i="8"/>
  <c r="M11" i="8" s="1"/>
  <c r="G11" i="8" s="1"/>
  <c r="K11" i="8"/>
  <c r="N11" i="8" s="1"/>
  <c r="H11" i="8" s="1"/>
  <c r="L11" i="8"/>
  <c r="O11" i="8" s="1"/>
  <c r="I11" i="8" s="1"/>
  <c r="J11" i="7"/>
  <c r="M11" i="7" s="1"/>
  <c r="G11" i="7" s="1"/>
  <c r="K11" i="7"/>
  <c r="N11" i="7" s="1"/>
  <c r="H11" i="7" s="1"/>
  <c r="L11" i="7"/>
  <c r="O11" i="7" s="1"/>
  <c r="I11" i="7" s="1"/>
  <c r="K24" i="1" l="1"/>
  <c r="N24" i="1" s="1"/>
  <c r="H24" i="1" s="1"/>
  <c r="L24" i="1"/>
  <c r="O24" i="1" s="1"/>
  <c r="I24" i="1" s="1"/>
  <c r="J24" i="1"/>
  <c r="M24" i="1" s="1"/>
  <c r="G24" i="1" s="1"/>
  <c r="J15" i="1"/>
  <c r="M15" i="1" s="1"/>
  <c r="G15" i="1" s="1"/>
  <c r="K14" i="1"/>
  <c r="N14" i="1" s="1"/>
  <c r="H14" i="1" s="1"/>
  <c r="L15" i="1"/>
  <c r="O15" i="1" s="1"/>
  <c r="I15" i="1" s="1"/>
  <c r="L13" i="9"/>
  <c r="O13" i="9" s="1"/>
  <c r="I13" i="9" s="1"/>
  <c r="J12" i="9"/>
  <c r="M12" i="9" s="1"/>
  <c r="G12" i="9" s="1"/>
  <c r="K12" i="9"/>
  <c r="N12" i="9" s="1"/>
  <c r="H12" i="9" s="1"/>
  <c r="J12" i="8"/>
  <c r="M12" i="8" s="1"/>
  <c r="G12" i="8" s="1"/>
  <c r="K12" i="8"/>
  <c r="N12" i="8" s="1"/>
  <c r="H12" i="8" s="1"/>
  <c r="L12" i="8"/>
  <c r="O12" i="8" s="1"/>
  <c r="I12" i="8" s="1"/>
  <c r="L12" i="7"/>
  <c r="O12" i="7" s="1"/>
  <c r="I12" i="7" s="1"/>
  <c r="K12" i="7"/>
  <c r="N12" i="7" s="1"/>
  <c r="H12" i="7" s="1"/>
  <c r="J12" i="7"/>
  <c r="M12" i="7" s="1"/>
  <c r="G12" i="7" s="1"/>
  <c r="L16" i="1" l="1"/>
  <c r="O16" i="1" s="1"/>
  <c r="I16" i="1" s="1"/>
  <c r="K15" i="1"/>
  <c r="N15" i="1" s="1"/>
  <c r="H15" i="1"/>
  <c r="J16" i="1"/>
  <c r="M16" i="1" s="1"/>
  <c r="G16" i="1" s="1"/>
  <c r="J13" i="9"/>
  <c r="M13" i="9" s="1"/>
  <c r="G13" i="9" s="1"/>
  <c r="L14" i="9"/>
  <c r="O14" i="9" s="1"/>
  <c r="I14" i="9" s="1"/>
  <c r="K13" i="9"/>
  <c r="N13" i="9" s="1"/>
  <c r="H13" i="9" s="1"/>
  <c r="L13" i="8"/>
  <c r="O13" i="8" s="1"/>
  <c r="I13" i="8" s="1"/>
  <c r="K13" i="8"/>
  <c r="N13" i="8" s="1"/>
  <c r="H13" i="8" s="1"/>
  <c r="J13" i="8"/>
  <c r="M13" i="8" s="1"/>
  <c r="G13" i="8" s="1"/>
  <c r="K13" i="7"/>
  <c r="N13" i="7" s="1"/>
  <c r="H13" i="7" s="1"/>
  <c r="L13" i="7"/>
  <c r="O13" i="7" s="1"/>
  <c r="I13" i="7" s="1"/>
  <c r="J13" i="7"/>
  <c r="M13" i="7" s="1"/>
  <c r="G13" i="7" s="1"/>
  <c r="K16" i="1" l="1"/>
  <c r="N16" i="1" s="1"/>
  <c r="H16" i="1" s="1"/>
  <c r="L15" i="9"/>
  <c r="O15" i="9" s="1"/>
  <c r="I15" i="9" s="1"/>
  <c r="J14" i="9"/>
  <c r="M14" i="9" s="1"/>
  <c r="G14" i="9"/>
  <c r="K14" i="9"/>
  <c r="N14" i="9" s="1"/>
  <c r="H14" i="9" s="1"/>
  <c r="K14" i="8"/>
  <c r="N14" i="8" s="1"/>
  <c r="H14" i="8" s="1"/>
  <c r="L14" i="8"/>
  <c r="O14" i="8" s="1"/>
  <c r="I14" i="8" s="1"/>
  <c r="J14" i="8"/>
  <c r="M14" i="8" s="1"/>
  <c r="G14" i="8" s="1"/>
  <c r="L14" i="7"/>
  <c r="O14" i="7" s="1"/>
  <c r="I14" i="7" s="1"/>
  <c r="K14" i="7"/>
  <c r="N14" i="7" s="1"/>
  <c r="H14" i="7" s="1"/>
  <c r="J14" i="7"/>
  <c r="M14" i="7" s="1"/>
  <c r="G14" i="7" s="1"/>
  <c r="L16" i="9" l="1"/>
  <c r="O16" i="9" s="1"/>
  <c r="I16" i="9" s="1"/>
  <c r="K15" i="9"/>
  <c r="N15" i="9" s="1"/>
  <c r="H15" i="9" s="1"/>
  <c r="J15" i="9"/>
  <c r="M15" i="9" s="1"/>
  <c r="G15" i="9" s="1"/>
  <c r="J15" i="8"/>
  <c r="M15" i="8" s="1"/>
  <c r="G15" i="8" s="1"/>
  <c r="L15" i="8"/>
  <c r="O15" i="8" s="1"/>
  <c r="I15" i="8" s="1"/>
  <c r="K15" i="8"/>
  <c r="N15" i="8" s="1"/>
  <c r="H15" i="8" s="1"/>
  <c r="J15" i="7"/>
  <c r="M15" i="7" s="1"/>
  <c r="G15" i="7" s="1"/>
  <c r="K15" i="7"/>
  <c r="N15" i="7" s="1"/>
  <c r="H15" i="7" s="1"/>
  <c r="L15" i="7"/>
  <c r="O15" i="7" s="1"/>
  <c r="I15" i="7" s="1"/>
  <c r="J16" i="9" l="1"/>
  <c r="M16" i="9" s="1"/>
  <c r="G16" i="9"/>
  <c r="K16" i="9"/>
  <c r="N16" i="9" s="1"/>
  <c r="H16" i="9" s="1"/>
  <c r="L17" i="9"/>
  <c r="O17" i="9" s="1"/>
  <c r="I17" i="9" s="1"/>
  <c r="L16" i="8"/>
  <c r="O16" i="8" s="1"/>
  <c r="I16" i="8" s="1"/>
  <c r="J16" i="8"/>
  <c r="M16" i="8" s="1"/>
  <c r="G16" i="8" s="1"/>
  <c r="K16" i="8"/>
  <c r="N16" i="8" s="1"/>
  <c r="H16" i="8" s="1"/>
  <c r="L16" i="7"/>
  <c r="O16" i="7" s="1"/>
  <c r="I16" i="7" s="1"/>
  <c r="K16" i="7"/>
  <c r="N16" i="7" s="1"/>
  <c r="H16" i="7" s="1"/>
  <c r="J16" i="7"/>
  <c r="M16" i="7" s="1"/>
  <c r="G16" i="7" s="1"/>
  <c r="L18" i="9" l="1"/>
  <c r="O18" i="9" s="1"/>
  <c r="I18" i="9" s="1"/>
  <c r="K17" i="9"/>
  <c r="N17" i="9" s="1"/>
  <c r="H17" i="9" s="1"/>
  <c r="J17" i="9"/>
  <c r="M17" i="9" s="1"/>
  <c r="G17" i="9" s="1"/>
  <c r="K17" i="8"/>
  <c r="N17" i="8" s="1"/>
  <c r="H17" i="8" s="1"/>
  <c r="J17" i="8"/>
  <c r="M17" i="8" s="1"/>
  <c r="G17" i="8" s="1"/>
  <c r="L17" i="8"/>
  <c r="O17" i="8" s="1"/>
  <c r="I17" i="8" s="1"/>
  <c r="L17" i="7"/>
  <c r="O17" i="7" s="1"/>
  <c r="I17" i="7" s="1"/>
  <c r="K17" i="7"/>
  <c r="N17" i="7" s="1"/>
  <c r="H17" i="7" s="1"/>
  <c r="J17" i="7"/>
  <c r="M17" i="7" s="1"/>
  <c r="G17" i="7" s="1"/>
  <c r="J18" i="9" l="1"/>
  <c r="M18" i="9" s="1"/>
  <c r="G18" i="9"/>
  <c r="K18" i="9"/>
  <c r="N18" i="9" s="1"/>
  <c r="H18" i="9" s="1"/>
  <c r="L19" i="9"/>
  <c r="O19" i="9" s="1"/>
  <c r="I19" i="9" s="1"/>
  <c r="J18" i="8"/>
  <c r="M18" i="8" s="1"/>
  <c r="G18" i="8" s="1"/>
  <c r="L18" i="8"/>
  <c r="O18" i="8" s="1"/>
  <c r="I18" i="8" s="1"/>
  <c r="K18" i="8"/>
  <c r="N18" i="8" s="1"/>
  <c r="H18" i="8" s="1"/>
  <c r="J18" i="7"/>
  <c r="M18" i="7" s="1"/>
  <c r="G18" i="7" s="1"/>
  <c r="K18" i="7"/>
  <c r="N18" i="7" s="1"/>
  <c r="H18" i="7" s="1"/>
  <c r="L18" i="7"/>
  <c r="O18" i="7" s="1"/>
  <c r="I18" i="7" s="1"/>
  <c r="L20" i="9" l="1"/>
  <c r="O20" i="9" s="1"/>
  <c r="I20" i="9"/>
  <c r="K19" i="9"/>
  <c r="N19" i="9" s="1"/>
  <c r="H19" i="9" s="1"/>
  <c r="J19" i="9"/>
  <c r="M19" i="9" s="1"/>
  <c r="G19" i="9" s="1"/>
  <c r="L19" i="8"/>
  <c r="O19" i="8" s="1"/>
  <c r="I19" i="8" s="1"/>
  <c r="K19" i="8"/>
  <c r="N19" i="8" s="1"/>
  <c r="H19" i="8" s="1"/>
  <c r="J19" i="8"/>
  <c r="M19" i="8" s="1"/>
  <c r="G19" i="8" s="1"/>
  <c r="K19" i="7"/>
  <c r="N19" i="7" s="1"/>
  <c r="H19" i="7" s="1"/>
  <c r="J19" i="7"/>
  <c r="M19" i="7" s="1"/>
  <c r="G19" i="7" s="1"/>
  <c r="L19" i="7"/>
  <c r="O19" i="7" s="1"/>
  <c r="I19" i="7" s="1"/>
  <c r="J20" i="9" l="1"/>
  <c r="M20" i="9" s="1"/>
  <c r="G20" i="9"/>
  <c r="K20" i="9"/>
  <c r="N20" i="9" s="1"/>
  <c r="H20" i="9" s="1"/>
  <c r="L21" i="9"/>
  <c r="O21" i="9" s="1"/>
  <c r="I21" i="9" s="1"/>
  <c r="J20" i="8"/>
  <c r="M20" i="8" s="1"/>
  <c r="G20" i="8" s="1"/>
  <c r="K20" i="8"/>
  <c r="N20" i="8" s="1"/>
  <c r="H20" i="8" s="1"/>
  <c r="L20" i="8"/>
  <c r="O20" i="8" s="1"/>
  <c r="I20" i="8" s="1"/>
  <c r="L20" i="7"/>
  <c r="O20" i="7" s="1"/>
  <c r="I20" i="7" s="1"/>
  <c r="J20" i="7"/>
  <c r="M20" i="7" s="1"/>
  <c r="G20" i="7" s="1"/>
  <c r="K20" i="7"/>
  <c r="N20" i="7" s="1"/>
  <c r="H20" i="7"/>
  <c r="L22" i="9" l="1"/>
  <c r="O22" i="9" s="1"/>
  <c r="I22" i="9" s="1"/>
  <c r="K21" i="9"/>
  <c r="N21" i="9" s="1"/>
  <c r="H21" i="9" s="1"/>
  <c r="J21" i="9"/>
  <c r="M21" i="9" s="1"/>
  <c r="G21" i="9" s="1"/>
  <c r="K21" i="8"/>
  <c r="N21" i="8" s="1"/>
  <c r="H21" i="8" s="1"/>
  <c r="J21" i="8"/>
  <c r="M21" i="8" s="1"/>
  <c r="G21" i="8"/>
  <c r="L21" i="8"/>
  <c r="O21" i="8" s="1"/>
  <c r="I21" i="8" s="1"/>
  <c r="J21" i="7"/>
  <c r="M21" i="7" s="1"/>
  <c r="G21" i="7" s="1"/>
  <c r="L21" i="7"/>
  <c r="O21" i="7" s="1"/>
  <c r="I21" i="7" s="1"/>
  <c r="K21" i="7"/>
  <c r="N21" i="7" s="1"/>
  <c r="H21" i="7" s="1"/>
  <c r="L25" i="1" l="1"/>
  <c r="O25" i="1" s="1"/>
  <c r="I25" i="1" s="1"/>
  <c r="J25" i="1"/>
  <c r="M25" i="1" s="1"/>
  <c r="G25" i="1" s="1"/>
  <c r="J22" i="9"/>
  <c r="M22" i="9" s="1"/>
  <c r="G22" i="9" s="1"/>
  <c r="K22" i="9"/>
  <c r="N22" i="9" s="1"/>
  <c r="H22" i="9" s="1"/>
  <c r="L23" i="9"/>
  <c r="O23" i="9" s="1"/>
  <c r="I23" i="9" s="1"/>
  <c r="L22" i="8"/>
  <c r="O22" i="8" s="1"/>
  <c r="I22" i="8" s="1"/>
  <c r="K22" i="8"/>
  <c r="N22" i="8" s="1"/>
  <c r="H22" i="8" s="1"/>
  <c r="J22" i="8"/>
  <c r="M22" i="8" s="1"/>
  <c r="G22" i="8" s="1"/>
  <c r="K22" i="7"/>
  <c r="N22" i="7" s="1"/>
  <c r="H22" i="7" s="1"/>
  <c r="L22" i="7"/>
  <c r="O22" i="7" s="1"/>
  <c r="I22" i="7" s="1"/>
  <c r="J22" i="7"/>
  <c r="M22" i="7" s="1"/>
  <c r="G22" i="7"/>
  <c r="K25" i="1" l="1"/>
  <c r="N25" i="1" s="1"/>
  <c r="H25" i="1" s="1"/>
  <c r="J26" i="1"/>
  <c r="M26" i="1" s="1"/>
  <c r="G26" i="1" s="1"/>
  <c r="L26" i="1"/>
  <c r="O26" i="1" s="1"/>
  <c r="I26" i="1" s="1"/>
  <c r="K23" i="9"/>
  <c r="N23" i="9" s="1"/>
  <c r="H23" i="9" s="1"/>
  <c r="L24" i="9"/>
  <c r="O24" i="9" s="1"/>
  <c r="I24" i="9" s="1"/>
  <c r="J23" i="9"/>
  <c r="M23" i="9" s="1"/>
  <c r="G23" i="9" s="1"/>
  <c r="J23" i="8"/>
  <c r="M23" i="8" s="1"/>
  <c r="G23" i="8"/>
  <c r="K23" i="8"/>
  <c r="N23" i="8" s="1"/>
  <c r="H23" i="8" s="1"/>
  <c r="L23" i="8"/>
  <c r="O23" i="8" s="1"/>
  <c r="I23" i="8" s="1"/>
  <c r="K23" i="7"/>
  <c r="N23" i="7" s="1"/>
  <c r="H23" i="7" s="1"/>
  <c r="L23" i="7"/>
  <c r="O23" i="7" s="1"/>
  <c r="I23" i="7" s="1"/>
  <c r="J23" i="7"/>
  <c r="M23" i="7" s="1"/>
  <c r="G23" i="7" s="1"/>
  <c r="J27" i="1" l="1"/>
  <c r="M27" i="1" s="1"/>
  <c r="G27" i="1" s="1"/>
  <c r="K26" i="1"/>
  <c r="N26" i="1" s="1"/>
  <c r="H26" i="1" s="1"/>
  <c r="L27" i="1"/>
  <c r="O27" i="1" s="1"/>
  <c r="I27" i="1" s="1"/>
  <c r="J24" i="9"/>
  <c r="M24" i="9" s="1"/>
  <c r="G24" i="9" s="1"/>
  <c r="L25" i="9"/>
  <c r="O25" i="9" s="1"/>
  <c r="I25" i="9"/>
  <c r="K24" i="9"/>
  <c r="N24" i="9" s="1"/>
  <c r="H24" i="9" s="1"/>
  <c r="L24" i="8"/>
  <c r="O24" i="8" s="1"/>
  <c r="I24" i="8" s="1"/>
  <c r="K24" i="8"/>
  <c r="N24" i="8" s="1"/>
  <c r="H24" i="8" s="1"/>
  <c r="J24" i="8"/>
  <c r="M24" i="8" s="1"/>
  <c r="G24" i="8" s="1"/>
  <c r="J24" i="7"/>
  <c r="M24" i="7" s="1"/>
  <c r="G24" i="7" s="1"/>
  <c r="L24" i="7"/>
  <c r="O24" i="7" s="1"/>
  <c r="I24" i="7" s="1"/>
  <c r="K24" i="7"/>
  <c r="N24" i="7" s="1"/>
  <c r="H24" i="7" s="1"/>
  <c r="L28" i="1" l="1"/>
  <c r="O28" i="1" s="1"/>
  <c r="I28" i="1" s="1"/>
  <c r="K27" i="1"/>
  <c r="N27" i="1" s="1"/>
  <c r="H27" i="1" s="1"/>
  <c r="J28" i="1"/>
  <c r="M28" i="1" s="1"/>
  <c r="G28" i="1" s="1"/>
  <c r="J25" i="9"/>
  <c r="M25" i="9" s="1"/>
  <c r="G25" i="9" s="1"/>
  <c r="L26" i="9"/>
  <c r="O26" i="9" s="1"/>
  <c r="I26" i="9" s="1"/>
  <c r="K25" i="9"/>
  <c r="N25" i="9" s="1"/>
  <c r="H25" i="9" s="1"/>
  <c r="L25" i="8"/>
  <c r="O25" i="8" s="1"/>
  <c r="I25" i="8" s="1"/>
  <c r="K25" i="8"/>
  <c r="N25" i="8" s="1"/>
  <c r="H25" i="8" s="1"/>
  <c r="J25" i="8"/>
  <c r="M25" i="8" s="1"/>
  <c r="G25" i="8" s="1"/>
  <c r="L25" i="7"/>
  <c r="O25" i="7" s="1"/>
  <c r="I25" i="7" s="1"/>
  <c r="J25" i="7"/>
  <c r="M25" i="7" s="1"/>
  <c r="G25" i="7" s="1"/>
  <c r="K25" i="7"/>
  <c r="N25" i="7" s="1"/>
  <c r="H25" i="7" s="1"/>
  <c r="K28" i="1" l="1"/>
  <c r="N28" i="1" s="1"/>
  <c r="H28" i="1" s="1"/>
  <c r="J29" i="1"/>
  <c r="M29" i="1" s="1"/>
  <c r="G29" i="1" s="1"/>
  <c r="L29" i="1"/>
  <c r="O29" i="1" s="1"/>
  <c r="I29" i="1" s="1"/>
  <c r="K26" i="9"/>
  <c r="N26" i="9" s="1"/>
  <c r="H26" i="9" s="1"/>
  <c r="L27" i="9"/>
  <c r="O27" i="9" s="1"/>
  <c r="I27" i="9" s="1"/>
  <c r="J26" i="9"/>
  <c r="M26" i="9" s="1"/>
  <c r="G26" i="9" s="1"/>
  <c r="J26" i="8"/>
  <c r="M26" i="8" s="1"/>
  <c r="G26" i="8" s="1"/>
  <c r="K26" i="8"/>
  <c r="N26" i="8" s="1"/>
  <c r="H26" i="8" s="1"/>
  <c r="L26" i="8"/>
  <c r="O26" i="8" s="1"/>
  <c r="I26" i="8" s="1"/>
  <c r="L26" i="7"/>
  <c r="O26" i="7" s="1"/>
  <c r="I26" i="7" s="1"/>
  <c r="J26" i="7"/>
  <c r="M26" i="7" s="1"/>
  <c r="G26" i="7" s="1"/>
  <c r="K26" i="7"/>
  <c r="N26" i="7" s="1"/>
  <c r="H26" i="7" s="1"/>
  <c r="L30" i="1" l="1"/>
  <c r="O30" i="1" s="1"/>
  <c r="I30" i="1" s="1"/>
  <c r="J30" i="1"/>
  <c r="M30" i="1" s="1"/>
  <c r="G30" i="1" s="1"/>
  <c r="K29" i="1"/>
  <c r="N29" i="1" s="1"/>
  <c r="H29" i="1" s="1"/>
  <c r="J27" i="9"/>
  <c r="M27" i="9" s="1"/>
  <c r="G27" i="9" s="1"/>
  <c r="L28" i="9"/>
  <c r="O28" i="9" s="1"/>
  <c r="I28" i="9" s="1"/>
  <c r="K27" i="9"/>
  <c r="N27" i="9" s="1"/>
  <c r="H27" i="9" s="1"/>
  <c r="L27" i="8"/>
  <c r="O27" i="8" s="1"/>
  <c r="I27" i="8" s="1"/>
  <c r="J27" i="8"/>
  <c r="M27" i="8" s="1"/>
  <c r="G27" i="8" s="1"/>
  <c r="K27" i="8"/>
  <c r="N27" i="8" s="1"/>
  <c r="H27" i="8" s="1"/>
  <c r="J27" i="7"/>
  <c r="M27" i="7" s="1"/>
  <c r="G27" i="7" s="1"/>
  <c r="L27" i="7"/>
  <c r="O27" i="7" s="1"/>
  <c r="I27" i="7" s="1"/>
  <c r="K27" i="7"/>
  <c r="N27" i="7" s="1"/>
  <c r="H27" i="7" s="1"/>
  <c r="J31" i="1" l="1"/>
  <c r="M31" i="1" s="1"/>
  <c r="G31" i="1" s="1"/>
  <c r="K30" i="1"/>
  <c r="N30" i="1" s="1"/>
  <c r="H30" i="1" s="1"/>
  <c r="L31" i="1"/>
  <c r="O31" i="1" s="1"/>
  <c r="I31" i="1" s="1"/>
  <c r="K28" i="9"/>
  <c r="N28" i="9" s="1"/>
  <c r="H28" i="9" s="1"/>
  <c r="L29" i="9"/>
  <c r="O29" i="9" s="1"/>
  <c r="I29" i="9" s="1"/>
  <c r="J28" i="9"/>
  <c r="M28" i="9" s="1"/>
  <c r="G28" i="9" s="1"/>
  <c r="L28" i="8"/>
  <c r="O28" i="8" s="1"/>
  <c r="I28" i="8" s="1"/>
  <c r="J28" i="8"/>
  <c r="M28" i="8" s="1"/>
  <c r="G28" i="8" s="1"/>
  <c r="K28" i="8"/>
  <c r="N28" i="8" s="1"/>
  <c r="H28" i="8" s="1"/>
  <c r="K28" i="7"/>
  <c r="N28" i="7" s="1"/>
  <c r="H28" i="7" s="1"/>
  <c r="L28" i="7"/>
  <c r="O28" i="7" s="1"/>
  <c r="I28" i="7" s="1"/>
  <c r="J28" i="7"/>
  <c r="M28" i="7" s="1"/>
  <c r="G28" i="7" s="1"/>
  <c r="K31" i="1" l="1"/>
  <c r="N31" i="1" s="1"/>
  <c r="H31" i="1" s="1"/>
  <c r="L32" i="1"/>
  <c r="O32" i="1" s="1"/>
  <c r="I32" i="1" s="1"/>
  <c r="J32" i="1"/>
  <c r="M32" i="1" s="1"/>
  <c r="G32" i="1" s="1"/>
  <c r="J29" i="9"/>
  <c r="M29" i="9" s="1"/>
  <c r="G29" i="9" s="1"/>
  <c r="K29" i="9"/>
  <c r="N29" i="9" s="1"/>
  <c r="H29" i="9" s="1"/>
  <c r="L30" i="9"/>
  <c r="O30" i="9" s="1"/>
  <c r="I30" i="9" s="1"/>
  <c r="J29" i="8"/>
  <c r="M29" i="8" s="1"/>
  <c r="G29" i="8" s="1"/>
  <c r="L29" i="8"/>
  <c r="O29" i="8" s="1"/>
  <c r="I29" i="8" s="1"/>
  <c r="K29" i="8"/>
  <c r="N29" i="8" s="1"/>
  <c r="H29" i="8" s="1"/>
  <c r="J29" i="7"/>
  <c r="M29" i="7" s="1"/>
  <c r="G29" i="7" s="1"/>
  <c r="L29" i="7"/>
  <c r="O29" i="7" s="1"/>
  <c r="I29" i="7" s="1"/>
  <c r="K29" i="7"/>
  <c r="N29" i="7" s="1"/>
  <c r="H29" i="7" s="1"/>
  <c r="L33" i="1" l="1"/>
  <c r="O33" i="1" s="1"/>
  <c r="I33" i="1" s="1"/>
  <c r="K32" i="1"/>
  <c r="N32" i="1" s="1"/>
  <c r="H32" i="1" s="1"/>
  <c r="J33" i="1"/>
  <c r="M33" i="1" s="1"/>
  <c r="G33" i="1" s="1"/>
  <c r="L31" i="9"/>
  <c r="O31" i="9" s="1"/>
  <c r="I31" i="9" s="1"/>
  <c r="K30" i="9"/>
  <c r="N30" i="9" s="1"/>
  <c r="H30" i="9" s="1"/>
  <c r="J30" i="9"/>
  <c r="M30" i="9" s="1"/>
  <c r="G30" i="9" s="1"/>
  <c r="K30" i="8"/>
  <c r="N30" i="8" s="1"/>
  <c r="H30" i="8" s="1"/>
  <c r="L30" i="8"/>
  <c r="O30" i="8" s="1"/>
  <c r="I30" i="8" s="1"/>
  <c r="J30" i="8"/>
  <c r="M30" i="8" s="1"/>
  <c r="G30" i="8" s="1"/>
  <c r="L30" i="7"/>
  <c r="O30" i="7" s="1"/>
  <c r="I30" i="7" s="1"/>
  <c r="J30" i="7"/>
  <c r="M30" i="7" s="1"/>
  <c r="G30" i="7" s="1"/>
  <c r="K30" i="7"/>
  <c r="N30" i="7" s="1"/>
  <c r="H30" i="7" s="1"/>
  <c r="K33" i="1" l="1"/>
  <c r="N33" i="1" s="1"/>
  <c r="H33" i="1" s="1"/>
  <c r="J34" i="1"/>
  <c r="M34" i="1" s="1"/>
  <c r="G34" i="1" s="1"/>
  <c r="L34" i="1"/>
  <c r="O34" i="1" s="1"/>
  <c r="I34" i="1" s="1"/>
  <c r="J31" i="9"/>
  <c r="M31" i="9" s="1"/>
  <c r="G31" i="9" s="1"/>
  <c r="K31" i="9"/>
  <c r="N31" i="9" s="1"/>
  <c r="H31" i="9" s="1"/>
  <c r="L32" i="9"/>
  <c r="O32" i="9" s="1"/>
  <c r="I32" i="9" s="1"/>
  <c r="J31" i="8"/>
  <c r="M31" i="8" s="1"/>
  <c r="G31" i="8" s="1"/>
  <c r="K31" i="8"/>
  <c r="N31" i="8" s="1"/>
  <c r="H31" i="8" s="1"/>
  <c r="L31" i="8"/>
  <c r="O31" i="8" s="1"/>
  <c r="I31" i="8" s="1"/>
  <c r="L31" i="7"/>
  <c r="O31" i="7" s="1"/>
  <c r="I31" i="7" s="1"/>
  <c r="J31" i="7"/>
  <c r="M31" i="7" s="1"/>
  <c r="G31" i="7" s="1"/>
  <c r="K31" i="7"/>
  <c r="N31" i="7" s="1"/>
  <c r="H31" i="7" s="1"/>
  <c r="J35" i="1" l="1"/>
  <c r="M35" i="1" s="1"/>
  <c r="G35" i="1" s="1"/>
  <c r="K34" i="1"/>
  <c r="N34" i="1" s="1"/>
  <c r="H34" i="1" s="1"/>
  <c r="L35" i="1"/>
  <c r="O35" i="1" s="1"/>
  <c r="I35" i="1" s="1"/>
  <c r="L33" i="9"/>
  <c r="O33" i="9" s="1"/>
  <c r="I33" i="9" s="1"/>
  <c r="K32" i="9"/>
  <c r="N32" i="9" s="1"/>
  <c r="H32" i="9" s="1"/>
  <c r="J32" i="9"/>
  <c r="M32" i="9" s="1"/>
  <c r="G32" i="9" s="1"/>
  <c r="L32" i="8"/>
  <c r="O32" i="8" s="1"/>
  <c r="I32" i="8" s="1"/>
  <c r="J32" i="8"/>
  <c r="M32" i="8" s="1"/>
  <c r="G32" i="8" s="1"/>
  <c r="K32" i="8"/>
  <c r="N32" i="8" s="1"/>
  <c r="H32" i="8" s="1"/>
  <c r="K32" i="7"/>
  <c r="N32" i="7" s="1"/>
  <c r="H32" i="7" s="1"/>
  <c r="J32" i="7"/>
  <c r="M32" i="7" s="1"/>
  <c r="G32" i="7" s="1"/>
  <c r="L32" i="7"/>
  <c r="O32" i="7" s="1"/>
  <c r="I32" i="7" s="1"/>
  <c r="K35" i="1" l="1"/>
  <c r="N35" i="1" s="1"/>
  <c r="H35" i="1" s="1"/>
  <c r="J36" i="1"/>
  <c r="M36" i="1" s="1"/>
  <c r="G36" i="1" s="1"/>
  <c r="L36" i="1"/>
  <c r="O36" i="1" s="1"/>
  <c r="I36" i="1" s="1"/>
  <c r="J33" i="9"/>
  <c r="M33" i="9" s="1"/>
  <c r="G33" i="9" s="1"/>
  <c r="K33" i="9"/>
  <c r="N33" i="9" s="1"/>
  <c r="H33" i="9" s="1"/>
  <c r="L34" i="9"/>
  <c r="O34" i="9" s="1"/>
  <c r="I34" i="9" s="1"/>
  <c r="L33" i="8"/>
  <c r="O33" i="8" s="1"/>
  <c r="I33" i="8" s="1"/>
  <c r="J33" i="8"/>
  <c r="M33" i="8" s="1"/>
  <c r="G33" i="8" s="1"/>
  <c r="K33" i="8"/>
  <c r="N33" i="8" s="1"/>
  <c r="H33" i="8" s="1"/>
  <c r="L33" i="7"/>
  <c r="O33" i="7" s="1"/>
  <c r="I33" i="7" s="1"/>
  <c r="J33" i="7"/>
  <c r="M33" i="7" s="1"/>
  <c r="G33" i="7" s="1"/>
  <c r="K33" i="7"/>
  <c r="N33" i="7" s="1"/>
  <c r="H33" i="7" s="1"/>
  <c r="J37" i="1" l="1"/>
  <c r="M37" i="1" s="1"/>
  <c r="G37" i="1" s="1"/>
  <c r="K36" i="1"/>
  <c r="N36" i="1" s="1"/>
  <c r="H36" i="1" s="1"/>
  <c r="L37" i="1"/>
  <c r="O37" i="1" s="1"/>
  <c r="I37" i="1" s="1"/>
  <c r="L35" i="9"/>
  <c r="O35" i="9" s="1"/>
  <c r="I35" i="9" s="1"/>
  <c r="K34" i="9"/>
  <c r="N34" i="9" s="1"/>
  <c r="H34" i="9" s="1"/>
  <c r="J34" i="9"/>
  <c r="M34" i="9" s="1"/>
  <c r="G34" i="9" s="1"/>
  <c r="K34" i="8"/>
  <c r="N34" i="8" s="1"/>
  <c r="H34" i="8" s="1"/>
  <c r="L34" i="8"/>
  <c r="O34" i="8" s="1"/>
  <c r="I34" i="8" s="1"/>
  <c r="J34" i="8"/>
  <c r="M34" i="8" s="1"/>
  <c r="G34" i="8" s="1"/>
  <c r="K34" i="7"/>
  <c r="N34" i="7" s="1"/>
  <c r="H34" i="7" s="1"/>
  <c r="J34" i="7"/>
  <c r="M34" i="7" s="1"/>
  <c r="G34" i="7" s="1"/>
  <c r="L34" i="7"/>
  <c r="O34" i="7" s="1"/>
  <c r="I34" i="7" s="1"/>
  <c r="L38" i="1" l="1"/>
  <c r="O38" i="1" s="1"/>
  <c r="I38" i="1" s="1"/>
  <c r="K37" i="1"/>
  <c r="N37" i="1" s="1"/>
  <c r="H37" i="1" s="1"/>
  <c r="J38" i="1"/>
  <c r="M38" i="1" s="1"/>
  <c r="G38" i="1" s="1"/>
  <c r="J35" i="9"/>
  <c r="M35" i="9" s="1"/>
  <c r="G35" i="9" s="1"/>
  <c r="K35" i="9"/>
  <c r="N35" i="9" s="1"/>
  <c r="H35" i="9" s="1"/>
  <c r="L36" i="9"/>
  <c r="O36" i="9" s="1"/>
  <c r="I36" i="9" s="1"/>
  <c r="J35" i="8"/>
  <c r="M35" i="8" s="1"/>
  <c r="G35" i="8" s="1"/>
  <c r="K35" i="8"/>
  <c r="N35" i="8" s="1"/>
  <c r="H35" i="8" s="1"/>
  <c r="L35" i="8"/>
  <c r="O35" i="8" s="1"/>
  <c r="I35" i="8" s="1"/>
  <c r="L35" i="7"/>
  <c r="O35" i="7" s="1"/>
  <c r="I35" i="7" s="1"/>
  <c r="J35" i="7"/>
  <c r="M35" i="7" s="1"/>
  <c r="G35" i="7" s="1"/>
  <c r="K35" i="7"/>
  <c r="N35" i="7" s="1"/>
  <c r="H35" i="7" s="1"/>
  <c r="J39" i="1" l="1"/>
  <c r="M39" i="1" s="1"/>
  <c r="G39" i="1" s="1"/>
  <c r="K38" i="1"/>
  <c r="N38" i="1" s="1"/>
  <c r="H38" i="1" s="1"/>
  <c r="L39" i="1"/>
  <c r="O39" i="1" s="1"/>
  <c r="I39" i="1" s="1"/>
  <c r="L37" i="9"/>
  <c r="O37" i="9" s="1"/>
  <c r="I37" i="9" s="1"/>
  <c r="K36" i="9"/>
  <c r="N36" i="9" s="1"/>
  <c r="H36" i="9" s="1"/>
  <c r="J36" i="9"/>
  <c r="M36" i="9" s="1"/>
  <c r="G36" i="9" s="1"/>
  <c r="L36" i="8"/>
  <c r="O36" i="8" s="1"/>
  <c r="I36" i="8" s="1"/>
  <c r="J36" i="8"/>
  <c r="M36" i="8" s="1"/>
  <c r="G36" i="8"/>
  <c r="K36" i="8"/>
  <c r="N36" i="8" s="1"/>
  <c r="H36" i="8" s="1"/>
  <c r="K36" i="7"/>
  <c r="N36" i="7" s="1"/>
  <c r="H36" i="7" s="1"/>
  <c r="J36" i="7"/>
  <c r="M36" i="7" s="1"/>
  <c r="G36" i="7" s="1"/>
  <c r="L36" i="7"/>
  <c r="O36" i="7" s="1"/>
  <c r="I36" i="7" s="1"/>
  <c r="K39" i="1" l="1"/>
  <c r="N39" i="1" s="1"/>
  <c r="H39" i="1" s="1"/>
  <c r="J40" i="1"/>
  <c r="M40" i="1" s="1"/>
  <c r="G40" i="1" s="1"/>
  <c r="L40" i="1"/>
  <c r="O40" i="1" s="1"/>
  <c r="I40" i="1" s="1"/>
  <c r="J37" i="9"/>
  <c r="M37" i="9" s="1"/>
  <c r="G37" i="9" s="1"/>
  <c r="K37" i="9"/>
  <c r="N37" i="9" s="1"/>
  <c r="H37" i="9" s="1"/>
  <c r="L38" i="9"/>
  <c r="O38" i="9" s="1"/>
  <c r="I38" i="9" s="1"/>
  <c r="K37" i="8"/>
  <c r="N37" i="8" s="1"/>
  <c r="H37" i="8" s="1"/>
  <c r="L37" i="8"/>
  <c r="O37" i="8" s="1"/>
  <c r="I37" i="8" s="1"/>
  <c r="J37" i="8"/>
  <c r="M37" i="8" s="1"/>
  <c r="G37" i="8" s="1"/>
  <c r="L37" i="7"/>
  <c r="O37" i="7" s="1"/>
  <c r="I37" i="7" s="1"/>
  <c r="J37" i="7"/>
  <c r="M37" i="7" s="1"/>
  <c r="G37" i="7" s="1"/>
  <c r="K37" i="7"/>
  <c r="N37" i="7" s="1"/>
  <c r="H37" i="7" s="1"/>
  <c r="J41" i="1" l="1"/>
  <c r="M41" i="1" s="1"/>
  <c r="G41" i="1" s="1"/>
  <c r="L41" i="1"/>
  <c r="O41" i="1" s="1"/>
  <c r="I41" i="1" s="1"/>
  <c r="K40" i="1"/>
  <c r="N40" i="1" s="1"/>
  <c r="H40" i="1" s="1"/>
  <c r="L39" i="9"/>
  <c r="O39" i="9" s="1"/>
  <c r="I39" i="9" s="1"/>
  <c r="K38" i="9"/>
  <c r="N38" i="9" s="1"/>
  <c r="H38" i="9" s="1"/>
  <c r="J38" i="9"/>
  <c r="M38" i="9" s="1"/>
  <c r="G38" i="9" s="1"/>
  <c r="L38" i="8"/>
  <c r="O38" i="8" s="1"/>
  <c r="I38" i="8" s="1"/>
  <c r="J38" i="8"/>
  <c r="M38" i="8" s="1"/>
  <c r="G38" i="8" s="1"/>
  <c r="K38" i="8"/>
  <c r="N38" i="8" s="1"/>
  <c r="H38" i="8" s="1"/>
  <c r="K38" i="7"/>
  <c r="N38" i="7" s="1"/>
  <c r="H38" i="7" s="1"/>
  <c r="J38" i="7"/>
  <c r="M38" i="7" s="1"/>
  <c r="G38" i="7" s="1"/>
  <c r="L38" i="7"/>
  <c r="O38" i="7" s="1"/>
  <c r="I38" i="7" s="1"/>
  <c r="K41" i="1" l="1"/>
  <c r="N41" i="1" s="1"/>
  <c r="H41" i="1" s="1"/>
  <c r="L42" i="1"/>
  <c r="O42" i="1" s="1"/>
  <c r="I42" i="1" s="1"/>
  <c r="J42" i="1"/>
  <c r="M42" i="1" s="1"/>
  <c r="G42" i="1" s="1"/>
  <c r="J39" i="9"/>
  <c r="M39" i="9" s="1"/>
  <c r="G39" i="9" s="1"/>
  <c r="K39" i="9"/>
  <c r="N39" i="9" s="1"/>
  <c r="H39" i="9" s="1"/>
  <c r="L40" i="9"/>
  <c r="O40" i="9" s="1"/>
  <c r="I40" i="9" s="1"/>
  <c r="K39" i="8"/>
  <c r="N39" i="8" s="1"/>
  <c r="H39" i="8" s="1"/>
  <c r="J39" i="8"/>
  <c r="M39" i="8" s="1"/>
  <c r="G39" i="8" s="1"/>
  <c r="L39" i="8"/>
  <c r="O39" i="8" s="1"/>
  <c r="I39" i="8" s="1"/>
  <c r="L39" i="7"/>
  <c r="O39" i="7" s="1"/>
  <c r="I39" i="7" s="1"/>
  <c r="J39" i="7"/>
  <c r="M39" i="7" s="1"/>
  <c r="G39" i="7" s="1"/>
  <c r="K39" i="7"/>
  <c r="N39" i="7" s="1"/>
  <c r="H39" i="7" s="1"/>
  <c r="K42" i="1" l="1"/>
  <c r="N42" i="1" s="1"/>
  <c r="H42" i="1" s="1"/>
  <c r="L43" i="1"/>
  <c r="O43" i="1" s="1"/>
  <c r="I43" i="1" s="1"/>
  <c r="J43" i="1"/>
  <c r="M43" i="1" s="1"/>
  <c r="G43" i="1" s="1"/>
  <c r="L41" i="9"/>
  <c r="O41" i="9" s="1"/>
  <c r="I41" i="9" s="1"/>
  <c r="K40" i="9"/>
  <c r="N40" i="9" s="1"/>
  <c r="H40" i="9" s="1"/>
  <c r="J40" i="9"/>
  <c r="M40" i="9" s="1"/>
  <c r="G40" i="9" s="1"/>
  <c r="J40" i="8"/>
  <c r="M40" i="8" s="1"/>
  <c r="G40" i="8" s="1"/>
  <c r="L40" i="8"/>
  <c r="O40" i="8" s="1"/>
  <c r="I40" i="8" s="1"/>
  <c r="K40" i="8"/>
  <c r="N40" i="8" s="1"/>
  <c r="H40" i="8" s="1"/>
  <c r="K40" i="7"/>
  <c r="N40" i="7" s="1"/>
  <c r="H40" i="7" s="1"/>
  <c r="J40" i="7"/>
  <c r="M40" i="7" s="1"/>
  <c r="G40" i="7" s="1"/>
  <c r="L40" i="7"/>
  <c r="O40" i="7" s="1"/>
  <c r="I40" i="7" s="1"/>
  <c r="J44" i="1" l="1"/>
  <c r="M44" i="1" s="1"/>
  <c r="G44" i="1" s="1"/>
  <c r="K43" i="1"/>
  <c r="N43" i="1" s="1"/>
  <c r="H43" i="1" s="1"/>
  <c r="L44" i="1"/>
  <c r="O44" i="1" s="1"/>
  <c r="I44" i="1" s="1"/>
  <c r="J41" i="9"/>
  <c r="M41" i="9" s="1"/>
  <c r="G41" i="9" s="1"/>
  <c r="K41" i="9"/>
  <c r="N41" i="9" s="1"/>
  <c r="H41" i="9" s="1"/>
  <c r="L42" i="9"/>
  <c r="O42" i="9" s="1"/>
  <c r="I42" i="9" s="1"/>
  <c r="L41" i="8"/>
  <c r="O41" i="8" s="1"/>
  <c r="I41" i="8" s="1"/>
  <c r="K41" i="8"/>
  <c r="N41" i="8" s="1"/>
  <c r="H41" i="8" s="1"/>
  <c r="J41" i="8"/>
  <c r="M41" i="8" s="1"/>
  <c r="G41" i="8" s="1"/>
  <c r="L41" i="7"/>
  <c r="O41" i="7" s="1"/>
  <c r="I41" i="7" s="1"/>
  <c r="J41" i="7"/>
  <c r="M41" i="7" s="1"/>
  <c r="G41" i="7" s="1"/>
  <c r="K41" i="7"/>
  <c r="N41" i="7" s="1"/>
  <c r="H41" i="7" s="1"/>
  <c r="L45" i="1" l="1"/>
  <c r="O45" i="1" s="1"/>
  <c r="I45" i="1" s="1"/>
  <c r="K44" i="1"/>
  <c r="N44" i="1" s="1"/>
  <c r="H44" i="1" s="1"/>
  <c r="J45" i="1"/>
  <c r="M45" i="1" s="1"/>
  <c r="G45" i="1" s="1"/>
  <c r="L43" i="9"/>
  <c r="O43" i="9" s="1"/>
  <c r="I43" i="9" s="1"/>
  <c r="K42" i="9"/>
  <c r="N42" i="9" s="1"/>
  <c r="H42" i="9" s="1"/>
  <c r="J42" i="9"/>
  <c r="M42" i="9" s="1"/>
  <c r="G42" i="9" s="1"/>
  <c r="K42" i="8"/>
  <c r="N42" i="8" s="1"/>
  <c r="H42" i="8" s="1"/>
  <c r="L42" i="8"/>
  <c r="O42" i="8" s="1"/>
  <c r="I42" i="8" s="1"/>
  <c r="J42" i="8"/>
  <c r="M42" i="8" s="1"/>
  <c r="G42" i="8" s="1"/>
  <c r="K42" i="7"/>
  <c r="N42" i="7" s="1"/>
  <c r="H42" i="7" s="1"/>
  <c r="L42" i="7"/>
  <c r="O42" i="7" s="1"/>
  <c r="I42" i="7" s="1"/>
  <c r="J42" i="7"/>
  <c r="M42" i="7" s="1"/>
  <c r="G42" i="7" s="1"/>
  <c r="K45" i="1" l="1"/>
  <c r="N45" i="1" s="1"/>
  <c r="H45" i="1" s="1"/>
  <c r="L46" i="1"/>
  <c r="O46" i="1" s="1"/>
  <c r="I46" i="1" s="1"/>
  <c r="J46" i="1"/>
  <c r="M46" i="1" s="1"/>
  <c r="G46" i="1" s="1"/>
  <c r="J43" i="9"/>
  <c r="M43" i="9" s="1"/>
  <c r="G43" i="9" s="1"/>
  <c r="K43" i="9"/>
  <c r="N43" i="9" s="1"/>
  <c r="H43" i="9" s="1"/>
  <c r="L44" i="9"/>
  <c r="O44" i="9" s="1"/>
  <c r="I44" i="9" s="1"/>
  <c r="J43" i="8"/>
  <c r="M43" i="8" s="1"/>
  <c r="G43" i="8" s="1"/>
  <c r="L43" i="8"/>
  <c r="O43" i="8" s="1"/>
  <c r="I43" i="8" s="1"/>
  <c r="K43" i="8"/>
  <c r="N43" i="8" s="1"/>
  <c r="H43" i="8" s="1"/>
  <c r="J43" i="7"/>
  <c r="M43" i="7" s="1"/>
  <c r="G43" i="7" s="1"/>
  <c r="L43" i="7"/>
  <c r="O43" i="7" s="1"/>
  <c r="I43" i="7" s="1"/>
  <c r="K43" i="7"/>
  <c r="N43" i="7" s="1"/>
  <c r="H43" i="7" s="1"/>
  <c r="J47" i="1" l="1"/>
  <c r="M47" i="1" s="1"/>
  <c r="G47" i="1" s="1"/>
  <c r="L47" i="1"/>
  <c r="O47" i="1" s="1"/>
  <c r="I47" i="1" s="1"/>
  <c r="K46" i="1"/>
  <c r="N46" i="1" s="1"/>
  <c r="H46" i="1" s="1"/>
  <c r="L45" i="9"/>
  <c r="O45" i="9" s="1"/>
  <c r="I45" i="9" s="1"/>
  <c r="K44" i="9"/>
  <c r="N44" i="9" s="1"/>
  <c r="H44" i="9" s="1"/>
  <c r="J44" i="9"/>
  <c r="M44" i="9" s="1"/>
  <c r="G44" i="9" s="1"/>
  <c r="L44" i="8"/>
  <c r="O44" i="8" s="1"/>
  <c r="I44" i="8" s="1"/>
  <c r="K44" i="8"/>
  <c r="N44" i="8" s="1"/>
  <c r="H44" i="8" s="1"/>
  <c r="J44" i="8"/>
  <c r="M44" i="8" s="1"/>
  <c r="G44" i="8" s="1"/>
  <c r="K44" i="7"/>
  <c r="N44" i="7" s="1"/>
  <c r="H44" i="7" s="1"/>
  <c r="L44" i="7"/>
  <c r="O44" i="7" s="1"/>
  <c r="I44" i="7" s="1"/>
  <c r="J44" i="7"/>
  <c r="M44" i="7" s="1"/>
  <c r="G44" i="7" s="1"/>
  <c r="K47" i="1" l="1"/>
  <c r="N47" i="1" s="1"/>
  <c r="H47" i="1" s="1"/>
  <c r="J48" i="1"/>
  <c r="M48" i="1" s="1"/>
  <c r="G48" i="1" s="1"/>
  <c r="L48" i="1"/>
  <c r="O48" i="1" s="1"/>
  <c r="I48" i="1" s="1"/>
  <c r="J45" i="9"/>
  <c r="M45" i="9" s="1"/>
  <c r="G45" i="9" s="1"/>
  <c r="K45" i="9"/>
  <c r="N45" i="9" s="1"/>
  <c r="H45" i="9" s="1"/>
  <c r="L46" i="9"/>
  <c r="O46" i="9" s="1"/>
  <c r="I46" i="9" s="1"/>
  <c r="J45" i="8"/>
  <c r="M45" i="8" s="1"/>
  <c r="G45" i="8" s="1"/>
  <c r="K45" i="8"/>
  <c r="N45" i="8" s="1"/>
  <c r="H45" i="8" s="1"/>
  <c r="L45" i="8"/>
  <c r="O45" i="8" s="1"/>
  <c r="I45" i="8" s="1"/>
  <c r="J45" i="7"/>
  <c r="M45" i="7" s="1"/>
  <c r="G45" i="7" s="1"/>
  <c r="L45" i="7"/>
  <c r="O45" i="7" s="1"/>
  <c r="I45" i="7" s="1"/>
  <c r="K45" i="7"/>
  <c r="N45" i="7" s="1"/>
  <c r="H45" i="7" s="1"/>
  <c r="J49" i="1" l="1"/>
  <c r="M49" i="1" s="1"/>
  <c r="G49" i="1" s="1"/>
  <c r="L49" i="1"/>
  <c r="O49" i="1" s="1"/>
  <c r="I49" i="1" s="1"/>
  <c r="K48" i="1"/>
  <c r="N48" i="1" s="1"/>
  <c r="H48" i="1" s="1"/>
  <c r="L47" i="9"/>
  <c r="O47" i="9" s="1"/>
  <c r="I47" i="9" s="1"/>
  <c r="K46" i="9"/>
  <c r="N46" i="9" s="1"/>
  <c r="H46" i="9" s="1"/>
  <c r="J46" i="9"/>
  <c r="M46" i="9" s="1"/>
  <c r="G46" i="9" s="1"/>
  <c r="L46" i="8"/>
  <c r="O46" i="8" s="1"/>
  <c r="I46" i="8" s="1"/>
  <c r="K46" i="8"/>
  <c r="N46" i="8" s="1"/>
  <c r="H46" i="8" s="1"/>
  <c r="J46" i="8"/>
  <c r="M46" i="8" s="1"/>
  <c r="G46" i="8" s="1"/>
  <c r="K46" i="7"/>
  <c r="N46" i="7" s="1"/>
  <c r="H46" i="7" s="1"/>
  <c r="L46" i="7"/>
  <c r="O46" i="7" s="1"/>
  <c r="I46" i="7" s="1"/>
  <c r="J46" i="7"/>
  <c r="M46" i="7" s="1"/>
  <c r="G46" i="7" s="1"/>
  <c r="L50" i="1" l="1"/>
  <c r="O50" i="1" s="1"/>
  <c r="I50" i="1" s="1"/>
  <c r="J50" i="1"/>
  <c r="M50" i="1" s="1"/>
  <c r="G50" i="1" s="1"/>
  <c r="K49" i="1"/>
  <c r="N49" i="1" s="1"/>
  <c r="H49" i="1" s="1"/>
  <c r="J47" i="9"/>
  <c r="M47" i="9" s="1"/>
  <c r="G47" i="9" s="1"/>
  <c r="K47" i="9"/>
  <c r="N47" i="9" s="1"/>
  <c r="H47" i="9" s="1"/>
  <c r="L48" i="9"/>
  <c r="O48" i="9" s="1"/>
  <c r="I48" i="9" s="1"/>
  <c r="J47" i="8"/>
  <c r="M47" i="8" s="1"/>
  <c r="G47" i="8" s="1"/>
  <c r="K47" i="8"/>
  <c r="N47" i="8" s="1"/>
  <c r="H47" i="8" s="1"/>
  <c r="L47" i="8"/>
  <c r="O47" i="8" s="1"/>
  <c r="I47" i="8" s="1"/>
  <c r="J47" i="7"/>
  <c r="M47" i="7" s="1"/>
  <c r="G47" i="7" s="1"/>
  <c r="L47" i="7"/>
  <c r="O47" i="7" s="1"/>
  <c r="I47" i="7" s="1"/>
  <c r="K47" i="7"/>
  <c r="N47" i="7" s="1"/>
  <c r="H47" i="7" s="1"/>
  <c r="K50" i="1" l="1"/>
  <c r="N50" i="1" s="1"/>
  <c r="H50" i="1" s="1"/>
  <c r="J51" i="1"/>
  <c r="M51" i="1" s="1"/>
  <c r="G51" i="1" s="1"/>
  <c r="L51" i="1"/>
  <c r="O51" i="1" s="1"/>
  <c r="I51" i="1" s="1"/>
  <c r="L49" i="9"/>
  <c r="O49" i="9" s="1"/>
  <c r="I49" i="9" s="1"/>
  <c r="K48" i="9"/>
  <c r="N48" i="9" s="1"/>
  <c r="H48" i="9" s="1"/>
  <c r="J48" i="9"/>
  <c r="M48" i="9" s="1"/>
  <c r="G48" i="9" s="1"/>
  <c r="L48" i="8"/>
  <c r="O48" i="8" s="1"/>
  <c r="I48" i="8" s="1"/>
  <c r="K48" i="8"/>
  <c r="N48" i="8" s="1"/>
  <c r="H48" i="8" s="1"/>
  <c r="J48" i="8"/>
  <c r="M48" i="8" s="1"/>
  <c r="G48" i="8" s="1"/>
  <c r="K48" i="7"/>
  <c r="N48" i="7" s="1"/>
  <c r="H48" i="7" s="1"/>
  <c r="L48" i="7"/>
  <c r="O48" i="7" s="1"/>
  <c r="I48" i="7" s="1"/>
  <c r="J48" i="7"/>
  <c r="M48" i="7" s="1"/>
  <c r="G48" i="7" s="1"/>
  <c r="J52" i="1" l="1"/>
  <c r="M52" i="1" s="1"/>
  <c r="G52" i="1" s="1"/>
  <c r="L52" i="1"/>
  <c r="O52" i="1" s="1"/>
  <c r="I52" i="1" s="1"/>
  <c r="K51" i="1"/>
  <c r="N51" i="1" s="1"/>
  <c r="H51" i="1" s="1"/>
  <c r="J49" i="9"/>
  <c r="M49" i="9" s="1"/>
  <c r="G49" i="9" s="1"/>
  <c r="K49" i="9"/>
  <c r="N49" i="9" s="1"/>
  <c r="H49" i="9" s="1"/>
  <c r="L50" i="9"/>
  <c r="O50" i="9" s="1"/>
  <c r="I50" i="9" s="1"/>
  <c r="K49" i="8"/>
  <c r="N49" i="8" s="1"/>
  <c r="H49" i="8" s="1"/>
  <c r="L49" i="8"/>
  <c r="O49" i="8" s="1"/>
  <c r="I49" i="8" s="1"/>
  <c r="J49" i="8"/>
  <c r="M49" i="8" s="1"/>
  <c r="G49" i="8" s="1"/>
  <c r="J49" i="7"/>
  <c r="M49" i="7" s="1"/>
  <c r="G49" i="7" s="1"/>
  <c r="L49" i="7"/>
  <c r="O49" i="7" s="1"/>
  <c r="I49" i="7" s="1"/>
  <c r="K49" i="7"/>
  <c r="N49" i="7" s="1"/>
  <c r="H49" i="7" s="1"/>
  <c r="L53" i="1" l="1"/>
  <c r="O53" i="1" s="1"/>
  <c r="I53" i="1" s="1"/>
  <c r="K52" i="1"/>
  <c r="N52" i="1" s="1"/>
  <c r="H52" i="1" s="1"/>
  <c r="J53" i="1"/>
  <c r="M53" i="1" s="1"/>
  <c r="G53" i="1" s="1"/>
  <c r="L51" i="9"/>
  <c r="O51" i="9" s="1"/>
  <c r="I51" i="9" s="1"/>
  <c r="K50" i="9"/>
  <c r="N50" i="9" s="1"/>
  <c r="H50" i="9" s="1"/>
  <c r="J50" i="9"/>
  <c r="M50" i="9" s="1"/>
  <c r="G50" i="9" s="1"/>
  <c r="L50" i="8"/>
  <c r="O50" i="8" s="1"/>
  <c r="I50" i="8" s="1"/>
  <c r="K50" i="8"/>
  <c r="N50" i="8" s="1"/>
  <c r="H50" i="8" s="1"/>
  <c r="J50" i="8"/>
  <c r="M50" i="8" s="1"/>
  <c r="G50" i="8" s="1"/>
  <c r="K50" i="7"/>
  <c r="N50" i="7" s="1"/>
  <c r="H50" i="7" s="1"/>
  <c r="L50" i="7"/>
  <c r="O50" i="7" s="1"/>
  <c r="I50" i="7" s="1"/>
  <c r="J50" i="7"/>
  <c r="M50" i="7" s="1"/>
  <c r="G50" i="7" s="1"/>
  <c r="K53" i="1" l="1"/>
  <c r="N53" i="1" s="1"/>
  <c r="H53" i="1" s="1"/>
  <c r="J54" i="1"/>
  <c r="M54" i="1" s="1"/>
  <c r="G54" i="1" s="1"/>
  <c r="L54" i="1"/>
  <c r="O54" i="1" s="1"/>
  <c r="I54" i="1" s="1"/>
  <c r="J51" i="9"/>
  <c r="M51" i="9" s="1"/>
  <c r="G51" i="9" s="1"/>
  <c r="K51" i="9"/>
  <c r="N51" i="9" s="1"/>
  <c r="H51" i="9" s="1"/>
  <c r="L52" i="9"/>
  <c r="O52" i="9" s="1"/>
  <c r="I52" i="9" s="1"/>
  <c r="J51" i="8"/>
  <c r="M51" i="8" s="1"/>
  <c r="G51" i="8" s="1"/>
  <c r="K51" i="8"/>
  <c r="N51" i="8" s="1"/>
  <c r="H51" i="8" s="1"/>
  <c r="L51" i="8"/>
  <c r="O51" i="8" s="1"/>
  <c r="I51" i="8" s="1"/>
  <c r="J51" i="7"/>
  <c r="M51" i="7" s="1"/>
  <c r="G51" i="7" s="1"/>
  <c r="L51" i="7"/>
  <c r="O51" i="7" s="1"/>
  <c r="I51" i="7" s="1"/>
  <c r="K51" i="7"/>
  <c r="N51" i="7" s="1"/>
  <c r="H51" i="7" s="1"/>
  <c r="L55" i="1" l="1"/>
  <c r="O55" i="1" s="1"/>
  <c r="I55" i="1" s="1"/>
  <c r="J55" i="1"/>
  <c r="M55" i="1" s="1"/>
  <c r="G55" i="1" s="1"/>
  <c r="K54" i="1"/>
  <c r="N54" i="1" s="1"/>
  <c r="H54" i="1" s="1"/>
  <c r="L53" i="9"/>
  <c r="O53" i="9" s="1"/>
  <c r="I53" i="9" s="1"/>
  <c r="K52" i="9"/>
  <c r="N52" i="9" s="1"/>
  <c r="H52" i="9" s="1"/>
  <c r="J52" i="9"/>
  <c r="M52" i="9" s="1"/>
  <c r="G52" i="9" s="1"/>
  <c r="L52" i="8"/>
  <c r="O52" i="8" s="1"/>
  <c r="I52" i="8" s="1"/>
  <c r="K52" i="8"/>
  <c r="N52" i="8" s="1"/>
  <c r="H52" i="8" s="1"/>
  <c r="J52" i="8"/>
  <c r="M52" i="8" s="1"/>
  <c r="G52" i="8"/>
  <c r="K52" i="7"/>
  <c r="N52" i="7" s="1"/>
  <c r="H52" i="7"/>
  <c r="J52" i="7"/>
  <c r="M52" i="7" s="1"/>
  <c r="G52" i="7" s="1"/>
  <c r="L52" i="7"/>
  <c r="O52" i="7" s="1"/>
  <c r="I52" i="7" s="1"/>
  <c r="K55" i="1" l="1"/>
  <c r="N55" i="1" s="1"/>
  <c r="H55" i="1" s="1"/>
  <c r="L56" i="1"/>
  <c r="O56" i="1" s="1"/>
  <c r="I56" i="1" s="1"/>
  <c r="J56" i="1"/>
  <c r="M56" i="1" s="1"/>
  <c r="G56" i="1" s="1"/>
  <c r="J53" i="9"/>
  <c r="M53" i="9" s="1"/>
  <c r="G53" i="9" s="1"/>
  <c r="K53" i="9"/>
  <c r="N53" i="9" s="1"/>
  <c r="H53" i="9" s="1"/>
  <c r="L54" i="9"/>
  <c r="O54" i="9" s="1"/>
  <c r="I54" i="9" s="1"/>
  <c r="K53" i="8"/>
  <c r="N53" i="8" s="1"/>
  <c r="H53" i="8" s="1"/>
  <c r="L53" i="8"/>
  <c r="O53" i="8" s="1"/>
  <c r="I53" i="8" s="1"/>
  <c r="J53" i="8"/>
  <c r="M53" i="8" s="1"/>
  <c r="G53" i="8" s="1"/>
  <c r="L53" i="7"/>
  <c r="O53" i="7" s="1"/>
  <c r="I53" i="7" s="1"/>
  <c r="J53" i="7"/>
  <c r="M53" i="7" s="1"/>
  <c r="G53" i="7" s="1"/>
  <c r="K53" i="7"/>
  <c r="N53" i="7" s="1"/>
  <c r="H53" i="7" s="1"/>
  <c r="L57" i="1" l="1"/>
  <c r="O57" i="1" s="1"/>
  <c r="I57" i="1" s="1"/>
  <c r="K56" i="1"/>
  <c r="N56" i="1" s="1"/>
  <c r="H56" i="1" s="1"/>
  <c r="J57" i="1"/>
  <c r="M57" i="1" s="1"/>
  <c r="G57" i="1" s="1"/>
  <c r="L55" i="9"/>
  <c r="O55" i="9" s="1"/>
  <c r="I55" i="9" s="1"/>
  <c r="K54" i="9"/>
  <c r="N54" i="9" s="1"/>
  <c r="H54" i="9" s="1"/>
  <c r="J54" i="9"/>
  <c r="M54" i="9" s="1"/>
  <c r="G54" i="9" s="1"/>
  <c r="J54" i="8"/>
  <c r="M54" i="8" s="1"/>
  <c r="G54" i="8" s="1"/>
  <c r="L54" i="8"/>
  <c r="O54" i="8" s="1"/>
  <c r="I54" i="8" s="1"/>
  <c r="K54" i="8"/>
  <c r="N54" i="8" s="1"/>
  <c r="H54" i="8" s="1"/>
  <c r="K54" i="7"/>
  <c r="N54" i="7" s="1"/>
  <c r="H54" i="7" s="1"/>
  <c r="L54" i="7"/>
  <c r="O54" i="7" s="1"/>
  <c r="I54" i="7" s="1"/>
  <c r="J54" i="7"/>
  <c r="M54" i="7" s="1"/>
  <c r="G54" i="7" s="1"/>
  <c r="J58" i="1" l="1"/>
  <c r="M58" i="1" s="1"/>
  <c r="G58" i="1" s="1"/>
  <c r="L58" i="1"/>
  <c r="O58" i="1" s="1"/>
  <c r="I58" i="1" s="1"/>
  <c r="K57" i="1"/>
  <c r="N57" i="1" s="1"/>
  <c r="H57" i="1" s="1"/>
  <c r="J55" i="9"/>
  <c r="M55" i="9" s="1"/>
  <c r="G55" i="9" s="1"/>
  <c r="K55" i="9"/>
  <c r="N55" i="9" s="1"/>
  <c r="H55" i="9" s="1"/>
  <c r="L56" i="9"/>
  <c r="O56" i="9" s="1"/>
  <c r="I56" i="9" s="1"/>
  <c r="K55" i="8"/>
  <c r="N55" i="8" s="1"/>
  <c r="H55" i="8" s="1"/>
  <c r="L55" i="8"/>
  <c r="O55" i="8" s="1"/>
  <c r="I55" i="8" s="1"/>
  <c r="J55" i="8"/>
  <c r="M55" i="8" s="1"/>
  <c r="G55" i="8" s="1"/>
  <c r="J55" i="7"/>
  <c r="M55" i="7" s="1"/>
  <c r="G55" i="7" s="1"/>
  <c r="L55" i="7"/>
  <c r="O55" i="7" s="1"/>
  <c r="I55" i="7" s="1"/>
  <c r="K55" i="7"/>
  <c r="N55" i="7" s="1"/>
  <c r="H55" i="7" s="1"/>
  <c r="K58" i="1" l="1"/>
  <c r="N58" i="1" s="1"/>
  <c r="H58" i="1" s="1"/>
  <c r="L57" i="9"/>
  <c r="O57" i="9" s="1"/>
  <c r="I57" i="9" s="1"/>
  <c r="K56" i="9"/>
  <c r="N56" i="9" s="1"/>
  <c r="H56" i="9" s="1"/>
  <c r="J56" i="9"/>
  <c r="M56" i="9" s="1"/>
  <c r="G56" i="9" s="1"/>
  <c r="L56" i="8"/>
  <c r="O56" i="8" s="1"/>
  <c r="I56" i="8" s="1"/>
  <c r="J56" i="8"/>
  <c r="M56" i="8" s="1"/>
  <c r="G56" i="8" s="1"/>
  <c r="K56" i="8"/>
  <c r="N56" i="8" s="1"/>
  <c r="H56" i="8" s="1"/>
  <c r="K56" i="7"/>
  <c r="N56" i="7" s="1"/>
  <c r="H56" i="7" s="1"/>
  <c r="J56" i="7"/>
  <c r="M56" i="7" s="1"/>
  <c r="G56" i="7" s="1"/>
  <c r="L56" i="7"/>
  <c r="O56" i="7" s="1"/>
  <c r="I56" i="7" s="1"/>
  <c r="J57" i="9" l="1"/>
  <c r="M57" i="9" s="1"/>
  <c r="G57" i="9" s="1"/>
  <c r="K57" i="9"/>
  <c r="N57" i="9" s="1"/>
  <c r="H57" i="9" s="1"/>
  <c r="L58" i="9"/>
  <c r="O58" i="9" s="1"/>
  <c r="I58" i="9" s="1"/>
  <c r="I59" i="9" s="1"/>
  <c r="I61" i="9" s="1"/>
  <c r="L61" i="9" s="1"/>
  <c r="J57" i="8"/>
  <c r="M57" i="8" s="1"/>
  <c r="G57" i="8" s="1"/>
  <c r="L57" i="8"/>
  <c r="O57" i="8" s="1"/>
  <c r="I57" i="8" s="1"/>
  <c r="K57" i="8"/>
  <c r="N57" i="8" s="1"/>
  <c r="H57" i="8" s="1"/>
  <c r="L57" i="7"/>
  <c r="O57" i="7" s="1"/>
  <c r="I57" i="7" s="1"/>
  <c r="J57" i="7"/>
  <c r="M57" i="7" s="1"/>
  <c r="G57" i="7" s="1"/>
  <c r="K57" i="7"/>
  <c r="N57" i="7" s="1"/>
  <c r="H57" i="7" s="1"/>
  <c r="K58" i="9" l="1"/>
  <c r="N58" i="9" s="1"/>
  <c r="H58" i="9" s="1"/>
  <c r="H59" i="9" s="1"/>
  <c r="H61" i="9" s="1"/>
  <c r="K61" i="9" s="1"/>
  <c r="J58" i="9"/>
  <c r="M58" i="9" s="1"/>
  <c r="G58" i="9" s="1"/>
  <c r="G59" i="9" s="1"/>
  <c r="G61" i="9" s="1"/>
  <c r="J61" i="9" s="1"/>
  <c r="K58" i="8"/>
  <c r="N58" i="8" s="1"/>
  <c r="H58" i="8" s="1"/>
  <c r="H59" i="8" s="1"/>
  <c r="H61" i="8" s="1"/>
  <c r="K61" i="8" s="1"/>
  <c r="L58" i="8"/>
  <c r="O58" i="8" s="1"/>
  <c r="I58" i="8" s="1"/>
  <c r="I59" i="8" s="1"/>
  <c r="I61" i="8" s="1"/>
  <c r="L61" i="8" s="1"/>
  <c r="J58" i="8"/>
  <c r="M58" i="8" s="1"/>
  <c r="G58" i="8" s="1"/>
  <c r="G59" i="8" s="1"/>
  <c r="G61" i="8" s="1"/>
  <c r="J61" i="8" s="1"/>
  <c r="J58" i="7"/>
  <c r="K58" i="7"/>
  <c r="L58" i="7"/>
  <c r="N58" i="7" l="1"/>
  <c r="H58" i="7" s="1"/>
  <c r="H59" i="7" s="1"/>
  <c r="H61" i="7" s="1"/>
  <c r="K61" i="7" s="1"/>
  <c r="O58" i="7"/>
  <c r="I58" i="7" s="1"/>
  <c r="I59" i="7" s="1"/>
  <c r="I61" i="7" s="1"/>
  <c r="L61" i="7" s="1"/>
  <c r="M58" i="7"/>
  <c r="G58" i="7" s="1"/>
  <c r="G59" i="7" s="1"/>
  <c r="G61" i="7" s="1"/>
  <c r="J61" i="7" s="1"/>
  <c r="F59" i="1" l="1"/>
  <c r="D59" i="1"/>
  <c r="D61" i="1" l="1"/>
  <c r="E61" i="1"/>
  <c r="F61" i="1"/>
  <c r="E59" i="1"/>
  <c r="I8" i="1" l="1"/>
  <c r="H8" i="1"/>
  <c r="G8" i="1"/>
  <c r="F60" i="1"/>
  <c r="F62" i="1" s="1"/>
  <c r="E60" i="1"/>
  <c r="E62" i="1" s="1"/>
  <c r="D60" i="1"/>
  <c r="D62" i="1" s="1"/>
  <c r="H59" i="1" l="1"/>
  <c r="H61" i="1" s="1"/>
  <c r="K61" i="1" s="1"/>
  <c r="I59" i="1"/>
  <c r="I61" i="1" l="1"/>
  <c r="L61" i="1" s="1"/>
  <c r="G59" i="1" l="1"/>
  <c r="G61" i="1" s="1"/>
  <c r="J61" i="1" s="1"/>
</calcChain>
</file>

<file path=xl/comments1.xml><?xml version="1.0" encoding="utf-8"?>
<comments xmlns="http://schemas.openxmlformats.org/spreadsheetml/2006/main">
  <authors>
    <author>user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※2015/1/1～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2020/11/23～過去へ</t>
        </r>
      </text>
    </comment>
  </commentList>
</comments>
</file>

<file path=xl/sharedStrings.xml><?xml version="1.0" encoding="utf-8"?>
<sst xmlns="http://schemas.openxmlformats.org/spreadsheetml/2006/main" count="151" uniqueCount="61">
  <si>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</si>
  <si>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</si>
  <si>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</si>
  <si>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</si>
  <si>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</si>
  <si>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</si>
  <si>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</si>
  <si>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</si>
  <si>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</si>
  <si>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</si>
  <si>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</si>
  <si>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</si>
  <si>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</si>
  <si>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</si>
  <si>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</si>
  <si>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</si>
  <si>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</si>
  <si>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</si>
  <si>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</si>
  <si>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</si>
  <si>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</si>
  <si>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</si>
  <si>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</si>
  <si>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</si>
  <si>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</si>
  <si>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</si>
  <si>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</si>
  <si>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</si>
  <si>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</si>
  <si>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</si>
  <si>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</si>
  <si>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</si>
  <si>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</si>
  <si>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</si>
  <si>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</si>
  <si>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</si>
  <si>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</si>
  <si>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No.</t>
    <phoneticPr fontId="1"/>
  </si>
  <si>
    <t>エントリー</t>
    <phoneticPr fontId="1"/>
  </si>
  <si>
    <t>エントリー</t>
    <phoneticPr fontId="1"/>
  </si>
  <si>
    <t>open</t>
    <phoneticPr fontId="1"/>
  </si>
  <si>
    <t>hight</t>
    <phoneticPr fontId="1"/>
  </si>
  <si>
    <t>low</t>
    <phoneticPr fontId="1"/>
  </si>
  <si>
    <t>close</t>
    <phoneticPr fontId="1"/>
  </si>
  <si>
    <t>ローソク</t>
    <phoneticPr fontId="1"/>
  </si>
  <si>
    <t>上髭</t>
    <rPh sb="0" eb="2">
      <t>ウエヒゲ</t>
    </rPh>
    <phoneticPr fontId="1"/>
  </si>
  <si>
    <t>下髭</t>
    <rPh sb="0" eb="2">
      <t>シタヒゲ</t>
    </rPh>
    <phoneticPr fontId="1"/>
  </si>
  <si>
    <t>レンジ相場</t>
    <rPh sb="3" eb="5">
      <t>ソウバ</t>
    </rPh>
    <phoneticPr fontId="1"/>
  </si>
  <si>
    <t>EUR/USD</t>
    <phoneticPr fontId="5"/>
  </si>
  <si>
    <t>1:1.27</t>
    <phoneticPr fontId="1"/>
  </si>
  <si>
    <t>1:5</t>
    <phoneticPr fontId="1"/>
  </si>
  <si>
    <t>1:2</t>
    <phoneticPr fontId="1"/>
  </si>
  <si>
    <t>リスクリワード</t>
    <phoneticPr fontId="1"/>
  </si>
  <si>
    <t>勝率</t>
    <phoneticPr fontId="1"/>
  </si>
  <si>
    <t>最適リスク率表</t>
    <rPh sb="0" eb="2">
      <t>サイテキ</t>
    </rPh>
    <rPh sb="5" eb="6">
      <t>リツ</t>
    </rPh>
    <rPh sb="6" eb="7">
      <t>ヒョウ</t>
    </rPh>
    <phoneticPr fontId="1"/>
  </si>
  <si>
    <t>　各リスクリワードの勝率を基に、最適リスク率(右図参照)を計算ではじき出し、下のタグにそれぞれの検証シートを作成しました。勝率は、時の運もありますが、決まらまいと適正なリスク率が出せないので、直近の検証を重ね、各通貨ペア・時間足毎に把握しておくことが、いかに勝利に繋がるかが良く分かりました。</t>
    <rPh sb="1" eb="2">
      <t>カク</t>
    </rPh>
    <rPh sb="10" eb="12">
      <t>ショウリツ</t>
    </rPh>
    <rPh sb="13" eb="14">
      <t>モト</t>
    </rPh>
    <rPh sb="16" eb="18">
      <t>サイテキ</t>
    </rPh>
    <rPh sb="21" eb="22">
      <t>リツ</t>
    </rPh>
    <rPh sb="23" eb="25">
      <t>ミギズ</t>
    </rPh>
    <rPh sb="25" eb="27">
      <t>サンショウ</t>
    </rPh>
    <rPh sb="29" eb="31">
      <t>ケイサン</t>
    </rPh>
    <rPh sb="35" eb="36">
      <t>ダ</t>
    </rPh>
    <rPh sb="38" eb="39">
      <t>シタ</t>
    </rPh>
    <rPh sb="48" eb="50">
      <t>ケンショウ</t>
    </rPh>
    <rPh sb="54" eb="56">
      <t>サクセイ</t>
    </rPh>
    <rPh sb="61" eb="63">
      <t>ショウリツ</t>
    </rPh>
    <rPh sb="65" eb="66">
      <t>トキ</t>
    </rPh>
    <rPh sb="67" eb="68">
      <t>ウン</t>
    </rPh>
    <rPh sb="75" eb="76">
      <t>キ</t>
    </rPh>
    <rPh sb="81" eb="83">
      <t>テキセイ</t>
    </rPh>
    <rPh sb="87" eb="88">
      <t>リツ</t>
    </rPh>
    <rPh sb="89" eb="90">
      <t>ダ</t>
    </rPh>
    <rPh sb="96" eb="98">
      <t>チョッキン</t>
    </rPh>
    <rPh sb="99" eb="101">
      <t>ケンショウ</t>
    </rPh>
    <phoneticPr fontId="1"/>
  </si>
  <si>
    <t>　直近1～2年の各通貨ペア・１H、４H当たりの足の検証を順次行って行こうと思います。</t>
    <rPh sb="1" eb="3">
      <t>チョッキン</t>
    </rPh>
    <rPh sb="6" eb="7">
      <t>ネン</t>
    </rPh>
    <rPh sb="8" eb="9">
      <t>カク</t>
    </rPh>
    <rPh sb="9" eb="11">
      <t>ツウカ</t>
    </rPh>
    <rPh sb="19" eb="20">
      <t>ア</t>
    </rPh>
    <rPh sb="23" eb="24">
      <t>アシ</t>
    </rPh>
    <rPh sb="25" eb="27">
      <t>ケンショウ</t>
    </rPh>
    <rPh sb="28" eb="30">
      <t>ジュンジ</t>
    </rPh>
    <rPh sb="30" eb="31">
      <t>オコナ</t>
    </rPh>
    <rPh sb="33" eb="34">
      <t>イ</t>
    </rPh>
    <rPh sb="37" eb="38">
      <t>オモ</t>
    </rPh>
    <phoneticPr fontId="1"/>
  </si>
  <si>
    <t>ゴールデンクロス後のPB</t>
    <rPh sb="8" eb="9">
      <t>ゴ</t>
    </rPh>
    <phoneticPr fontId="1"/>
  </si>
  <si>
    <t>３連続で買いのPB発生</t>
    <rPh sb="1" eb="3">
      <t>レンゾク</t>
    </rPh>
    <rPh sb="4" eb="5">
      <t>カ</t>
    </rPh>
    <rPh sb="9" eb="11">
      <t>ハッセイ</t>
    </rPh>
    <phoneticPr fontId="1"/>
  </si>
  <si>
    <t>【質問】下髭が長過ぎますか？</t>
    <rPh sb="1" eb="3">
      <t>シツモン</t>
    </rPh>
    <rPh sb="4" eb="6">
      <t>シタヒゲ</t>
    </rPh>
    <rPh sb="7" eb="9">
      <t>ナガス</t>
    </rPh>
    <phoneticPr fontId="1"/>
  </si>
  <si>
    <t>　検証2回目です。通貨ペアは前回と同じEUR/USDの4H足の直近1年半程でやりました。前回以上に勝率は上がりましたが、当初説明があったように、PBは、レンジ内では、中々上手く機能しないとのことでしたので、その事が確認できました。また、前回、佐々木さんからご指導あった個所、FIBの引き方、PBの髭の長さの定義も見直すことができました。ありがとうございました。</t>
    <rPh sb="1" eb="3">
      <t>ケンショウ</t>
    </rPh>
    <rPh sb="4" eb="6">
      <t>カイメ</t>
    </rPh>
    <rPh sb="9" eb="11">
      <t>ツウカ</t>
    </rPh>
    <rPh sb="14" eb="16">
      <t>ゼンカイ</t>
    </rPh>
    <rPh sb="17" eb="18">
      <t>オナ</t>
    </rPh>
    <rPh sb="29" eb="30">
      <t>アシ</t>
    </rPh>
    <rPh sb="31" eb="33">
      <t>チョッキン</t>
    </rPh>
    <rPh sb="34" eb="35">
      <t>ネン</t>
    </rPh>
    <rPh sb="35" eb="36">
      <t>ハン</t>
    </rPh>
    <rPh sb="36" eb="37">
      <t>ホド</t>
    </rPh>
    <rPh sb="44" eb="46">
      <t>ゼンカイ</t>
    </rPh>
    <rPh sb="46" eb="48">
      <t>イジョウ</t>
    </rPh>
    <rPh sb="49" eb="51">
      <t>ショウリツ</t>
    </rPh>
    <rPh sb="52" eb="53">
      <t>ア</t>
    </rPh>
    <rPh sb="60" eb="62">
      <t>トウショ</t>
    </rPh>
    <rPh sb="62" eb="64">
      <t>セツメイ</t>
    </rPh>
    <rPh sb="79" eb="80">
      <t>ナイ</t>
    </rPh>
    <rPh sb="83" eb="85">
      <t>ナカナカ</t>
    </rPh>
    <rPh sb="85" eb="87">
      <t>ウマ</t>
    </rPh>
    <rPh sb="88" eb="90">
      <t>キノウ</t>
    </rPh>
    <rPh sb="105" eb="106">
      <t>コト</t>
    </rPh>
    <rPh sb="107" eb="109">
      <t>カクニン</t>
    </rPh>
    <rPh sb="134" eb="136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</si>
</sst>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yy/m/d;@"/>
    <numFmt numFmtId="177" formatCode="#,##0_);[Red]\(#,##0\)"/>
    <numFmt numFmtId="178" formatCode="#,##0_ "/>
    <numFmt numFmtId="179" formatCode="0.0%"/>
    <numFmt numFmtId="180" formatCode="m/d;@"/>
    <numFmt numFmtId="181" formatCode="&quot;損失上限(リスク&quot;##&quot;%)&quot;"/>
    <numFmt numFmtId="182" formatCode="0.0_ "/>
    <numFmt numFmtId="183" formatCode="0.0&quot;倍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0" borderId="9" xfId="0" applyNumberFormat="1" applyFont="1" applyFill="1" applyBorder="1">
      <alignment vertical="center"/>
    </xf>
    <xf numFmtId="0" fontId="12" fillId="3" borderId="9" xfId="0" applyNumberFormat="1" applyFont="1" applyFill="1" applyBorder="1">
      <alignment vertical="center"/>
    </xf>
    <xf numFmtId="177" fontId="14" fillId="0" borderId="0" xfId="0" applyNumberFormat="1" applyFont="1">
      <alignment vertical="center"/>
    </xf>
    <xf numFmtId="177" fontId="0" fillId="0" borderId="0" xfId="0" applyNumberFormat="1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38" fontId="0" fillId="0" borderId="4" xfId="1" applyFon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38" fontId="13" fillId="0" borderId="13" xfId="1" applyFont="1" applyFill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9" fontId="2" fillId="0" borderId="13" xfId="3" applyFont="1" applyBorder="1" applyAlignment="1">
      <alignment vertical="center" shrinkToFit="1"/>
    </xf>
    <xf numFmtId="9" fontId="2" fillId="0" borderId="14" xfId="3" applyFont="1" applyBorder="1" applyAlignment="1">
      <alignment vertical="center" shrinkToFit="1"/>
    </xf>
    <xf numFmtId="9" fontId="2" fillId="0" borderId="15" xfId="3" applyFont="1" applyBorder="1" applyAlignment="1">
      <alignment vertical="center" shrinkToFit="1"/>
    </xf>
    <xf numFmtId="179" fontId="2" fillId="0" borderId="13" xfId="3" applyNumberFormat="1" applyFont="1" applyBorder="1" applyAlignment="1">
      <alignment vertical="center" shrinkToFit="1"/>
    </xf>
    <xf numFmtId="179" fontId="2" fillId="0" borderId="2" xfId="3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14" fontId="7" fillId="0" borderId="16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177" fontId="12" fillId="4" borderId="0" xfId="0" applyNumberFormat="1" applyFont="1" applyFill="1" applyBorder="1" applyAlignment="1">
      <alignment vertical="center" shrinkToFi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12" fillId="0" borderId="0" xfId="0" applyNumberFormat="1" applyFont="1" applyFill="1" applyBorder="1">
      <alignment vertical="center"/>
    </xf>
    <xf numFmtId="177" fontId="0" fillId="0" borderId="0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2" fillId="0" borderId="3" xfId="0" applyNumberFormat="1" applyFont="1" applyFill="1" applyBorder="1">
      <alignment vertical="center"/>
    </xf>
    <xf numFmtId="0" fontId="12" fillId="0" borderId="4" xfId="0" applyNumberFormat="1" applyFont="1" applyFill="1" applyBorder="1">
      <alignment vertical="center"/>
    </xf>
    <xf numFmtId="0" fontId="12" fillId="0" borderId="5" xfId="0" applyNumberFormat="1" applyFon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12" fillId="0" borderId="8" xfId="0" applyNumberFormat="1" applyFont="1" applyFill="1" applyBorder="1">
      <alignment vertical="center"/>
    </xf>
    <xf numFmtId="176" fontId="0" fillId="0" borderId="12" xfId="0" applyNumberFormat="1" applyFill="1" applyBorder="1">
      <alignment vertical="center"/>
    </xf>
    <xf numFmtId="180" fontId="0" fillId="0" borderId="11" xfId="0" applyNumberFormat="1" applyFill="1" applyBorder="1">
      <alignment vertical="center"/>
    </xf>
    <xf numFmtId="0" fontId="12" fillId="0" borderId="6" xfId="0" applyNumberFormat="1" applyFont="1" applyFill="1" applyBorder="1">
      <alignment vertical="center"/>
    </xf>
    <xf numFmtId="0" fontId="12" fillId="0" borderId="1" xfId="0" applyNumberFormat="1" applyFont="1" applyFill="1" applyBorder="1">
      <alignment vertical="center"/>
    </xf>
    <xf numFmtId="0" fontId="0" fillId="0" borderId="16" xfId="0" applyBorder="1">
      <alignment vertical="center"/>
    </xf>
    <xf numFmtId="0" fontId="3" fillId="0" borderId="16" xfId="0" applyFont="1" applyFill="1" applyBorder="1">
      <alignment vertical="center"/>
    </xf>
    <xf numFmtId="182" fontId="0" fillId="0" borderId="16" xfId="0" applyNumberFormat="1" applyBorder="1">
      <alignment vertical="center"/>
    </xf>
    <xf numFmtId="183" fontId="0" fillId="0" borderId="16" xfId="0" applyNumberFormat="1" applyBorder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0" fontId="10" fillId="0" borderId="16" xfId="2" applyBorder="1">
      <alignment vertical="center"/>
    </xf>
    <xf numFmtId="49" fontId="10" fillId="7" borderId="16" xfId="2" applyNumberFormat="1" applyFill="1" applyBorder="1" applyAlignment="1">
      <alignment horizontal="center" vertical="center"/>
    </xf>
    <xf numFmtId="9" fontId="10" fillId="4" borderId="16" xfId="2" applyNumberFormat="1" applyFill="1" applyBorder="1">
      <alignment vertical="center"/>
    </xf>
    <xf numFmtId="0" fontId="10" fillId="0" borderId="16" xfId="2" applyFill="1" applyBorder="1" applyAlignment="1">
      <alignment vertical="center" textRotation="255"/>
    </xf>
    <xf numFmtId="0" fontId="10" fillId="0" borderId="16" xfId="2" applyFill="1" applyBorder="1">
      <alignment vertical="center"/>
    </xf>
    <xf numFmtId="0" fontId="10" fillId="0" borderId="21" xfId="2" applyBorder="1" applyAlignment="1">
      <alignment horizontal="center" vertical="center"/>
    </xf>
    <xf numFmtId="9" fontId="16" fillId="0" borderId="16" xfId="2" applyNumberFormat="1" applyFont="1" applyBorder="1" applyAlignment="1">
      <alignment horizontal="center" vertical="center"/>
    </xf>
    <xf numFmtId="14" fontId="11" fillId="0" borderId="0" xfId="2" applyNumberFormat="1" applyFont="1" applyAlignment="1">
      <alignment horizontal="center" vertical="center"/>
    </xf>
    <xf numFmtId="20" fontId="11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177" fontId="15" fillId="0" borderId="0" xfId="0" applyNumberFormat="1" applyFont="1">
      <alignment vertical="center"/>
    </xf>
    <xf numFmtId="0" fontId="12" fillId="3" borderId="7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0" xfId="0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10" fillId="6" borderId="16" xfId="2" applyFill="1" applyBorder="1" applyAlignment="1">
      <alignment horizontal="center" vertical="center"/>
    </xf>
    <xf numFmtId="0" fontId="10" fillId="5" borderId="18" xfId="2" applyFill="1" applyBorder="1" applyAlignment="1">
      <alignment horizontal="center" vertical="center" textRotation="255"/>
    </xf>
    <xf numFmtId="0" fontId="10" fillId="5" borderId="19" xfId="2" applyFill="1" applyBorder="1" applyAlignment="1">
      <alignment horizontal="center" vertical="center" textRotation="255"/>
    </xf>
    <xf numFmtId="0" fontId="10" fillId="5" borderId="20" xfId="2" applyFill="1" applyBorder="1" applyAlignment="1">
      <alignment horizontal="center" vertical="center" textRotation="255"/>
    </xf>
    <xf numFmtId="0" fontId="10" fillId="0" borderId="17" xfId="2" applyBorder="1" applyAlignment="1">
      <alignment horizontal="center" vertical="center"/>
    </xf>
    <xf numFmtId="181" fontId="14" fillId="0" borderId="13" xfId="0" applyNumberFormat="1" applyFont="1" applyBorder="1" applyAlignment="1">
      <alignment horizontal="center" vertical="center"/>
    </xf>
    <xf numFmtId="181" fontId="14" fillId="0" borderId="14" xfId="0" applyNumberFormat="1" applyFont="1" applyBorder="1" applyAlignment="1">
      <alignment horizontal="center" vertical="center"/>
    </xf>
    <xf numFmtId="181" fontId="14" fillId="0" borderId="15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/>
    </xf>
    <xf numFmtId="181" fontId="15" fillId="0" borderId="14" xfId="0" applyNumberFormat="1" applyFont="1" applyBorder="1" applyAlignment="1">
      <alignment horizontal="center" vertical="center"/>
    </xf>
    <xf numFmtId="181" fontId="15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506729</xdr:colOff>
      <xdr:row>0</xdr:row>
      <xdr:rowOff>0</xdr:rowOff>
    </xdr:from>
    <xdr:to>
      <xdr:col>35</xdr:col>
      <xdr:colOff>415289</xdr:colOff>
      <xdr:row>4</xdr:row>
      <xdr:rowOff>22860</xdr:rowOff>
    </xdr:to>
    <xdr:sp macro="" textlink="">
      <xdr:nvSpPr>
        <xdr:cNvPr id="2" name="正方形/長方形 2">
          <a:extLst>
            <a:ext uri="{FF2B5EF4-FFF2-40B4-BE49-F238E27FC236}">
              <a16:creationId xmlns=""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22890479" y="2552700"/>
          <a:ext cx="575310" cy="9753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0</xdr:row>
      <xdr:rowOff>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=""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0</xdr:row>
      <xdr:rowOff>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=""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0</xdr:row>
      <xdr:rowOff>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=""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0</xdr:row>
      <xdr:rowOff>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0</xdr:row>
      <xdr:rowOff>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0</xdr:row>
      <xdr:rowOff>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=""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0</xdr:row>
      <xdr:rowOff>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=""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=""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0</xdr:row>
      <xdr:rowOff>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=""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0</xdr:row>
      <xdr:rowOff>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=""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0</xdr:row>
      <xdr:rowOff>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=""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0</xdr:row>
      <xdr:rowOff>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=""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0</xdr:row>
      <xdr:rowOff>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=""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0</xdr:row>
      <xdr:rowOff>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=""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0</xdr:row>
      <xdr:rowOff>0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=""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0</xdr:row>
      <xdr:rowOff>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=""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0</xdr:row>
      <xdr:rowOff>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=""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0</xdr:row>
      <xdr:rowOff>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=""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0</xdr:row>
      <xdr:rowOff>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=""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0</xdr:row>
      <xdr:rowOff>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=""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0</xdr:row>
      <xdr:rowOff>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=""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0</xdr:row>
      <xdr:rowOff>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=""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11205</xdr:colOff>
      <xdr:row>0</xdr:row>
      <xdr:rowOff>44824</xdr:rowOff>
    </xdr:from>
    <xdr:to>
      <xdr:col>11</xdr:col>
      <xdr:colOff>105113</xdr:colOff>
      <xdr:row>29</xdr:row>
      <xdr:rowOff>21602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852" y="44824"/>
          <a:ext cx="6257143" cy="64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11</xdr:col>
      <xdr:colOff>123265</xdr:colOff>
      <xdr:row>45</xdr:row>
      <xdr:rowOff>100035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647" y="6947647"/>
          <a:ext cx="6286500" cy="32376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11</xdr:col>
      <xdr:colOff>112059</xdr:colOff>
      <xdr:row>68</xdr:row>
      <xdr:rowOff>221681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0647" y="10533529"/>
          <a:ext cx="6275294" cy="49281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11</xdr:col>
      <xdr:colOff>78442</xdr:colOff>
      <xdr:row>99</xdr:row>
      <xdr:rowOff>81690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0647" y="15688235"/>
          <a:ext cx="6241677" cy="6581102"/>
        </a:xfrm>
        <a:prstGeom prst="rect">
          <a:avLst/>
        </a:prstGeom>
      </xdr:spPr>
    </xdr:pic>
    <xdr:clientData/>
  </xdr:twoCellAnchor>
  <xdr:twoCellAnchor editAs="oneCell">
    <xdr:from>
      <xdr:col>1</xdr:col>
      <xdr:colOff>33617</xdr:colOff>
      <xdr:row>101</xdr:row>
      <xdr:rowOff>33617</xdr:rowOff>
    </xdr:from>
    <xdr:to>
      <xdr:col>5</xdr:col>
      <xdr:colOff>324971</xdr:colOff>
      <xdr:row>122</xdr:row>
      <xdr:rowOff>187550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4264" y="22669499"/>
          <a:ext cx="2756648" cy="486040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10</xdr:col>
      <xdr:colOff>33617</xdr:colOff>
      <xdr:row>141</xdr:row>
      <xdr:rowOff>71506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0647" y="27790588"/>
          <a:ext cx="5580529" cy="38815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10</xdr:col>
      <xdr:colOff>31842</xdr:colOff>
      <xdr:row>155</xdr:row>
      <xdr:rowOff>179294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0647" y="31824706"/>
          <a:ext cx="5578754" cy="30928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10</xdr:col>
      <xdr:colOff>90106</xdr:colOff>
      <xdr:row>176</xdr:row>
      <xdr:rowOff>123265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0647" y="35186471"/>
          <a:ext cx="5637018" cy="4381500"/>
        </a:xfrm>
        <a:prstGeom prst="rect">
          <a:avLst/>
        </a:prstGeom>
      </xdr:spPr>
    </xdr:pic>
    <xdr:clientData/>
  </xdr:twoCellAnchor>
  <xdr:twoCellAnchor editAs="oneCell">
    <xdr:from>
      <xdr:col>1</xdr:col>
      <xdr:colOff>44823</xdr:colOff>
      <xdr:row>226</xdr:row>
      <xdr:rowOff>1</xdr:rowOff>
    </xdr:from>
    <xdr:to>
      <xdr:col>11</xdr:col>
      <xdr:colOff>157778</xdr:colOff>
      <xdr:row>257</xdr:row>
      <xdr:rowOff>23782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5470" y="50650589"/>
          <a:ext cx="6276190" cy="6971428"/>
        </a:xfrm>
        <a:prstGeom prst="rect">
          <a:avLst/>
        </a:prstGeom>
      </xdr:spPr>
    </xdr:pic>
    <xdr:clientData/>
  </xdr:twoCellAnchor>
  <xdr:twoCellAnchor editAs="oneCell">
    <xdr:from>
      <xdr:col>1</xdr:col>
      <xdr:colOff>22411</xdr:colOff>
      <xdr:row>210</xdr:row>
      <xdr:rowOff>44824</xdr:rowOff>
    </xdr:from>
    <xdr:to>
      <xdr:col>8</xdr:col>
      <xdr:colOff>336175</xdr:colOff>
      <xdr:row>224</xdr:row>
      <xdr:rowOff>80683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93058" y="47109530"/>
          <a:ext cx="4628029" cy="3173506"/>
        </a:xfrm>
        <a:prstGeom prst="rect">
          <a:avLst/>
        </a:prstGeom>
      </xdr:spPr>
    </xdr:pic>
    <xdr:clientData/>
  </xdr:twoCellAnchor>
  <xdr:twoCellAnchor editAs="oneCell">
    <xdr:from>
      <xdr:col>1</xdr:col>
      <xdr:colOff>56030</xdr:colOff>
      <xdr:row>178</xdr:row>
      <xdr:rowOff>56031</xdr:rowOff>
    </xdr:from>
    <xdr:to>
      <xdr:col>18</xdr:col>
      <xdr:colOff>549958</xdr:colOff>
      <xdr:row>208</xdr:row>
      <xdr:rowOff>161072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26677" y="39948972"/>
          <a:ext cx="10971428" cy="68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21</xdr:col>
      <xdr:colOff>6862</xdr:colOff>
      <xdr:row>283</xdr:row>
      <xdr:rowOff>120868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70647" y="57822353"/>
          <a:ext cx="12333333" cy="57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12</xdr:col>
      <xdr:colOff>44823</xdr:colOff>
      <xdr:row>307</xdr:row>
      <xdr:rowOff>81893</xdr:rowOff>
    </xdr:to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70647" y="63873529"/>
          <a:ext cx="6824382" cy="5012482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308</xdr:row>
      <xdr:rowOff>0</xdr:rowOff>
    </xdr:from>
    <xdr:to>
      <xdr:col>7</xdr:col>
      <xdr:colOff>369793</xdr:colOff>
      <xdr:row>329</xdr:row>
      <xdr:rowOff>47538</xdr:rowOff>
    </xdr:to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0646" y="69028235"/>
          <a:ext cx="4067735" cy="47540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17</xdr:col>
      <xdr:colOff>234061</xdr:colOff>
      <xdr:row>358</xdr:row>
      <xdr:rowOff>200896</xdr:rowOff>
    </xdr:to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0647" y="73958824"/>
          <a:ext cx="10095238" cy="64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20</xdr:col>
      <xdr:colOff>585091</xdr:colOff>
      <xdr:row>393</xdr:row>
      <xdr:rowOff>70785</xdr:rowOff>
    </xdr:to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70647" y="80682353"/>
          <a:ext cx="12295238" cy="74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393</xdr:row>
      <xdr:rowOff>224117</xdr:rowOff>
    </xdr:from>
    <xdr:to>
      <xdr:col>14</xdr:col>
      <xdr:colOff>287344</xdr:colOff>
      <xdr:row>411</xdr:row>
      <xdr:rowOff>123264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70646" y="88302352"/>
          <a:ext cx="8299551" cy="39332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10</xdr:col>
      <xdr:colOff>78441</xdr:colOff>
      <xdr:row>434</xdr:row>
      <xdr:rowOff>88362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70647" y="92336471"/>
          <a:ext cx="5625353" cy="5018950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462</xdr:row>
      <xdr:rowOff>44822</xdr:rowOff>
    </xdr:from>
    <xdr:to>
      <xdr:col>12</xdr:col>
      <xdr:colOff>214281</xdr:colOff>
      <xdr:row>485</xdr:row>
      <xdr:rowOff>52021</xdr:rowOff>
    </xdr:to>
    <xdr:pic>
      <xdr:nvPicPr>
        <xdr:cNvPr id="56" name="図 5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93059" y="103587175"/>
          <a:ext cx="6971428" cy="51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18</xdr:col>
      <xdr:colOff>579643</xdr:colOff>
      <xdr:row>461</xdr:row>
      <xdr:rowOff>30084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70647" y="97491176"/>
          <a:ext cx="11057143" cy="58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485</xdr:row>
      <xdr:rowOff>224116</xdr:rowOff>
    </xdr:from>
    <xdr:to>
      <xdr:col>12</xdr:col>
      <xdr:colOff>44823</xdr:colOff>
      <xdr:row>508</xdr:row>
      <xdr:rowOff>125733</xdr:rowOff>
    </xdr:to>
    <xdr:pic>
      <xdr:nvPicPr>
        <xdr:cNvPr id="58" name="図 57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70647" y="108921175"/>
          <a:ext cx="6824382" cy="50563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11</xdr:col>
      <xdr:colOff>493059</xdr:colOff>
      <xdr:row>531</xdr:row>
      <xdr:rowOff>85407</xdr:rowOff>
    </xdr:to>
    <xdr:pic>
      <xdr:nvPicPr>
        <xdr:cNvPr id="59" name="図 58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70647" y="114300000"/>
          <a:ext cx="6656294" cy="47918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20</xdr:col>
      <xdr:colOff>470805</xdr:colOff>
      <xdr:row>554</xdr:row>
      <xdr:rowOff>2745</xdr:rowOff>
    </xdr:to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70647" y="119230588"/>
          <a:ext cx="12180952" cy="49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555</xdr:row>
      <xdr:rowOff>0</xdr:rowOff>
    </xdr:from>
    <xdr:to>
      <xdr:col>9</xdr:col>
      <xdr:colOff>582706</xdr:colOff>
      <xdr:row>576</xdr:row>
      <xdr:rowOff>36809</xdr:rowOff>
    </xdr:to>
    <xdr:pic>
      <xdr:nvPicPr>
        <xdr:cNvPr id="61" name="図 60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70647" y="124385294"/>
          <a:ext cx="5513294" cy="47432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12</xdr:col>
      <xdr:colOff>569485</xdr:colOff>
      <xdr:row>591</xdr:row>
      <xdr:rowOff>78442</xdr:rowOff>
    </xdr:to>
    <xdr:pic>
      <xdr:nvPicPr>
        <xdr:cNvPr id="62" name="図 61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70647" y="129315882"/>
          <a:ext cx="7349044" cy="32160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592</xdr:row>
      <xdr:rowOff>0</xdr:rowOff>
    </xdr:from>
    <xdr:to>
      <xdr:col>10</xdr:col>
      <xdr:colOff>549088</xdr:colOff>
      <xdr:row>618</xdr:row>
      <xdr:rowOff>118050</xdr:rowOff>
    </xdr:to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70647" y="132677647"/>
          <a:ext cx="6096000" cy="59451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12</xdr:col>
      <xdr:colOff>67235</xdr:colOff>
      <xdr:row>639</xdr:row>
      <xdr:rowOff>161148</xdr:rowOff>
    </xdr:to>
    <xdr:pic>
      <xdr:nvPicPr>
        <xdr:cNvPr id="66" name="図 65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70647" y="138728824"/>
          <a:ext cx="6846794" cy="4643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19</xdr:col>
      <xdr:colOff>1414</xdr:colOff>
      <xdr:row>669</xdr:row>
      <xdr:rowOff>38992</xdr:rowOff>
    </xdr:to>
    <xdr:pic>
      <xdr:nvPicPr>
        <xdr:cNvPr id="67" name="図 66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70647" y="143659412"/>
          <a:ext cx="11095238" cy="6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19</xdr:col>
      <xdr:colOff>18276</xdr:colOff>
      <xdr:row>699</xdr:row>
      <xdr:rowOff>78441</xdr:rowOff>
    </xdr:to>
    <xdr:pic>
      <xdr:nvPicPr>
        <xdr:cNvPr id="68" name="図 67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70647" y="150158824"/>
          <a:ext cx="11112100" cy="6577852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700</xdr:row>
      <xdr:rowOff>0</xdr:rowOff>
    </xdr:from>
    <xdr:to>
      <xdr:col>13</xdr:col>
      <xdr:colOff>549088</xdr:colOff>
      <xdr:row>719</xdr:row>
      <xdr:rowOff>16916</xdr:rowOff>
    </xdr:to>
    <xdr:pic>
      <xdr:nvPicPr>
        <xdr:cNvPr id="69" name="図 68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70646" y="156882353"/>
          <a:ext cx="7944971" cy="42751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720</xdr:row>
      <xdr:rowOff>0</xdr:rowOff>
    </xdr:from>
    <xdr:to>
      <xdr:col>13</xdr:col>
      <xdr:colOff>270785</xdr:colOff>
      <xdr:row>736</xdr:row>
      <xdr:rowOff>147451</xdr:rowOff>
    </xdr:to>
    <xdr:pic>
      <xdr:nvPicPr>
        <xdr:cNvPr id="70" name="図 69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470647" y="161364706"/>
          <a:ext cx="7666667" cy="37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738</xdr:row>
      <xdr:rowOff>0</xdr:rowOff>
    </xdr:from>
    <xdr:to>
      <xdr:col>9</xdr:col>
      <xdr:colOff>291352</xdr:colOff>
      <xdr:row>760</xdr:row>
      <xdr:rowOff>68353</xdr:rowOff>
    </xdr:to>
    <xdr:pic>
      <xdr:nvPicPr>
        <xdr:cNvPr id="71" name="図 70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70646" y="165398824"/>
          <a:ext cx="5221941" cy="499894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5</xdr:col>
      <xdr:colOff>477563</xdr:colOff>
      <xdr:row>786</xdr:row>
      <xdr:rowOff>63725</xdr:rowOff>
    </xdr:to>
    <xdr:pic>
      <xdr:nvPicPr>
        <xdr:cNvPr id="72" name="図 71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70647" y="170553529"/>
          <a:ext cx="2942857" cy="5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787</xdr:row>
      <xdr:rowOff>0</xdr:rowOff>
    </xdr:from>
    <xdr:to>
      <xdr:col>5</xdr:col>
      <xdr:colOff>537883</xdr:colOff>
      <xdr:row>805</xdr:row>
      <xdr:rowOff>126022</xdr:rowOff>
    </xdr:to>
    <xdr:pic>
      <xdr:nvPicPr>
        <xdr:cNvPr id="73" name="図 72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70647" y="176380588"/>
          <a:ext cx="3003177" cy="41601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8</xdr:col>
      <xdr:colOff>376813</xdr:colOff>
      <xdr:row>817</xdr:row>
      <xdr:rowOff>145676</xdr:rowOff>
    </xdr:to>
    <xdr:pic>
      <xdr:nvPicPr>
        <xdr:cNvPr id="74" name="図 73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70647" y="180638824"/>
          <a:ext cx="4691078" cy="2610970"/>
        </a:xfrm>
        <a:prstGeom prst="rect">
          <a:avLst/>
        </a:prstGeom>
      </xdr:spPr>
    </xdr:pic>
    <xdr:clientData/>
  </xdr:twoCellAnchor>
  <xdr:twoCellAnchor editAs="oneCell">
    <xdr:from>
      <xdr:col>1</xdr:col>
      <xdr:colOff>44824</xdr:colOff>
      <xdr:row>819</xdr:row>
      <xdr:rowOff>56029</xdr:rowOff>
    </xdr:from>
    <xdr:to>
      <xdr:col>19</xdr:col>
      <xdr:colOff>122428</xdr:colOff>
      <xdr:row>850</xdr:row>
      <xdr:rowOff>51239</xdr:rowOff>
    </xdr:to>
    <xdr:pic>
      <xdr:nvPicPr>
        <xdr:cNvPr id="76" name="図 75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515471" y="183608382"/>
          <a:ext cx="11171428" cy="69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5</xdr:col>
      <xdr:colOff>89647</xdr:colOff>
      <xdr:row>871</xdr:row>
      <xdr:rowOff>69306</xdr:rowOff>
    </xdr:to>
    <xdr:pic>
      <xdr:nvPicPr>
        <xdr:cNvPr id="77" name="図 76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70647" y="190724118"/>
          <a:ext cx="2554941" cy="45516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16</xdr:col>
      <xdr:colOff>402766</xdr:colOff>
      <xdr:row>899</xdr:row>
      <xdr:rowOff>15490</xdr:rowOff>
    </xdr:to>
    <xdr:pic>
      <xdr:nvPicPr>
        <xdr:cNvPr id="156" name="図 155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70647" y="195430588"/>
          <a:ext cx="9647619" cy="60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23</xdr:col>
      <xdr:colOff>240882</xdr:colOff>
      <xdr:row>926</xdr:row>
      <xdr:rowOff>182465</xdr:rowOff>
    </xdr:to>
    <xdr:pic>
      <xdr:nvPicPr>
        <xdr:cNvPr id="157" name="図 156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70647" y="201705882"/>
          <a:ext cx="13800000" cy="60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5</xdr:col>
      <xdr:colOff>515471</xdr:colOff>
      <xdr:row>953</xdr:row>
      <xdr:rowOff>29676</xdr:rowOff>
    </xdr:to>
    <xdr:pic>
      <xdr:nvPicPr>
        <xdr:cNvPr id="158" name="図 157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70647" y="207981176"/>
          <a:ext cx="2980765" cy="563261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10</xdr:col>
      <xdr:colOff>392206</xdr:colOff>
      <xdr:row>973</xdr:row>
      <xdr:rowOff>170937</xdr:rowOff>
    </xdr:to>
    <xdr:pic>
      <xdr:nvPicPr>
        <xdr:cNvPr id="159" name="図 158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70647" y="213808235"/>
          <a:ext cx="5939118" cy="44291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559222</xdr:colOff>
      <xdr:row>997</xdr:row>
      <xdr:rowOff>136079</xdr:rowOff>
    </xdr:to>
    <xdr:pic>
      <xdr:nvPicPr>
        <xdr:cNvPr id="160" name="図 159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70647" y="218514706"/>
          <a:ext cx="8571428" cy="50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999</xdr:row>
      <xdr:rowOff>0</xdr:rowOff>
    </xdr:from>
    <xdr:to>
      <xdr:col>11</xdr:col>
      <xdr:colOff>259029</xdr:colOff>
      <xdr:row>1017</xdr:row>
      <xdr:rowOff>156882</xdr:rowOff>
    </xdr:to>
    <xdr:pic>
      <xdr:nvPicPr>
        <xdr:cNvPr id="161" name="図 160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470646" y="223893529"/>
          <a:ext cx="6422265" cy="4191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123265</xdr:colOff>
      <xdr:row>1019</xdr:row>
      <xdr:rowOff>0</xdr:rowOff>
    </xdr:from>
    <xdr:to>
      <xdr:col>16</xdr:col>
      <xdr:colOff>278412</xdr:colOff>
      <xdr:row>1050</xdr:row>
      <xdr:rowOff>99972</xdr:rowOff>
    </xdr:to>
    <xdr:pic>
      <xdr:nvPicPr>
        <xdr:cNvPr id="163" name="図 162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593912" y="228375882"/>
          <a:ext cx="9400000" cy="70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8</xdr:col>
      <xdr:colOff>425823</xdr:colOff>
      <xdr:row>1075</xdr:row>
      <xdr:rowOff>34571</xdr:rowOff>
    </xdr:to>
    <xdr:pic>
      <xdr:nvPicPr>
        <xdr:cNvPr id="164" name="図 163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470647" y="235547647"/>
          <a:ext cx="4740088" cy="5413395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1076</xdr:row>
      <xdr:rowOff>0</xdr:rowOff>
    </xdr:from>
    <xdr:to>
      <xdr:col>8</xdr:col>
      <xdr:colOff>392205</xdr:colOff>
      <xdr:row>1107</xdr:row>
      <xdr:rowOff>129664</xdr:rowOff>
    </xdr:to>
    <xdr:pic>
      <xdr:nvPicPr>
        <xdr:cNvPr id="166" name="図 165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70646" y="241150588"/>
          <a:ext cx="4706471" cy="70773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1109</xdr:row>
      <xdr:rowOff>-1</xdr:rowOff>
    </xdr:from>
    <xdr:to>
      <xdr:col>7</xdr:col>
      <xdr:colOff>605118</xdr:colOff>
      <xdr:row>1127</xdr:row>
      <xdr:rowOff>164413</xdr:rowOff>
    </xdr:to>
    <xdr:pic>
      <xdr:nvPicPr>
        <xdr:cNvPr id="167" name="図 166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470647" y="248546470"/>
          <a:ext cx="4303059" cy="41985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1129</xdr:row>
      <xdr:rowOff>0</xdr:rowOff>
    </xdr:from>
    <xdr:to>
      <xdr:col>8</xdr:col>
      <xdr:colOff>44823</xdr:colOff>
      <xdr:row>1144</xdr:row>
      <xdr:rowOff>30829</xdr:rowOff>
    </xdr:to>
    <xdr:pic>
      <xdr:nvPicPr>
        <xdr:cNvPr id="168" name="図 167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70647" y="253028824"/>
          <a:ext cx="4359088" cy="33925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7</xdr:col>
      <xdr:colOff>425824</xdr:colOff>
      <xdr:row>1160</xdr:row>
      <xdr:rowOff>112889</xdr:rowOff>
    </xdr:to>
    <xdr:pic>
      <xdr:nvPicPr>
        <xdr:cNvPr id="169" name="図 168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470647" y="256614706"/>
          <a:ext cx="4123765" cy="34746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18</xdr:col>
      <xdr:colOff>560595</xdr:colOff>
      <xdr:row>1196</xdr:row>
      <xdr:rowOff>60644</xdr:rowOff>
    </xdr:to>
    <xdr:pic>
      <xdr:nvPicPr>
        <xdr:cNvPr id="170" name="図 169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470647" y="260200588"/>
          <a:ext cx="11038095" cy="7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R59" sqref="R59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21" x14ac:dyDescent="0.4">
      <c r="A1" s="1" t="s">
        <v>7</v>
      </c>
      <c r="C1" t="s">
        <v>9</v>
      </c>
    </row>
    <row r="2" spans="1:21" x14ac:dyDescent="0.4">
      <c r="A2" s="1" t="s">
        <v>8</v>
      </c>
      <c r="C2" t="s">
        <v>23</v>
      </c>
    </row>
    <row r="3" spans="1:21" x14ac:dyDescent="0.4">
      <c r="A3" s="1" t="s">
        <v>11</v>
      </c>
      <c r="C3" s="26">
        <v>100000</v>
      </c>
    </row>
    <row r="4" spans="1:21" x14ac:dyDescent="0.4">
      <c r="A4" s="1" t="s">
        <v>12</v>
      </c>
      <c r="C4" s="26" t="s">
        <v>14</v>
      </c>
    </row>
    <row r="5" spans="1:21" ht="19.5" thickBot="1" x14ac:dyDescent="0.45">
      <c r="A5" s="1" t="s">
        <v>13</v>
      </c>
      <c r="C5" s="26" t="s">
        <v>35</v>
      </c>
      <c r="Q5" s="112" t="s">
        <v>40</v>
      </c>
      <c r="R5" s="112">
        <v>442</v>
      </c>
      <c r="S5" s="112" t="s">
        <v>45</v>
      </c>
      <c r="T5" s="112">
        <f>IF(T6&gt;0,R6-R8,R6-R5)</f>
        <v>8</v>
      </c>
      <c r="U5" s="115">
        <f>ABS(T5/T6)</f>
        <v>0.42105263157894735</v>
      </c>
    </row>
    <row r="6" spans="1:21" ht="19.5" thickBot="1" x14ac:dyDescent="0.45">
      <c r="A6" s="21" t="s">
        <v>0</v>
      </c>
      <c r="B6" s="21" t="s">
        <v>1</v>
      </c>
      <c r="C6" s="21" t="s">
        <v>1</v>
      </c>
      <c r="D6" s="42" t="s">
        <v>26</v>
      </c>
      <c r="E6" s="22"/>
      <c r="F6" s="23"/>
      <c r="G6" s="132" t="s">
        <v>3</v>
      </c>
      <c r="H6" s="133"/>
      <c r="I6" s="139"/>
      <c r="J6" s="132" t="s">
        <v>24</v>
      </c>
      <c r="K6" s="133"/>
      <c r="L6" s="139"/>
      <c r="M6" s="132" t="s">
        <v>25</v>
      </c>
      <c r="N6" s="133"/>
      <c r="O6" s="139"/>
      <c r="Q6" s="112" t="s">
        <v>41</v>
      </c>
      <c r="R6" s="112">
        <v>450</v>
      </c>
      <c r="S6" s="112" t="s">
        <v>44</v>
      </c>
      <c r="T6" s="112">
        <f>R8-R5</f>
        <v>-19</v>
      </c>
      <c r="U6" s="114"/>
    </row>
    <row r="7" spans="1:21" ht="19.5" thickBot="1" x14ac:dyDescent="0.45">
      <c r="A7" s="24"/>
      <c r="B7" s="24" t="s">
        <v>2</v>
      </c>
      <c r="C7" s="46" t="s">
        <v>30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  <c r="Q7" s="112" t="s">
        <v>42</v>
      </c>
      <c r="R7" s="113">
        <v>367</v>
      </c>
      <c r="S7" s="112" t="s">
        <v>46</v>
      </c>
      <c r="T7" s="112">
        <f>IF(T6&gt;0,R5-R7,R8-R7)</f>
        <v>56</v>
      </c>
      <c r="U7" s="115">
        <f>ABS(T7/T6)</f>
        <v>2.9473684210526314</v>
      </c>
    </row>
    <row r="8" spans="1:21" ht="19.5" thickBot="1" x14ac:dyDescent="0.45">
      <c r="A8" s="129" t="s">
        <v>10</v>
      </c>
      <c r="B8" s="10"/>
      <c r="C8" s="43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136" t="s">
        <v>24</v>
      </c>
      <c r="K8" s="137"/>
      <c r="L8" s="138"/>
      <c r="M8" s="136"/>
      <c r="N8" s="137"/>
      <c r="O8" s="138"/>
      <c r="Q8" s="112" t="s">
        <v>43</v>
      </c>
      <c r="R8" s="112">
        <v>423</v>
      </c>
    </row>
    <row r="9" spans="1:21" x14ac:dyDescent="0.4">
      <c r="A9" s="130">
        <v>1</v>
      </c>
      <c r="B9" s="100">
        <v>44140</v>
      </c>
      <c r="C9" s="101">
        <v>1</v>
      </c>
      <c r="D9" s="102">
        <v>1.27</v>
      </c>
      <c r="E9" s="103">
        <v>1.5</v>
      </c>
      <c r="F9" s="104">
        <v>2</v>
      </c>
      <c r="G9" s="20">
        <f>IF(D9="","",G8+M9)</f>
        <v>103810</v>
      </c>
      <c r="H9" s="20">
        <f>IF(E9="","",H8+N9)</f>
        <v>104500</v>
      </c>
      <c r="I9" s="20">
        <f>IF(F9="","",I8+O9)</f>
        <v>106000</v>
      </c>
      <c r="J9" s="36">
        <f t="shared" ref="J9:L12" si="0">IF(G8="","",G8*0.03)</f>
        <v>3000</v>
      </c>
      <c r="K9" s="37">
        <f t="shared" si="0"/>
        <v>3000</v>
      </c>
      <c r="L9" s="38">
        <f t="shared" si="0"/>
        <v>3000</v>
      </c>
      <c r="M9" s="36">
        <f t="shared" ref="M9:O12" si="1">IF(D9="","",J9*D9)</f>
        <v>3810</v>
      </c>
      <c r="N9" s="37">
        <f t="shared" si="1"/>
        <v>4500</v>
      </c>
      <c r="O9" s="38">
        <f t="shared" si="1"/>
        <v>6000</v>
      </c>
      <c r="P9" s="35" t="s">
        <v>57</v>
      </c>
      <c r="Q9" s="35"/>
      <c r="R9" s="35"/>
    </row>
    <row r="10" spans="1:21" x14ac:dyDescent="0.4">
      <c r="A10" s="130">
        <v>2</v>
      </c>
      <c r="B10" s="105">
        <v>44116</v>
      </c>
      <c r="C10" s="106">
        <v>1</v>
      </c>
      <c r="D10" s="107">
        <v>-1</v>
      </c>
      <c r="E10" s="98">
        <v>-1</v>
      </c>
      <c r="F10" s="62">
        <v>-1</v>
      </c>
      <c r="G10" s="20">
        <f t="shared" ref="G10:G42" si="2">IF(D10="","",G9+M10)</f>
        <v>100695.7</v>
      </c>
      <c r="H10" s="20">
        <f t="shared" ref="H10:H42" si="3">IF(E10="","",H9+N10)</f>
        <v>101365</v>
      </c>
      <c r="I10" s="20">
        <f t="shared" ref="I10:I42" si="4">IF(F10="","",I9+O10)</f>
        <v>102820</v>
      </c>
      <c r="J10" s="39">
        <f t="shared" si="0"/>
        <v>3114.2999999999997</v>
      </c>
      <c r="K10" s="40">
        <f t="shared" si="0"/>
        <v>3135</v>
      </c>
      <c r="L10" s="41">
        <f t="shared" si="0"/>
        <v>3180</v>
      </c>
      <c r="M10" s="39">
        <f t="shared" si="1"/>
        <v>-3114.2999999999997</v>
      </c>
      <c r="N10" s="40">
        <f t="shared" si="1"/>
        <v>-3135</v>
      </c>
      <c r="O10" s="41">
        <f t="shared" si="1"/>
        <v>-3180</v>
      </c>
      <c r="P10" s="35"/>
      <c r="Q10" s="35"/>
      <c r="R10" s="35"/>
    </row>
    <row r="11" spans="1:21" x14ac:dyDescent="0.4">
      <c r="A11" s="130">
        <v>3</v>
      </c>
      <c r="B11" s="105">
        <v>44082</v>
      </c>
      <c r="C11" s="106">
        <v>2</v>
      </c>
      <c r="D11" s="107">
        <v>1.27</v>
      </c>
      <c r="E11" s="98">
        <v>1.5</v>
      </c>
      <c r="F11" s="62">
        <v>-1</v>
      </c>
      <c r="G11" s="20">
        <f t="shared" si="2"/>
        <v>104532.20616999999</v>
      </c>
      <c r="H11" s="20">
        <f t="shared" si="3"/>
        <v>105926.425</v>
      </c>
      <c r="I11" s="20">
        <f t="shared" si="4"/>
        <v>99735.4</v>
      </c>
      <c r="J11" s="39">
        <f t="shared" si="0"/>
        <v>3020.8709999999996</v>
      </c>
      <c r="K11" s="40">
        <f t="shared" si="0"/>
        <v>3040.95</v>
      </c>
      <c r="L11" s="41">
        <f t="shared" si="0"/>
        <v>3084.6</v>
      </c>
      <c r="M11" s="39">
        <f t="shared" si="1"/>
        <v>3836.5061699999997</v>
      </c>
      <c r="N11" s="40">
        <f t="shared" si="1"/>
        <v>4561.4249999999993</v>
      </c>
      <c r="O11" s="41">
        <f t="shared" si="1"/>
        <v>-3084.6</v>
      </c>
      <c r="P11" s="35"/>
      <c r="Q11" s="35"/>
      <c r="R11" s="35"/>
    </row>
    <row r="12" spans="1:21" x14ac:dyDescent="0.4">
      <c r="A12" s="130">
        <v>4</v>
      </c>
      <c r="B12" s="105">
        <v>44081</v>
      </c>
      <c r="C12" s="106">
        <v>2</v>
      </c>
      <c r="D12" s="107">
        <v>1.27</v>
      </c>
      <c r="E12" s="98">
        <v>1.5</v>
      </c>
      <c r="F12" s="62">
        <v>2</v>
      </c>
      <c r="G12" s="20">
        <f t="shared" si="2"/>
        <v>108514.88322507699</v>
      </c>
      <c r="H12" s="20">
        <f t="shared" si="3"/>
        <v>110693.11412500001</v>
      </c>
      <c r="I12" s="20">
        <f t="shared" si="4"/>
        <v>105719.52399999999</v>
      </c>
      <c r="J12" s="39">
        <f t="shared" si="0"/>
        <v>3135.9661850999996</v>
      </c>
      <c r="K12" s="40">
        <f t="shared" si="0"/>
        <v>3177.7927500000001</v>
      </c>
      <c r="L12" s="41">
        <f t="shared" si="0"/>
        <v>2992.0619999999999</v>
      </c>
      <c r="M12" s="39">
        <f t="shared" si="1"/>
        <v>3982.6770550769997</v>
      </c>
      <c r="N12" s="40">
        <f t="shared" si="1"/>
        <v>4766.6891249999999</v>
      </c>
      <c r="O12" s="41">
        <f t="shared" si="1"/>
        <v>5984.1239999999998</v>
      </c>
      <c r="P12" s="35"/>
      <c r="Q12" s="35"/>
      <c r="R12" s="35"/>
    </row>
    <row r="13" spans="1:21" x14ac:dyDescent="0.4">
      <c r="A13" s="130">
        <v>5</v>
      </c>
      <c r="B13" s="105">
        <v>44070</v>
      </c>
      <c r="C13" s="106">
        <v>1</v>
      </c>
      <c r="D13" s="107">
        <v>-1</v>
      </c>
      <c r="E13" s="98">
        <v>-1</v>
      </c>
      <c r="F13" s="62">
        <v>-1</v>
      </c>
      <c r="G13" s="20">
        <f t="shared" si="2"/>
        <v>105259.43672832468</v>
      </c>
      <c r="H13" s="20">
        <f t="shared" si="3"/>
        <v>107372.32070125001</v>
      </c>
      <c r="I13" s="20">
        <f t="shared" si="4"/>
        <v>102547.93827999999</v>
      </c>
      <c r="J13" s="39">
        <f t="shared" ref="J13:J58" si="5">IF(G12="","",G12*0.03)</f>
        <v>3255.4464967523095</v>
      </c>
      <c r="K13" s="40">
        <f t="shared" ref="K13:K58" si="6">IF(H12="","",H12*0.03)</f>
        <v>3320.7934237499999</v>
      </c>
      <c r="L13" s="41">
        <f t="shared" ref="L13:L58" si="7">IF(I12="","",I12*0.03)</f>
        <v>3171.5857199999996</v>
      </c>
      <c r="M13" s="39">
        <f t="shared" ref="M13:M58" si="8">IF(D13="","",J13*D13)</f>
        <v>-3255.4464967523095</v>
      </c>
      <c r="N13" s="40">
        <f t="shared" ref="N13:N58" si="9">IF(E13="","",K13*E13)</f>
        <v>-3320.7934237499999</v>
      </c>
      <c r="O13" s="41">
        <f t="shared" ref="O13:O58" si="10">IF(F13="","",L13*F13)</f>
        <v>-3171.5857199999996</v>
      </c>
      <c r="P13" s="35" t="s">
        <v>58</v>
      </c>
      <c r="Q13" s="35"/>
      <c r="R13" s="35"/>
    </row>
    <row r="14" spans="1:21" x14ac:dyDescent="0.4">
      <c r="A14" s="130">
        <v>6</v>
      </c>
      <c r="B14" s="105">
        <v>44041</v>
      </c>
      <c r="C14" s="106">
        <v>1</v>
      </c>
      <c r="D14" s="107">
        <v>1.27</v>
      </c>
      <c r="E14" s="98">
        <v>1.5</v>
      </c>
      <c r="F14" s="62">
        <v>2</v>
      </c>
      <c r="G14" s="20">
        <f t="shared" si="2"/>
        <v>109269.82126767385</v>
      </c>
      <c r="H14" s="20">
        <f t="shared" si="3"/>
        <v>112204.07513280626</v>
      </c>
      <c r="I14" s="20">
        <f t="shared" si="4"/>
        <v>108700.81457679998</v>
      </c>
      <c r="J14" s="39">
        <f t="shared" si="5"/>
        <v>3157.7831018497404</v>
      </c>
      <c r="K14" s="40">
        <f t="shared" si="6"/>
        <v>3221.1696210374998</v>
      </c>
      <c r="L14" s="41">
        <f t="shared" si="7"/>
        <v>3076.4381483999996</v>
      </c>
      <c r="M14" s="39">
        <f t="shared" si="8"/>
        <v>4010.3845393491706</v>
      </c>
      <c r="N14" s="40">
        <f t="shared" si="9"/>
        <v>4831.75443155625</v>
      </c>
      <c r="O14" s="41">
        <f t="shared" si="10"/>
        <v>6152.8762967999992</v>
      </c>
      <c r="P14" s="35"/>
      <c r="Q14" s="35"/>
      <c r="R14" s="35"/>
    </row>
    <row r="15" spans="1:21" x14ac:dyDescent="0.4">
      <c r="A15" s="130">
        <v>7</v>
      </c>
      <c r="B15" s="105">
        <v>43921</v>
      </c>
      <c r="C15" s="106">
        <v>2</v>
      </c>
      <c r="D15" s="107">
        <v>-1</v>
      </c>
      <c r="E15" s="98">
        <v>-1</v>
      </c>
      <c r="F15" s="62">
        <v>-1</v>
      </c>
      <c r="G15" s="20">
        <f t="shared" si="2"/>
        <v>105991.72662964363</v>
      </c>
      <c r="H15" s="20">
        <f t="shared" si="3"/>
        <v>108837.95287882208</v>
      </c>
      <c r="I15" s="20">
        <f t="shared" si="4"/>
        <v>105439.79013949598</v>
      </c>
      <c r="J15" s="39">
        <f t="shared" si="5"/>
        <v>3278.0946380302153</v>
      </c>
      <c r="K15" s="40">
        <f t="shared" si="6"/>
        <v>3366.1222539841879</v>
      </c>
      <c r="L15" s="41">
        <f t="shared" si="7"/>
        <v>3261.0244373039991</v>
      </c>
      <c r="M15" s="39">
        <f t="shared" si="8"/>
        <v>-3278.0946380302153</v>
      </c>
      <c r="N15" s="40">
        <f t="shared" si="9"/>
        <v>-3366.1222539841879</v>
      </c>
      <c r="O15" s="41">
        <f t="shared" si="10"/>
        <v>-3261.0244373039991</v>
      </c>
      <c r="P15" s="35"/>
      <c r="Q15" s="35"/>
      <c r="R15" s="35"/>
    </row>
    <row r="16" spans="1:21" x14ac:dyDescent="0.4">
      <c r="A16" s="130">
        <v>8</v>
      </c>
      <c r="B16" s="105">
        <v>43909</v>
      </c>
      <c r="C16" s="106">
        <v>2</v>
      </c>
      <c r="D16" s="107">
        <v>1.27</v>
      </c>
      <c r="E16" s="98">
        <v>1.5</v>
      </c>
      <c r="F16" s="62">
        <v>2</v>
      </c>
      <c r="G16" s="20">
        <f t="shared" si="2"/>
        <v>110030.01141423306</v>
      </c>
      <c r="H16" s="20">
        <f t="shared" si="3"/>
        <v>113735.66075836908</v>
      </c>
      <c r="I16" s="20">
        <f t="shared" si="4"/>
        <v>111766.17754786574</v>
      </c>
      <c r="J16" s="39">
        <f t="shared" si="5"/>
        <v>3179.7517988893087</v>
      </c>
      <c r="K16" s="40">
        <f t="shared" si="6"/>
        <v>3265.1385863646624</v>
      </c>
      <c r="L16" s="41">
        <f t="shared" si="7"/>
        <v>3163.1937041848792</v>
      </c>
      <c r="M16" s="39">
        <f t="shared" si="8"/>
        <v>4038.2847845894221</v>
      </c>
      <c r="N16" s="40">
        <f t="shared" si="9"/>
        <v>4897.7078795469934</v>
      </c>
      <c r="O16" s="41">
        <f t="shared" si="10"/>
        <v>6326.3874083697583</v>
      </c>
      <c r="P16" s="35"/>
      <c r="Q16" s="35"/>
      <c r="R16" s="35"/>
    </row>
    <row r="17" spans="1:18" x14ac:dyDescent="0.4">
      <c r="A17" s="130">
        <v>9</v>
      </c>
      <c r="B17" s="105">
        <v>43902</v>
      </c>
      <c r="C17" s="106">
        <v>2</v>
      </c>
      <c r="D17" s="107">
        <v>1.27</v>
      </c>
      <c r="E17" s="98">
        <v>1.5</v>
      </c>
      <c r="F17" s="63">
        <v>2</v>
      </c>
      <c r="G17" s="20">
        <f t="shared" si="2"/>
        <v>114222.15484911534</v>
      </c>
      <c r="H17" s="20">
        <f t="shared" si="3"/>
        <v>118853.76549249569</v>
      </c>
      <c r="I17" s="20">
        <f t="shared" si="4"/>
        <v>118472.14820073768</v>
      </c>
      <c r="J17" s="39">
        <f t="shared" si="5"/>
        <v>3300.9003424269918</v>
      </c>
      <c r="K17" s="40">
        <f t="shared" si="6"/>
        <v>3412.069822751072</v>
      </c>
      <c r="L17" s="41">
        <f t="shared" si="7"/>
        <v>3352.9853264359722</v>
      </c>
      <c r="M17" s="39">
        <f t="shared" si="8"/>
        <v>4192.1434348822795</v>
      </c>
      <c r="N17" s="40">
        <f t="shared" si="9"/>
        <v>5118.1047341266076</v>
      </c>
      <c r="O17" s="41">
        <f t="shared" si="10"/>
        <v>6705.9706528719444</v>
      </c>
      <c r="P17" s="64"/>
      <c r="Q17" s="35"/>
      <c r="R17" s="35"/>
    </row>
    <row r="18" spans="1:18" x14ac:dyDescent="0.4">
      <c r="A18" s="130">
        <v>10</v>
      </c>
      <c r="B18" s="105">
        <v>43887</v>
      </c>
      <c r="C18" s="106">
        <v>1</v>
      </c>
      <c r="D18" s="107">
        <v>-1</v>
      </c>
      <c r="E18" s="98">
        <v>-1</v>
      </c>
      <c r="F18" s="62">
        <v>-1</v>
      </c>
      <c r="G18" s="20">
        <f t="shared" si="2"/>
        <v>110795.49020364188</v>
      </c>
      <c r="H18" s="20">
        <f t="shared" si="3"/>
        <v>115288.15252772081</v>
      </c>
      <c r="I18" s="20">
        <f t="shared" si="4"/>
        <v>114917.98375471555</v>
      </c>
      <c r="J18" s="39">
        <f t="shared" si="5"/>
        <v>3426.66464547346</v>
      </c>
      <c r="K18" s="40">
        <f t="shared" si="6"/>
        <v>3565.6129647748703</v>
      </c>
      <c r="L18" s="41">
        <f t="shared" si="7"/>
        <v>3554.1644460221301</v>
      </c>
      <c r="M18" s="39">
        <f t="shared" si="8"/>
        <v>-3426.66464547346</v>
      </c>
      <c r="N18" s="40">
        <f t="shared" si="9"/>
        <v>-3565.6129647748703</v>
      </c>
      <c r="O18" s="41">
        <f t="shared" si="10"/>
        <v>-3554.1644460221301</v>
      </c>
      <c r="P18" s="35"/>
      <c r="Q18" s="35"/>
      <c r="R18" s="35"/>
    </row>
    <row r="19" spans="1:18" x14ac:dyDescent="0.4">
      <c r="A19" s="130">
        <v>11</v>
      </c>
      <c r="B19" s="105">
        <v>43882</v>
      </c>
      <c r="C19" s="106">
        <v>1</v>
      </c>
      <c r="D19" s="107">
        <v>1.27</v>
      </c>
      <c r="E19" s="98">
        <v>1.5</v>
      </c>
      <c r="F19" s="63">
        <v>2</v>
      </c>
      <c r="G19" s="20">
        <f t="shared" si="2"/>
        <v>115016.79838040064</v>
      </c>
      <c r="H19" s="20">
        <f t="shared" si="3"/>
        <v>120476.11939146825</v>
      </c>
      <c r="I19" s="20">
        <f t="shared" si="4"/>
        <v>121813.06277999848</v>
      </c>
      <c r="J19" s="39">
        <f t="shared" si="5"/>
        <v>3323.8647061092561</v>
      </c>
      <c r="K19" s="40">
        <f t="shared" si="6"/>
        <v>3458.6445758316245</v>
      </c>
      <c r="L19" s="41">
        <f t="shared" si="7"/>
        <v>3447.5395126414664</v>
      </c>
      <c r="M19" s="39">
        <f t="shared" si="8"/>
        <v>4221.3081767587555</v>
      </c>
      <c r="N19" s="40">
        <f t="shared" si="9"/>
        <v>5187.9668637474369</v>
      </c>
      <c r="O19" s="41">
        <f t="shared" si="10"/>
        <v>6895.0790252829329</v>
      </c>
      <c r="P19" s="64"/>
      <c r="Q19" s="35"/>
      <c r="R19" s="35"/>
    </row>
    <row r="20" spans="1:18" x14ac:dyDescent="0.4">
      <c r="A20" s="130">
        <v>12</v>
      </c>
      <c r="B20" s="105">
        <v>43853</v>
      </c>
      <c r="C20" s="106">
        <v>2</v>
      </c>
      <c r="D20" s="107">
        <v>1.27</v>
      </c>
      <c r="E20" s="98">
        <v>1.5</v>
      </c>
      <c r="F20" s="63">
        <v>2</v>
      </c>
      <c r="G20" s="20">
        <f t="shared" si="2"/>
        <v>119398.93839869391</v>
      </c>
      <c r="H20" s="20">
        <f t="shared" si="3"/>
        <v>125897.54476408432</v>
      </c>
      <c r="I20" s="20">
        <f t="shared" si="4"/>
        <v>129121.84654679839</v>
      </c>
      <c r="J20" s="39">
        <f t="shared" si="5"/>
        <v>3450.503951412019</v>
      </c>
      <c r="K20" s="40">
        <f t="shared" si="6"/>
        <v>3614.2835817440473</v>
      </c>
      <c r="L20" s="41">
        <f t="shared" si="7"/>
        <v>3654.3918833999542</v>
      </c>
      <c r="M20" s="39">
        <f t="shared" si="8"/>
        <v>4382.1400182932639</v>
      </c>
      <c r="N20" s="40">
        <f t="shared" si="9"/>
        <v>5421.4253726160714</v>
      </c>
      <c r="O20" s="41">
        <f t="shared" si="10"/>
        <v>7308.7837667999083</v>
      </c>
      <c r="P20" s="35"/>
      <c r="Q20" s="35"/>
      <c r="R20" s="35"/>
    </row>
    <row r="21" spans="1:18" x14ac:dyDescent="0.4">
      <c r="A21" s="130">
        <v>13</v>
      </c>
      <c r="B21" s="105">
        <v>43847</v>
      </c>
      <c r="C21" s="106">
        <v>2</v>
      </c>
      <c r="D21" s="107">
        <v>1.27</v>
      </c>
      <c r="E21" s="98">
        <v>1.5</v>
      </c>
      <c r="F21" s="63">
        <v>2</v>
      </c>
      <c r="G21" s="20">
        <f t="shared" si="2"/>
        <v>123948.03795168415</v>
      </c>
      <c r="H21" s="20">
        <f t="shared" si="3"/>
        <v>131562.93427846811</v>
      </c>
      <c r="I21" s="20">
        <f t="shared" si="4"/>
        <v>136869.15733960629</v>
      </c>
      <c r="J21" s="39">
        <f t="shared" si="5"/>
        <v>3581.9681519608171</v>
      </c>
      <c r="K21" s="40">
        <f t="shared" si="6"/>
        <v>3776.9263429225293</v>
      </c>
      <c r="L21" s="41">
        <f t="shared" si="7"/>
        <v>3873.6553964039517</v>
      </c>
      <c r="M21" s="39">
        <f t="shared" si="8"/>
        <v>4549.0995529902375</v>
      </c>
      <c r="N21" s="40">
        <f t="shared" si="9"/>
        <v>5665.3895143837944</v>
      </c>
      <c r="O21" s="41">
        <f t="shared" si="10"/>
        <v>7747.3107928079035</v>
      </c>
      <c r="P21" s="64"/>
      <c r="Q21" s="35"/>
      <c r="R21" s="35"/>
    </row>
    <row r="22" spans="1:18" x14ac:dyDescent="0.4">
      <c r="A22" s="130">
        <v>14</v>
      </c>
      <c r="B22" s="108">
        <v>43816</v>
      </c>
      <c r="C22" s="106">
        <v>1</v>
      </c>
      <c r="D22" s="107">
        <v>-1</v>
      </c>
      <c r="E22" s="98">
        <v>-1</v>
      </c>
      <c r="F22" s="62">
        <v>-1</v>
      </c>
      <c r="G22" s="20">
        <f t="shared" si="2"/>
        <v>120229.59681313363</v>
      </c>
      <c r="H22" s="20">
        <f t="shared" si="3"/>
        <v>127616.04625011406</v>
      </c>
      <c r="I22" s="20">
        <f t="shared" si="4"/>
        <v>132763.0826194181</v>
      </c>
      <c r="J22" s="39">
        <f t="shared" si="5"/>
        <v>3718.4411385505246</v>
      </c>
      <c r="K22" s="40">
        <f t="shared" si="6"/>
        <v>3946.8880283540429</v>
      </c>
      <c r="L22" s="41">
        <f t="shared" si="7"/>
        <v>4106.0747201881886</v>
      </c>
      <c r="M22" s="39">
        <f t="shared" si="8"/>
        <v>-3718.4411385505246</v>
      </c>
      <c r="N22" s="40">
        <f t="shared" si="9"/>
        <v>-3946.8880283540429</v>
      </c>
      <c r="O22" s="41">
        <f t="shared" si="10"/>
        <v>-4106.0747201881886</v>
      </c>
      <c r="P22" s="35"/>
      <c r="Q22" s="35"/>
      <c r="R22" s="35"/>
    </row>
    <row r="23" spans="1:18" x14ac:dyDescent="0.4">
      <c r="A23" s="130">
        <v>15</v>
      </c>
      <c r="B23" s="105">
        <v>44176</v>
      </c>
      <c r="C23" s="106">
        <v>1</v>
      </c>
      <c r="D23" s="107">
        <v>1.27</v>
      </c>
      <c r="E23" s="98">
        <v>1.5</v>
      </c>
      <c r="F23" s="63">
        <v>2</v>
      </c>
      <c r="G23" s="20">
        <f t="shared" si="2"/>
        <v>124810.34445171402</v>
      </c>
      <c r="H23" s="20">
        <f t="shared" si="3"/>
        <v>133358.76833136918</v>
      </c>
      <c r="I23" s="20">
        <f t="shared" si="4"/>
        <v>140728.86757658317</v>
      </c>
      <c r="J23" s="39">
        <f t="shared" si="5"/>
        <v>3606.8879043940087</v>
      </c>
      <c r="K23" s="40">
        <f t="shared" si="6"/>
        <v>3828.4813875034215</v>
      </c>
      <c r="L23" s="41">
        <f t="shared" si="7"/>
        <v>3982.8924785825429</v>
      </c>
      <c r="M23" s="39">
        <f t="shared" si="8"/>
        <v>4580.7476385803911</v>
      </c>
      <c r="N23" s="40">
        <f t="shared" si="9"/>
        <v>5742.7220812551323</v>
      </c>
      <c r="O23" s="41">
        <f t="shared" si="10"/>
        <v>7965.7849571650859</v>
      </c>
      <c r="P23" s="35"/>
      <c r="Q23" s="35"/>
      <c r="R23" s="35"/>
    </row>
    <row r="24" spans="1:18" x14ac:dyDescent="0.4">
      <c r="A24" s="130">
        <v>16</v>
      </c>
      <c r="B24" s="105">
        <v>44157</v>
      </c>
      <c r="C24" s="106">
        <v>2</v>
      </c>
      <c r="D24" s="107">
        <v>1.27</v>
      </c>
      <c r="E24" s="98">
        <v>1.5</v>
      </c>
      <c r="F24" s="62">
        <v>-1</v>
      </c>
      <c r="G24" s="20">
        <f t="shared" si="2"/>
        <v>129565.61857532432</v>
      </c>
      <c r="H24" s="20">
        <f t="shared" si="3"/>
        <v>139359.91290628081</v>
      </c>
      <c r="I24" s="20">
        <f t="shared" si="4"/>
        <v>136507.00154928569</v>
      </c>
      <c r="J24" s="39">
        <f t="shared" si="5"/>
        <v>3744.3103335514202</v>
      </c>
      <c r="K24" s="40">
        <f t="shared" si="6"/>
        <v>4000.7630499410752</v>
      </c>
      <c r="L24" s="41">
        <f t="shared" si="7"/>
        <v>4221.8660272974948</v>
      </c>
      <c r="M24" s="39">
        <f t="shared" si="8"/>
        <v>4755.2741236103038</v>
      </c>
      <c r="N24" s="40">
        <f t="shared" si="9"/>
        <v>6001.1445749116128</v>
      </c>
      <c r="O24" s="41">
        <f t="shared" si="10"/>
        <v>-4221.8660272974948</v>
      </c>
      <c r="P24" s="35"/>
      <c r="Q24" s="35"/>
      <c r="R24" s="35"/>
    </row>
    <row r="25" spans="1:18" x14ac:dyDescent="0.4">
      <c r="A25" s="130">
        <v>17</v>
      </c>
      <c r="B25" s="105">
        <v>44149</v>
      </c>
      <c r="C25" s="106">
        <v>2</v>
      </c>
      <c r="D25" s="107">
        <v>-1</v>
      </c>
      <c r="E25" s="98">
        <v>-1</v>
      </c>
      <c r="F25" s="62">
        <v>-1</v>
      </c>
      <c r="G25" s="20">
        <f t="shared" si="2"/>
        <v>125678.6500180646</v>
      </c>
      <c r="H25" s="20">
        <f t="shared" si="3"/>
        <v>135179.11551909239</v>
      </c>
      <c r="I25" s="20">
        <f t="shared" si="4"/>
        <v>132411.79150280711</v>
      </c>
      <c r="J25" s="39">
        <f t="shared" si="5"/>
        <v>3886.9685572597296</v>
      </c>
      <c r="K25" s="40">
        <f t="shared" si="6"/>
        <v>4180.7973871884242</v>
      </c>
      <c r="L25" s="41">
        <f t="shared" si="7"/>
        <v>4095.2100464785708</v>
      </c>
      <c r="M25" s="39">
        <f t="shared" si="8"/>
        <v>-3886.9685572597296</v>
      </c>
      <c r="N25" s="40">
        <f t="shared" si="9"/>
        <v>-4180.7973871884242</v>
      </c>
      <c r="O25" s="41">
        <f t="shared" si="10"/>
        <v>-4095.2100464785708</v>
      </c>
      <c r="P25" s="35"/>
      <c r="Q25" s="35"/>
      <c r="R25" s="35"/>
    </row>
    <row r="26" spans="1:18" x14ac:dyDescent="0.4">
      <c r="A26" s="130">
        <v>18</v>
      </c>
      <c r="B26" s="105">
        <v>44120</v>
      </c>
      <c r="C26" s="106">
        <v>1</v>
      </c>
      <c r="D26" s="107">
        <v>1.27</v>
      </c>
      <c r="E26" s="98">
        <v>1.5</v>
      </c>
      <c r="F26" s="63">
        <v>2</v>
      </c>
      <c r="G26" s="20">
        <f t="shared" si="2"/>
        <v>130467.00658375285</v>
      </c>
      <c r="H26" s="20">
        <f t="shared" si="3"/>
        <v>141262.17571745155</v>
      </c>
      <c r="I26" s="20">
        <f t="shared" si="4"/>
        <v>140356.49899297554</v>
      </c>
      <c r="J26" s="39">
        <f t="shared" si="5"/>
        <v>3770.3595005419379</v>
      </c>
      <c r="K26" s="40">
        <f t="shared" si="6"/>
        <v>4055.3734655727717</v>
      </c>
      <c r="L26" s="41">
        <f t="shared" si="7"/>
        <v>3972.3537450842132</v>
      </c>
      <c r="M26" s="39">
        <f t="shared" si="8"/>
        <v>4788.3565656882611</v>
      </c>
      <c r="N26" s="40">
        <f t="shared" si="9"/>
        <v>6083.0601983591578</v>
      </c>
      <c r="O26" s="41">
        <f t="shared" si="10"/>
        <v>7944.7074901684264</v>
      </c>
      <c r="P26" s="35"/>
      <c r="Q26" s="35"/>
      <c r="R26" s="35"/>
    </row>
    <row r="27" spans="1:18" x14ac:dyDescent="0.4">
      <c r="A27" s="130">
        <v>19</v>
      </c>
      <c r="B27" s="105">
        <v>44107</v>
      </c>
      <c r="C27" s="106">
        <v>1</v>
      </c>
      <c r="D27" s="107">
        <v>1.27</v>
      </c>
      <c r="E27" s="98">
        <v>1.5</v>
      </c>
      <c r="F27" s="63">
        <v>2</v>
      </c>
      <c r="G27" s="20">
        <f t="shared" si="2"/>
        <v>135437.79953459383</v>
      </c>
      <c r="H27" s="20">
        <f t="shared" si="3"/>
        <v>147618.97362473689</v>
      </c>
      <c r="I27" s="20">
        <f t="shared" si="4"/>
        <v>148777.88893255408</v>
      </c>
      <c r="J27" s="39">
        <f t="shared" si="5"/>
        <v>3914.0101975125854</v>
      </c>
      <c r="K27" s="40">
        <f t="shared" si="6"/>
        <v>4237.8652715235467</v>
      </c>
      <c r="L27" s="41">
        <f t="shared" si="7"/>
        <v>4210.694969789266</v>
      </c>
      <c r="M27" s="39">
        <f t="shared" si="8"/>
        <v>4970.7929508409834</v>
      </c>
      <c r="N27" s="40">
        <f t="shared" si="9"/>
        <v>6356.7979072853195</v>
      </c>
      <c r="O27" s="41">
        <f t="shared" si="10"/>
        <v>8421.389939578532</v>
      </c>
      <c r="P27" s="35"/>
      <c r="Q27" s="35"/>
      <c r="R27" s="35"/>
    </row>
    <row r="28" spans="1:18" x14ac:dyDescent="0.4">
      <c r="A28" s="130">
        <v>20</v>
      </c>
      <c r="B28" s="105">
        <v>44071</v>
      </c>
      <c r="C28" s="106">
        <v>2</v>
      </c>
      <c r="D28" s="107">
        <v>1.27</v>
      </c>
      <c r="E28" s="98">
        <v>1.5</v>
      </c>
      <c r="F28" s="63">
        <v>2</v>
      </c>
      <c r="G28" s="20">
        <f t="shared" si="2"/>
        <v>140597.97969686185</v>
      </c>
      <c r="H28" s="20">
        <f t="shared" si="3"/>
        <v>154261.82743785004</v>
      </c>
      <c r="I28" s="20">
        <f t="shared" si="4"/>
        <v>157704.56226850732</v>
      </c>
      <c r="J28" s="39">
        <f t="shared" si="5"/>
        <v>4063.1339860378148</v>
      </c>
      <c r="K28" s="40">
        <f t="shared" si="6"/>
        <v>4428.5692087421066</v>
      </c>
      <c r="L28" s="41">
        <f t="shared" si="7"/>
        <v>4463.3366679766223</v>
      </c>
      <c r="M28" s="39">
        <f t="shared" si="8"/>
        <v>5160.180162268025</v>
      </c>
      <c r="N28" s="40">
        <f t="shared" si="9"/>
        <v>6642.85381311316</v>
      </c>
      <c r="O28" s="41">
        <f t="shared" si="10"/>
        <v>8926.6733359532445</v>
      </c>
      <c r="P28" s="35"/>
      <c r="Q28" s="35"/>
      <c r="R28" s="35"/>
    </row>
    <row r="29" spans="1:18" x14ac:dyDescent="0.4">
      <c r="A29" s="130">
        <v>21</v>
      </c>
      <c r="B29" s="105">
        <v>44065</v>
      </c>
      <c r="C29" s="106">
        <v>2</v>
      </c>
      <c r="D29" s="107">
        <v>-1</v>
      </c>
      <c r="E29" s="98">
        <v>-1</v>
      </c>
      <c r="F29" s="62">
        <v>-1</v>
      </c>
      <c r="G29" s="20">
        <f t="shared" si="2"/>
        <v>136380.040305956</v>
      </c>
      <c r="H29" s="20">
        <f t="shared" si="3"/>
        <v>149633.97261471453</v>
      </c>
      <c r="I29" s="20">
        <f t="shared" si="4"/>
        <v>152973.42540045211</v>
      </c>
      <c r="J29" s="39">
        <f t="shared" si="5"/>
        <v>4217.9393909058554</v>
      </c>
      <c r="K29" s="40">
        <f t="shared" si="6"/>
        <v>4627.8548231355007</v>
      </c>
      <c r="L29" s="41">
        <f t="shared" si="7"/>
        <v>4731.1368680552196</v>
      </c>
      <c r="M29" s="39">
        <f t="shared" si="8"/>
        <v>-4217.9393909058554</v>
      </c>
      <c r="N29" s="40">
        <f t="shared" si="9"/>
        <v>-4627.8548231355007</v>
      </c>
      <c r="O29" s="41">
        <f t="shared" si="10"/>
        <v>-4731.1368680552196</v>
      </c>
      <c r="P29" s="35"/>
      <c r="Q29" s="35"/>
      <c r="R29" s="35"/>
    </row>
    <row r="30" spans="1:18" x14ac:dyDescent="0.4">
      <c r="A30" s="130">
        <v>22</v>
      </c>
      <c r="B30" s="105">
        <v>44062</v>
      </c>
      <c r="C30" s="106">
        <v>2</v>
      </c>
      <c r="D30" s="107">
        <v>-1</v>
      </c>
      <c r="E30" s="98">
        <v>-1</v>
      </c>
      <c r="F30" s="62">
        <v>-1</v>
      </c>
      <c r="G30" s="20">
        <f t="shared" si="2"/>
        <v>132288.63909677733</v>
      </c>
      <c r="H30" s="20">
        <f t="shared" si="3"/>
        <v>145144.95343627309</v>
      </c>
      <c r="I30" s="20">
        <f t="shared" si="4"/>
        <v>148384.22263843854</v>
      </c>
      <c r="J30" s="39">
        <f t="shared" si="5"/>
        <v>4091.4012091786799</v>
      </c>
      <c r="K30" s="40">
        <f t="shared" si="6"/>
        <v>4489.0191784414355</v>
      </c>
      <c r="L30" s="41">
        <f t="shared" si="7"/>
        <v>4589.2027620135632</v>
      </c>
      <c r="M30" s="39">
        <f t="shared" si="8"/>
        <v>-4091.4012091786799</v>
      </c>
      <c r="N30" s="40">
        <f t="shared" si="9"/>
        <v>-4489.0191784414355</v>
      </c>
      <c r="O30" s="41">
        <f t="shared" si="10"/>
        <v>-4589.2027620135632</v>
      </c>
      <c r="P30" s="35"/>
      <c r="Q30" s="35"/>
      <c r="R30" s="35"/>
    </row>
    <row r="31" spans="1:18" x14ac:dyDescent="0.4">
      <c r="A31" s="130">
        <v>23</v>
      </c>
      <c r="B31" s="105">
        <v>44057</v>
      </c>
      <c r="C31" s="106">
        <v>2</v>
      </c>
      <c r="D31" s="107">
        <v>1.27</v>
      </c>
      <c r="E31" s="98">
        <v>1.5</v>
      </c>
      <c r="F31" s="63">
        <v>2</v>
      </c>
      <c r="G31" s="20">
        <f t="shared" si="2"/>
        <v>137328.83624636455</v>
      </c>
      <c r="H31" s="20">
        <f t="shared" si="3"/>
        <v>151676.47634090538</v>
      </c>
      <c r="I31" s="20">
        <f t="shared" si="4"/>
        <v>157287.27599674487</v>
      </c>
      <c r="J31" s="39">
        <f t="shared" si="5"/>
        <v>3968.6591729033198</v>
      </c>
      <c r="K31" s="40">
        <f t="shared" si="6"/>
        <v>4354.3486030881922</v>
      </c>
      <c r="L31" s="41">
        <f t="shared" si="7"/>
        <v>4451.5266791531558</v>
      </c>
      <c r="M31" s="39">
        <f t="shared" si="8"/>
        <v>5040.1971495872158</v>
      </c>
      <c r="N31" s="40">
        <f t="shared" si="9"/>
        <v>6531.5229046322884</v>
      </c>
      <c r="O31" s="41">
        <f t="shared" si="10"/>
        <v>8903.0533583063116</v>
      </c>
      <c r="P31" s="127" t="s">
        <v>59</v>
      </c>
      <c r="Q31" s="35"/>
      <c r="R31" s="35"/>
    </row>
    <row r="32" spans="1:18" x14ac:dyDescent="0.4">
      <c r="A32" s="130">
        <v>24</v>
      </c>
      <c r="B32" s="105">
        <v>44042</v>
      </c>
      <c r="C32" s="106">
        <v>1</v>
      </c>
      <c r="D32" s="107">
        <v>-1</v>
      </c>
      <c r="E32" s="98">
        <v>-1</v>
      </c>
      <c r="F32" s="62">
        <v>-1</v>
      </c>
      <c r="G32" s="20">
        <f t="shared" si="2"/>
        <v>133208.97115897361</v>
      </c>
      <c r="H32" s="20">
        <f t="shared" si="3"/>
        <v>147126.18205067821</v>
      </c>
      <c r="I32" s="20">
        <f t="shared" si="4"/>
        <v>152568.65771684251</v>
      </c>
      <c r="J32" s="39">
        <f t="shared" si="5"/>
        <v>4119.8650873909364</v>
      </c>
      <c r="K32" s="40">
        <f t="shared" si="6"/>
        <v>4550.2942902271616</v>
      </c>
      <c r="L32" s="41">
        <f t="shared" si="7"/>
        <v>4718.6182799023454</v>
      </c>
      <c r="M32" s="39">
        <f t="shared" si="8"/>
        <v>-4119.8650873909364</v>
      </c>
      <c r="N32" s="40">
        <f t="shared" si="9"/>
        <v>-4550.2942902271616</v>
      </c>
      <c r="O32" s="41">
        <f t="shared" si="10"/>
        <v>-4718.6182799023454</v>
      </c>
      <c r="P32" s="35"/>
      <c r="Q32" s="35"/>
      <c r="R32" s="35"/>
    </row>
    <row r="33" spans="1:18" x14ac:dyDescent="0.4">
      <c r="A33" s="130">
        <v>25</v>
      </c>
      <c r="B33" s="105">
        <v>44038</v>
      </c>
      <c r="C33" s="106">
        <v>2</v>
      </c>
      <c r="D33" s="107">
        <v>-1</v>
      </c>
      <c r="E33" s="98">
        <v>-1</v>
      </c>
      <c r="F33" s="62">
        <v>-1</v>
      </c>
      <c r="G33" s="20">
        <f t="shared" si="2"/>
        <v>129212.70202420441</v>
      </c>
      <c r="H33" s="20">
        <f t="shared" si="3"/>
        <v>142712.39658915787</v>
      </c>
      <c r="I33" s="20">
        <f t="shared" si="4"/>
        <v>147991.59798533723</v>
      </c>
      <c r="J33" s="39">
        <f t="shared" si="5"/>
        <v>3996.269134769208</v>
      </c>
      <c r="K33" s="40">
        <f t="shared" si="6"/>
        <v>4413.785461520346</v>
      </c>
      <c r="L33" s="41">
        <f t="shared" si="7"/>
        <v>4577.0597315052755</v>
      </c>
      <c r="M33" s="39">
        <f t="shared" si="8"/>
        <v>-3996.269134769208</v>
      </c>
      <c r="N33" s="40">
        <f t="shared" si="9"/>
        <v>-4413.785461520346</v>
      </c>
      <c r="O33" s="41">
        <f t="shared" si="10"/>
        <v>-4577.0597315052755</v>
      </c>
      <c r="P33" s="127" t="s">
        <v>59</v>
      </c>
      <c r="Q33" s="35"/>
      <c r="R33" s="35"/>
    </row>
    <row r="34" spans="1:18" x14ac:dyDescent="0.4">
      <c r="A34" s="130">
        <v>26</v>
      </c>
      <c r="B34" s="105">
        <v>44017</v>
      </c>
      <c r="C34" s="106">
        <v>2</v>
      </c>
      <c r="D34" s="107">
        <v>1.27</v>
      </c>
      <c r="E34" s="98">
        <v>1.5</v>
      </c>
      <c r="F34" s="63">
        <v>2</v>
      </c>
      <c r="G34" s="20">
        <f t="shared" si="2"/>
        <v>134135.70597132659</v>
      </c>
      <c r="H34" s="20">
        <f t="shared" si="3"/>
        <v>149134.45443566996</v>
      </c>
      <c r="I34" s="20">
        <f t="shared" si="4"/>
        <v>156871.09386445745</v>
      </c>
      <c r="J34" s="39">
        <f t="shared" si="5"/>
        <v>3876.3810607261321</v>
      </c>
      <c r="K34" s="40">
        <f t="shared" si="6"/>
        <v>4281.3718976747359</v>
      </c>
      <c r="L34" s="41">
        <f t="shared" si="7"/>
        <v>4439.7479395601167</v>
      </c>
      <c r="M34" s="39">
        <f t="shared" si="8"/>
        <v>4923.003947122188</v>
      </c>
      <c r="N34" s="40">
        <f t="shared" si="9"/>
        <v>6422.0578465121034</v>
      </c>
      <c r="O34" s="41">
        <f t="shared" si="10"/>
        <v>8879.4958791202334</v>
      </c>
      <c r="P34" s="35"/>
      <c r="Q34" s="35"/>
      <c r="R34" s="35"/>
    </row>
    <row r="35" spans="1:18" x14ac:dyDescent="0.4">
      <c r="A35" s="130">
        <v>27</v>
      </c>
      <c r="B35" s="105">
        <v>44016</v>
      </c>
      <c r="C35" s="106">
        <v>2</v>
      </c>
      <c r="D35" s="107">
        <v>1.27</v>
      </c>
      <c r="E35" s="98">
        <v>1.5</v>
      </c>
      <c r="F35" s="63">
        <v>2</v>
      </c>
      <c r="G35" s="20">
        <f t="shared" si="2"/>
        <v>139246.27636883414</v>
      </c>
      <c r="H35" s="20">
        <f t="shared" si="3"/>
        <v>155845.50488527512</v>
      </c>
      <c r="I35" s="20">
        <f t="shared" si="4"/>
        <v>166283.35949632491</v>
      </c>
      <c r="J35" s="39">
        <f t="shared" si="5"/>
        <v>4024.0711791397976</v>
      </c>
      <c r="K35" s="40">
        <f t="shared" si="6"/>
        <v>4474.0336330700984</v>
      </c>
      <c r="L35" s="41">
        <f t="shared" si="7"/>
        <v>4706.1328159337236</v>
      </c>
      <c r="M35" s="39">
        <f t="shared" si="8"/>
        <v>5110.570397507543</v>
      </c>
      <c r="N35" s="40">
        <f t="shared" si="9"/>
        <v>6711.0504496051472</v>
      </c>
      <c r="O35" s="41">
        <f t="shared" si="10"/>
        <v>9412.2656318674472</v>
      </c>
      <c r="P35" s="35"/>
      <c r="Q35" s="35"/>
      <c r="R35" s="35"/>
    </row>
    <row r="36" spans="1:18" x14ac:dyDescent="0.4">
      <c r="A36" s="130">
        <v>28</v>
      </c>
      <c r="B36" s="105">
        <v>44017</v>
      </c>
      <c r="C36" s="106">
        <v>2</v>
      </c>
      <c r="D36" s="107">
        <v>1.27</v>
      </c>
      <c r="E36" s="98">
        <v>1.5</v>
      </c>
      <c r="F36" s="63">
        <v>2</v>
      </c>
      <c r="G36" s="20">
        <f t="shared" si="2"/>
        <v>144551.55949848672</v>
      </c>
      <c r="H36" s="20">
        <f t="shared" si="3"/>
        <v>162858.55260511249</v>
      </c>
      <c r="I36" s="20">
        <f t="shared" si="4"/>
        <v>176260.36106610441</v>
      </c>
      <c r="J36" s="39">
        <f t="shared" si="5"/>
        <v>4177.3882910650236</v>
      </c>
      <c r="K36" s="40">
        <f t="shared" si="6"/>
        <v>4675.3651465582534</v>
      </c>
      <c r="L36" s="41">
        <f t="shared" si="7"/>
        <v>4988.5007848897467</v>
      </c>
      <c r="M36" s="39">
        <f t="shared" si="8"/>
        <v>5305.2831296525801</v>
      </c>
      <c r="N36" s="40">
        <f t="shared" si="9"/>
        <v>7013.0477198373801</v>
      </c>
      <c r="O36" s="41">
        <f t="shared" si="10"/>
        <v>9977.0015697794934</v>
      </c>
      <c r="P36" s="35"/>
      <c r="Q36" s="35"/>
      <c r="R36" s="35"/>
    </row>
    <row r="37" spans="1:18" x14ac:dyDescent="0.4">
      <c r="A37" s="130">
        <v>29</v>
      </c>
      <c r="B37" s="105">
        <v>44014</v>
      </c>
      <c r="C37" s="106">
        <v>2</v>
      </c>
      <c r="D37" s="107">
        <v>1.27</v>
      </c>
      <c r="E37" s="98">
        <v>1.5</v>
      </c>
      <c r="F37" s="63">
        <v>2</v>
      </c>
      <c r="G37" s="20">
        <f t="shared" si="2"/>
        <v>150058.97391537906</v>
      </c>
      <c r="H37" s="20">
        <f t="shared" si="3"/>
        <v>170187.18747234254</v>
      </c>
      <c r="I37" s="20">
        <f t="shared" si="4"/>
        <v>186835.98273007068</v>
      </c>
      <c r="J37" s="39">
        <f t="shared" si="5"/>
        <v>4336.5467849546012</v>
      </c>
      <c r="K37" s="40">
        <f t="shared" si="6"/>
        <v>4885.7565781533749</v>
      </c>
      <c r="L37" s="41">
        <f t="shared" si="7"/>
        <v>5287.8108319831317</v>
      </c>
      <c r="M37" s="39">
        <f t="shared" si="8"/>
        <v>5507.414416892344</v>
      </c>
      <c r="N37" s="40">
        <f t="shared" si="9"/>
        <v>7328.6348672300628</v>
      </c>
      <c r="O37" s="41">
        <f t="shared" si="10"/>
        <v>10575.621663966263</v>
      </c>
      <c r="P37" s="35"/>
      <c r="Q37" s="35"/>
      <c r="R37" s="35"/>
    </row>
    <row r="38" spans="1:18" x14ac:dyDescent="0.4">
      <c r="A38" s="130">
        <v>30</v>
      </c>
      <c r="B38" s="105">
        <v>44008</v>
      </c>
      <c r="C38" s="106">
        <v>2</v>
      </c>
      <c r="D38" s="107">
        <v>-1</v>
      </c>
      <c r="E38" s="98">
        <v>-1</v>
      </c>
      <c r="F38" s="62">
        <v>-1</v>
      </c>
      <c r="G38" s="20">
        <f t="shared" si="2"/>
        <v>145557.20469791768</v>
      </c>
      <c r="H38" s="20">
        <f t="shared" si="3"/>
        <v>165081.57184817226</v>
      </c>
      <c r="I38" s="20">
        <f t="shared" si="4"/>
        <v>181230.90324816856</v>
      </c>
      <c r="J38" s="39">
        <f t="shared" si="5"/>
        <v>4501.7692174613712</v>
      </c>
      <c r="K38" s="40">
        <f t="shared" si="6"/>
        <v>5105.6156241702765</v>
      </c>
      <c r="L38" s="41">
        <f t="shared" si="7"/>
        <v>5605.0794819021203</v>
      </c>
      <c r="M38" s="39">
        <f t="shared" si="8"/>
        <v>-4501.7692174613712</v>
      </c>
      <c r="N38" s="40">
        <f t="shared" si="9"/>
        <v>-5105.6156241702765</v>
      </c>
      <c r="O38" s="41">
        <f t="shared" si="10"/>
        <v>-5605.0794819021203</v>
      </c>
      <c r="P38" s="35"/>
      <c r="Q38" s="35"/>
      <c r="R38" s="35"/>
    </row>
    <row r="39" spans="1:18" x14ac:dyDescent="0.4">
      <c r="A39" s="130">
        <v>31</v>
      </c>
      <c r="B39" s="105">
        <v>43989</v>
      </c>
      <c r="C39" s="106">
        <v>1</v>
      </c>
      <c r="D39" s="107">
        <v>-1</v>
      </c>
      <c r="E39" s="98">
        <v>-1</v>
      </c>
      <c r="F39" s="62">
        <v>-1</v>
      </c>
      <c r="G39" s="20">
        <f t="shared" si="2"/>
        <v>141190.48855698016</v>
      </c>
      <c r="H39" s="20">
        <f t="shared" si="3"/>
        <v>160129.12469272708</v>
      </c>
      <c r="I39" s="99">
        <f t="shared" si="4"/>
        <v>175793.97615072349</v>
      </c>
      <c r="J39" s="39">
        <f t="shared" si="5"/>
        <v>4366.7161409375303</v>
      </c>
      <c r="K39" s="40">
        <f t="shared" si="6"/>
        <v>4952.4471554451675</v>
      </c>
      <c r="L39" s="41">
        <f t="shared" si="7"/>
        <v>5436.9270974450565</v>
      </c>
      <c r="M39" s="39">
        <f t="shared" si="8"/>
        <v>-4366.7161409375303</v>
      </c>
      <c r="N39" s="40">
        <f t="shared" si="9"/>
        <v>-4952.4471554451675</v>
      </c>
      <c r="O39" s="41">
        <f t="shared" si="10"/>
        <v>-5436.9270974450565</v>
      </c>
      <c r="P39" s="35"/>
      <c r="Q39" s="35"/>
      <c r="R39" s="35"/>
    </row>
    <row r="40" spans="1:18" x14ac:dyDescent="0.4">
      <c r="A40" s="130">
        <v>32</v>
      </c>
      <c r="B40" s="105">
        <v>43958</v>
      </c>
      <c r="C40" s="106">
        <v>1</v>
      </c>
      <c r="D40" s="107">
        <v>-1</v>
      </c>
      <c r="E40" s="98">
        <v>-1</v>
      </c>
      <c r="F40" s="62">
        <v>-1</v>
      </c>
      <c r="G40" s="20">
        <f t="shared" si="2"/>
        <v>136954.77390027075</v>
      </c>
      <c r="H40" s="20">
        <f t="shared" si="3"/>
        <v>155325.25095194526</v>
      </c>
      <c r="I40" s="20">
        <f t="shared" si="4"/>
        <v>170520.15686620178</v>
      </c>
      <c r="J40" s="39">
        <f t="shared" si="5"/>
        <v>4235.7146567094042</v>
      </c>
      <c r="K40" s="40">
        <f t="shared" si="6"/>
        <v>4803.8737407818126</v>
      </c>
      <c r="L40" s="41">
        <f t="shared" si="7"/>
        <v>5273.8192845217045</v>
      </c>
      <c r="M40" s="39">
        <f t="shared" si="8"/>
        <v>-4235.7146567094042</v>
      </c>
      <c r="N40" s="40">
        <f t="shared" si="9"/>
        <v>-4803.8737407818126</v>
      </c>
      <c r="O40" s="41">
        <f t="shared" si="10"/>
        <v>-5273.8192845217045</v>
      </c>
      <c r="P40" t="s">
        <v>47</v>
      </c>
      <c r="Q40" s="35"/>
      <c r="R40" s="35"/>
    </row>
    <row r="41" spans="1:18" x14ac:dyDescent="0.4">
      <c r="A41" s="130">
        <v>33</v>
      </c>
      <c r="B41" s="105">
        <v>43939</v>
      </c>
      <c r="C41" s="106">
        <v>2</v>
      </c>
      <c r="D41" s="107">
        <v>1.27</v>
      </c>
      <c r="E41" s="98">
        <v>1.5</v>
      </c>
      <c r="F41" s="63">
        <v>2</v>
      </c>
      <c r="G41" s="20">
        <f t="shared" si="2"/>
        <v>142172.75078587106</v>
      </c>
      <c r="H41" s="20">
        <f t="shared" si="3"/>
        <v>162314.88724478279</v>
      </c>
      <c r="I41" s="20">
        <f t="shared" si="4"/>
        <v>180751.3662781739</v>
      </c>
      <c r="J41" s="39">
        <f t="shared" si="5"/>
        <v>4108.6432170081225</v>
      </c>
      <c r="K41" s="40">
        <f t="shared" si="6"/>
        <v>4659.757528558358</v>
      </c>
      <c r="L41" s="41">
        <f t="shared" si="7"/>
        <v>5115.604705986053</v>
      </c>
      <c r="M41" s="39">
        <f t="shared" si="8"/>
        <v>5217.9768856003157</v>
      </c>
      <c r="N41" s="40">
        <f t="shared" si="9"/>
        <v>6989.6362928375365</v>
      </c>
      <c r="O41" s="41">
        <f t="shared" si="10"/>
        <v>10231.209411972106</v>
      </c>
      <c r="P41" s="35"/>
      <c r="Q41" s="35"/>
      <c r="R41" s="35"/>
    </row>
    <row r="42" spans="1:18" x14ac:dyDescent="0.4">
      <c r="A42" s="130">
        <v>34</v>
      </c>
      <c r="B42" s="105">
        <v>43932</v>
      </c>
      <c r="C42" s="106">
        <v>2</v>
      </c>
      <c r="D42" s="107">
        <v>-1</v>
      </c>
      <c r="E42" s="98">
        <v>-1</v>
      </c>
      <c r="F42" s="62">
        <v>-1</v>
      </c>
      <c r="G42" s="20">
        <f t="shared" si="2"/>
        <v>137907.56826229492</v>
      </c>
      <c r="H42" s="20">
        <f t="shared" si="3"/>
        <v>157445.4406274393</v>
      </c>
      <c r="I42" s="20">
        <f t="shared" si="4"/>
        <v>175328.82528982867</v>
      </c>
      <c r="J42" s="39">
        <f t="shared" si="5"/>
        <v>4265.1825235761316</v>
      </c>
      <c r="K42" s="40">
        <f t="shared" si="6"/>
        <v>4869.4466173434839</v>
      </c>
      <c r="L42" s="41">
        <f t="shared" si="7"/>
        <v>5422.5409883452166</v>
      </c>
      <c r="M42" s="39">
        <f>IF(D42="","",J42*D42)</f>
        <v>-4265.1825235761316</v>
      </c>
      <c r="N42" s="40">
        <f t="shared" si="9"/>
        <v>-4869.4466173434839</v>
      </c>
      <c r="O42" s="41">
        <f t="shared" si="10"/>
        <v>-5422.5409883452166</v>
      </c>
      <c r="P42" t="s">
        <v>47</v>
      </c>
      <c r="Q42" s="35"/>
      <c r="R42" s="35"/>
    </row>
    <row r="43" spans="1:18" x14ac:dyDescent="0.4">
      <c r="A43" s="131">
        <v>35</v>
      </c>
      <c r="B43" s="105">
        <v>43932</v>
      </c>
      <c r="C43" s="106">
        <v>1</v>
      </c>
      <c r="D43" s="107">
        <v>-1</v>
      </c>
      <c r="E43" s="98">
        <v>-1</v>
      </c>
      <c r="F43" s="62">
        <v>-1</v>
      </c>
      <c r="G43" s="20">
        <f>IF(D43="","",G42+M43)</f>
        <v>133770.34121442607</v>
      </c>
      <c r="H43" s="20">
        <f>IF(E43="","",H42+N43)</f>
        <v>152722.07740861611</v>
      </c>
      <c r="I43" s="20">
        <f>IF(F43="","",I42+O43)</f>
        <v>170068.96053113381</v>
      </c>
      <c r="J43" s="39">
        <f t="shared" si="5"/>
        <v>4137.2270478688479</v>
      </c>
      <c r="K43" s="40">
        <f t="shared" si="6"/>
        <v>4723.3632188231786</v>
      </c>
      <c r="L43" s="41">
        <f t="shared" si="7"/>
        <v>5259.86475869486</v>
      </c>
      <c r="M43" s="39">
        <f t="shared" si="8"/>
        <v>-4137.2270478688479</v>
      </c>
      <c r="N43" s="40">
        <f t="shared" si="9"/>
        <v>-4723.3632188231786</v>
      </c>
      <c r="O43" s="41">
        <f t="shared" si="10"/>
        <v>-5259.86475869486</v>
      </c>
      <c r="P43" t="s">
        <v>47</v>
      </c>
    </row>
    <row r="44" spans="1:18" x14ac:dyDescent="0.4">
      <c r="A44" s="130">
        <v>36</v>
      </c>
      <c r="B44" s="105">
        <v>43929</v>
      </c>
      <c r="C44" s="106">
        <v>2</v>
      </c>
      <c r="D44" s="107">
        <v>1.27</v>
      </c>
      <c r="E44" s="98">
        <v>1.5</v>
      </c>
      <c r="F44" s="63">
        <v>2</v>
      </c>
      <c r="G44" s="20">
        <f t="shared" ref="G44:G58" si="11">IF(D44="","",G43+M44)</f>
        <v>138866.99121469571</v>
      </c>
      <c r="H44" s="20">
        <f t="shared" ref="H44:H58" si="12">IF(E44="","",H43+N44)</f>
        <v>159594.57089200383</v>
      </c>
      <c r="I44" s="20">
        <f t="shared" ref="I44:I58" si="13">IF(F44="","",I43+O44)</f>
        <v>180273.09816300185</v>
      </c>
      <c r="J44" s="39">
        <f>IF(G43="","",G43*0.03)</f>
        <v>4013.1102364327817</v>
      </c>
      <c r="K44" s="40">
        <f t="shared" si="6"/>
        <v>4581.6623222584831</v>
      </c>
      <c r="L44" s="41">
        <f t="shared" si="7"/>
        <v>5102.0688159340143</v>
      </c>
      <c r="M44" s="39">
        <f>IF(D44="","",J44*D44)</f>
        <v>5096.650000269633</v>
      </c>
      <c r="N44" s="40">
        <f t="shared" si="9"/>
        <v>6872.4934833877251</v>
      </c>
      <c r="O44" s="41">
        <f t="shared" si="10"/>
        <v>10204.137631868029</v>
      </c>
    </row>
    <row r="45" spans="1:18" x14ac:dyDescent="0.4">
      <c r="A45" s="130">
        <v>37</v>
      </c>
      <c r="B45" s="105">
        <v>43910</v>
      </c>
      <c r="C45" s="106">
        <v>1</v>
      </c>
      <c r="D45" s="107">
        <v>1.27</v>
      </c>
      <c r="E45" s="98">
        <v>1.5</v>
      </c>
      <c r="F45" s="63">
        <v>2</v>
      </c>
      <c r="G45" s="20">
        <f t="shared" si="11"/>
        <v>144157.82357997561</v>
      </c>
      <c r="H45" s="20">
        <f t="shared" si="12"/>
        <v>166776.32658214401</v>
      </c>
      <c r="I45" s="20">
        <f t="shared" si="13"/>
        <v>191089.48405278195</v>
      </c>
      <c r="J45" s="39">
        <f t="shared" si="5"/>
        <v>4166.0097364408712</v>
      </c>
      <c r="K45" s="40">
        <f t="shared" si="6"/>
        <v>4787.8371267601151</v>
      </c>
      <c r="L45" s="41">
        <f t="shared" si="7"/>
        <v>5408.1929448900555</v>
      </c>
      <c r="M45" s="39">
        <f t="shared" si="8"/>
        <v>5290.8323652799063</v>
      </c>
      <c r="N45" s="40">
        <f t="shared" si="9"/>
        <v>7181.7556901401731</v>
      </c>
      <c r="O45" s="41">
        <f t="shared" si="10"/>
        <v>10816.385889780111</v>
      </c>
      <c r="P45" s="35"/>
    </row>
    <row r="46" spans="1:18" x14ac:dyDescent="0.4">
      <c r="A46" s="130">
        <v>38</v>
      </c>
      <c r="B46" s="105">
        <v>43905</v>
      </c>
      <c r="C46" s="106">
        <v>1</v>
      </c>
      <c r="D46" s="107">
        <v>1.27</v>
      </c>
      <c r="E46" s="98">
        <v>1.5</v>
      </c>
      <c r="F46" s="62">
        <v>2</v>
      </c>
      <c r="G46" s="20">
        <f t="shared" si="11"/>
        <v>149650.23665837268</v>
      </c>
      <c r="H46" s="20">
        <f t="shared" si="12"/>
        <v>174281.26127834051</v>
      </c>
      <c r="I46" s="20">
        <f t="shared" si="13"/>
        <v>202554.85309594887</v>
      </c>
      <c r="J46" s="39">
        <f t="shared" si="5"/>
        <v>4324.7347073992678</v>
      </c>
      <c r="K46" s="40">
        <f t="shared" si="6"/>
        <v>5003.2897974643201</v>
      </c>
      <c r="L46" s="41">
        <f t="shared" si="7"/>
        <v>5732.6845215834583</v>
      </c>
      <c r="M46" s="39">
        <f t="shared" si="8"/>
        <v>5492.4130783970704</v>
      </c>
      <c r="N46" s="40">
        <f t="shared" si="9"/>
        <v>7504.9346961964802</v>
      </c>
      <c r="O46" s="41">
        <f t="shared" si="10"/>
        <v>11465.369043166917</v>
      </c>
    </row>
    <row r="47" spans="1:18" x14ac:dyDescent="0.4">
      <c r="A47" s="130">
        <v>39</v>
      </c>
      <c r="B47" s="105">
        <v>43902</v>
      </c>
      <c r="C47" s="106">
        <v>1</v>
      </c>
      <c r="D47" s="107">
        <v>1.27</v>
      </c>
      <c r="E47" s="98">
        <v>1.5</v>
      </c>
      <c r="F47" s="62">
        <v>2</v>
      </c>
      <c r="G47" s="20">
        <f t="shared" si="11"/>
        <v>155351.91067505669</v>
      </c>
      <c r="H47" s="20">
        <f t="shared" si="12"/>
        <v>182123.91803586582</v>
      </c>
      <c r="I47" s="20">
        <f t="shared" si="13"/>
        <v>214708.14428170581</v>
      </c>
      <c r="J47" s="39">
        <f t="shared" si="5"/>
        <v>4489.5070997511802</v>
      </c>
      <c r="K47" s="40">
        <f t="shared" si="6"/>
        <v>5228.4378383502153</v>
      </c>
      <c r="L47" s="41">
        <f t="shared" si="7"/>
        <v>6076.6455928784662</v>
      </c>
      <c r="M47" s="39">
        <f t="shared" si="8"/>
        <v>5701.6740166839991</v>
      </c>
      <c r="N47" s="40">
        <f t="shared" si="9"/>
        <v>7842.656757525323</v>
      </c>
      <c r="O47" s="41">
        <f t="shared" si="10"/>
        <v>12153.291185756932</v>
      </c>
    </row>
    <row r="48" spans="1:18" x14ac:dyDescent="0.4">
      <c r="A48" s="130">
        <v>40</v>
      </c>
      <c r="B48" s="105">
        <v>43897</v>
      </c>
      <c r="C48" s="106">
        <v>2</v>
      </c>
      <c r="D48" s="107">
        <v>1.27</v>
      </c>
      <c r="E48" s="98">
        <v>1.5</v>
      </c>
      <c r="F48" s="63">
        <v>2</v>
      </c>
      <c r="G48" s="20">
        <f t="shared" si="11"/>
        <v>161270.81847177635</v>
      </c>
      <c r="H48" s="20">
        <f t="shared" si="12"/>
        <v>190319.49434747978</v>
      </c>
      <c r="I48" s="20">
        <f t="shared" si="13"/>
        <v>227590.63293860815</v>
      </c>
      <c r="J48" s="39">
        <f t="shared" si="5"/>
        <v>4660.5573202517007</v>
      </c>
      <c r="K48" s="40">
        <f t="shared" si="6"/>
        <v>5463.7175410759746</v>
      </c>
      <c r="L48" s="41">
        <f t="shared" si="7"/>
        <v>6441.2443284511737</v>
      </c>
      <c r="M48" s="39">
        <f t="shared" si="8"/>
        <v>5918.9077967196599</v>
      </c>
      <c r="N48" s="40">
        <f t="shared" si="9"/>
        <v>8195.5763116139624</v>
      </c>
      <c r="O48" s="41">
        <f t="shared" si="10"/>
        <v>12882.488656902347</v>
      </c>
    </row>
    <row r="49" spans="1:15" x14ac:dyDescent="0.4">
      <c r="A49" s="130">
        <v>41</v>
      </c>
      <c r="B49" s="105">
        <v>43887</v>
      </c>
      <c r="C49" s="106">
        <v>1</v>
      </c>
      <c r="D49" s="107">
        <v>-1</v>
      </c>
      <c r="E49" s="98">
        <v>-1</v>
      </c>
      <c r="F49" s="62">
        <v>-1</v>
      </c>
      <c r="G49" s="20">
        <f t="shared" si="11"/>
        <v>156432.69391762305</v>
      </c>
      <c r="H49" s="20">
        <f t="shared" si="12"/>
        <v>184609.90951705538</v>
      </c>
      <c r="I49" s="20">
        <f t="shared" si="13"/>
        <v>220762.9139504499</v>
      </c>
      <c r="J49" s="39">
        <f t="shared" si="5"/>
        <v>4838.1245541532908</v>
      </c>
      <c r="K49" s="40">
        <f t="shared" si="6"/>
        <v>5709.5848304243927</v>
      </c>
      <c r="L49" s="41">
        <f t="shared" si="7"/>
        <v>6827.7189881582444</v>
      </c>
      <c r="M49" s="39">
        <f t="shared" si="8"/>
        <v>-4838.1245541532908</v>
      </c>
      <c r="N49" s="40">
        <f t="shared" si="9"/>
        <v>-5709.5848304243927</v>
      </c>
      <c r="O49" s="41">
        <f t="shared" si="10"/>
        <v>-6827.7189881582444</v>
      </c>
    </row>
    <row r="50" spans="1:15" x14ac:dyDescent="0.4">
      <c r="A50" s="130">
        <v>42</v>
      </c>
      <c r="B50" s="105">
        <v>43839</v>
      </c>
      <c r="C50" s="106">
        <v>1</v>
      </c>
      <c r="D50" s="107">
        <v>1.27</v>
      </c>
      <c r="E50" s="98">
        <v>1.5</v>
      </c>
      <c r="F50" s="62">
        <v>2</v>
      </c>
      <c r="G50" s="20">
        <f t="shared" si="11"/>
        <v>162392.77955588448</v>
      </c>
      <c r="H50" s="20">
        <f t="shared" si="12"/>
        <v>192917.35544532287</v>
      </c>
      <c r="I50" s="20">
        <f t="shared" si="13"/>
        <v>234008.68878747689</v>
      </c>
      <c r="J50" s="39">
        <f t="shared" si="5"/>
        <v>4692.9808175286917</v>
      </c>
      <c r="K50" s="40">
        <f t="shared" si="6"/>
        <v>5538.2972855116614</v>
      </c>
      <c r="L50" s="41">
        <f t="shared" si="7"/>
        <v>6622.8874185134964</v>
      </c>
      <c r="M50" s="39">
        <f t="shared" si="8"/>
        <v>5960.0856382614384</v>
      </c>
      <c r="N50" s="40">
        <f t="shared" si="9"/>
        <v>8307.4459282674925</v>
      </c>
      <c r="O50" s="41">
        <f t="shared" si="10"/>
        <v>13245.774837026993</v>
      </c>
    </row>
    <row r="51" spans="1:15" x14ac:dyDescent="0.4">
      <c r="A51" s="130">
        <v>43</v>
      </c>
      <c r="B51" s="108">
        <v>43465</v>
      </c>
      <c r="C51" s="106">
        <v>1</v>
      </c>
      <c r="D51" s="107">
        <v>-1</v>
      </c>
      <c r="E51" s="98">
        <v>-1</v>
      </c>
      <c r="F51" s="62">
        <v>-1</v>
      </c>
      <c r="G51" s="20">
        <f t="shared" si="11"/>
        <v>157520.99616920794</v>
      </c>
      <c r="H51" s="20">
        <f t="shared" si="12"/>
        <v>187129.83478196317</v>
      </c>
      <c r="I51" s="20">
        <f t="shared" si="13"/>
        <v>226988.42812385259</v>
      </c>
      <c r="J51" s="39">
        <f t="shared" si="5"/>
        <v>4871.7833866765341</v>
      </c>
      <c r="K51" s="40">
        <f t="shared" si="6"/>
        <v>5787.5206633596863</v>
      </c>
      <c r="L51" s="41">
        <f t="shared" si="7"/>
        <v>7020.2606636243063</v>
      </c>
      <c r="M51" s="39">
        <f t="shared" si="8"/>
        <v>-4871.7833866765341</v>
      </c>
      <c r="N51" s="40">
        <f t="shared" si="9"/>
        <v>-5787.5206633596863</v>
      </c>
      <c r="O51" s="41">
        <f t="shared" si="10"/>
        <v>-7020.2606636243063</v>
      </c>
    </row>
    <row r="52" spans="1:15" x14ac:dyDescent="0.4">
      <c r="A52" s="130">
        <v>44</v>
      </c>
      <c r="B52" s="105">
        <v>44192</v>
      </c>
      <c r="C52" s="106">
        <v>1</v>
      </c>
      <c r="D52" s="107">
        <v>1.27</v>
      </c>
      <c r="E52" s="98">
        <v>1.5</v>
      </c>
      <c r="F52" s="62">
        <v>-1</v>
      </c>
      <c r="G52" s="20">
        <f t="shared" si="11"/>
        <v>163522.54612325475</v>
      </c>
      <c r="H52" s="20">
        <f t="shared" si="12"/>
        <v>195550.6773471515</v>
      </c>
      <c r="I52" s="20">
        <f t="shared" si="13"/>
        <v>220178.77528013702</v>
      </c>
      <c r="J52" s="39">
        <f t="shared" si="5"/>
        <v>4725.6298850762378</v>
      </c>
      <c r="K52" s="40">
        <f t="shared" si="6"/>
        <v>5613.8950434588951</v>
      </c>
      <c r="L52" s="41">
        <f t="shared" si="7"/>
        <v>6809.6528437155775</v>
      </c>
      <c r="M52" s="39">
        <f t="shared" si="8"/>
        <v>6001.5499540468218</v>
      </c>
      <c r="N52" s="40">
        <f t="shared" si="9"/>
        <v>8420.8425651883426</v>
      </c>
      <c r="O52" s="41">
        <f t="shared" si="10"/>
        <v>-6809.6528437155775</v>
      </c>
    </row>
    <row r="53" spans="1:15" x14ac:dyDescent="0.4">
      <c r="A53" s="130">
        <v>45</v>
      </c>
      <c r="B53" s="105">
        <v>44185</v>
      </c>
      <c r="C53" s="106">
        <v>1</v>
      </c>
      <c r="D53" s="107">
        <v>-1</v>
      </c>
      <c r="E53" s="98">
        <v>-1</v>
      </c>
      <c r="F53" s="62">
        <v>-1</v>
      </c>
      <c r="G53" s="20">
        <f t="shared" si="11"/>
        <v>158616.86973955712</v>
      </c>
      <c r="H53" s="20">
        <f t="shared" si="12"/>
        <v>189684.15702673697</v>
      </c>
      <c r="I53" s="20">
        <f t="shared" si="13"/>
        <v>213573.41202173292</v>
      </c>
      <c r="J53" s="39">
        <f t="shared" si="5"/>
        <v>4905.6763836976424</v>
      </c>
      <c r="K53" s="40">
        <f t="shared" si="6"/>
        <v>5866.5203204145446</v>
      </c>
      <c r="L53" s="41">
        <f t="shared" si="7"/>
        <v>6605.3632584041106</v>
      </c>
      <c r="M53" s="39">
        <f t="shared" si="8"/>
        <v>-4905.6763836976424</v>
      </c>
      <c r="N53" s="40">
        <f t="shared" si="9"/>
        <v>-5866.5203204145446</v>
      </c>
      <c r="O53" s="41">
        <f t="shared" si="10"/>
        <v>-6605.3632584041106</v>
      </c>
    </row>
    <row r="54" spans="1:15" x14ac:dyDescent="0.4">
      <c r="A54" s="130">
        <v>46</v>
      </c>
      <c r="B54" s="105">
        <v>44182</v>
      </c>
      <c r="C54" s="106">
        <v>1</v>
      </c>
      <c r="D54" s="107">
        <v>1.27</v>
      </c>
      <c r="E54" s="98">
        <v>1.5</v>
      </c>
      <c r="F54" s="63">
        <v>2</v>
      </c>
      <c r="G54" s="20">
        <f t="shared" si="11"/>
        <v>164660.17247663424</v>
      </c>
      <c r="H54" s="20">
        <f t="shared" si="12"/>
        <v>198219.94409294013</v>
      </c>
      <c r="I54" s="20">
        <f t="shared" si="13"/>
        <v>226387.81674303691</v>
      </c>
      <c r="J54" s="39">
        <f t="shared" si="5"/>
        <v>4758.5060921867134</v>
      </c>
      <c r="K54" s="40">
        <f t="shared" si="6"/>
        <v>5690.5247108021085</v>
      </c>
      <c r="L54" s="41">
        <f t="shared" si="7"/>
        <v>6407.202360651987</v>
      </c>
      <c r="M54" s="39">
        <f t="shared" si="8"/>
        <v>6043.302737077126</v>
      </c>
      <c r="N54" s="40">
        <f t="shared" si="9"/>
        <v>8535.7870662031637</v>
      </c>
      <c r="O54" s="41">
        <f t="shared" si="10"/>
        <v>12814.404721303974</v>
      </c>
    </row>
    <row r="55" spans="1:15" x14ac:dyDescent="0.4">
      <c r="A55" s="130">
        <v>47</v>
      </c>
      <c r="B55" s="105">
        <v>44135</v>
      </c>
      <c r="C55" s="106">
        <v>2</v>
      </c>
      <c r="D55" s="107">
        <v>-1</v>
      </c>
      <c r="E55" s="98">
        <v>-1</v>
      </c>
      <c r="F55" s="62">
        <v>-1</v>
      </c>
      <c r="G55" s="20">
        <f t="shared" si="11"/>
        <v>159720.36730233522</v>
      </c>
      <c r="H55" s="20">
        <f t="shared" si="12"/>
        <v>192273.34577015194</v>
      </c>
      <c r="I55" s="20">
        <f t="shared" si="13"/>
        <v>219596.18224074581</v>
      </c>
      <c r="J55" s="39">
        <f t="shared" si="5"/>
        <v>4939.8051742990274</v>
      </c>
      <c r="K55" s="40">
        <f t="shared" si="6"/>
        <v>5946.5983227882034</v>
      </c>
      <c r="L55" s="41">
        <f t="shared" si="7"/>
        <v>6791.6345022911073</v>
      </c>
      <c r="M55" s="39">
        <f t="shared" si="8"/>
        <v>-4939.8051742990274</v>
      </c>
      <c r="N55" s="40">
        <f t="shared" si="9"/>
        <v>-5946.5983227882034</v>
      </c>
      <c r="O55" s="41">
        <f t="shared" si="10"/>
        <v>-6791.6345022911073</v>
      </c>
    </row>
    <row r="56" spans="1:15" x14ac:dyDescent="0.4">
      <c r="A56" s="130">
        <v>48</v>
      </c>
      <c r="B56" s="105">
        <v>44120</v>
      </c>
      <c r="C56" s="106">
        <v>1</v>
      </c>
      <c r="D56" s="107">
        <v>-1</v>
      </c>
      <c r="E56" s="98">
        <v>-1</v>
      </c>
      <c r="F56" s="62">
        <v>-1</v>
      </c>
      <c r="G56" s="20">
        <f t="shared" si="11"/>
        <v>154928.75628326516</v>
      </c>
      <c r="H56" s="20">
        <f t="shared" si="12"/>
        <v>186505.14539704737</v>
      </c>
      <c r="I56" s="20">
        <f t="shared" si="13"/>
        <v>213008.29677352344</v>
      </c>
      <c r="J56" s="39">
        <f t="shared" si="5"/>
        <v>4791.6110190700565</v>
      </c>
      <c r="K56" s="40">
        <f t="shared" si="6"/>
        <v>5768.2003731045579</v>
      </c>
      <c r="L56" s="41">
        <f t="shared" si="7"/>
        <v>6587.8854672223742</v>
      </c>
      <c r="M56" s="39">
        <f t="shared" si="8"/>
        <v>-4791.6110190700565</v>
      </c>
      <c r="N56" s="40">
        <f t="shared" si="9"/>
        <v>-5768.2003731045579</v>
      </c>
      <c r="O56" s="41">
        <f t="shared" si="10"/>
        <v>-6587.8854672223742</v>
      </c>
    </row>
    <row r="57" spans="1:15" x14ac:dyDescent="0.4">
      <c r="A57" s="130">
        <v>49</v>
      </c>
      <c r="B57" s="105">
        <v>44108</v>
      </c>
      <c r="C57" s="106">
        <v>2</v>
      </c>
      <c r="D57" s="107">
        <v>-1</v>
      </c>
      <c r="E57" s="98">
        <v>-1</v>
      </c>
      <c r="F57" s="62">
        <v>-1</v>
      </c>
      <c r="G57" s="20">
        <f t="shared" si="11"/>
        <v>150280.8935947672</v>
      </c>
      <c r="H57" s="20">
        <f t="shared" si="12"/>
        <v>180909.99103513596</v>
      </c>
      <c r="I57" s="20">
        <f t="shared" si="13"/>
        <v>206618.04787031774</v>
      </c>
      <c r="J57" s="39">
        <f t="shared" si="5"/>
        <v>4647.8626884979549</v>
      </c>
      <c r="K57" s="40">
        <f t="shared" si="6"/>
        <v>5595.1543619114209</v>
      </c>
      <c r="L57" s="41">
        <f t="shared" si="7"/>
        <v>6390.2489032057028</v>
      </c>
      <c r="M57" s="39">
        <f t="shared" si="8"/>
        <v>-4647.8626884979549</v>
      </c>
      <c r="N57" s="40">
        <f t="shared" si="9"/>
        <v>-5595.1543619114209</v>
      </c>
      <c r="O57" s="41">
        <f t="shared" si="10"/>
        <v>-6390.2489032057028</v>
      </c>
    </row>
    <row r="58" spans="1:15" ht="19.5" thickBot="1" x14ac:dyDescent="0.45">
      <c r="A58" s="7">
        <v>50</v>
      </c>
      <c r="B58" s="109">
        <v>43370</v>
      </c>
      <c r="C58" s="106">
        <v>2</v>
      </c>
      <c r="D58" s="110">
        <v>1.27</v>
      </c>
      <c r="E58" s="111">
        <v>1.5</v>
      </c>
      <c r="F58" s="128">
        <v>2</v>
      </c>
      <c r="G58" s="20">
        <f t="shared" si="11"/>
        <v>156006.59564072784</v>
      </c>
      <c r="H58" s="20">
        <f t="shared" si="12"/>
        <v>189050.94063171707</v>
      </c>
      <c r="I58" s="20">
        <f t="shared" si="13"/>
        <v>219015.1307425368</v>
      </c>
      <c r="J58" s="39">
        <f t="shared" si="5"/>
        <v>4508.4268078430159</v>
      </c>
      <c r="K58" s="40">
        <f t="shared" si="6"/>
        <v>5427.2997310540786</v>
      </c>
      <c r="L58" s="41">
        <f t="shared" si="7"/>
        <v>6198.5414361095318</v>
      </c>
      <c r="M58" s="39">
        <f t="shared" si="8"/>
        <v>5725.7020459606301</v>
      </c>
      <c r="N58" s="40">
        <f t="shared" si="9"/>
        <v>8140.9495965811184</v>
      </c>
      <c r="O58" s="41">
        <f t="shared" si="10"/>
        <v>12397.082872219064</v>
      </c>
    </row>
    <row r="59" spans="1:15" ht="19.5" thickBot="1" x14ac:dyDescent="0.45">
      <c r="A59" s="7"/>
      <c r="B59" s="140" t="s">
        <v>5</v>
      </c>
      <c r="C59" s="141"/>
      <c r="D59" s="5">
        <f>COUNTIF(D9:D58,1.27)</f>
        <v>29</v>
      </c>
      <c r="E59" s="5">
        <f>COUNTIF(E9:E58,1.5)</f>
        <v>29</v>
      </c>
      <c r="F59" s="6">
        <f>COUNTIF(F9:F58,2)</f>
        <v>26</v>
      </c>
      <c r="G59" s="52">
        <f>MAX(G8:G58)</f>
        <v>164660.17247663424</v>
      </c>
      <c r="H59" s="53">
        <f>MAX(H8:H58)</f>
        <v>198219.94409294013</v>
      </c>
      <c r="I59" s="54">
        <f>MAX(I8:I58)</f>
        <v>234008.68878747689</v>
      </c>
      <c r="J59" s="49" t="s">
        <v>32</v>
      </c>
      <c r="K59" s="50">
        <f>ABS(B58-B9)</f>
        <v>770</v>
      </c>
      <c r="L59" s="51" t="s">
        <v>33</v>
      </c>
      <c r="M59" s="7"/>
      <c r="N59" s="3"/>
      <c r="O59" s="4"/>
    </row>
    <row r="60" spans="1:15" ht="19.5" thickBot="1" x14ac:dyDescent="0.45">
      <c r="A60" s="7"/>
      <c r="B60" s="134" t="s">
        <v>6</v>
      </c>
      <c r="C60" s="135"/>
      <c r="D60" s="5">
        <f>COUNTIF(D9:D58,-1)</f>
        <v>21</v>
      </c>
      <c r="E60" s="5">
        <f>COUNTIF(E9:E58,-1)</f>
        <v>21</v>
      </c>
      <c r="F60" s="6">
        <f>COUNTIF(F9:F58,-1)</f>
        <v>24</v>
      </c>
      <c r="G60" s="132" t="s">
        <v>31</v>
      </c>
      <c r="H60" s="133"/>
      <c r="I60" s="139"/>
      <c r="J60" s="132" t="s">
        <v>34</v>
      </c>
      <c r="K60" s="133"/>
      <c r="L60" s="139"/>
      <c r="M60" s="7"/>
      <c r="N60" s="3"/>
      <c r="O60" s="4"/>
    </row>
    <row r="61" spans="1:15" ht="19.5" thickBot="1" x14ac:dyDescent="0.45">
      <c r="A61" s="7"/>
      <c r="B61" s="134" t="s">
        <v>36</v>
      </c>
      <c r="C61" s="135"/>
      <c r="D61" s="5">
        <f>COUNTIF(D9:D58,0)</f>
        <v>0</v>
      </c>
      <c r="E61" s="5">
        <f>COUNTIF(E9:E58,0)</f>
        <v>0</v>
      </c>
      <c r="F61" s="5">
        <f>COUNTIF(F9:F58,0)</f>
        <v>0</v>
      </c>
      <c r="G61" s="58">
        <f>G59/G8</f>
        <v>1.6466017247663425</v>
      </c>
      <c r="H61" s="59">
        <f>H59/H8</f>
        <v>1.9821994409294013</v>
      </c>
      <c r="I61" s="60">
        <f>I59/I8</f>
        <v>2.3400868878747687</v>
      </c>
      <c r="J61" s="47">
        <f>(G61-100%)*30/K59</f>
        <v>2.5192274990896463E-2</v>
      </c>
      <c r="K61" s="47">
        <f>(H61-100%)*30/K59</f>
        <v>3.8267510685561092E-2</v>
      </c>
      <c r="L61" s="48">
        <f>(I61-100%)*30/K59</f>
        <v>5.2211177449666316E-2</v>
      </c>
      <c r="M61" s="8"/>
      <c r="N61" s="2"/>
      <c r="O61" s="9"/>
    </row>
    <row r="62" spans="1:15" ht="19.5" thickBot="1" x14ac:dyDescent="0.45">
      <c r="A62" s="3"/>
      <c r="B62" s="132" t="s">
        <v>4</v>
      </c>
      <c r="C62" s="133"/>
      <c r="D62" s="61">
        <f>D59/(D59+D60+D61)</f>
        <v>0.57999999999999996</v>
      </c>
      <c r="E62" s="56">
        <f>E59/(E59+E60+E61)</f>
        <v>0.57999999999999996</v>
      </c>
      <c r="F62" s="57">
        <f>F59/(F59+F60+F61)</f>
        <v>0.52</v>
      </c>
    </row>
    <row r="64" spans="1:15" x14ac:dyDescent="0.4">
      <c r="D64" s="55"/>
      <c r="E64" s="55"/>
      <c r="F64" s="55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2"/>
  <sheetViews>
    <sheetView zoomScale="85" zoomScaleNormal="85" workbookViewId="0">
      <selection activeCell="B1162" sqref="B1162"/>
    </sheetView>
  </sheetViews>
  <sheetFormatPr defaultColWidth="8.125" defaultRowHeight="17.25" x14ac:dyDescent="0.4"/>
  <cols>
    <col min="1" max="1" width="6.125" style="126" customWidth="1"/>
    <col min="2" max="2" width="8.125" style="45" customWidth="1"/>
    <col min="3" max="16384" width="8.125" style="44"/>
  </cols>
  <sheetData>
    <row r="1" spans="1:2" x14ac:dyDescent="0.4">
      <c r="A1" s="126">
        <v>1</v>
      </c>
    </row>
    <row r="3" spans="1:2" x14ac:dyDescent="0.4">
      <c r="B3" s="124"/>
    </row>
    <row r="4" spans="1:2" x14ac:dyDescent="0.4">
      <c r="B4" s="125"/>
    </row>
    <row r="32" spans="1:1" x14ac:dyDescent="0.4">
      <c r="A32" s="126">
        <v>2</v>
      </c>
    </row>
    <row r="48" spans="1:1" x14ac:dyDescent="0.4">
      <c r="A48" s="126">
        <v>3</v>
      </c>
    </row>
    <row r="52" spans="2:2" x14ac:dyDescent="0.4">
      <c r="B52" s="124"/>
    </row>
    <row r="53" spans="2:2" x14ac:dyDescent="0.4">
      <c r="B53" s="125"/>
    </row>
    <row r="71" spans="1:1" x14ac:dyDescent="0.4">
      <c r="A71" s="126">
        <v>4</v>
      </c>
    </row>
    <row r="101" spans="1:2" x14ac:dyDescent="0.4">
      <c r="B101" s="124"/>
    </row>
    <row r="102" spans="1:2" x14ac:dyDescent="0.4">
      <c r="A102" s="126">
        <v>5</v>
      </c>
      <c r="B102" s="125"/>
    </row>
    <row r="125" spans="1:1" x14ac:dyDescent="0.4">
      <c r="A125" s="126">
        <v>6</v>
      </c>
    </row>
    <row r="143" spans="1:1" x14ac:dyDescent="0.4">
      <c r="A143" s="126">
        <v>7</v>
      </c>
    </row>
    <row r="151" spans="1:2" x14ac:dyDescent="0.4">
      <c r="B151" s="124"/>
    </row>
    <row r="152" spans="1:2" x14ac:dyDescent="0.4">
      <c r="B152" s="125"/>
    </row>
    <row r="158" spans="1:2" x14ac:dyDescent="0.4">
      <c r="A158" s="126">
        <v>8</v>
      </c>
    </row>
    <row r="179" spans="1:1" x14ac:dyDescent="0.4">
      <c r="A179" s="126">
        <v>9</v>
      </c>
    </row>
    <row r="200" spans="2:2" x14ac:dyDescent="0.4">
      <c r="B200" s="124"/>
    </row>
    <row r="201" spans="2:2" x14ac:dyDescent="0.4">
      <c r="B201" s="125"/>
    </row>
    <row r="211" spans="1:1" x14ac:dyDescent="0.4">
      <c r="A211" s="126">
        <v>10</v>
      </c>
    </row>
    <row r="227" spans="1:1" x14ac:dyDescent="0.4">
      <c r="A227" s="126">
        <v>11</v>
      </c>
    </row>
    <row r="249" spans="2:2" x14ac:dyDescent="0.4">
      <c r="B249" s="124"/>
    </row>
    <row r="250" spans="2:2" x14ac:dyDescent="0.4">
      <c r="B250" s="125"/>
    </row>
    <row r="259" spans="1:1" x14ac:dyDescent="0.4">
      <c r="A259" s="126">
        <v>12</v>
      </c>
    </row>
    <row r="286" spans="1:1" x14ac:dyDescent="0.4">
      <c r="A286" s="126">
        <v>13</v>
      </c>
    </row>
    <row r="298" spans="2:2" x14ac:dyDescent="0.4">
      <c r="B298" s="124"/>
    </row>
    <row r="299" spans="2:2" x14ac:dyDescent="0.4">
      <c r="B299" s="125"/>
    </row>
    <row r="309" spans="1:1" x14ac:dyDescent="0.4">
      <c r="A309" s="126">
        <v>14</v>
      </c>
    </row>
    <row r="331" spans="1:1" x14ac:dyDescent="0.4">
      <c r="A331" s="126">
        <v>15</v>
      </c>
    </row>
    <row r="347" spans="2:2" x14ac:dyDescent="0.4">
      <c r="B347" s="124"/>
    </row>
    <row r="348" spans="2:2" x14ac:dyDescent="0.4">
      <c r="B348" s="125"/>
    </row>
    <row r="361" spans="1:1" x14ac:dyDescent="0.4">
      <c r="A361" s="126">
        <v>16</v>
      </c>
    </row>
    <row r="395" spans="1:2" x14ac:dyDescent="0.4">
      <c r="A395" s="126">
        <v>17</v>
      </c>
    </row>
    <row r="396" spans="1:2" x14ac:dyDescent="0.4">
      <c r="B396" s="124"/>
    </row>
    <row r="397" spans="1:2" x14ac:dyDescent="0.4">
      <c r="B397" s="125"/>
    </row>
    <row r="413" spans="1:1" x14ac:dyDescent="0.4">
      <c r="A413" s="126">
        <v>18</v>
      </c>
    </row>
    <row r="436" spans="1:2" x14ac:dyDescent="0.4">
      <c r="A436" s="126">
        <v>19</v>
      </c>
    </row>
    <row r="445" spans="1:2" x14ac:dyDescent="0.4">
      <c r="B445" s="124"/>
    </row>
    <row r="446" spans="1:2" x14ac:dyDescent="0.4">
      <c r="B446" s="125"/>
    </row>
    <row r="463" spans="1:1" x14ac:dyDescent="0.4">
      <c r="A463" s="126">
        <v>20</v>
      </c>
    </row>
    <row r="487" spans="1:2" x14ac:dyDescent="0.4">
      <c r="A487" s="126">
        <v>21</v>
      </c>
    </row>
    <row r="494" spans="1:2" x14ac:dyDescent="0.4">
      <c r="B494" s="124"/>
    </row>
    <row r="495" spans="1:2" x14ac:dyDescent="0.4">
      <c r="B495" s="125"/>
    </row>
    <row r="511" spans="1:1" x14ac:dyDescent="0.4">
      <c r="A511" s="126">
        <v>22</v>
      </c>
    </row>
    <row r="533" spans="1:2" x14ac:dyDescent="0.4">
      <c r="A533" s="126">
        <v>23</v>
      </c>
    </row>
    <row r="543" spans="1:2" x14ac:dyDescent="0.4">
      <c r="B543" s="124"/>
    </row>
    <row r="544" spans="1:2" x14ac:dyDescent="0.4">
      <c r="B544" s="125"/>
    </row>
    <row r="556" spans="1:1" x14ac:dyDescent="0.4">
      <c r="A556" s="126">
        <v>24</v>
      </c>
    </row>
    <row r="578" spans="1:2" x14ac:dyDescent="0.4">
      <c r="A578" s="126">
        <v>25</v>
      </c>
    </row>
    <row r="592" spans="1:2" x14ac:dyDescent="0.4">
      <c r="B592" s="124"/>
    </row>
    <row r="593" spans="1:2" x14ac:dyDescent="0.4">
      <c r="A593" s="126">
        <v>26</v>
      </c>
      <c r="B593" s="125"/>
    </row>
    <row r="620" spans="1:1" x14ac:dyDescent="0.4">
      <c r="A620" s="126">
        <v>27</v>
      </c>
    </row>
    <row r="641" spans="1:2" x14ac:dyDescent="0.4">
      <c r="B641" s="124"/>
    </row>
    <row r="642" spans="1:2" x14ac:dyDescent="0.4">
      <c r="A642" s="126">
        <v>28</v>
      </c>
      <c r="B642" s="125"/>
    </row>
    <row r="671" spans="1:1" x14ac:dyDescent="0.4">
      <c r="A671" s="126">
        <v>29</v>
      </c>
    </row>
    <row r="690" spans="1:2" x14ac:dyDescent="0.4">
      <c r="B690" s="124"/>
    </row>
    <row r="691" spans="1:2" x14ac:dyDescent="0.4">
      <c r="B691" s="125"/>
    </row>
    <row r="701" spans="1:2" x14ac:dyDescent="0.4">
      <c r="A701" s="126">
        <v>30</v>
      </c>
    </row>
    <row r="721" spans="1:1" x14ac:dyDescent="0.4">
      <c r="A721" s="126">
        <v>31</v>
      </c>
    </row>
    <row r="739" spans="1:1" x14ac:dyDescent="0.4">
      <c r="A739" s="126">
        <v>32</v>
      </c>
    </row>
    <row r="762" spans="1:1" x14ac:dyDescent="0.4">
      <c r="A762" s="126">
        <v>33</v>
      </c>
    </row>
    <row r="788" spans="1:1" x14ac:dyDescent="0.4">
      <c r="A788" s="126">
        <v>34</v>
      </c>
    </row>
    <row r="807" spans="1:1" x14ac:dyDescent="0.4">
      <c r="A807" s="126">
        <v>35</v>
      </c>
    </row>
    <row r="820" spans="1:1" x14ac:dyDescent="0.4">
      <c r="A820" s="126">
        <v>36</v>
      </c>
    </row>
    <row r="852" spans="1:1" x14ac:dyDescent="0.4">
      <c r="A852" s="126">
        <v>37</v>
      </c>
    </row>
    <row r="873" spans="1:1" x14ac:dyDescent="0.4">
      <c r="A873" s="126">
        <v>38</v>
      </c>
    </row>
    <row r="901" spans="1:1" x14ac:dyDescent="0.4">
      <c r="A901" s="126">
        <v>39</v>
      </c>
    </row>
    <row r="929" spans="1:1" x14ac:dyDescent="0.4">
      <c r="A929" s="126">
        <v>40</v>
      </c>
    </row>
    <row r="955" spans="1:1" x14ac:dyDescent="0.4">
      <c r="A955" s="126">
        <v>41</v>
      </c>
    </row>
    <row r="976" spans="1:1" x14ac:dyDescent="0.4">
      <c r="A976" s="126">
        <v>42</v>
      </c>
    </row>
    <row r="1000" spans="1:1" x14ac:dyDescent="0.4">
      <c r="A1000" s="126">
        <v>43</v>
      </c>
    </row>
    <row r="1020" spans="1:1" x14ac:dyDescent="0.4">
      <c r="A1020" s="126">
        <v>44</v>
      </c>
    </row>
    <row r="1052" spans="1:1" x14ac:dyDescent="0.4">
      <c r="A1052" s="126">
        <v>45</v>
      </c>
    </row>
    <row r="1077" spans="1:1" x14ac:dyDescent="0.4">
      <c r="A1077" s="126">
        <v>46</v>
      </c>
    </row>
    <row r="1110" spans="1:1" x14ac:dyDescent="0.4">
      <c r="A1110" s="126">
        <v>47</v>
      </c>
    </row>
    <row r="1130" spans="1:1" x14ac:dyDescent="0.4">
      <c r="A1130" s="126">
        <v>48</v>
      </c>
    </row>
    <row r="1146" spans="1:1" x14ac:dyDescent="0.4">
      <c r="A1146" s="126">
        <v>49</v>
      </c>
    </row>
    <row r="1162" spans="1:1" x14ac:dyDescent="0.4">
      <c r="A1162" s="126">
        <v>50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45" zoomScaleSheetLayoutView="100" workbookViewId="0">
      <selection activeCell="A22" sqref="A22:J29"/>
    </sheetView>
  </sheetViews>
  <sheetFormatPr defaultColWidth="8.125" defaultRowHeight="13.5" x14ac:dyDescent="0.4"/>
  <cols>
    <col min="1" max="11" width="8.125" style="44"/>
    <col min="12" max="13" width="3.75" style="44" customWidth="1"/>
    <col min="14" max="16384" width="8.125" style="44"/>
  </cols>
  <sheetData>
    <row r="1" spans="1:16" x14ac:dyDescent="0.4">
      <c r="A1" s="44" t="s">
        <v>27</v>
      </c>
    </row>
    <row r="2" spans="1:16" x14ac:dyDescent="0.4">
      <c r="A2" s="142" t="s">
        <v>60</v>
      </c>
      <c r="B2" s="143"/>
      <c r="C2" s="143"/>
      <c r="D2" s="143"/>
      <c r="E2" s="143"/>
      <c r="F2" s="143"/>
      <c r="G2" s="143"/>
      <c r="H2" s="143"/>
      <c r="I2" s="143"/>
      <c r="J2" s="143"/>
      <c r="K2" s="95"/>
      <c r="L2" s="95"/>
    </row>
    <row r="3" spans="1:16" x14ac:dyDescent="0.4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95"/>
      <c r="L3" s="95"/>
    </row>
    <row r="4" spans="1:16" x14ac:dyDescent="0.4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95"/>
      <c r="L4" s="95"/>
    </row>
    <row r="5" spans="1:16" x14ac:dyDescent="0.4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95"/>
      <c r="L5" s="95"/>
    </row>
    <row r="6" spans="1:16" x14ac:dyDescent="0.4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95"/>
      <c r="L6" s="95"/>
    </row>
    <row r="7" spans="1:16" x14ac:dyDescent="0.4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95"/>
      <c r="L7" s="95"/>
    </row>
    <row r="8" spans="1:16" x14ac:dyDescent="0.4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95"/>
      <c r="L8" s="95"/>
    </row>
    <row r="9" spans="1:16" x14ac:dyDescent="0.4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95"/>
      <c r="L9" s="95"/>
    </row>
    <row r="10" spans="1:16" x14ac:dyDescent="0.4">
      <c r="L10" s="95"/>
    </row>
    <row r="11" spans="1:16" x14ac:dyDescent="0.4">
      <c r="A11" s="44" t="s">
        <v>28</v>
      </c>
      <c r="L11" s="150" t="s">
        <v>54</v>
      </c>
      <c r="M11" s="150"/>
      <c r="N11" s="150"/>
      <c r="O11" s="150"/>
      <c r="P11" s="150"/>
    </row>
    <row r="12" spans="1:16" ht="13.5" customHeight="1" x14ac:dyDescent="0.4">
      <c r="A12" s="144" t="s">
        <v>55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97"/>
      <c r="L12" s="117"/>
      <c r="M12" s="117"/>
      <c r="N12" s="146" t="s">
        <v>52</v>
      </c>
      <c r="O12" s="146"/>
      <c r="P12" s="146"/>
    </row>
    <row r="13" spans="1:16" x14ac:dyDescent="0.4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97"/>
      <c r="L13" s="120"/>
      <c r="M13" s="121"/>
      <c r="N13" s="118" t="s">
        <v>49</v>
      </c>
      <c r="O13" s="118" t="s">
        <v>50</v>
      </c>
      <c r="P13" s="118" t="s">
        <v>51</v>
      </c>
    </row>
    <row r="14" spans="1:16" x14ac:dyDescent="0.4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97"/>
      <c r="L14" s="147" t="s">
        <v>53</v>
      </c>
      <c r="M14" s="119">
        <v>0.57999999999999996</v>
      </c>
      <c r="N14" s="123">
        <v>0.27</v>
      </c>
      <c r="O14" s="123">
        <v>0.3</v>
      </c>
      <c r="P14" s="122"/>
    </row>
    <row r="15" spans="1:16" x14ac:dyDescent="0.4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97"/>
      <c r="L15" s="148"/>
      <c r="M15" s="119">
        <v>0.52</v>
      </c>
      <c r="N15" s="122"/>
      <c r="O15" s="122"/>
      <c r="P15" s="123">
        <v>0.28000000000000003</v>
      </c>
    </row>
    <row r="16" spans="1:16" x14ac:dyDescent="0.4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97"/>
      <c r="L16" s="149"/>
      <c r="M16" s="119"/>
      <c r="N16" s="122"/>
      <c r="O16" s="122"/>
      <c r="P16" s="122"/>
    </row>
    <row r="17" spans="1:12" x14ac:dyDescent="0.4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97"/>
      <c r="L17" s="97"/>
    </row>
    <row r="18" spans="1:12" x14ac:dyDescent="0.4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97"/>
      <c r="L18" s="97"/>
    </row>
    <row r="19" spans="1:12" x14ac:dyDescent="0.4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97"/>
      <c r="L19" s="97"/>
    </row>
    <row r="20" spans="1:12" x14ac:dyDescent="0.4">
      <c r="L20" s="97"/>
    </row>
    <row r="21" spans="1:12" x14ac:dyDescent="0.4">
      <c r="A21" s="44" t="s">
        <v>29</v>
      </c>
    </row>
    <row r="22" spans="1:12" x14ac:dyDescent="0.4">
      <c r="A22" s="144" t="s">
        <v>56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96"/>
    </row>
    <row r="23" spans="1:12" x14ac:dyDescent="0.4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96"/>
      <c r="L23" s="96"/>
    </row>
    <row r="24" spans="1:12" x14ac:dyDescent="0.4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96"/>
      <c r="L24" s="96"/>
    </row>
    <row r="25" spans="1:12" x14ac:dyDescent="0.4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96"/>
      <c r="L25" s="96"/>
    </row>
    <row r="26" spans="1:12" x14ac:dyDescent="0.4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96"/>
      <c r="L26" s="96"/>
    </row>
    <row r="27" spans="1:12" x14ac:dyDescent="0.4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96"/>
      <c r="L27" s="96"/>
    </row>
    <row r="28" spans="1:12" x14ac:dyDescent="0.4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96"/>
      <c r="L28" s="96"/>
    </row>
    <row r="29" spans="1:12" x14ac:dyDescent="0.4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96"/>
      <c r="L29" s="96"/>
    </row>
    <row r="30" spans="1:12" x14ac:dyDescent="0.4">
      <c r="L30" s="96"/>
    </row>
  </sheetData>
  <mergeCells count="6">
    <mergeCell ref="A2:J9"/>
    <mergeCell ref="A12:J19"/>
    <mergeCell ref="A22:J29"/>
    <mergeCell ref="N12:P12"/>
    <mergeCell ref="L14:L16"/>
    <mergeCell ref="L11:P11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H21" sqref="H21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27" t="s">
        <v>15</v>
      </c>
      <c r="B1" s="28"/>
      <c r="C1" s="29"/>
      <c r="D1" s="30"/>
      <c r="E1" s="29"/>
      <c r="F1" s="30"/>
      <c r="G1" s="29"/>
      <c r="H1" s="30"/>
    </row>
    <row r="2" spans="1:8" x14ac:dyDescent="0.4">
      <c r="A2" s="93"/>
      <c r="B2" s="29"/>
      <c r="C2" s="29"/>
      <c r="D2" s="30"/>
      <c r="E2" s="29"/>
      <c r="F2" s="30"/>
      <c r="G2" s="29"/>
      <c r="H2" s="30"/>
    </row>
    <row r="3" spans="1:8" x14ac:dyDescent="0.4">
      <c r="A3" s="32" t="s">
        <v>16</v>
      </c>
      <c r="B3" s="32" t="s">
        <v>17</v>
      </c>
      <c r="C3" s="32" t="s">
        <v>18</v>
      </c>
      <c r="D3" s="33" t="s">
        <v>19</v>
      </c>
      <c r="E3" s="32" t="s">
        <v>20</v>
      </c>
      <c r="F3" s="33" t="s">
        <v>19</v>
      </c>
      <c r="G3" s="32" t="s">
        <v>21</v>
      </c>
      <c r="H3" s="33" t="s">
        <v>19</v>
      </c>
    </row>
    <row r="4" spans="1:8" x14ac:dyDescent="0.4">
      <c r="A4" s="34" t="s">
        <v>22</v>
      </c>
      <c r="B4" s="90" t="s">
        <v>48</v>
      </c>
      <c r="C4" s="90"/>
      <c r="D4" s="91"/>
      <c r="E4" s="90"/>
      <c r="F4" s="91">
        <v>42538</v>
      </c>
      <c r="G4" s="90"/>
      <c r="H4" s="91"/>
    </row>
    <row r="5" spans="1:8" x14ac:dyDescent="0.4">
      <c r="A5" s="34" t="s">
        <v>22</v>
      </c>
      <c r="B5" s="90" t="s">
        <v>48</v>
      </c>
      <c r="C5" s="90"/>
      <c r="D5" s="91"/>
      <c r="E5" s="90"/>
      <c r="F5" s="91">
        <v>43370</v>
      </c>
      <c r="G5" s="90"/>
      <c r="H5" s="92"/>
    </row>
    <row r="6" spans="1:8" x14ac:dyDescent="0.4">
      <c r="A6" s="34" t="s">
        <v>22</v>
      </c>
      <c r="B6" s="90"/>
      <c r="C6" s="90"/>
      <c r="D6" s="92"/>
      <c r="E6" s="90"/>
      <c r="F6" s="92"/>
      <c r="G6" s="90"/>
      <c r="H6" s="92"/>
    </row>
    <row r="7" spans="1:8" x14ac:dyDescent="0.4">
      <c r="A7" s="34" t="s">
        <v>22</v>
      </c>
      <c r="B7" s="90"/>
      <c r="C7" s="90"/>
      <c r="D7" s="92"/>
      <c r="E7" s="90"/>
      <c r="F7" s="92"/>
      <c r="G7" s="90"/>
      <c r="H7" s="92"/>
    </row>
    <row r="8" spans="1:8" x14ac:dyDescent="0.4">
      <c r="A8" s="34" t="s">
        <v>22</v>
      </c>
      <c r="B8" s="90"/>
      <c r="C8" s="90"/>
      <c r="D8" s="92"/>
      <c r="E8" s="90"/>
      <c r="F8" s="92"/>
      <c r="G8" s="90"/>
      <c r="H8" s="92"/>
    </row>
    <row r="9" spans="1:8" x14ac:dyDescent="0.4">
      <c r="A9" s="34" t="s">
        <v>22</v>
      </c>
      <c r="B9" s="90"/>
      <c r="C9" s="90"/>
      <c r="D9" s="92"/>
      <c r="E9" s="90"/>
      <c r="F9" s="92"/>
      <c r="G9" s="90"/>
      <c r="H9" s="92"/>
    </row>
    <row r="10" spans="1:8" x14ac:dyDescent="0.4">
      <c r="A10" s="34" t="s">
        <v>22</v>
      </c>
      <c r="B10" s="90"/>
      <c r="C10" s="90"/>
      <c r="D10" s="92"/>
      <c r="E10" s="90"/>
      <c r="F10" s="92"/>
      <c r="G10" s="90"/>
      <c r="H10" s="92"/>
    </row>
    <row r="11" spans="1:8" x14ac:dyDescent="0.4">
      <c r="A11" s="34" t="s">
        <v>22</v>
      </c>
      <c r="B11" s="90"/>
      <c r="C11" s="90"/>
      <c r="D11" s="92"/>
      <c r="E11" s="90"/>
      <c r="F11" s="92"/>
      <c r="G11" s="90"/>
      <c r="H11" s="92"/>
    </row>
    <row r="12" spans="1:8" x14ac:dyDescent="0.4">
      <c r="A12" s="31"/>
      <c r="B12" s="29"/>
      <c r="C12" s="29"/>
      <c r="D12" s="30"/>
      <c r="E12" s="29"/>
      <c r="F12" s="30"/>
      <c r="G12" s="29"/>
      <c r="H12" s="30"/>
    </row>
  </sheetData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4"/>
  <sheetViews>
    <sheetView zoomScaleNormal="100" workbookViewId="0">
      <pane xSplit="1" ySplit="8" topLeftCell="B49" activePane="bottomRight" state="frozen"/>
      <selection activeCell="H66" sqref="H66"/>
      <selection pane="topRight" activeCell="H66" sqref="H66"/>
      <selection pane="bottomLeft" activeCell="H66" sqref="H66"/>
      <selection pane="bottomRight" activeCell="K59" sqref="K59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23</v>
      </c>
    </row>
    <row r="3" spans="1:18" x14ac:dyDescent="0.4">
      <c r="A3" s="1" t="s">
        <v>11</v>
      </c>
      <c r="C3" s="26">
        <v>100000</v>
      </c>
    </row>
    <row r="4" spans="1:18" x14ac:dyDescent="0.4">
      <c r="A4" s="1" t="s">
        <v>12</v>
      </c>
      <c r="C4" s="26" t="s">
        <v>14</v>
      </c>
    </row>
    <row r="5" spans="1:18" ht="19.5" thickBot="1" x14ac:dyDescent="0.45">
      <c r="A5" s="1" t="s">
        <v>13</v>
      </c>
      <c r="C5" s="26" t="s">
        <v>35</v>
      </c>
    </row>
    <row r="6" spans="1:18" ht="19.5" thickBot="1" x14ac:dyDescent="0.45">
      <c r="A6" s="21" t="s">
        <v>37</v>
      </c>
      <c r="B6" s="21" t="s">
        <v>38</v>
      </c>
      <c r="C6" s="21" t="s">
        <v>39</v>
      </c>
      <c r="D6" s="42" t="s">
        <v>26</v>
      </c>
      <c r="E6" s="22"/>
      <c r="F6" s="23"/>
      <c r="G6" s="132" t="s">
        <v>3</v>
      </c>
      <c r="H6" s="133"/>
      <c r="I6" s="139"/>
      <c r="J6" s="151">
        <v>27</v>
      </c>
      <c r="K6" s="152"/>
      <c r="L6" s="153"/>
      <c r="M6" s="132" t="s">
        <v>25</v>
      </c>
      <c r="N6" s="133"/>
      <c r="O6" s="139"/>
    </row>
    <row r="7" spans="1:18" ht="19.5" thickBot="1" x14ac:dyDescent="0.45">
      <c r="A7" s="24"/>
      <c r="B7" s="24" t="s">
        <v>2</v>
      </c>
      <c r="C7" s="46" t="s">
        <v>30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</row>
    <row r="8" spans="1:18" ht="19.5" thickBot="1" x14ac:dyDescent="0.45">
      <c r="A8" s="25" t="s">
        <v>10</v>
      </c>
      <c r="B8" s="10"/>
      <c r="C8" s="43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154">
        <f>J6</f>
        <v>27</v>
      </c>
      <c r="K8" s="155"/>
      <c r="L8" s="156"/>
      <c r="M8" s="136"/>
      <c r="N8" s="137"/>
      <c r="O8" s="138"/>
    </row>
    <row r="9" spans="1:18" x14ac:dyDescent="0.4">
      <c r="A9" s="7">
        <v>1</v>
      </c>
      <c r="B9" s="100">
        <v>44140</v>
      </c>
      <c r="C9" s="101">
        <v>1</v>
      </c>
      <c r="D9" s="102">
        <v>1.27</v>
      </c>
      <c r="E9" s="103">
        <v>1.5</v>
      </c>
      <c r="F9" s="104">
        <v>2</v>
      </c>
      <c r="G9" s="65">
        <f>IF(D9="","",G8+M9)</f>
        <v>134290</v>
      </c>
      <c r="H9" s="65">
        <f>IF(E9="","",H8+N9)</f>
        <v>140500</v>
      </c>
      <c r="I9" s="65">
        <f>IF(F9="","",I8+O9)</f>
        <v>154000</v>
      </c>
      <c r="J9" s="66">
        <f>IF(G8="","",G8*$J$6/100)</f>
        <v>27000</v>
      </c>
      <c r="K9" s="67">
        <f>IF(H8="","",H8*$J$6/100)</f>
        <v>27000</v>
      </c>
      <c r="L9" s="68">
        <f>IF(I8="","",I8*$J$6/100)</f>
        <v>27000</v>
      </c>
      <c r="M9" s="69">
        <f>IF(D9="","",J9*D9)</f>
        <v>34290</v>
      </c>
      <c r="N9" s="70">
        <f t="shared" ref="M9:O24" si="0">IF(E9="","",K9*E9)</f>
        <v>40500</v>
      </c>
      <c r="O9" s="71">
        <f t="shared" si="0"/>
        <v>54000</v>
      </c>
      <c r="P9" s="35"/>
      <c r="Q9" s="35"/>
      <c r="R9" s="35"/>
    </row>
    <row r="10" spans="1:18" x14ac:dyDescent="0.4">
      <c r="A10" s="7">
        <v>2</v>
      </c>
      <c r="B10" s="105">
        <v>44116</v>
      </c>
      <c r="C10" s="106">
        <v>1</v>
      </c>
      <c r="D10" s="107">
        <v>-1</v>
      </c>
      <c r="E10" s="98">
        <v>-1</v>
      </c>
      <c r="F10" s="62">
        <v>-1</v>
      </c>
      <c r="G10" s="65">
        <f t="shared" ref="G10:I25" si="1">IF(D10="","",G9+M10)</f>
        <v>98031.7</v>
      </c>
      <c r="H10" s="65">
        <f t="shared" si="1"/>
        <v>102565</v>
      </c>
      <c r="I10" s="65">
        <f t="shared" si="1"/>
        <v>112420</v>
      </c>
      <c r="J10" s="66">
        <f t="shared" ref="J10:L25" si="2">IF(G9="","",G9*$J$6/100)</f>
        <v>36258.300000000003</v>
      </c>
      <c r="K10" s="67">
        <f t="shared" si="2"/>
        <v>37935</v>
      </c>
      <c r="L10" s="68">
        <f t="shared" si="2"/>
        <v>41580</v>
      </c>
      <c r="M10" s="66">
        <f t="shared" si="0"/>
        <v>-36258.300000000003</v>
      </c>
      <c r="N10" s="67">
        <f t="shared" si="0"/>
        <v>-37935</v>
      </c>
      <c r="O10" s="68">
        <f t="shared" si="0"/>
        <v>-41580</v>
      </c>
      <c r="P10" s="35"/>
      <c r="Q10" s="35"/>
      <c r="R10" s="35"/>
    </row>
    <row r="11" spans="1:18" x14ac:dyDescent="0.4">
      <c r="A11" s="7">
        <v>3</v>
      </c>
      <c r="B11" s="105">
        <v>44082</v>
      </c>
      <c r="C11" s="106">
        <v>2</v>
      </c>
      <c r="D11" s="107">
        <v>1.27</v>
      </c>
      <c r="E11" s="98">
        <v>1.5</v>
      </c>
      <c r="F11" s="62">
        <v>-1</v>
      </c>
      <c r="G11" s="65">
        <f t="shared" si="1"/>
        <v>131646.76993000001</v>
      </c>
      <c r="H11" s="65">
        <f t="shared" si="1"/>
        <v>144103.82500000001</v>
      </c>
      <c r="I11" s="65">
        <f t="shared" si="1"/>
        <v>82066.600000000006</v>
      </c>
      <c r="J11" s="66">
        <f t="shared" si="2"/>
        <v>26468.558999999997</v>
      </c>
      <c r="K11" s="67">
        <f t="shared" si="2"/>
        <v>27692.55</v>
      </c>
      <c r="L11" s="68">
        <f t="shared" si="2"/>
        <v>30353.4</v>
      </c>
      <c r="M11" s="66">
        <f t="shared" si="0"/>
        <v>33615.069929999998</v>
      </c>
      <c r="N11" s="67">
        <f t="shared" si="0"/>
        <v>41538.824999999997</v>
      </c>
      <c r="O11" s="68">
        <f t="shared" si="0"/>
        <v>-30353.4</v>
      </c>
      <c r="P11" s="35"/>
      <c r="Q11" s="35"/>
      <c r="R11" s="35"/>
    </row>
    <row r="12" spans="1:18" x14ac:dyDescent="0.4">
      <c r="A12" s="7">
        <v>4</v>
      </c>
      <c r="B12" s="105">
        <v>44081</v>
      </c>
      <c r="C12" s="106">
        <v>2</v>
      </c>
      <c r="D12" s="107">
        <v>1.27</v>
      </c>
      <c r="E12" s="98">
        <v>1.5</v>
      </c>
      <c r="F12" s="62">
        <v>2</v>
      </c>
      <c r="G12" s="65">
        <f t="shared" si="1"/>
        <v>176788.44733899701</v>
      </c>
      <c r="H12" s="65">
        <f t="shared" si="1"/>
        <v>202465.87412500003</v>
      </c>
      <c r="I12" s="65">
        <f t="shared" si="1"/>
        <v>126382.56400000001</v>
      </c>
      <c r="J12" s="66">
        <f t="shared" si="2"/>
        <v>35544.627881100001</v>
      </c>
      <c r="K12" s="67">
        <f t="shared" si="2"/>
        <v>38908.032750000006</v>
      </c>
      <c r="L12" s="68">
        <f t="shared" si="2"/>
        <v>22157.982000000004</v>
      </c>
      <c r="M12" s="66">
        <f t="shared" si="0"/>
        <v>45141.677408996999</v>
      </c>
      <c r="N12" s="67">
        <f t="shared" si="0"/>
        <v>58362.049125000005</v>
      </c>
      <c r="O12" s="68">
        <f t="shared" si="0"/>
        <v>44315.964000000007</v>
      </c>
      <c r="P12" s="35"/>
      <c r="Q12" s="35"/>
      <c r="R12" s="35"/>
    </row>
    <row r="13" spans="1:18" x14ac:dyDescent="0.4">
      <c r="A13" s="7">
        <v>5</v>
      </c>
      <c r="B13" s="105">
        <v>44070</v>
      </c>
      <c r="C13" s="106">
        <v>1</v>
      </c>
      <c r="D13" s="107">
        <v>-1</v>
      </c>
      <c r="E13" s="98">
        <v>-1</v>
      </c>
      <c r="F13" s="62">
        <v>-1</v>
      </c>
      <c r="G13" s="65">
        <f t="shared" si="1"/>
        <v>129055.56655746781</v>
      </c>
      <c r="H13" s="65">
        <f t="shared" si="1"/>
        <v>147800.08811125002</v>
      </c>
      <c r="I13" s="65">
        <f t="shared" si="1"/>
        <v>92259.271720000019</v>
      </c>
      <c r="J13" s="66">
        <f t="shared" si="2"/>
        <v>47732.880781529195</v>
      </c>
      <c r="K13" s="67">
        <f t="shared" si="2"/>
        <v>54665.786013750003</v>
      </c>
      <c r="L13" s="68">
        <f t="shared" si="2"/>
        <v>34123.292280000001</v>
      </c>
      <c r="M13" s="66">
        <f t="shared" si="0"/>
        <v>-47732.880781529195</v>
      </c>
      <c r="N13" s="67">
        <f t="shared" si="0"/>
        <v>-54665.786013750003</v>
      </c>
      <c r="O13" s="68">
        <f t="shared" si="0"/>
        <v>-34123.292280000001</v>
      </c>
      <c r="P13" s="35"/>
      <c r="Q13" s="35"/>
      <c r="R13" s="35"/>
    </row>
    <row r="14" spans="1:18" x14ac:dyDescent="0.4">
      <c r="A14" s="7">
        <v>6</v>
      </c>
      <c r="B14" s="105">
        <v>44041</v>
      </c>
      <c r="C14" s="106">
        <v>1</v>
      </c>
      <c r="D14" s="107">
        <v>1.27</v>
      </c>
      <c r="E14" s="98">
        <v>1.5</v>
      </c>
      <c r="F14" s="62">
        <v>2</v>
      </c>
      <c r="G14" s="65">
        <f t="shared" si="1"/>
        <v>173308.72033002353</v>
      </c>
      <c r="H14" s="65">
        <f t="shared" si="1"/>
        <v>207659.12379630629</v>
      </c>
      <c r="I14" s="65">
        <f t="shared" si="1"/>
        <v>142079.27844880003</v>
      </c>
      <c r="J14" s="66">
        <f t="shared" si="2"/>
        <v>34845.002970516311</v>
      </c>
      <c r="K14" s="67">
        <f t="shared" si="2"/>
        <v>39906.023790037507</v>
      </c>
      <c r="L14" s="68">
        <f t="shared" si="2"/>
        <v>24910.003364400007</v>
      </c>
      <c r="M14" s="66">
        <f t="shared" si="0"/>
        <v>44253.153772555714</v>
      </c>
      <c r="N14" s="67">
        <f t="shared" si="0"/>
        <v>59859.03568505626</v>
      </c>
      <c r="O14" s="68">
        <f t="shared" si="0"/>
        <v>49820.006728800014</v>
      </c>
      <c r="P14" s="35"/>
      <c r="Q14" s="35"/>
      <c r="R14" s="35"/>
    </row>
    <row r="15" spans="1:18" x14ac:dyDescent="0.4">
      <c r="A15" s="7">
        <v>7</v>
      </c>
      <c r="B15" s="105">
        <v>43921</v>
      </c>
      <c r="C15" s="106">
        <v>2</v>
      </c>
      <c r="D15" s="107">
        <v>-1</v>
      </c>
      <c r="E15" s="98">
        <v>-1</v>
      </c>
      <c r="F15" s="62">
        <v>-1</v>
      </c>
      <c r="G15" s="65">
        <f t="shared" si="1"/>
        <v>126515.36584091718</v>
      </c>
      <c r="H15" s="65">
        <f t="shared" si="1"/>
        <v>151591.16037130359</v>
      </c>
      <c r="I15" s="65">
        <f t="shared" si="1"/>
        <v>103717.87326762403</v>
      </c>
      <c r="J15" s="66">
        <f t="shared" si="2"/>
        <v>46793.35448910635</v>
      </c>
      <c r="K15" s="67">
        <f t="shared" si="2"/>
        <v>56067.963425002694</v>
      </c>
      <c r="L15" s="68">
        <f t="shared" si="2"/>
        <v>38361.405181176007</v>
      </c>
      <c r="M15" s="66">
        <f t="shared" si="0"/>
        <v>-46793.35448910635</v>
      </c>
      <c r="N15" s="67">
        <f t="shared" si="0"/>
        <v>-56067.963425002694</v>
      </c>
      <c r="O15" s="68">
        <f t="shared" si="0"/>
        <v>-38361.405181176007</v>
      </c>
      <c r="P15" s="35"/>
      <c r="Q15" s="35"/>
      <c r="R15" s="35"/>
    </row>
    <row r="16" spans="1:18" x14ac:dyDescent="0.4">
      <c r="A16" s="7">
        <v>8</v>
      </c>
      <c r="B16" s="105">
        <v>43909</v>
      </c>
      <c r="C16" s="106">
        <v>2</v>
      </c>
      <c r="D16" s="107">
        <v>1.27</v>
      </c>
      <c r="E16" s="98">
        <v>1.5</v>
      </c>
      <c r="F16" s="62">
        <v>2</v>
      </c>
      <c r="G16" s="65">
        <f t="shared" si="1"/>
        <v>169897.48478776769</v>
      </c>
      <c r="H16" s="65">
        <f t="shared" si="1"/>
        <v>212985.58032168154</v>
      </c>
      <c r="I16" s="65">
        <f t="shared" si="1"/>
        <v>159725.524832141</v>
      </c>
      <c r="J16" s="66">
        <f t="shared" si="2"/>
        <v>34159.148777047638</v>
      </c>
      <c r="K16" s="67">
        <f t="shared" si="2"/>
        <v>40929.613300251971</v>
      </c>
      <c r="L16" s="68">
        <f t="shared" si="2"/>
        <v>28003.825782258486</v>
      </c>
      <c r="M16" s="66">
        <f t="shared" si="0"/>
        <v>43382.118946850504</v>
      </c>
      <c r="N16" s="67">
        <f t="shared" si="0"/>
        <v>61394.419950377953</v>
      </c>
      <c r="O16" s="68">
        <f t="shared" si="0"/>
        <v>56007.651564516971</v>
      </c>
      <c r="P16" s="35"/>
      <c r="Q16" s="35"/>
      <c r="R16" s="35"/>
    </row>
    <row r="17" spans="1:18" x14ac:dyDescent="0.4">
      <c r="A17" s="7">
        <v>9</v>
      </c>
      <c r="B17" s="105">
        <v>43902</v>
      </c>
      <c r="C17" s="106">
        <v>2</v>
      </c>
      <c r="D17" s="107">
        <v>1.27</v>
      </c>
      <c r="E17" s="98">
        <v>1.5</v>
      </c>
      <c r="F17" s="63">
        <v>2</v>
      </c>
      <c r="G17" s="65">
        <f t="shared" si="1"/>
        <v>228155.33232149325</v>
      </c>
      <c r="H17" s="65">
        <f t="shared" si="1"/>
        <v>299244.74035196257</v>
      </c>
      <c r="I17" s="65">
        <f t="shared" si="1"/>
        <v>245977.30824149714</v>
      </c>
      <c r="J17" s="66">
        <f t="shared" si="2"/>
        <v>45872.320892697273</v>
      </c>
      <c r="K17" s="67">
        <f t="shared" si="2"/>
        <v>57506.106686854015</v>
      </c>
      <c r="L17" s="68">
        <f t="shared" si="2"/>
        <v>43125.89170467807</v>
      </c>
      <c r="M17" s="66">
        <f t="shared" si="0"/>
        <v>58257.847533725537</v>
      </c>
      <c r="N17" s="67">
        <f t="shared" si="0"/>
        <v>86259.160030281026</v>
      </c>
      <c r="O17" s="68">
        <f t="shared" si="0"/>
        <v>86251.78340935614</v>
      </c>
      <c r="P17" s="64"/>
      <c r="Q17" s="35"/>
      <c r="R17" s="35"/>
    </row>
    <row r="18" spans="1:18" x14ac:dyDescent="0.4">
      <c r="A18" s="7">
        <v>10</v>
      </c>
      <c r="B18" s="105">
        <v>43887</v>
      </c>
      <c r="C18" s="106">
        <v>1</v>
      </c>
      <c r="D18" s="107">
        <v>-1</v>
      </c>
      <c r="E18" s="98">
        <v>-1</v>
      </c>
      <c r="F18" s="62">
        <v>-1</v>
      </c>
      <c r="G18" s="65">
        <f t="shared" si="1"/>
        <v>166553.39259469009</v>
      </c>
      <c r="H18" s="65">
        <f t="shared" si="1"/>
        <v>218448.66045693267</v>
      </c>
      <c r="I18" s="65">
        <f>IF(F18="","",I17+O18)</f>
        <v>179563.4350162929</v>
      </c>
      <c r="J18" s="66">
        <f t="shared" si="2"/>
        <v>61601.939726803175</v>
      </c>
      <c r="K18" s="67">
        <f t="shared" si="2"/>
        <v>80796.079895029892</v>
      </c>
      <c r="L18" s="68">
        <f>IF(I17="","",I17*$J$6/100)</f>
        <v>66413.873225204225</v>
      </c>
      <c r="M18" s="66">
        <f t="shared" si="0"/>
        <v>-61601.939726803175</v>
      </c>
      <c r="N18" s="67">
        <f t="shared" si="0"/>
        <v>-80796.079895029892</v>
      </c>
      <c r="O18" s="68">
        <f t="shared" si="0"/>
        <v>-66413.873225204225</v>
      </c>
      <c r="P18" s="35"/>
      <c r="Q18" s="35"/>
      <c r="R18" s="35"/>
    </row>
    <row r="19" spans="1:18" x14ac:dyDescent="0.4">
      <c r="A19" s="7">
        <v>11</v>
      </c>
      <c r="B19" s="105">
        <v>43882</v>
      </c>
      <c r="C19" s="106">
        <v>1</v>
      </c>
      <c r="D19" s="107">
        <v>1.27</v>
      </c>
      <c r="E19" s="98">
        <v>1.5</v>
      </c>
      <c r="F19" s="63">
        <v>2</v>
      </c>
      <c r="G19" s="65">
        <f t="shared" si="1"/>
        <v>223664.55091540932</v>
      </c>
      <c r="H19" s="65">
        <f t="shared" si="1"/>
        <v>306920.36794199038</v>
      </c>
      <c r="I19" s="65">
        <f t="shared" si="1"/>
        <v>276527.68992509111</v>
      </c>
      <c r="J19" s="66">
        <f t="shared" si="2"/>
        <v>44969.416000566322</v>
      </c>
      <c r="K19" s="67">
        <f t="shared" si="2"/>
        <v>58981.138323371822</v>
      </c>
      <c r="L19" s="68">
        <f t="shared" si="2"/>
        <v>48482.127454399088</v>
      </c>
      <c r="M19" s="66">
        <f t="shared" si="0"/>
        <v>57111.158320719231</v>
      </c>
      <c r="N19" s="67">
        <f t="shared" si="0"/>
        <v>88471.707485057734</v>
      </c>
      <c r="O19" s="68">
        <f t="shared" si="0"/>
        <v>96964.254908798175</v>
      </c>
      <c r="P19" s="64"/>
      <c r="Q19" s="35"/>
      <c r="R19" s="35"/>
    </row>
    <row r="20" spans="1:18" x14ac:dyDescent="0.4">
      <c r="A20" s="7">
        <v>12</v>
      </c>
      <c r="B20" s="105">
        <v>43853</v>
      </c>
      <c r="C20" s="106">
        <v>2</v>
      </c>
      <c r="D20" s="107">
        <v>1.27</v>
      </c>
      <c r="E20" s="98">
        <v>1.5</v>
      </c>
      <c r="F20" s="63">
        <v>2</v>
      </c>
      <c r="G20" s="65">
        <f t="shared" si="1"/>
        <v>300359.12542430317</v>
      </c>
      <c r="H20" s="65">
        <f t="shared" si="1"/>
        <v>431223.11695849651</v>
      </c>
      <c r="I20" s="65">
        <f t="shared" si="1"/>
        <v>425852.6424846403</v>
      </c>
      <c r="J20" s="66">
        <f t="shared" si="2"/>
        <v>60389.42874716052</v>
      </c>
      <c r="K20" s="67">
        <f t="shared" si="2"/>
        <v>82868.499344337411</v>
      </c>
      <c r="L20" s="68">
        <f t="shared" si="2"/>
        <v>74662.476279774593</v>
      </c>
      <c r="M20" s="66">
        <f t="shared" si="0"/>
        <v>76694.574508893857</v>
      </c>
      <c r="N20" s="67">
        <f t="shared" si="0"/>
        <v>124302.74901650612</v>
      </c>
      <c r="O20" s="68">
        <f t="shared" si="0"/>
        <v>149324.95255954919</v>
      </c>
      <c r="P20" s="35"/>
      <c r="Q20" s="35"/>
      <c r="R20" s="35"/>
    </row>
    <row r="21" spans="1:18" x14ac:dyDescent="0.4">
      <c r="A21" s="7">
        <v>13</v>
      </c>
      <c r="B21" s="105">
        <v>43847</v>
      </c>
      <c r="C21" s="106">
        <v>2</v>
      </c>
      <c r="D21" s="107">
        <v>1.27</v>
      </c>
      <c r="E21" s="98">
        <v>1.5</v>
      </c>
      <c r="F21" s="63">
        <v>2</v>
      </c>
      <c r="G21" s="65">
        <f t="shared" si="1"/>
        <v>403352.26953229675</v>
      </c>
      <c r="H21" s="65">
        <f t="shared" si="1"/>
        <v>605868.47932668764</v>
      </c>
      <c r="I21" s="65">
        <f t="shared" si="1"/>
        <v>655813.0694263461</v>
      </c>
      <c r="J21" s="66">
        <f t="shared" si="2"/>
        <v>81096.963864561854</v>
      </c>
      <c r="K21" s="67">
        <f t="shared" si="2"/>
        <v>116430.24157879407</v>
      </c>
      <c r="L21" s="68">
        <f t="shared" si="2"/>
        <v>114980.21347085288</v>
      </c>
      <c r="M21" s="66">
        <f t="shared" si="0"/>
        <v>102993.14410799356</v>
      </c>
      <c r="N21" s="67">
        <f t="shared" si="0"/>
        <v>174645.3623681911</v>
      </c>
      <c r="O21" s="68">
        <f t="shared" si="0"/>
        <v>229960.42694170575</v>
      </c>
      <c r="P21" s="64"/>
      <c r="Q21" s="35"/>
      <c r="R21" s="35"/>
    </row>
    <row r="22" spans="1:18" x14ac:dyDescent="0.4">
      <c r="A22" s="7">
        <v>14</v>
      </c>
      <c r="B22" s="108">
        <v>43816</v>
      </c>
      <c r="C22" s="106">
        <v>1</v>
      </c>
      <c r="D22" s="107">
        <v>-1</v>
      </c>
      <c r="E22" s="98">
        <v>-1</v>
      </c>
      <c r="F22" s="62">
        <v>-1</v>
      </c>
      <c r="G22" s="65">
        <f t="shared" si="1"/>
        <v>294447.15675857663</v>
      </c>
      <c r="H22" s="65">
        <f t="shared" si="1"/>
        <v>442283.98990848195</v>
      </c>
      <c r="I22" s="65">
        <f t="shared" si="1"/>
        <v>478743.54068123264</v>
      </c>
      <c r="J22" s="66">
        <f t="shared" si="2"/>
        <v>108905.11277372012</v>
      </c>
      <c r="K22" s="67">
        <f t="shared" si="2"/>
        <v>163584.48941820566</v>
      </c>
      <c r="L22" s="68">
        <f t="shared" si="2"/>
        <v>177069.52874511346</v>
      </c>
      <c r="M22" s="66">
        <f t="shared" si="0"/>
        <v>-108905.11277372012</v>
      </c>
      <c r="N22" s="67">
        <f t="shared" si="0"/>
        <v>-163584.48941820566</v>
      </c>
      <c r="O22" s="68">
        <f t="shared" si="0"/>
        <v>-177069.52874511346</v>
      </c>
      <c r="P22" s="35"/>
      <c r="Q22" s="35"/>
      <c r="R22" s="35"/>
    </row>
    <row r="23" spans="1:18" x14ac:dyDescent="0.4">
      <c r="A23" s="7">
        <v>15</v>
      </c>
      <c r="B23" s="105">
        <v>44176</v>
      </c>
      <c r="C23" s="106">
        <v>1</v>
      </c>
      <c r="D23" s="107">
        <v>1.27</v>
      </c>
      <c r="E23" s="98">
        <v>1.5</v>
      </c>
      <c r="F23" s="63">
        <v>2</v>
      </c>
      <c r="G23" s="65">
        <f t="shared" si="1"/>
        <v>395413.08681109257</v>
      </c>
      <c r="H23" s="65">
        <f t="shared" si="1"/>
        <v>621409.00582141709</v>
      </c>
      <c r="I23" s="65">
        <f t="shared" si="1"/>
        <v>737265.05264909822</v>
      </c>
      <c r="J23" s="66">
        <f t="shared" si="2"/>
        <v>79500.73232481569</v>
      </c>
      <c r="K23" s="67">
        <f t="shared" si="2"/>
        <v>119416.67727529012</v>
      </c>
      <c r="L23" s="68">
        <f t="shared" si="2"/>
        <v>129260.75598393282</v>
      </c>
      <c r="M23" s="66">
        <f t="shared" si="0"/>
        <v>100965.93005251593</v>
      </c>
      <c r="N23" s="67">
        <f t="shared" si="0"/>
        <v>179125.01591293517</v>
      </c>
      <c r="O23" s="68">
        <f t="shared" si="0"/>
        <v>258521.51196786563</v>
      </c>
      <c r="P23" s="35"/>
      <c r="Q23" s="35"/>
      <c r="R23" s="35"/>
    </row>
    <row r="24" spans="1:18" x14ac:dyDescent="0.4">
      <c r="A24" s="7">
        <v>16</v>
      </c>
      <c r="B24" s="105">
        <v>44157</v>
      </c>
      <c r="C24" s="106">
        <v>2</v>
      </c>
      <c r="D24" s="107">
        <v>1.27</v>
      </c>
      <c r="E24" s="98">
        <v>1.5</v>
      </c>
      <c r="F24" s="62">
        <v>-1</v>
      </c>
      <c r="G24" s="65">
        <f t="shared" si="1"/>
        <v>531000.23427861626</v>
      </c>
      <c r="H24" s="65">
        <f t="shared" si="1"/>
        <v>873079.65317909094</v>
      </c>
      <c r="I24" s="65">
        <f t="shared" si="1"/>
        <v>538203.48843384162</v>
      </c>
      <c r="J24" s="66">
        <f t="shared" si="2"/>
        <v>106761.533438995</v>
      </c>
      <c r="K24" s="67">
        <f t="shared" si="2"/>
        <v>167780.4315717826</v>
      </c>
      <c r="L24" s="68">
        <f t="shared" si="2"/>
        <v>199061.56421525654</v>
      </c>
      <c r="M24" s="66">
        <f t="shared" si="0"/>
        <v>135587.14746752364</v>
      </c>
      <c r="N24" s="67">
        <f t="shared" si="0"/>
        <v>251670.64735767391</v>
      </c>
      <c r="O24" s="68">
        <f t="shared" si="0"/>
        <v>-199061.56421525654</v>
      </c>
      <c r="P24" s="35"/>
      <c r="Q24" s="35"/>
      <c r="R24" s="35"/>
    </row>
    <row r="25" spans="1:18" x14ac:dyDescent="0.4">
      <c r="A25" s="7">
        <v>17</v>
      </c>
      <c r="B25" s="105">
        <v>44149</v>
      </c>
      <c r="C25" s="106">
        <v>2</v>
      </c>
      <c r="D25" s="107">
        <v>-1</v>
      </c>
      <c r="E25" s="98">
        <v>-1</v>
      </c>
      <c r="F25" s="62">
        <v>-1</v>
      </c>
      <c r="G25" s="65">
        <f t="shared" si="1"/>
        <v>387630.17102338991</v>
      </c>
      <c r="H25" s="65">
        <f t="shared" si="1"/>
        <v>637348.14682073635</v>
      </c>
      <c r="I25" s="65">
        <f t="shared" si="1"/>
        <v>392888.54655670439</v>
      </c>
      <c r="J25" s="66">
        <f t="shared" si="2"/>
        <v>143370.06325522639</v>
      </c>
      <c r="K25" s="67">
        <f t="shared" si="2"/>
        <v>235731.50635835453</v>
      </c>
      <c r="L25" s="68">
        <f t="shared" si="2"/>
        <v>145314.94187713723</v>
      </c>
      <c r="M25" s="66">
        <f t="shared" ref="M25:O58" si="3">IF(D25="","",J25*D25)</f>
        <v>-143370.06325522639</v>
      </c>
      <c r="N25" s="67">
        <f t="shared" si="3"/>
        <v>-235731.50635835453</v>
      </c>
      <c r="O25" s="68">
        <f t="shared" si="3"/>
        <v>-145314.94187713723</v>
      </c>
      <c r="P25" s="35"/>
      <c r="Q25" s="35"/>
      <c r="R25" s="35"/>
    </row>
    <row r="26" spans="1:18" x14ac:dyDescent="0.4">
      <c r="A26" s="7">
        <v>18</v>
      </c>
      <c r="B26" s="105">
        <v>44120</v>
      </c>
      <c r="C26" s="106">
        <v>1</v>
      </c>
      <c r="D26" s="107">
        <v>1.27</v>
      </c>
      <c r="E26" s="98">
        <v>1.5</v>
      </c>
      <c r="F26" s="63">
        <v>2</v>
      </c>
      <c r="G26" s="65">
        <f t="shared" ref="G26:I41" si="4">IF(D26="","",G25+M26)</f>
        <v>520548.5566673103</v>
      </c>
      <c r="H26" s="65">
        <f t="shared" si="4"/>
        <v>895474.14628313459</v>
      </c>
      <c r="I26" s="65">
        <f t="shared" si="4"/>
        <v>605048.36169732478</v>
      </c>
      <c r="J26" s="66">
        <f t="shared" ref="J26:L45" si="5">IF(G25="","",G25*$J$6/100)</f>
        <v>104660.14617631526</v>
      </c>
      <c r="K26" s="67">
        <f t="shared" si="5"/>
        <v>172083.99964159878</v>
      </c>
      <c r="L26" s="68">
        <f t="shared" si="5"/>
        <v>106079.90757031018</v>
      </c>
      <c r="M26" s="66">
        <f t="shared" si="3"/>
        <v>132918.3856439204</v>
      </c>
      <c r="N26" s="67">
        <f t="shared" si="3"/>
        <v>258125.99946239818</v>
      </c>
      <c r="O26" s="68">
        <f t="shared" si="3"/>
        <v>212159.81514062037</v>
      </c>
      <c r="P26" s="35"/>
      <c r="Q26" s="35"/>
      <c r="R26" s="35"/>
    </row>
    <row r="27" spans="1:18" x14ac:dyDescent="0.4">
      <c r="A27" s="7">
        <v>19</v>
      </c>
      <c r="B27" s="105">
        <v>44107</v>
      </c>
      <c r="C27" s="106">
        <v>1</v>
      </c>
      <c r="D27" s="107">
        <v>1.27</v>
      </c>
      <c r="E27" s="98">
        <v>1.5</v>
      </c>
      <c r="F27" s="63">
        <v>2</v>
      </c>
      <c r="G27" s="65">
        <f t="shared" si="4"/>
        <v>699044.65674853104</v>
      </c>
      <c r="H27" s="65">
        <f t="shared" si="4"/>
        <v>1258141.1755278041</v>
      </c>
      <c r="I27" s="65">
        <f t="shared" si="4"/>
        <v>931774.47701388015</v>
      </c>
      <c r="J27" s="66">
        <f t="shared" si="5"/>
        <v>140548.11030017378</v>
      </c>
      <c r="K27" s="67">
        <f t="shared" si="5"/>
        <v>241778.01949644633</v>
      </c>
      <c r="L27" s="68">
        <f t="shared" si="5"/>
        <v>163363.05765827768</v>
      </c>
      <c r="M27" s="66">
        <f t="shared" si="3"/>
        <v>178496.10008122071</v>
      </c>
      <c r="N27" s="67">
        <f t="shared" si="3"/>
        <v>362667.02924466948</v>
      </c>
      <c r="O27" s="68">
        <f t="shared" si="3"/>
        <v>326726.11531655537</v>
      </c>
      <c r="P27" s="35"/>
      <c r="Q27" s="35"/>
      <c r="R27" s="35"/>
    </row>
    <row r="28" spans="1:18" x14ac:dyDescent="0.4">
      <c r="A28" s="7">
        <v>20</v>
      </c>
      <c r="B28" s="105">
        <v>44071</v>
      </c>
      <c r="C28" s="106">
        <v>2</v>
      </c>
      <c r="D28" s="107">
        <v>1.27</v>
      </c>
      <c r="E28" s="98">
        <v>1.5</v>
      </c>
      <c r="F28" s="63">
        <v>2</v>
      </c>
      <c r="G28" s="65">
        <f t="shared" si="4"/>
        <v>938747.06954760232</v>
      </c>
      <c r="H28" s="65">
        <f t="shared" si="4"/>
        <v>1767688.3516165647</v>
      </c>
      <c r="I28" s="65">
        <f t="shared" si="4"/>
        <v>1434932.6946013754</v>
      </c>
      <c r="J28" s="66">
        <f t="shared" si="5"/>
        <v>188742.05732210338</v>
      </c>
      <c r="K28" s="67">
        <f t="shared" si="5"/>
        <v>339698.11739250715</v>
      </c>
      <c r="L28" s="68">
        <f t="shared" si="5"/>
        <v>251579.10879374764</v>
      </c>
      <c r="M28" s="66">
        <f t="shared" si="3"/>
        <v>239702.41279907129</v>
      </c>
      <c r="N28" s="67">
        <f t="shared" si="3"/>
        <v>509547.17608876072</v>
      </c>
      <c r="O28" s="68">
        <f t="shared" si="3"/>
        <v>503158.21758749528</v>
      </c>
      <c r="P28" s="35"/>
      <c r="Q28" s="35"/>
      <c r="R28" s="35"/>
    </row>
    <row r="29" spans="1:18" x14ac:dyDescent="0.4">
      <c r="A29" s="7">
        <v>21</v>
      </c>
      <c r="B29" s="105">
        <v>44065</v>
      </c>
      <c r="C29" s="106">
        <v>2</v>
      </c>
      <c r="D29" s="107">
        <v>-1</v>
      </c>
      <c r="E29" s="98">
        <v>-1</v>
      </c>
      <c r="F29" s="62">
        <v>-1</v>
      </c>
      <c r="G29" s="65">
        <f t="shared" si="4"/>
        <v>685285.36076974974</v>
      </c>
      <c r="H29" s="65">
        <f t="shared" si="4"/>
        <v>1290412.4966800921</v>
      </c>
      <c r="I29" s="65">
        <f t="shared" si="4"/>
        <v>1047500.867059004</v>
      </c>
      <c r="J29" s="66">
        <f t="shared" si="5"/>
        <v>253461.70877785262</v>
      </c>
      <c r="K29" s="67">
        <f t="shared" si="5"/>
        <v>477275.85493647249</v>
      </c>
      <c r="L29" s="68">
        <f t="shared" si="5"/>
        <v>387431.82754237135</v>
      </c>
      <c r="M29" s="66">
        <f t="shared" si="3"/>
        <v>-253461.70877785262</v>
      </c>
      <c r="N29" s="67">
        <f t="shared" si="3"/>
        <v>-477275.85493647249</v>
      </c>
      <c r="O29" s="68">
        <f t="shared" si="3"/>
        <v>-387431.82754237135</v>
      </c>
      <c r="P29" s="35"/>
      <c r="Q29" s="35"/>
      <c r="R29" s="35"/>
    </row>
    <row r="30" spans="1:18" x14ac:dyDescent="0.4">
      <c r="A30" s="7">
        <v>22</v>
      </c>
      <c r="B30" s="105">
        <v>44062</v>
      </c>
      <c r="C30" s="106">
        <v>2</v>
      </c>
      <c r="D30" s="107">
        <v>-1</v>
      </c>
      <c r="E30" s="98">
        <v>-1</v>
      </c>
      <c r="F30" s="62">
        <v>-1</v>
      </c>
      <c r="G30" s="65">
        <f t="shared" si="4"/>
        <v>500258.31336191727</v>
      </c>
      <c r="H30" s="65">
        <f t="shared" si="4"/>
        <v>942001.12257646723</v>
      </c>
      <c r="I30" s="65">
        <f t="shared" si="4"/>
        <v>764675.6329530729</v>
      </c>
      <c r="J30" s="66">
        <f t="shared" si="5"/>
        <v>185027.04740783243</v>
      </c>
      <c r="K30" s="67">
        <f t="shared" si="5"/>
        <v>348411.37410362484</v>
      </c>
      <c r="L30" s="68">
        <f t="shared" si="5"/>
        <v>282825.23410593107</v>
      </c>
      <c r="M30" s="66">
        <f t="shared" si="3"/>
        <v>-185027.04740783243</v>
      </c>
      <c r="N30" s="67">
        <f t="shared" si="3"/>
        <v>-348411.37410362484</v>
      </c>
      <c r="O30" s="68">
        <f t="shared" si="3"/>
        <v>-282825.23410593107</v>
      </c>
      <c r="P30" s="35"/>
      <c r="Q30" s="35"/>
      <c r="R30" s="35"/>
    </row>
    <row r="31" spans="1:18" x14ac:dyDescent="0.4">
      <c r="A31" s="7">
        <v>23</v>
      </c>
      <c r="B31" s="105">
        <v>44057</v>
      </c>
      <c r="C31" s="106">
        <v>2</v>
      </c>
      <c r="D31" s="107">
        <v>1.27</v>
      </c>
      <c r="E31" s="98">
        <v>1.5</v>
      </c>
      <c r="F31" s="63">
        <v>2</v>
      </c>
      <c r="G31" s="65">
        <f t="shared" si="4"/>
        <v>671796.8890137187</v>
      </c>
      <c r="H31" s="65">
        <f t="shared" si="4"/>
        <v>1323511.5772199365</v>
      </c>
      <c r="I31" s="65">
        <f t="shared" si="4"/>
        <v>1177600.4747477323</v>
      </c>
      <c r="J31" s="66">
        <f t="shared" si="5"/>
        <v>135069.74460771764</v>
      </c>
      <c r="K31" s="67">
        <f t="shared" si="5"/>
        <v>254340.30309564617</v>
      </c>
      <c r="L31" s="68">
        <f t="shared" si="5"/>
        <v>206462.42089732966</v>
      </c>
      <c r="M31" s="66">
        <f t="shared" si="3"/>
        <v>171538.57565180139</v>
      </c>
      <c r="N31" s="67">
        <f t="shared" si="3"/>
        <v>381510.45464346925</v>
      </c>
      <c r="O31" s="68">
        <f t="shared" si="3"/>
        <v>412924.84179465933</v>
      </c>
      <c r="P31" s="35"/>
      <c r="Q31" s="35"/>
      <c r="R31" s="35"/>
    </row>
    <row r="32" spans="1:18" x14ac:dyDescent="0.4">
      <c r="A32" s="7">
        <v>24</v>
      </c>
      <c r="B32" s="105">
        <v>44042</v>
      </c>
      <c r="C32" s="106">
        <v>1</v>
      </c>
      <c r="D32" s="107">
        <v>-1</v>
      </c>
      <c r="E32" s="98">
        <v>-1</v>
      </c>
      <c r="F32" s="62">
        <v>-1</v>
      </c>
      <c r="G32" s="65">
        <f t="shared" si="4"/>
        <v>490411.72898001468</v>
      </c>
      <c r="H32" s="65">
        <f t="shared" si="4"/>
        <v>966163.45137055358</v>
      </c>
      <c r="I32" s="65">
        <f t="shared" si="4"/>
        <v>859648.34656584449</v>
      </c>
      <c r="J32" s="66">
        <f t="shared" si="5"/>
        <v>181385.16003370404</v>
      </c>
      <c r="K32" s="67">
        <f t="shared" si="5"/>
        <v>357348.12584938289</v>
      </c>
      <c r="L32" s="68">
        <f t="shared" si="5"/>
        <v>317952.12818188773</v>
      </c>
      <c r="M32" s="66">
        <f t="shared" si="3"/>
        <v>-181385.16003370404</v>
      </c>
      <c r="N32" s="67">
        <f t="shared" si="3"/>
        <v>-357348.12584938289</v>
      </c>
      <c r="O32" s="68">
        <f t="shared" si="3"/>
        <v>-317952.12818188773</v>
      </c>
      <c r="P32" s="35"/>
      <c r="Q32" s="35"/>
      <c r="R32" s="35"/>
    </row>
    <row r="33" spans="1:18" x14ac:dyDescent="0.4">
      <c r="A33" s="7">
        <v>25</v>
      </c>
      <c r="B33" s="105">
        <v>44038</v>
      </c>
      <c r="C33" s="106">
        <v>2</v>
      </c>
      <c r="D33" s="107">
        <v>-1</v>
      </c>
      <c r="E33" s="98">
        <v>-1</v>
      </c>
      <c r="F33" s="62">
        <v>-1</v>
      </c>
      <c r="G33" s="65">
        <f t="shared" si="4"/>
        <v>358000.56215541076</v>
      </c>
      <c r="H33" s="65">
        <f t="shared" si="4"/>
        <v>705299.31950050406</v>
      </c>
      <c r="I33" s="65">
        <f t="shared" si="4"/>
        <v>627543.29299306648</v>
      </c>
      <c r="J33" s="66">
        <f t="shared" si="5"/>
        <v>132411.16682460395</v>
      </c>
      <c r="K33" s="67">
        <f t="shared" si="5"/>
        <v>260864.13187004946</v>
      </c>
      <c r="L33" s="68">
        <f t="shared" si="5"/>
        <v>232105.05357277804</v>
      </c>
      <c r="M33" s="66">
        <f t="shared" si="3"/>
        <v>-132411.16682460395</v>
      </c>
      <c r="N33" s="67">
        <f t="shared" si="3"/>
        <v>-260864.13187004946</v>
      </c>
      <c r="O33" s="68">
        <f t="shared" si="3"/>
        <v>-232105.05357277804</v>
      </c>
      <c r="P33" s="35"/>
      <c r="Q33" s="35"/>
      <c r="R33" s="35"/>
    </row>
    <row r="34" spans="1:18" x14ac:dyDescent="0.4">
      <c r="A34" s="7">
        <v>26</v>
      </c>
      <c r="B34" s="105">
        <v>44017</v>
      </c>
      <c r="C34" s="106">
        <v>2</v>
      </c>
      <c r="D34" s="107">
        <v>1.27</v>
      </c>
      <c r="E34" s="98">
        <v>1.5</v>
      </c>
      <c r="F34" s="63">
        <v>2</v>
      </c>
      <c r="G34" s="65">
        <f t="shared" si="4"/>
        <v>480758.95491850114</v>
      </c>
      <c r="H34" s="65">
        <f t="shared" si="4"/>
        <v>990945.54389820818</v>
      </c>
      <c r="I34" s="65">
        <f t="shared" si="4"/>
        <v>966416.67120932241</v>
      </c>
      <c r="J34" s="66">
        <f t="shared" si="5"/>
        <v>96660.151781960914</v>
      </c>
      <c r="K34" s="67">
        <f t="shared" si="5"/>
        <v>190430.81626513609</v>
      </c>
      <c r="L34" s="68">
        <f t="shared" si="5"/>
        <v>169436.68910812796</v>
      </c>
      <c r="M34" s="66">
        <f t="shared" si="3"/>
        <v>122758.39276309036</v>
      </c>
      <c r="N34" s="67">
        <f t="shared" si="3"/>
        <v>285646.22439770412</v>
      </c>
      <c r="O34" s="68">
        <f t="shared" si="3"/>
        <v>338873.37821625592</v>
      </c>
      <c r="P34" s="35"/>
      <c r="Q34" s="35"/>
      <c r="R34" s="35"/>
    </row>
    <row r="35" spans="1:18" x14ac:dyDescent="0.4">
      <c r="A35" s="7">
        <v>27</v>
      </c>
      <c r="B35" s="105">
        <v>44016</v>
      </c>
      <c r="C35" s="106">
        <v>2</v>
      </c>
      <c r="D35" s="107">
        <v>1.27</v>
      </c>
      <c r="E35" s="98">
        <v>1.5</v>
      </c>
      <c r="F35" s="63">
        <v>2</v>
      </c>
      <c r="G35" s="65">
        <f t="shared" si="4"/>
        <v>645611.20056005521</v>
      </c>
      <c r="H35" s="65">
        <f t="shared" si="4"/>
        <v>1392278.4891769825</v>
      </c>
      <c r="I35" s="65">
        <f t="shared" si="4"/>
        <v>1488281.6736623566</v>
      </c>
      <c r="J35" s="66">
        <f t="shared" si="5"/>
        <v>129804.9178279953</v>
      </c>
      <c r="K35" s="67">
        <f t="shared" si="5"/>
        <v>267555.29685251619</v>
      </c>
      <c r="L35" s="68">
        <f t="shared" si="5"/>
        <v>260932.50122651702</v>
      </c>
      <c r="M35" s="66">
        <f t="shared" si="3"/>
        <v>164852.24564155404</v>
      </c>
      <c r="N35" s="67">
        <f t="shared" si="3"/>
        <v>401332.94527877425</v>
      </c>
      <c r="O35" s="68">
        <f t="shared" si="3"/>
        <v>521865.00245303405</v>
      </c>
      <c r="P35" s="35"/>
      <c r="Q35" s="35"/>
      <c r="R35" s="35"/>
    </row>
    <row r="36" spans="1:18" x14ac:dyDescent="0.4">
      <c r="A36" s="7">
        <v>28</v>
      </c>
      <c r="B36" s="105">
        <v>44017</v>
      </c>
      <c r="C36" s="106">
        <v>2</v>
      </c>
      <c r="D36" s="107">
        <v>1.27</v>
      </c>
      <c r="E36" s="98">
        <v>1.5</v>
      </c>
      <c r="F36" s="63">
        <v>2</v>
      </c>
      <c r="G36" s="65">
        <f t="shared" si="4"/>
        <v>866991.28123209812</v>
      </c>
      <c r="H36" s="65">
        <f t="shared" si="4"/>
        <v>1956151.2772936604</v>
      </c>
      <c r="I36" s="65">
        <f t="shared" si="4"/>
        <v>2291953.7774400292</v>
      </c>
      <c r="J36" s="66">
        <f t="shared" si="5"/>
        <v>174315.02415121492</v>
      </c>
      <c r="K36" s="67">
        <f t="shared" si="5"/>
        <v>375915.19207778526</v>
      </c>
      <c r="L36" s="68">
        <f t="shared" si="5"/>
        <v>401836.05188883626</v>
      </c>
      <c r="M36" s="66">
        <f t="shared" si="3"/>
        <v>221380.08067204297</v>
      </c>
      <c r="N36" s="67">
        <f t="shared" si="3"/>
        <v>563872.7881166779</v>
      </c>
      <c r="O36" s="68">
        <f t="shared" si="3"/>
        <v>803672.10377767251</v>
      </c>
      <c r="P36" s="35"/>
      <c r="Q36" s="35"/>
      <c r="R36" s="35"/>
    </row>
    <row r="37" spans="1:18" x14ac:dyDescent="0.4">
      <c r="A37" s="7">
        <v>29</v>
      </c>
      <c r="B37" s="105">
        <v>44014</v>
      </c>
      <c r="C37" s="106">
        <v>2</v>
      </c>
      <c r="D37" s="107">
        <v>1.27</v>
      </c>
      <c r="E37" s="98">
        <v>1.5</v>
      </c>
      <c r="F37" s="63">
        <v>2</v>
      </c>
      <c r="G37" s="65">
        <f t="shared" si="4"/>
        <v>1164282.5915665845</v>
      </c>
      <c r="H37" s="65">
        <f t="shared" si="4"/>
        <v>2748392.5445975931</v>
      </c>
      <c r="I37" s="65">
        <f t="shared" si="4"/>
        <v>3529608.8172576446</v>
      </c>
      <c r="J37" s="66">
        <f t="shared" si="5"/>
        <v>234087.64593266652</v>
      </c>
      <c r="K37" s="67">
        <f t="shared" si="5"/>
        <v>528160.84486928838</v>
      </c>
      <c r="L37" s="68">
        <f t="shared" si="5"/>
        <v>618827.51990880782</v>
      </c>
      <c r="M37" s="66">
        <f t="shared" si="3"/>
        <v>297291.31033448648</v>
      </c>
      <c r="N37" s="67">
        <f t="shared" si="3"/>
        <v>792241.26730393257</v>
      </c>
      <c r="O37" s="68">
        <f t="shared" si="3"/>
        <v>1237655.0398176156</v>
      </c>
      <c r="P37" s="35"/>
      <c r="Q37" s="35"/>
      <c r="R37" s="35"/>
    </row>
    <row r="38" spans="1:18" x14ac:dyDescent="0.4">
      <c r="A38" s="7">
        <v>30</v>
      </c>
      <c r="B38" s="105">
        <v>44008</v>
      </c>
      <c r="C38" s="106">
        <v>2</v>
      </c>
      <c r="D38" s="107">
        <v>-1</v>
      </c>
      <c r="E38" s="98">
        <v>-1</v>
      </c>
      <c r="F38" s="62">
        <v>-1</v>
      </c>
      <c r="G38" s="65">
        <f t="shared" si="4"/>
        <v>849926.29184360662</v>
      </c>
      <c r="H38" s="65">
        <f t="shared" si="4"/>
        <v>2006326.5575562431</v>
      </c>
      <c r="I38" s="65">
        <f t="shared" si="4"/>
        <v>2576614.4365980807</v>
      </c>
      <c r="J38" s="66">
        <f t="shared" si="5"/>
        <v>314356.29972297786</v>
      </c>
      <c r="K38" s="67">
        <f t="shared" si="5"/>
        <v>742065.9870413501</v>
      </c>
      <c r="L38" s="68">
        <f t="shared" si="5"/>
        <v>952994.38065956393</v>
      </c>
      <c r="M38" s="66">
        <f t="shared" si="3"/>
        <v>-314356.29972297786</v>
      </c>
      <c r="N38" s="67">
        <f t="shared" si="3"/>
        <v>-742065.9870413501</v>
      </c>
      <c r="O38" s="68">
        <f t="shared" si="3"/>
        <v>-952994.38065956393</v>
      </c>
      <c r="P38" s="35"/>
      <c r="Q38" s="35"/>
      <c r="R38" s="35"/>
    </row>
    <row r="39" spans="1:18" x14ac:dyDescent="0.4">
      <c r="A39" s="7">
        <v>31</v>
      </c>
      <c r="B39" s="105">
        <v>43989</v>
      </c>
      <c r="C39" s="106">
        <v>1</v>
      </c>
      <c r="D39" s="107">
        <v>-1</v>
      </c>
      <c r="E39" s="98">
        <v>-1</v>
      </c>
      <c r="F39" s="62">
        <v>-1</v>
      </c>
      <c r="G39" s="65">
        <f t="shared" si="4"/>
        <v>620446.1930458328</v>
      </c>
      <c r="H39" s="65">
        <f t="shared" si="4"/>
        <v>1464618.3870160575</v>
      </c>
      <c r="I39" s="65">
        <f t="shared" si="4"/>
        <v>1880928.5387165989</v>
      </c>
      <c r="J39" s="66">
        <f t="shared" si="5"/>
        <v>229480.0987977738</v>
      </c>
      <c r="K39" s="67">
        <f t="shared" si="5"/>
        <v>541708.17054018565</v>
      </c>
      <c r="L39" s="68">
        <f t="shared" si="5"/>
        <v>695685.8978814818</v>
      </c>
      <c r="M39" s="66">
        <f t="shared" si="3"/>
        <v>-229480.0987977738</v>
      </c>
      <c r="N39" s="67">
        <f t="shared" si="3"/>
        <v>-541708.17054018565</v>
      </c>
      <c r="O39" s="68">
        <f t="shared" si="3"/>
        <v>-695685.8978814818</v>
      </c>
      <c r="P39" s="35"/>
      <c r="Q39" s="35"/>
      <c r="R39" s="35"/>
    </row>
    <row r="40" spans="1:18" x14ac:dyDescent="0.4">
      <c r="A40" s="7">
        <v>32</v>
      </c>
      <c r="B40" s="105">
        <v>43958</v>
      </c>
      <c r="C40" s="106">
        <v>1</v>
      </c>
      <c r="D40" s="107">
        <v>-1</v>
      </c>
      <c r="E40" s="98">
        <v>-1</v>
      </c>
      <c r="F40" s="62">
        <v>-1</v>
      </c>
      <c r="G40" s="65">
        <f t="shared" si="4"/>
        <v>452925.72092345799</v>
      </c>
      <c r="H40" s="65">
        <f t="shared" si="4"/>
        <v>1069171.422521722</v>
      </c>
      <c r="I40" s="65">
        <f t="shared" si="4"/>
        <v>1373077.8332631171</v>
      </c>
      <c r="J40" s="66">
        <f t="shared" si="5"/>
        <v>167520.47212237483</v>
      </c>
      <c r="K40" s="67">
        <f t="shared" si="5"/>
        <v>395446.96449433552</v>
      </c>
      <c r="L40" s="68">
        <f t="shared" si="5"/>
        <v>507850.7054534817</v>
      </c>
      <c r="M40" s="66">
        <f t="shared" si="3"/>
        <v>-167520.47212237483</v>
      </c>
      <c r="N40" s="67">
        <f t="shared" si="3"/>
        <v>-395446.96449433552</v>
      </c>
      <c r="O40" s="68">
        <f t="shared" si="3"/>
        <v>-507850.7054534817</v>
      </c>
      <c r="P40" s="35"/>
      <c r="Q40" s="35"/>
      <c r="R40" s="35"/>
    </row>
    <row r="41" spans="1:18" x14ac:dyDescent="0.4">
      <c r="A41" s="7">
        <v>33</v>
      </c>
      <c r="B41" s="105">
        <v>43939</v>
      </c>
      <c r="C41" s="106">
        <v>2</v>
      </c>
      <c r="D41" s="107">
        <v>1.27</v>
      </c>
      <c r="E41" s="98">
        <v>1.5</v>
      </c>
      <c r="F41" s="63">
        <v>2</v>
      </c>
      <c r="G41" s="65">
        <f t="shared" si="4"/>
        <v>608233.95062811172</v>
      </c>
      <c r="H41" s="65">
        <f t="shared" si="4"/>
        <v>1502185.8486430193</v>
      </c>
      <c r="I41" s="65">
        <f t="shared" si="4"/>
        <v>2114539.8632252002</v>
      </c>
      <c r="J41" s="66">
        <f t="shared" si="5"/>
        <v>122289.94464933366</v>
      </c>
      <c r="K41" s="67">
        <f t="shared" si="5"/>
        <v>288676.28408086492</v>
      </c>
      <c r="L41" s="68">
        <f t="shared" si="5"/>
        <v>370731.0149810416</v>
      </c>
      <c r="M41" s="66">
        <f t="shared" si="3"/>
        <v>155308.22970465376</v>
      </c>
      <c r="N41" s="67">
        <f t="shared" si="3"/>
        <v>433014.42612129741</v>
      </c>
      <c r="O41" s="68">
        <f t="shared" si="3"/>
        <v>741462.02996208321</v>
      </c>
      <c r="P41" s="35"/>
      <c r="Q41" s="35"/>
      <c r="R41" s="35"/>
    </row>
    <row r="42" spans="1:18" x14ac:dyDescent="0.4">
      <c r="A42" s="7">
        <v>34</v>
      </c>
      <c r="B42" s="105">
        <v>43932</v>
      </c>
      <c r="C42" s="106">
        <v>2</v>
      </c>
      <c r="D42" s="107">
        <v>-1</v>
      </c>
      <c r="E42" s="98">
        <v>-1</v>
      </c>
      <c r="F42" s="62">
        <v>-1</v>
      </c>
      <c r="G42" s="65">
        <f t="shared" ref="G42:I42" si="6">IF(D42="","",G41+M42)</f>
        <v>444010.78395852156</v>
      </c>
      <c r="H42" s="65">
        <f t="shared" si="6"/>
        <v>1096595.6695094041</v>
      </c>
      <c r="I42" s="65">
        <f t="shared" si="6"/>
        <v>1543614.1001543961</v>
      </c>
      <c r="J42" s="66">
        <f t="shared" si="5"/>
        <v>164223.16666959017</v>
      </c>
      <c r="K42" s="67">
        <f t="shared" si="5"/>
        <v>405590.17913361522</v>
      </c>
      <c r="L42" s="68">
        <f t="shared" si="5"/>
        <v>570925.76307080407</v>
      </c>
      <c r="M42" s="66">
        <f>IF(D42="","",J42*D42)</f>
        <v>-164223.16666959017</v>
      </c>
      <c r="N42" s="67">
        <f t="shared" si="3"/>
        <v>-405590.17913361522</v>
      </c>
      <c r="O42" s="68">
        <f t="shared" si="3"/>
        <v>-570925.76307080407</v>
      </c>
      <c r="P42" s="35"/>
      <c r="Q42" s="35"/>
      <c r="R42" s="35"/>
    </row>
    <row r="43" spans="1:18" x14ac:dyDescent="0.4">
      <c r="A43" s="3">
        <v>35</v>
      </c>
      <c r="B43" s="105">
        <v>43932</v>
      </c>
      <c r="C43" s="106">
        <v>1</v>
      </c>
      <c r="D43" s="107">
        <v>-1</v>
      </c>
      <c r="E43" s="98">
        <v>-1</v>
      </c>
      <c r="F43" s="62">
        <v>-1</v>
      </c>
      <c r="G43" s="65">
        <f>IF(D43="","",G42+M43)</f>
        <v>324127.87228972075</v>
      </c>
      <c r="H43" s="65">
        <f>IF(E43="","",H42+N43)</f>
        <v>800514.83874186501</v>
      </c>
      <c r="I43" s="65">
        <f>IF(F43="","",I42+O43)</f>
        <v>1126838.2931127092</v>
      </c>
      <c r="J43" s="66">
        <f t="shared" si="5"/>
        <v>119882.91166880082</v>
      </c>
      <c r="K43" s="67">
        <f t="shared" si="5"/>
        <v>296080.8307675391</v>
      </c>
      <c r="L43" s="68">
        <f t="shared" si="5"/>
        <v>416775.8070416869</v>
      </c>
      <c r="M43" s="66">
        <f t="shared" si="3"/>
        <v>-119882.91166880082</v>
      </c>
      <c r="N43" s="67">
        <f t="shared" si="3"/>
        <v>-296080.8307675391</v>
      </c>
      <c r="O43" s="68">
        <f t="shared" si="3"/>
        <v>-416775.8070416869</v>
      </c>
    </row>
    <row r="44" spans="1:18" x14ac:dyDescent="0.4">
      <c r="A44" s="7">
        <v>36</v>
      </c>
      <c r="B44" s="105">
        <v>43929</v>
      </c>
      <c r="C44" s="106">
        <v>2</v>
      </c>
      <c r="D44" s="107">
        <v>1.27</v>
      </c>
      <c r="E44" s="98">
        <v>1.5</v>
      </c>
      <c r="F44" s="63">
        <v>2</v>
      </c>
      <c r="G44" s="65">
        <f t="shared" ref="G44:I57" si="7">IF(D44="","",G43+M44)</f>
        <v>435271.31969786598</v>
      </c>
      <c r="H44" s="65">
        <f t="shared" si="7"/>
        <v>1124723.3484323204</v>
      </c>
      <c r="I44" s="65">
        <f t="shared" si="7"/>
        <v>1735330.9713935722</v>
      </c>
      <c r="J44" s="66">
        <f t="shared" si="5"/>
        <v>87514.525518224589</v>
      </c>
      <c r="K44" s="67">
        <f t="shared" si="5"/>
        <v>216139.00646030356</v>
      </c>
      <c r="L44" s="68">
        <f t="shared" si="5"/>
        <v>304246.33914043149</v>
      </c>
      <c r="M44" s="66">
        <f>IF(D44="","",J44*D44)</f>
        <v>111143.44740814524</v>
      </c>
      <c r="N44" s="67">
        <f t="shared" si="3"/>
        <v>324208.50969045534</v>
      </c>
      <c r="O44" s="68">
        <f t="shared" si="3"/>
        <v>608492.67828086298</v>
      </c>
    </row>
    <row r="45" spans="1:18" x14ac:dyDescent="0.4">
      <c r="A45" s="7">
        <v>37</v>
      </c>
      <c r="B45" s="105">
        <v>43910</v>
      </c>
      <c r="C45" s="106">
        <v>1</v>
      </c>
      <c r="D45" s="107">
        <v>1.27</v>
      </c>
      <c r="E45" s="98">
        <v>1.5</v>
      </c>
      <c r="F45" s="63">
        <v>2</v>
      </c>
      <c r="G45" s="65">
        <f t="shared" si="7"/>
        <v>584525.8552222643</v>
      </c>
      <c r="H45" s="65">
        <f t="shared" si="7"/>
        <v>1580236.30454741</v>
      </c>
      <c r="I45" s="65">
        <f t="shared" si="7"/>
        <v>2672409.6959461011</v>
      </c>
      <c r="J45" s="66">
        <f t="shared" si="5"/>
        <v>117523.25631842382</v>
      </c>
      <c r="K45" s="67">
        <f t="shared" si="5"/>
        <v>303675.30407672649</v>
      </c>
      <c r="L45" s="68">
        <f t="shared" si="5"/>
        <v>468539.36227626452</v>
      </c>
      <c r="M45" s="66">
        <f t="shared" si="3"/>
        <v>149254.53552439826</v>
      </c>
      <c r="N45" s="67">
        <f t="shared" si="3"/>
        <v>455512.95611508971</v>
      </c>
      <c r="O45" s="68">
        <f t="shared" si="3"/>
        <v>937078.72455252905</v>
      </c>
    </row>
    <row r="46" spans="1:18" x14ac:dyDescent="0.4">
      <c r="A46" s="7">
        <v>38</v>
      </c>
      <c r="B46" s="105">
        <v>43905</v>
      </c>
      <c r="C46" s="106">
        <v>1</v>
      </c>
      <c r="D46" s="107">
        <v>1.27</v>
      </c>
      <c r="E46" s="98">
        <v>1.5</v>
      </c>
      <c r="F46" s="62">
        <v>2</v>
      </c>
      <c r="G46" s="65">
        <f t="shared" si="7"/>
        <v>784959.77097797871</v>
      </c>
      <c r="H46" s="65">
        <f t="shared" si="7"/>
        <v>2220232.0078891111</v>
      </c>
      <c r="I46" s="65">
        <f t="shared" si="7"/>
        <v>4115510.9317569956</v>
      </c>
      <c r="J46" s="66">
        <f t="shared" ref="J46:L56" si="8">IF(G45="","",G45*$J$6/100)</f>
        <v>157821.98091001136</v>
      </c>
      <c r="K46" s="67">
        <f t="shared" si="8"/>
        <v>426663.80222780071</v>
      </c>
      <c r="L46" s="68">
        <f t="shared" si="8"/>
        <v>721550.61790544738</v>
      </c>
      <c r="M46" s="66">
        <f t="shared" si="3"/>
        <v>200433.91575571444</v>
      </c>
      <c r="N46" s="67">
        <f t="shared" si="3"/>
        <v>639995.70334170107</v>
      </c>
      <c r="O46" s="68">
        <f t="shared" si="3"/>
        <v>1443101.2358108948</v>
      </c>
    </row>
    <row r="47" spans="1:18" x14ac:dyDescent="0.4">
      <c r="A47" s="7">
        <v>39</v>
      </c>
      <c r="B47" s="105">
        <v>43902</v>
      </c>
      <c r="C47" s="106">
        <v>1</v>
      </c>
      <c r="D47" s="107">
        <v>1.27</v>
      </c>
      <c r="E47" s="98">
        <v>1.5</v>
      </c>
      <c r="F47" s="62">
        <v>2</v>
      </c>
      <c r="G47" s="65">
        <f t="shared" si="7"/>
        <v>1054122.4764463278</v>
      </c>
      <c r="H47" s="65">
        <f t="shared" si="7"/>
        <v>3119425.9710842008</v>
      </c>
      <c r="I47" s="65">
        <f t="shared" si="7"/>
        <v>6337886.8349057734</v>
      </c>
      <c r="J47" s="66">
        <f t="shared" si="8"/>
        <v>211939.13816405425</v>
      </c>
      <c r="K47" s="67">
        <f t="shared" si="8"/>
        <v>599462.64213006001</v>
      </c>
      <c r="L47" s="68">
        <f t="shared" si="8"/>
        <v>1111187.9515743887</v>
      </c>
      <c r="M47" s="66">
        <f t="shared" si="3"/>
        <v>269162.70546834893</v>
      </c>
      <c r="N47" s="67">
        <f t="shared" si="3"/>
        <v>899193.96319508995</v>
      </c>
      <c r="O47" s="68">
        <f t="shared" si="3"/>
        <v>2222375.9031487773</v>
      </c>
    </row>
    <row r="48" spans="1:18" x14ac:dyDescent="0.4">
      <c r="A48" s="7">
        <v>40</v>
      </c>
      <c r="B48" s="105">
        <v>43897</v>
      </c>
      <c r="C48" s="106">
        <v>2</v>
      </c>
      <c r="D48" s="107">
        <v>1.27</v>
      </c>
      <c r="E48" s="98">
        <v>1.5</v>
      </c>
      <c r="F48" s="63">
        <v>2</v>
      </c>
      <c r="G48" s="65">
        <f t="shared" si="7"/>
        <v>1415581.0736197736</v>
      </c>
      <c r="H48" s="65">
        <f t="shared" si="7"/>
        <v>4382793.4893733021</v>
      </c>
      <c r="I48" s="65">
        <f t="shared" si="7"/>
        <v>9760345.7257548906</v>
      </c>
      <c r="J48" s="66">
        <f t="shared" si="8"/>
        <v>284613.06864050851</v>
      </c>
      <c r="K48" s="67">
        <f t="shared" si="8"/>
        <v>842245.01219273417</v>
      </c>
      <c r="L48" s="68">
        <f t="shared" si="8"/>
        <v>1711229.4454245588</v>
      </c>
      <c r="M48" s="66">
        <f t="shared" si="3"/>
        <v>361458.5971734458</v>
      </c>
      <c r="N48" s="67">
        <f t="shared" si="3"/>
        <v>1263367.5182891013</v>
      </c>
      <c r="O48" s="68">
        <f t="shared" si="3"/>
        <v>3422458.8908491177</v>
      </c>
    </row>
    <row r="49" spans="1:15" x14ac:dyDescent="0.4">
      <c r="A49" s="7">
        <v>41</v>
      </c>
      <c r="B49" s="105">
        <v>43887</v>
      </c>
      <c r="C49" s="106">
        <v>1</v>
      </c>
      <c r="D49" s="107">
        <v>-1</v>
      </c>
      <c r="E49" s="98">
        <v>-1</v>
      </c>
      <c r="F49" s="62">
        <v>-1</v>
      </c>
      <c r="G49" s="65">
        <f t="shared" si="7"/>
        <v>1033374.1837424347</v>
      </c>
      <c r="H49" s="65">
        <f t="shared" si="7"/>
        <v>3199439.2472425103</v>
      </c>
      <c r="I49" s="65">
        <f t="shared" si="7"/>
        <v>7125052.3798010703</v>
      </c>
      <c r="J49" s="66">
        <f t="shared" si="8"/>
        <v>382206.88987733884</v>
      </c>
      <c r="K49" s="67">
        <f t="shared" si="8"/>
        <v>1183354.2421307915</v>
      </c>
      <c r="L49" s="68">
        <f t="shared" si="8"/>
        <v>2635293.3459538203</v>
      </c>
      <c r="M49" s="66">
        <f t="shared" si="3"/>
        <v>-382206.88987733884</v>
      </c>
      <c r="N49" s="67">
        <f t="shared" si="3"/>
        <v>-1183354.2421307915</v>
      </c>
      <c r="O49" s="68">
        <f t="shared" si="3"/>
        <v>-2635293.3459538203</v>
      </c>
    </row>
    <row r="50" spans="1:15" x14ac:dyDescent="0.4">
      <c r="A50" s="7">
        <v>42</v>
      </c>
      <c r="B50" s="105">
        <v>43839</v>
      </c>
      <c r="C50" s="106">
        <v>1</v>
      </c>
      <c r="D50" s="107">
        <v>1.27</v>
      </c>
      <c r="E50" s="98">
        <v>1.5</v>
      </c>
      <c r="F50" s="62">
        <v>2</v>
      </c>
      <c r="G50" s="65">
        <f t="shared" si="7"/>
        <v>1387718.1913477154</v>
      </c>
      <c r="H50" s="65">
        <f t="shared" si="7"/>
        <v>4495212.1423757272</v>
      </c>
      <c r="I50" s="65">
        <f t="shared" si="7"/>
        <v>10972580.664893648</v>
      </c>
      <c r="J50" s="66">
        <f t="shared" si="8"/>
        <v>279011.02961045736</v>
      </c>
      <c r="K50" s="67">
        <f t="shared" si="8"/>
        <v>863848.59675547783</v>
      </c>
      <c r="L50" s="68">
        <f t="shared" si="8"/>
        <v>1923764.1425462889</v>
      </c>
      <c r="M50" s="66">
        <f t="shared" si="3"/>
        <v>354344.00760528084</v>
      </c>
      <c r="N50" s="67">
        <f t="shared" si="3"/>
        <v>1295772.8951332169</v>
      </c>
      <c r="O50" s="68">
        <f t="shared" si="3"/>
        <v>3847528.2850925778</v>
      </c>
    </row>
    <row r="51" spans="1:15" x14ac:dyDescent="0.4">
      <c r="A51" s="7">
        <v>43</v>
      </c>
      <c r="B51" s="108">
        <v>43465</v>
      </c>
      <c r="C51" s="106">
        <v>1</v>
      </c>
      <c r="D51" s="107">
        <v>-1</v>
      </c>
      <c r="E51" s="98">
        <v>-1</v>
      </c>
      <c r="F51" s="62">
        <v>-1</v>
      </c>
      <c r="G51" s="65">
        <f t="shared" si="7"/>
        <v>1013034.2796838323</v>
      </c>
      <c r="H51" s="65">
        <f t="shared" si="7"/>
        <v>3281504.8639342808</v>
      </c>
      <c r="I51" s="65">
        <f t="shared" si="7"/>
        <v>8009983.885372363</v>
      </c>
      <c r="J51" s="66">
        <f t="shared" si="8"/>
        <v>374683.91166388319</v>
      </c>
      <c r="K51" s="67">
        <f t="shared" si="8"/>
        <v>1213707.2784414464</v>
      </c>
      <c r="L51" s="68">
        <f t="shared" si="8"/>
        <v>2962596.7795212846</v>
      </c>
      <c r="M51" s="66">
        <f t="shared" si="3"/>
        <v>-374683.91166388319</v>
      </c>
      <c r="N51" s="67">
        <f t="shared" si="3"/>
        <v>-1213707.2784414464</v>
      </c>
      <c r="O51" s="68">
        <f t="shared" si="3"/>
        <v>-2962596.7795212846</v>
      </c>
    </row>
    <row r="52" spans="1:15" x14ac:dyDescent="0.4">
      <c r="A52" s="7">
        <v>44</v>
      </c>
      <c r="B52" s="105">
        <v>44192</v>
      </c>
      <c r="C52" s="106">
        <v>1</v>
      </c>
      <c r="D52" s="107">
        <v>1.27</v>
      </c>
      <c r="E52" s="98">
        <v>1.5</v>
      </c>
      <c r="F52" s="62">
        <v>-1</v>
      </c>
      <c r="G52" s="65">
        <f t="shared" si="7"/>
        <v>1360403.7341874184</v>
      </c>
      <c r="H52" s="65">
        <f t="shared" si="7"/>
        <v>4610514.3338276641</v>
      </c>
      <c r="I52" s="65">
        <f t="shared" si="7"/>
        <v>5847288.2363218255</v>
      </c>
      <c r="J52" s="66">
        <f t="shared" si="8"/>
        <v>273519.25551463471</v>
      </c>
      <c r="K52" s="67">
        <f t="shared" si="8"/>
        <v>886006.31326225575</v>
      </c>
      <c r="L52" s="68">
        <f t="shared" si="8"/>
        <v>2162695.649050538</v>
      </c>
      <c r="M52" s="66">
        <f t="shared" si="3"/>
        <v>347369.45450358611</v>
      </c>
      <c r="N52" s="67">
        <f t="shared" si="3"/>
        <v>1329009.4698933836</v>
      </c>
      <c r="O52" s="68">
        <f t="shared" si="3"/>
        <v>-2162695.649050538</v>
      </c>
    </row>
    <row r="53" spans="1:15" x14ac:dyDescent="0.4">
      <c r="A53" s="7">
        <v>45</v>
      </c>
      <c r="B53" s="105">
        <v>44185</v>
      </c>
      <c r="C53" s="106">
        <v>1</v>
      </c>
      <c r="D53" s="107">
        <v>-1</v>
      </c>
      <c r="E53" s="98">
        <v>-1</v>
      </c>
      <c r="F53" s="62">
        <v>-1</v>
      </c>
      <c r="G53" s="65">
        <f t="shared" si="7"/>
        <v>993094.72595681541</v>
      </c>
      <c r="H53" s="65">
        <f t="shared" si="7"/>
        <v>3365675.4636941948</v>
      </c>
      <c r="I53" s="65">
        <f t="shared" si="7"/>
        <v>4268520.4125149325</v>
      </c>
      <c r="J53" s="66">
        <f t="shared" si="8"/>
        <v>367309.00823060295</v>
      </c>
      <c r="K53" s="67">
        <f t="shared" si="8"/>
        <v>1244838.8701334693</v>
      </c>
      <c r="L53" s="68">
        <f t="shared" si="8"/>
        <v>1578767.8238068928</v>
      </c>
      <c r="M53" s="66">
        <f t="shared" si="3"/>
        <v>-367309.00823060295</v>
      </c>
      <c r="N53" s="67">
        <f t="shared" si="3"/>
        <v>-1244838.8701334693</v>
      </c>
      <c r="O53" s="68">
        <f t="shared" si="3"/>
        <v>-1578767.8238068928</v>
      </c>
    </row>
    <row r="54" spans="1:15" x14ac:dyDescent="0.4">
      <c r="A54" s="7">
        <v>46</v>
      </c>
      <c r="B54" s="105">
        <v>44182</v>
      </c>
      <c r="C54" s="106">
        <v>1</v>
      </c>
      <c r="D54" s="107">
        <v>1.27</v>
      </c>
      <c r="E54" s="98">
        <v>1.5</v>
      </c>
      <c r="F54" s="63">
        <v>2</v>
      </c>
      <c r="G54" s="65">
        <f t="shared" si="7"/>
        <v>1333626.9074874073</v>
      </c>
      <c r="H54" s="65">
        <f t="shared" si="7"/>
        <v>4728774.0264903437</v>
      </c>
      <c r="I54" s="65">
        <f t="shared" si="7"/>
        <v>6573521.4352729963</v>
      </c>
      <c r="J54" s="66">
        <f t="shared" si="8"/>
        <v>268135.57600834017</v>
      </c>
      <c r="K54" s="67">
        <f t="shared" si="8"/>
        <v>908732.37519743259</v>
      </c>
      <c r="L54" s="68">
        <f t="shared" si="8"/>
        <v>1152500.5113790319</v>
      </c>
      <c r="M54" s="66">
        <f t="shared" si="3"/>
        <v>340532.18153059203</v>
      </c>
      <c r="N54" s="67">
        <f t="shared" si="3"/>
        <v>1363098.5627961489</v>
      </c>
      <c r="O54" s="68">
        <f t="shared" si="3"/>
        <v>2305001.0227580639</v>
      </c>
    </row>
    <row r="55" spans="1:15" x14ac:dyDescent="0.4">
      <c r="A55" s="7">
        <v>47</v>
      </c>
      <c r="B55" s="105">
        <v>44135</v>
      </c>
      <c r="C55" s="106">
        <v>2</v>
      </c>
      <c r="D55" s="107">
        <v>-1</v>
      </c>
      <c r="E55" s="98">
        <v>-1</v>
      </c>
      <c r="F55" s="62">
        <v>-1</v>
      </c>
      <c r="G55" s="65">
        <f t="shared" si="7"/>
        <v>973547.64246580726</v>
      </c>
      <c r="H55" s="65">
        <f t="shared" si="7"/>
        <v>3452005.0393379508</v>
      </c>
      <c r="I55" s="65">
        <f t="shared" si="7"/>
        <v>4798670.6477492871</v>
      </c>
      <c r="J55" s="66">
        <f t="shared" si="8"/>
        <v>360079.2650216</v>
      </c>
      <c r="K55" s="67">
        <f t="shared" si="8"/>
        <v>1276768.987152393</v>
      </c>
      <c r="L55" s="68">
        <f t="shared" si="8"/>
        <v>1774850.787523709</v>
      </c>
      <c r="M55" s="66">
        <f t="shared" si="3"/>
        <v>-360079.2650216</v>
      </c>
      <c r="N55" s="67">
        <f t="shared" si="3"/>
        <v>-1276768.987152393</v>
      </c>
      <c r="O55" s="68">
        <f t="shared" si="3"/>
        <v>-1774850.787523709</v>
      </c>
    </row>
    <row r="56" spans="1:15" x14ac:dyDescent="0.4">
      <c r="A56" s="7">
        <v>48</v>
      </c>
      <c r="B56" s="105">
        <v>44120</v>
      </c>
      <c r="C56" s="106">
        <v>1</v>
      </c>
      <c r="D56" s="107">
        <v>-1</v>
      </c>
      <c r="E56" s="98">
        <v>-1</v>
      </c>
      <c r="F56" s="62">
        <v>-1</v>
      </c>
      <c r="G56" s="65">
        <f t="shared" si="7"/>
        <v>710689.77900003933</v>
      </c>
      <c r="H56" s="65">
        <f t="shared" si="7"/>
        <v>2519963.6787167042</v>
      </c>
      <c r="I56" s="65">
        <f t="shared" si="7"/>
        <v>3503029.5728569794</v>
      </c>
      <c r="J56" s="66">
        <f t="shared" si="8"/>
        <v>262857.86346576794</v>
      </c>
      <c r="K56" s="67">
        <f t="shared" si="8"/>
        <v>932041.36062124674</v>
      </c>
      <c r="L56" s="68">
        <f t="shared" si="8"/>
        <v>1295641.0748923076</v>
      </c>
      <c r="M56" s="66">
        <f t="shared" si="3"/>
        <v>-262857.86346576794</v>
      </c>
      <c r="N56" s="67">
        <f t="shared" si="3"/>
        <v>-932041.36062124674</v>
      </c>
      <c r="O56" s="68">
        <f t="shared" si="3"/>
        <v>-1295641.0748923076</v>
      </c>
    </row>
    <row r="57" spans="1:15" x14ac:dyDescent="0.4">
      <c r="A57" s="7">
        <v>49</v>
      </c>
      <c r="B57" s="105">
        <v>44108</v>
      </c>
      <c r="C57" s="106">
        <v>2</v>
      </c>
      <c r="D57" s="107">
        <v>-1</v>
      </c>
      <c r="E57" s="98">
        <v>-1</v>
      </c>
      <c r="F57" s="62">
        <v>-1</v>
      </c>
      <c r="G57" s="65">
        <f t="shared" si="7"/>
        <v>518803.53867002868</v>
      </c>
      <c r="H57" s="65">
        <f t="shared" si="7"/>
        <v>1839573.4854631941</v>
      </c>
      <c r="I57" s="65">
        <f t="shared" si="7"/>
        <v>2557211.5881855949</v>
      </c>
      <c r="J57" s="66">
        <f t="shared" ref="J57:L58" si="9">IF(G56="","",G56*$J$6/100)</f>
        <v>191886.24033001062</v>
      </c>
      <c r="K57" s="67">
        <f t="shared" si="9"/>
        <v>680390.19325351017</v>
      </c>
      <c r="L57" s="68">
        <f t="shared" si="9"/>
        <v>945817.98467138445</v>
      </c>
      <c r="M57" s="66">
        <f>IF(D57="","",J57*D57)</f>
        <v>-191886.24033001062</v>
      </c>
      <c r="N57" s="67">
        <f>IF(E57="","",K57*E57)</f>
        <v>-680390.19325351017</v>
      </c>
      <c r="O57" s="68">
        <f>IF(F57="","",L57*F57)</f>
        <v>-945817.98467138445</v>
      </c>
    </row>
    <row r="58" spans="1:15" ht="19.5" thickBot="1" x14ac:dyDescent="0.45">
      <c r="A58" s="7">
        <v>50</v>
      </c>
      <c r="B58" s="109">
        <v>43370</v>
      </c>
      <c r="C58" s="106">
        <v>2</v>
      </c>
      <c r="D58" s="110">
        <v>1.27</v>
      </c>
      <c r="E58" s="111">
        <v>1.5</v>
      </c>
      <c r="F58" s="128">
        <v>2</v>
      </c>
      <c r="G58" s="94">
        <f>IF(D58="","",G57+M58)</f>
        <v>696701.27207998151</v>
      </c>
      <c r="H58" s="89">
        <f>IF(E58="","",H57+N58)</f>
        <v>2584600.7470757877</v>
      </c>
      <c r="I58" s="116">
        <f>IF(F58="","",I57+O58)</f>
        <v>3938105.8458058164</v>
      </c>
      <c r="J58" s="66">
        <f t="shared" si="9"/>
        <v>140076.95544090774</v>
      </c>
      <c r="K58" s="67">
        <f t="shared" si="9"/>
        <v>496684.8410750624</v>
      </c>
      <c r="L58" s="68">
        <f t="shared" si="9"/>
        <v>690447.12881011073</v>
      </c>
      <c r="M58" s="66">
        <f>IF(D58="","",J58*D58)</f>
        <v>177897.73340995284</v>
      </c>
      <c r="N58" s="67">
        <f t="shared" si="3"/>
        <v>745027.26161259366</v>
      </c>
      <c r="O58" s="68">
        <f t="shared" si="3"/>
        <v>1380894.2576202215</v>
      </c>
    </row>
    <row r="59" spans="1:15" ht="19.5" thickBot="1" x14ac:dyDescent="0.45">
      <c r="A59" s="7"/>
      <c r="B59" s="140" t="s">
        <v>5</v>
      </c>
      <c r="C59" s="141"/>
      <c r="D59" s="5">
        <f>COUNTIF(D9:D58,1.27)</f>
        <v>29</v>
      </c>
      <c r="E59" s="5">
        <f>COUNTIF(E9:E58,1.5)</f>
        <v>29</v>
      </c>
      <c r="F59" s="6">
        <f>COUNTIF(F9:F58,2)</f>
        <v>26</v>
      </c>
      <c r="G59" s="72">
        <f>MAX(G8:G58)</f>
        <v>1415581.0736197736</v>
      </c>
      <c r="H59" s="73">
        <f>MAX(H8:H58)</f>
        <v>4728774.0264903437</v>
      </c>
      <c r="I59" s="74">
        <f>MAX(I8:I58)</f>
        <v>10972580.664893648</v>
      </c>
      <c r="J59" s="75" t="s">
        <v>32</v>
      </c>
      <c r="K59" s="76">
        <f>ABS(B58-B9)</f>
        <v>770</v>
      </c>
      <c r="L59" s="77" t="s">
        <v>33</v>
      </c>
      <c r="M59" s="78"/>
      <c r="N59" s="79"/>
      <c r="O59" s="80"/>
    </row>
    <row r="60" spans="1:15" ht="19.5" thickBot="1" x14ac:dyDescent="0.45">
      <c r="A60" s="7"/>
      <c r="B60" s="134" t="s">
        <v>6</v>
      </c>
      <c r="C60" s="135"/>
      <c r="D60" s="5">
        <f>COUNTIF(D9:D58,-1)</f>
        <v>21</v>
      </c>
      <c r="E60" s="5">
        <f>COUNTIF(E9:E58,-1)</f>
        <v>21</v>
      </c>
      <c r="F60" s="6">
        <f>COUNTIF(F9:F58,-1)</f>
        <v>24</v>
      </c>
      <c r="G60" s="157" t="s">
        <v>31</v>
      </c>
      <c r="H60" s="158"/>
      <c r="I60" s="159"/>
      <c r="J60" s="157" t="s">
        <v>34</v>
      </c>
      <c r="K60" s="158"/>
      <c r="L60" s="159"/>
      <c r="M60" s="78"/>
      <c r="N60" s="79"/>
      <c r="O60" s="80"/>
    </row>
    <row r="61" spans="1:15" ht="19.5" thickBot="1" x14ac:dyDescent="0.45">
      <c r="A61" s="7"/>
      <c r="B61" s="134" t="s">
        <v>36</v>
      </c>
      <c r="C61" s="135"/>
      <c r="D61" s="5">
        <f>COUNTIF(D9:D58,0)</f>
        <v>0</v>
      </c>
      <c r="E61" s="5">
        <f>COUNTIF(E9:E58,0)</f>
        <v>0</v>
      </c>
      <c r="F61" s="5">
        <f>COUNTIF(F9:F58,0)</f>
        <v>0</v>
      </c>
      <c r="G61" s="81">
        <f>G59/G8</f>
        <v>14.155810736197736</v>
      </c>
      <c r="H61" s="82">
        <f>H59/H8</f>
        <v>47.287740264903441</v>
      </c>
      <c r="I61" s="83">
        <f>I59/I8</f>
        <v>109.72580664893648</v>
      </c>
      <c r="J61" s="84">
        <f>(G61-100%)*30/K59</f>
        <v>0.51256405465705468</v>
      </c>
      <c r="K61" s="84">
        <f>(H61-100%)*30/K59</f>
        <v>1.803418451879355</v>
      </c>
      <c r="L61" s="85">
        <f>(I61-100%)*30/K59</f>
        <v>4.236070388919603</v>
      </c>
      <c r="M61" s="86"/>
      <c r="N61" s="87"/>
      <c r="O61" s="88"/>
    </row>
    <row r="62" spans="1:15" ht="19.5" thickBot="1" x14ac:dyDescent="0.45">
      <c r="A62" s="3"/>
      <c r="B62" s="132" t="s">
        <v>4</v>
      </c>
      <c r="C62" s="133"/>
      <c r="D62" s="61">
        <f>D59/(D59+D60+D61)</f>
        <v>0.57999999999999996</v>
      </c>
      <c r="E62" s="56">
        <f>E59/(E59+E60+E61)</f>
        <v>0.57999999999999996</v>
      </c>
      <c r="F62" s="57">
        <f>F59/(F59+F60+F61)</f>
        <v>0.52</v>
      </c>
    </row>
    <row r="64" spans="1:15" x14ac:dyDescent="0.4">
      <c r="D64" s="55"/>
      <c r="E64" s="55"/>
      <c r="F64" s="55"/>
    </row>
  </sheetData>
  <mergeCells count="11">
    <mergeCell ref="B60:C60"/>
    <mergeCell ref="G60:I60"/>
    <mergeCell ref="J60:L60"/>
    <mergeCell ref="B61:C61"/>
    <mergeCell ref="B62:C62"/>
    <mergeCell ref="B59:C59"/>
    <mergeCell ref="G6:I6"/>
    <mergeCell ref="J6:L6"/>
    <mergeCell ref="M6:O6"/>
    <mergeCell ref="J8:L8"/>
    <mergeCell ref="M8:O8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4"/>
  <sheetViews>
    <sheetView zoomScaleNormal="100" workbookViewId="0">
      <pane xSplit="1" ySplit="8" topLeftCell="B49" activePane="bottomRight" state="frozen"/>
      <selection activeCell="K59" sqref="K59"/>
      <selection pane="topRight" activeCell="K59" sqref="K59"/>
      <selection pane="bottomLeft" activeCell="K59" sqref="K59"/>
      <selection pane="bottomRight" activeCell="K59" sqref="K59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23</v>
      </c>
    </row>
    <row r="3" spans="1:18" x14ac:dyDescent="0.4">
      <c r="A3" s="1" t="s">
        <v>11</v>
      </c>
      <c r="C3" s="26">
        <v>100000</v>
      </c>
    </row>
    <row r="4" spans="1:18" x14ac:dyDescent="0.4">
      <c r="A4" s="1" t="s">
        <v>12</v>
      </c>
      <c r="C4" s="26" t="s">
        <v>14</v>
      </c>
    </row>
    <row r="5" spans="1:18" ht="19.5" thickBot="1" x14ac:dyDescent="0.45">
      <c r="A5" s="1" t="s">
        <v>13</v>
      </c>
      <c r="C5" s="26" t="s">
        <v>35</v>
      </c>
    </row>
    <row r="6" spans="1:18" ht="19.5" thickBot="1" x14ac:dyDescent="0.45">
      <c r="A6" s="21" t="s">
        <v>37</v>
      </c>
      <c r="B6" s="21" t="s">
        <v>38</v>
      </c>
      <c r="C6" s="21" t="s">
        <v>39</v>
      </c>
      <c r="D6" s="42" t="s">
        <v>26</v>
      </c>
      <c r="E6" s="22"/>
      <c r="F6" s="23"/>
      <c r="G6" s="132" t="s">
        <v>3</v>
      </c>
      <c r="H6" s="133"/>
      <c r="I6" s="139"/>
      <c r="J6" s="151">
        <v>30</v>
      </c>
      <c r="K6" s="152"/>
      <c r="L6" s="153"/>
      <c r="M6" s="132" t="s">
        <v>25</v>
      </c>
      <c r="N6" s="133"/>
      <c r="O6" s="139"/>
    </row>
    <row r="7" spans="1:18" ht="19.5" thickBot="1" x14ac:dyDescent="0.45">
      <c r="A7" s="24"/>
      <c r="B7" s="24" t="s">
        <v>2</v>
      </c>
      <c r="C7" s="46" t="s">
        <v>30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</row>
    <row r="8" spans="1:18" ht="19.5" thickBot="1" x14ac:dyDescent="0.45">
      <c r="A8" s="25" t="s">
        <v>10</v>
      </c>
      <c r="B8" s="10"/>
      <c r="C8" s="43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154">
        <f>J6</f>
        <v>30</v>
      </c>
      <c r="K8" s="155"/>
      <c r="L8" s="156"/>
      <c r="M8" s="136"/>
      <c r="N8" s="137"/>
      <c r="O8" s="138"/>
    </row>
    <row r="9" spans="1:18" x14ac:dyDescent="0.4">
      <c r="A9" s="7">
        <v>1</v>
      </c>
      <c r="B9" s="100">
        <v>44140</v>
      </c>
      <c r="C9" s="101">
        <v>1</v>
      </c>
      <c r="D9" s="102">
        <v>1.27</v>
      </c>
      <c r="E9" s="103">
        <v>1.5</v>
      </c>
      <c r="F9" s="104">
        <v>2</v>
      </c>
      <c r="G9" s="65">
        <f>IF(D9="","",G8+M9)</f>
        <v>138100</v>
      </c>
      <c r="H9" s="65">
        <f>IF(E9="","",H8+N9)</f>
        <v>145000</v>
      </c>
      <c r="I9" s="65">
        <f>IF(F9="","",I8+O9)</f>
        <v>160000</v>
      </c>
      <c r="J9" s="66">
        <f>IF(G8="","",G8*$J$6/100)</f>
        <v>30000</v>
      </c>
      <c r="K9" s="67">
        <f>IF(H8="","",H8*$J$6/100)</f>
        <v>30000</v>
      </c>
      <c r="L9" s="68">
        <f>IF(I8="","",I8*$J$6/100)</f>
        <v>30000</v>
      </c>
      <c r="M9" s="69">
        <f>IF(D9="","",J9*D9)</f>
        <v>38100</v>
      </c>
      <c r="N9" s="70">
        <f t="shared" ref="M9:O24" si="0">IF(E9="","",K9*E9)</f>
        <v>45000</v>
      </c>
      <c r="O9" s="71">
        <f t="shared" si="0"/>
        <v>60000</v>
      </c>
      <c r="P9" s="35"/>
      <c r="Q9" s="35"/>
      <c r="R9" s="35"/>
    </row>
    <row r="10" spans="1:18" x14ac:dyDescent="0.4">
      <c r="A10" s="7">
        <v>2</v>
      </c>
      <c r="B10" s="105">
        <v>44116</v>
      </c>
      <c r="C10" s="106">
        <v>1</v>
      </c>
      <c r="D10" s="107">
        <v>-1</v>
      </c>
      <c r="E10" s="98">
        <v>-1</v>
      </c>
      <c r="F10" s="62">
        <v>-1</v>
      </c>
      <c r="G10" s="65">
        <f t="shared" ref="G10:I25" si="1">IF(D10="","",G9+M10)</f>
        <v>96670</v>
      </c>
      <c r="H10" s="65">
        <f t="shared" si="1"/>
        <v>101500</v>
      </c>
      <c r="I10" s="65">
        <f t="shared" si="1"/>
        <v>112000</v>
      </c>
      <c r="J10" s="66">
        <f t="shared" ref="J10:L25" si="2">IF(G9="","",G9*$J$6/100)</f>
        <v>41430</v>
      </c>
      <c r="K10" s="67">
        <f t="shared" si="2"/>
        <v>43500</v>
      </c>
      <c r="L10" s="68">
        <f t="shared" si="2"/>
        <v>48000</v>
      </c>
      <c r="M10" s="66">
        <f t="shared" si="0"/>
        <v>-41430</v>
      </c>
      <c r="N10" s="67">
        <f t="shared" si="0"/>
        <v>-43500</v>
      </c>
      <c r="O10" s="68">
        <f t="shared" si="0"/>
        <v>-48000</v>
      </c>
      <c r="P10" s="35"/>
      <c r="Q10" s="35"/>
      <c r="R10" s="35"/>
    </row>
    <row r="11" spans="1:18" x14ac:dyDescent="0.4">
      <c r="A11" s="7">
        <v>3</v>
      </c>
      <c r="B11" s="105">
        <v>44082</v>
      </c>
      <c r="C11" s="106">
        <v>2</v>
      </c>
      <c r="D11" s="107">
        <v>1.27</v>
      </c>
      <c r="E11" s="98">
        <v>1.5</v>
      </c>
      <c r="F11" s="62">
        <v>-1</v>
      </c>
      <c r="G11" s="65">
        <f t="shared" si="1"/>
        <v>133501.27000000002</v>
      </c>
      <c r="H11" s="65">
        <f t="shared" si="1"/>
        <v>147175</v>
      </c>
      <c r="I11" s="65">
        <f t="shared" si="1"/>
        <v>78400</v>
      </c>
      <c r="J11" s="66">
        <f t="shared" si="2"/>
        <v>29001</v>
      </c>
      <c r="K11" s="67">
        <f t="shared" si="2"/>
        <v>30450</v>
      </c>
      <c r="L11" s="68">
        <f t="shared" si="2"/>
        <v>33600</v>
      </c>
      <c r="M11" s="66">
        <f t="shared" si="0"/>
        <v>36831.270000000004</v>
      </c>
      <c r="N11" s="67">
        <f t="shared" si="0"/>
        <v>45675</v>
      </c>
      <c r="O11" s="68">
        <f t="shared" si="0"/>
        <v>-33600</v>
      </c>
      <c r="P11" s="35"/>
      <c r="Q11" s="35"/>
      <c r="R11" s="35"/>
    </row>
    <row r="12" spans="1:18" x14ac:dyDescent="0.4">
      <c r="A12" s="7">
        <v>4</v>
      </c>
      <c r="B12" s="105">
        <v>44081</v>
      </c>
      <c r="C12" s="106">
        <v>2</v>
      </c>
      <c r="D12" s="107">
        <v>1.27</v>
      </c>
      <c r="E12" s="98">
        <v>1.5</v>
      </c>
      <c r="F12" s="62">
        <v>2</v>
      </c>
      <c r="G12" s="65">
        <f t="shared" si="1"/>
        <v>184365.25387000002</v>
      </c>
      <c r="H12" s="65">
        <f t="shared" si="1"/>
        <v>213403.75</v>
      </c>
      <c r="I12" s="65">
        <f t="shared" si="1"/>
        <v>125440</v>
      </c>
      <c r="J12" s="66">
        <f t="shared" si="2"/>
        <v>40050.381000000008</v>
      </c>
      <c r="K12" s="67">
        <f t="shared" si="2"/>
        <v>44152.5</v>
      </c>
      <c r="L12" s="68">
        <f t="shared" si="2"/>
        <v>23520</v>
      </c>
      <c r="M12" s="66">
        <f t="shared" si="0"/>
        <v>50863.983870000011</v>
      </c>
      <c r="N12" s="67">
        <f t="shared" si="0"/>
        <v>66228.75</v>
      </c>
      <c r="O12" s="68">
        <f t="shared" si="0"/>
        <v>47040</v>
      </c>
      <c r="P12" s="35"/>
      <c r="Q12" s="35"/>
      <c r="R12" s="35"/>
    </row>
    <row r="13" spans="1:18" x14ac:dyDescent="0.4">
      <c r="A13" s="7">
        <v>5</v>
      </c>
      <c r="B13" s="105">
        <v>44070</v>
      </c>
      <c r="C13" s="106">
        <v>1</v>
      </c>
      <c r="D13" s="107">
        <v>-1</v>
      </c>
      <c r="E13" s="98">
        <v>-1</v>
      </c>
      <c r="F13" s="62">
        <v>-1</v>
      </c>
      <c r="G13" s="65">
        <f t="shared" si="1"/>
        <v>129055.67770900001</v>
      </c>
      <c r="H13" s="65">
        <f t="shared" si="1"/>
        <v>149382.625</v>
      </c>
      <c r="I13" s="65">
        <f t="shared" si="1"/>
        <v>87808</v>
      </c>
      <c r="J13" s="66">
        <f t="shared" si="2"/>
        <v>55309.576161000005</v>
      </c>
      <c r="K13" s="67">
        <f t="shared" si="2"/>
        <v>64021.125</v>
      </c>
      <c r="L13" s="68">
        <f t="shared" si="2"/>
        <v>37632</v>
      </c>
      <c r="M13" s="66">
        <f t="shared" si="0"/>
        <v>-55309.576161000005</v>
      </c>
      <c r="N13" s="67">
        <f t="shared" si="0"/>
        <v>-64021.125</v>
      </c>
      <c r="O13" s="68">
        <f t="shared" si="0"/>
        <v>-37632</v>
      </c>
      <c r="P13" s="35"/>
      <c r="Q13" s="35"/>
      <c r="R13" s="35"/>
    </row>
    <row r="14" spans="1:18" x14ac:dyDescent="0.4">
      <c r="A14" s="7">
        <v>6</v>
      </c>
      <c r="B14" s="105">
        <v>44041</v>
      </c>
      <c r="C14" s="106">
        <v>1</v>
      </c>
      <c r="D14" s="107">
        <v>1.27</v>
      </c>
      <c r="E14" s="98">
        <v>1.5</v>
      </c>
      <c r="F14" s="62">
        <v>2</v>
      </c>
      <c r="G14" s="65">
        <f t="shared" si="1"/>
        <v>178225.89091612902</v>
      </c>
      <c r="H14" s="65">
        <f t="shared" si="1"/>
        <v>216604.80624999999</v>
      </c>
      <c r="I14" s="65">
        <f t="shared" si="1"/>
        <v>140492.79999999999</v>
      </c>
      <c r="J14" s="66">
        <f t="shared" si="2"/>
        <v>38716.703312700003</v>
      </c>
      <c r="K14" s="67">
        <f t="shared" si="2"/>
        <v>44814.787499999999</v>
      </c>
      <c r="L14" s="68">
        <f t="shared" si="2"/>
        <v>26342.400000000001</v>
      </c>
      <c r="M14" s="66">
        <f t="shared" si="0"/>
        <v>49170.213207129003</v>
      </c>
      <c r="N14" s="67">
        <f t="shared" si="0"/>
        <v>67222.181249999994</v>
      </c>
      <c r="O14" s="68">
        <f t="shared" si="0"/>
        <v>52684.800000000003</v>
      </c>
      <c r="P14" s="35"/>
      <c r="Q14" s="35"/>
      <c r="R14" s="35"/>
    </row>
    <row r="15" spans="1:18" x14ac:dyDescent="0.4">
      <c r="A15" s="7">
        <v>7</v>
      </c>
      <c r="B15" s="105">
        <v>43921</v>
      </c>
      <c r="C15" s="106">
        <v>2</v>
      </c>
      <c r="D15" s="107">
        <v>-1</v>
      </c>
      <c r="E15" s="98">
        <v>-1</v>
      </c>
      <c r="F15" s="62">
        <v>-1</v>
      </c>
      <c r="G15" s="65">
        <f t="shared" si="1"/>
        <v>124758.12364129032</v>
      </c>
      <c r="H15" s="65">
        <f t="shared" si="1"/>
        <v>151623.364375</v>
      </c>
      <c r="I15" s="65">
        <f t="shared" si="1"/>
        <v>98344.959999999992</v>
      </c>
      <c r="J15" s="66">
        <f t="shared" si="2"/>
        <v>53467.767274838705</v>
      </c>
      <c r="K15" s="67">
        <f t="shared" si="2"/>
        <v>64981.441874999997</v>
      </c>
      <c r="L15" s="68">
        <f t="shared" si="2"/>
        <v>42147.839999999997</v>
      </c>
      <c r="M15" s="66">
        <f t="shared" si="0"/>
        <v>-53467.767274838705</v>
      </c>
      <c r="N15" s="67">
        <f t="shared" si="0"/>
        <v>-64981.441874999997</v>
      </c>
      <c r="O15" s="68">
        <f t="shared" si="0"/>
        <v>-42147.839999999997</v>
      </c>
      <c r="P15" s="35"/>
      <c r="Q15" s="35"/>
      <c r="R15" s="35"/>
    </row>
    <row r="16" spans="1:18" x14ac:dyDescent="0.4">
      <c r="A16" s="7">
        <v>8</v>
      </c>
      <c r="B16" s="105">
        <v>43909</v>
      </c>
      <c r="C16" s="106">
        <v>2</v>
      </c>
      <c r="D16" s="107">
        <v>1.27</v>
      </c>
      <c r="E16" s="98">
        <v>1.5</v>
      </c>
      <c r="F16" s="62">
        <v>2</v>
      </c>
      <c r="G16" s="65">
        <f t="shared" si="1"/>
        <v>172290.96874862193</v>
      </c>
      <c r="H16" s="65">
        <f t="shared" si="1"/>
        <v>219853.87834375002</v>
      </c>
      <c r="I16" s="65">
        <f t="shared" si="1"/>
        <v>157351.93599999999</v>
      </c>
      <c r="J16" s="66">
        <f t="shared" si="2"/>
        <v>37427.437092387096</v>
      </c>
      <c r="K16" s="67">
        <f t="shared" si="2"/>
        <v>45487.009312500006</v>
      </c>
      <c r="L16" s="68">
        <f t="shared" si="2"/>
        <v>29503.487999999998</v>
      </c>
      <c r="M16" s="66">
        <f t="shared" si="0"/>
        <v>47532.84510733161</v>
      </c>
      <c r="N16" s="67">
        <f t="shared" si="0"/>
        <v>68230.513968750005</v>
      </c>
      <c r="O16" s="68">
        <f t="shared" si="0"/>
        <v>59006.975999999995</v>
      </c>
      <c r="P16" s="35"/>
      <c r="Q16" s="35"/>
      <c r="R16" s="35"/>
    </row>
    <row r="17" spans="1:18" x14ac:dyDescent="0.4">
      <c r="A17" s="7">
        <v>9</v>
      </c>
      <c r="B17" s="105">
        <v>43902</v>
      </c>
      <c r="C17" s="106">
        <v>2</v>
      </c>
      <c r="D17" s="107">
        <v>1.27</v>
      </c>
      <c r="E17" s="98">
        <v>1.5</v>
      </c>
      <c r="F17" s="63">
        <v>2</v>
      </c>
      <c r="G17" s="65">
        <f t="shared" si="1"/>
        <v>237933.82784184688</v>
      </c>
      <c r="H17" s="65">
        <f t="shared" si="1"/>
        <v>318788.12359843752</v>
      </c>
      <c r="I17" s="65">
        <f t="shared" si="1"/>
        <v>251763.09759999998</v>
      </c>
      <c r="J17" s="66">
        <f t="shared" si="2"/>
        <v>51687.290624586574</v>
      </c>
      <c r="K17" s="67">
        <f t="shared" si="2"/>
        <v>65956.163503125019</v>
      </c>
      <c r="L17" s="68">
        <f t="shared" si="2"/>
        <v>47205.580800000003</v>
      </c>
      <c r="M17" s="66">
        <f t="shared" si="0"/>
        <v>65642.85909322495</v>
      </c>
      <c r="N17" s="67">
        <f t="shared" si="0"/>
        <v>98934.245254687528</v>
      </c>
      <c r="O17" s="68">
        <f t="shared" si="0"/>
        <v>94411.161600000007</v>
      </c>
      <c r="P17" s="64"/>
      <c r="Q17" s="35"/>
      <c r="R17" s="35"/>
    </row>
    <row r="18" spans="1:18" x14ac:dyDescent="0.4">
      <c r="A18" s="7">
        <v>10</v>
      </c>
      <c r="B18" s="105">
        <v>43887</v>
      </c>
      <c r="C18" s="106">
        <v>1</v>
      </c>
      <c r="D18" s="107">
        <v>-1</v>
      </c>
      <c r="E18" s="98">
        <v>-1</v>
      </c>
      <c r="F18" s="62">
        <v>-1</v>
      </c>
      <c r="G18" s="65">
        <f t="shared" si="1"/>
        <v>166553.67948929282</v>
      </c>
      <c r="H18" s="65">
        <f t="shared" si="1"/>
        <v>223151.68651890627</v>
      </c>
      <c r="I18" s="65">
        <f>IF(F18="","",I17+O18)</f>
        <v>176234.16832</v>
      </c>
      <c r="J18" s="66">
        <f t="shared" si="2"/>
        <v>71380.148352554068</v>
      </c>
      <c r="K18" s="67">
        <f t="shared" si="2"/>
        <v>95636.437079531257</v>
      </c>
      <c r="L18" s="68">
        <f>IF(I17="","",I17*$J$6/100)</f>
        <v>75528.929279999997</v>
      </c>
      <c r="M18" s="66">
        <f t="shared" si="0"/>
        <v>-71380.148352554068</v>
      </c>
      <c r="N18" s="67">
        <f t="shared" si="0"/>
        <v>-95636.437079531257</v>
      </c>
      <c r="O18" s="68">
        <f t="shared" si="0"/>
        <v>-75528.929279999997</v>
      </c>
      <c r="P18" s="35"/>
      <c r="Q18" s="35"/>
      <c r="R18" s="35"/>
    </row>
    <row r="19" spans="1:18" x14ac:dyDescent="0.4">
      <c r="A19" s="7">
        <v>11</v>
      </c>
      <c r="B19" s="105">
        <v>43882</v>
      </c>
      <c r="C19" s="106">
        <v>1</v>
      </c>
      <c r="D19" s="107">
        <v>1.27</v>
      </c>
      <c r="E19" s="98">
        <v>1.5</v>
      </c>
      <c r="F19" s="63">
        <v>2</v>
      </c>
      <c r="G19" s="65">
        <f t="shared" si="1"/>
        <v>230010.63137471338</v>
      </c>
      <c r="H19" s="65">
        <f t="shared" si="1"/>
        <v>323569.9454524141</v>
      </c>
      <c r="I19" s="65">
        <f t="shared" si="1"/>
        <v>281974.66931199998</v>
      </c>
      <c r="J19" s="66">
        <f t="shared" si="2"/>
        <v>49966.103846787846</v>
      </c>
      <c r="K19" s="67">
        <f t="shared" si="2"/>
        <v>66945.505955671877</v>
      </c>
      <c r="L19" s="68">
        <f t="shared" si="2"/>
        <v>52870.250495999993</v>
      </c>
      <c r="M19" s="66">
        <f t="shared" si="0"/>
        <v>63456.951885420567</v>
      </c>
      <c r="N19" s="67">
        <f t="shared" si="0"/>
        <v>100418.25893350781</v>
      </c>
      <c r="O19" s="68">
        <f t="shared" si="0"/>
        <v>105740.50099199999</v>
      </c>
      <c r="P19" s="64"/>
      <c r="Q19" s="35"/>
      <c r="R19" s="35"/>
    </row>
    <row r="20" spans="1:18" x14ac:dyDescent="0.4">
      <c r="A20" s="7">
        <v>12</v>
      </c>
      <c r="B20" s="105">
        <v>43853</v>
      </c>
      <c r="C20" s="106">
        <v>2</v>
      </c>
      <c r="D20" s="107">
        <v>1.27</v>
      </c>
      <c r="E20" s="98">
        <v>1.5</v>
      </c>
      <c r="F20" s="63">
        <v>2</v>
      </c>
      <c r="G20" s="65">
        <f t="shared" si="1"/>
        <v>317644.68192847917</v>
      </c>
      <c r="H20" s="65">
        <f t="shared" si="1"/>
        <v>469176.42090600042</v>
      </c>
      <c r="I20" s="65">
        <f t="shared" si="1"/>
        <v>451159.47089919995</v>
      </c>
      <c r="J20" s="66">
        <f t="shared" si="2"/>
        <v>69003.189412414009</v>
      </c>
      <c r="K20" s="67">
        <f t="shared" si="2"/>
        <v>97070.983635724231</v>
      </c>
      <c r="L20" s="68">
        <f t="shared" si="2"/>
        <v>84592.400793599983</v>
      </c>
      <c r="M20" s="66">
        <f t="shared" si="0"/>
        <v>87634.050553765788</v>
      </c>
      <c r="N20" s="67">
        <f t="shared" si="0"/>
        <v>145606.47545358635</v>
      </c>
      <c r="O20" s="68">
        <f t="shared" si="0"/>
        <v>169184.80158719997</v>
      </c>
      <c r="P20" s="35"/>
      <c r="Q20" s="35"/>
      <c r="R20" s="35"/>
    </row>
    <row r="21" spans="1:18" x14ac:dyDescent="0.4">
      <c r="A21" s="7">
        <v>13</v>
      </c>
      <c r="B21" s="105">
        <v>43847</v>
      </c>
      <c r="C21" s="106">
        <v>2</v>
      </c>
      <c r="D21" s="107">
        <v>1.27</v>
      </c>
      <c r="E21" s="98">
        <v>1.5</v>
      </c>
      <c r="F21" s="63">
        <v>2</v>
      </c>
      <c r="G21" s="65">
        <f t="shared" si="1"/>
        <v>438667.30574322975</v>
      </c>
      <c r="H21" s="65">
        <f t="shared" si="1"/>
        <v>680305.81031370058</v>
      </c>
      <c r="I21" s="65">
        <f t="shared" si="1"/>
        <v>721855.15343871992</v>
      </c>
      <c r="J21" s="66">
        <f t="shared" si="2"/>
        <v>95293.404578543748</v>
      </c>
      <c r="K21" s="67">
        <f t="shared" si="2"/>
        <v>140752.92627180013</v>
      </c>
      <c r="L21" s="68">
        <f t="shared" si="2"/>
        <v>135347.84126975999</v>
      </c>
      <c r="M21" s="66">
        <f t="shared" si="0"/>
        <v>121022.62381475056</v>
      </c>
      <c r="N21" s="67">
        <f t="shared" si="0"/>
        <v>211129.38940770019</v>
      </c>
      <c r="O21" s="68">
        <f t="shared" si="0"/>
        <v>270695.68253951997</v>
      </c>
      <c r="P21" s="64"/>
      <c r="Q21" s="35"/>
      <c r="R21" s="35"/>
    </row>
    <row r="22" spans="1:18" x14ac:dyDescent="0.4">
      <c r="A22" s="7">
        <v>14</v>
      </c>
      <c r="B22" s="108">
        <v>43816</v>
      </c>
      <c r="C22" s="106">
        <v>1</v>
      </c>
      <c r="D22" s="107">
        <v>-1</v>
      </c>
      <c r="E22" s="98">
        <v>-1</v>
      </c>
      <c r="F22" s="62">
        <v>-1</v>
      </c>
      <c r="G22" s="65">
        <f t="shared" si="1"/>
        <v>307067.11402026081</v>
      </c>
      <c r="H22" s="65">
        <f t="shared" si="1"/>
        <v>476214.06721959042</v>
      </c>
      <c r="I22" s="65">
        <f t="shared" si="1"/>
        <v>505298.60740710399</v>
      </c>
      <c r="J22" s="66">
        <f t="shared" si="2"/>
        <v>131600.19172296894</v>
      </c>
      <c r="K22" s="67">
        <f t="shared" si="2"/>
        <v>204091.74309411019</v>
      </c>
      <c r="L22" s="68">
        <f t="shared" si="2"/>
        <v>216556.54603161596</v>
      </c>
      <c r="M22" s="66">
        <f t="shared" si="0"/>
        <v>-131600.19172296894</v>
      </c>
      <c r="N22" s="67">
        <f t="shared" si="0"/>
        <v>-204091.74309411019</v>
      </c>
      <c r="O22" s="68">
        <f t="shared" si="0"/>
        <v>-216556.54603161596</v>
      </c>
      <c r="P22" s="35"/>
      <c r="Q22" s="35"/>
      <c r="R22" s="35"/>
    </row>
    <row r="23" spans="1:18" x14ac:dyDescent="0.4">
      <c r="A23" s="7">
        <v>15</v>
      </c>
      <c r="B23" s="105">
        <v>44176</v>
      </c>
      <c r="C23" s="106">
        <v>1</v>
      </c>
      <c r="D23" s="107">
        <v>1.27</v>
      </c>
      <c r="E23" s="98">
        <v>1.5</v>
      </c>
      <c r="F23" s="63">
        <v>2</v>
      </c>
      <c r="G23" s="65">
        <f t="shared" si="1"/>
        <v>424059.68446198019</v>
      </c>
      <c r="H23" s="65">
        <f t="shared" si="1"/>
        <v>690510.39746840601</v>
      </c>
      <c r="I23" s="65">
        <f t="shared" si="1"/>
        <v>808477.77185136639</v>
      </c>
      <c r="J23" s="66">
        <f t="shared" si="2"/>
        <v>92120.134206078234</v>
      </c>
      <c r="K23" s="67">
        <f t="shared" si="2"/>
        <v>142864.22016587711</v>
      </c>
      <c r="L23" s="68">
        <f t="shared" si="2"/>
        <v>151589.5822221312</v>
      </c>
      <c r="M23" s="66">
        <f t="shared" si="0"/>
        <v>116992.57044171936</v>
      </c>
      <c r="N23" s="67">
        <f t="shared" si="0"/>
        <v>214296.33024881565</v>
      </c>
      <c r="O23" s="68">
        <f t="shared" si="0"/>
        <v>303179.16444426239</v>
      </c>
      <c r="P23" s="35"/>
      <c r="Q23" s="35"/>
      <c r="R23" s="35"/>
    </row>
    <row r="24" spans="1:18" x14ac:dyDescent="0.4">
      <c r="A24" s="7">
        <v>16</v>
      </c>
      <c r="B24" s="105">
        <v>44157</v>
      </c>
      <c r="C24" s="106">
        <v>2</v>
      </c>
      <c r="D24" s="107">
        <v>1.27</v>
      </c>
      <c r="E24" s="98">
        <v>1.5</v>
      </c>
      <c r="F24" s="62">
        <v>-1</v>
      </c>
      <c r="G24" s="65">
        <f t="shared" si="1"/>
        <v>585626.42424199462</v>
      </c>
      <c r="H24" s="65">
        <f t="shared" si="1"/>
        <v>1001240.0763291887</v>
      </c>
      <c r="I24" s="65">
        <f t="shared" si="1"/>
        <v>565934.44029595645</v>
      </c>
      <c r="J24" s="66">
        <f t="shared" si="2"/>
        <v>127217.90533859405</v>
      </c>
      <c r="K24" s="67">
        <f t="shared" si="2"/>
        <v>207153.1192405218</v>
      </c>
      <c r="L24" s="68">
        <f t="shared" si="2"/>
        <v>242543.33155540991</v>
      </c>
      <c r="M24" s="66">
        <f t="shared" si="0"/>
        <v>161566.73978001444</v>
      </c>
      <c r="N24" s="67">
        <f t="shared" si="0"/>
        <v>310729.6788607827</v>
      </c>
      <c r="O24" s="68">
        <f t="shared" si="0"/>
        <v>-242543.33155540991</v>
      </c>
      <c r="P24" s="35"/>
      <c r="Q24" s="35"/>
      <c r="R24" s="35"/>
    </row>
    <row r="25" spans="1:18" x14ac:dyDescent="0.4">
      <c r="A25" s="7">
        <v>17</v>
      </c>
      <c r="B25" s="105">
        <v>44149</v>
      </c>
      <c r="C25" s="106">
        <v>2</v>
      </c>
      <c r="D25" s="107">
        <v>-1</v>
      </c>
      <c r="E25" s="98">
        <v>-1</v>
      </c>
      <c r="F25" s="62">
        <v>-1</v>
      </c>
      <c r="G25" s="65">
        <f t="shared" si="1"/>
        <v>409938.49696939625</v>
      </c>
      <c r="H25" s="65">
        <f t="shared" si="1"/>
        <v>700868.05343043199</v>
      </c>
      <c r="I25" s="65">
        <f t="shared" si="1"/>
        <v>396154.10820716951</v>
      </c>
      <c r="J25" s="66">
        <f t="shared" si="2"/>
        <v>175687.92727259838</v>
      </c>
      <c r="K25" s="67">
        <f t="shared" si="2"/>
        <v>300372.02289875661</v>
      </c>
      <c r="L25" s="68">
        <f t="shared" si="2"/>
        <v>169780.33208878693</v>
      </c>
      <c r="M25" s="66">
        <f t="shared" ref="M25:O58" si="3">IF(D25="","",J25*D25)</f>
        <v>-175687.92727259838</v>
      </c>
      <c r="N25" s="67">
        <f t="shared" si="3"/>
        <v>-300372.02289875661</v>
      </c>
      <c r="O25" s="68">
        <f t="shared" si="3"/>
        <v>-169780.33208878693</v>
      </c>
      <c r="P25" s="35"/>
      <c r="Q25" s="35"/>
      <c r="R25" s="35"/>
    </row>
    <row r="26" spans="1:18" x14ac:dyDescent="0.4">
      <c r="A26" s="7">
        <v>18</v>
      </c>
      <c r="B26" s="105">
        <v>44120</v>
      </c>
      <c r="C26" s="106">
        <v>1</v>
      </c>
      <c r="D26" s="107">
        <v>1.27</v>
      </c>
      <c r="E26" s="98">
        <v>1.5</v>
      </c>
      <c r="F26" s="63">
        <v>2</v>
      </c>
      <c r="G26" s="65">
        <f t="shared" ref="G26:I41" si="4">IF(D26="","",G25+M26)</f>
        <v>566125.06431473629</v>
      </c>
      <c r="H26" s="65">
        <f t="shared" si="4"/>
        <v>1016258.6774741263</v>
      </c>
      <c r="I26" s="65">
        <f t="shared" si="4"/>
        <v>633846.57313147117</v>
      </c>
      <c r="J26" s="66">
        <f t="shared" ref="J26:L45" si="5">IF(G25="","",G25*$J$6/100)</f>
        <v>122981.54909081888</v>
      </c>
      <c r="K26" s="67">
        <f t="shared" si="5"/>
        <v>210260.41602912958</v>
      </c>
      <c r="L26" s="68">
        <f t="shared" si="5"/>
        <v>118846.23246215085</v>
      </c>
      <c r="M26" s="66">
        <f t="shared" si="3"/>
        <v>156186.56734533998</v>
      </c>
      <c r="N26" s="67">
        <f t="shared" si="3"/>
        <v>315390.62404369435</v>
      </c>
      <c r="O26" s="68">
        <f t="shared" si="3"/>
        <v>237692.46492430169</v>
      </c>
      <c r="P26" s="35"/>
      <c r="Q26" s="35"/>
      <c r="R26" s="35"/>
    </row>
    <row r="27" spans="1:18" x14ac:dyDescent="0.4">
      <c r="A27" s="7">
        <v>19</v>
      </c>
      <c r="B27" s="105">
        <v>44107</v>
      </c>
      <c r="C27" s="106">
        <v>1</v>
      </c>
      <c r="D27" s="107">
        <v>1.27</v>
      </c>
      <c r="E27" s="98">
        <v>1.5</v>
      </c>
      <c r="F27" s="63">
        <v>2</v>
      </c>
      <c r="G27" s="65">
        <f t="shared" si="4"/>
        <v>781818.71381865081</v>
      </c>
      <c r="H27" s="65">
        <f t="shared" si="4"/>
        <v>1473575.0823374833</v>
      </c>
      <c r="I27" s="65">
        <f t="shared" si="4"/>
        <v>1014154.5170103539</v>
      </c>
      <c r="J27" s="66">
        <f t="shared" si="5"/>
        <v>169837.5192944209</v>
      </c>
      <c r="K27" s="67">
        <f t="shared" si="5"/>
        <v>304877.60324223788</v>
      </c>
      <c r="L27" s="68">
        <f t="shared" si="5"/>
        <v>190153.97193944134</v>
      </c>
      <c r="M27" s="66">
        <f t="shared" si="3"/>
        <v>215693.64950391455</v>
      </c>
      <c r="N27" s="67">
        <f t="shared" si="3"/>
        <v>457316.40486335685</v>
      </c>
      <c r="O27" s="68">
        <f t="shared" si="3"/>
        <v>380307.94387888268</v>
      </c>
      <c r="P27" s="35"/>
      <c r="Q27" s="35"/>
      <c r="R27" s="35"/>
    </row>
    <row r="28" spans="1:18" x14ac:dyDescent="0.4">
      <c r="A28" s="7">
        <v>20</v>
      </c>
      <c r="B28" s="105">
        <v>44071</v>
      </c>
      <c r="C28" s="106">
        <v>2</v>
      </c>
      <c r="D28" s="107">
        <v>1.27</v>
      </c>
      <c r="E28" s="98">
        <v>1.5</v>
      </c>
      <c r="F28" s="63">
        <v>2</v>
      </c>
      <c r="G28" s="65">
        <f t="shared" si="4"/>
        <v>1079691.6437835568</v>
      </c>
      <c r="H28" s="65">
        <f t="shared" si="4"/>
        <v>2136683.8693893505</v>
      </c>
      <c r="I28" s="65">
        <f t="shared" si="4"/>
        <v>1622647.2272165662</v>
      </c>
      <c r="J28" s="66">
        <f t="shared" si="5"/>
        <v>234545.61414559523</v>
      </c>
      <c r="K28" s="67">
        <f t="shared" si="5"/>
        <v>442072.52470124495</v>
      </c>
      <c r="L28" s="68">
        <f t="shared" si="5"/>
        <v>304246.35510310618</v>
      </c>
      <c r="M28" s="66">
        <f t="shared" si="3"/>
        <v>297872.92996490595</v>
      </c>
      <c r="N28" s="67">
        <f t="shared" si="3"/>
        <v>663108.78705186746</v>
      </c>
      <c r="O28" s="68">
        <f t="shared" si="3"/>
        <v>608492.71020621236</v>
      </c>
      <c r="P28" s="35"/>
      <c r="Q28" s="35"/>
      <c r="R28" s="35"/>
    </row>
    <row r="29" spans="1:18" x14ac:dyDescent="0.4">
      <c r="A29" s="7">
        <v>21</v>
      </c>
      <c r="B29" s="105">
        <v>44065</v>
      </c>
      <c r="C29" s="106">
        <v>2</v>
      </c>
      <c r="D29" s="107">
        <v>-1</v>
      </c>
      <c r="E29" s="98">
        <v>-1</v>
      </c>
      <c r="F29" s="62">
        <v>-1</v>
      </c>
      <c r="G29" s="65">
        <f t="shared" si="4"/>
        <v>755784.15064848971</v>
      </c>
      <c r="H29" s="65">
        <f t="shared" si="4"/>
        <v>1495678.7085725456</v>
      </c>
      <c r="I29" s="65">
        <f t="shared" si="4"/>
        <v>1135853.0590515963</v>
      </c>
      <c r="J29" s="66">
        <f t="shared" si="5"/>
        <v>323907.49313506705</v>
      </c>
      <c r="K29" s="67">
        <f t="shared" si="5"/>
        <v>641005.16081680509</v>
      </c>
      <c r="L29" s="68">
        <f t="shared" si="5"/>
        <v>486794.16816496983</v>
      </c>
      <c r="M29" s="66">
        <f t="shared" si="3"/>
        <v>-323907.49313506705</v>
      </c>
      <c r="N29" s="67">
        <f t="shared" si="3"/>
        <v>-641005.16081680509</v>
      </c>
      <c r="O29" s="68">
        <f t="shared" si="3"/>
        <v>-486794.16816496983</v>
      </c>
      <c r="P29" s="35"/>
      <c r="Q29" s="35"/>
      <c r="R29" s="35"/>
    </row>
    <row r="30" spans="1:18" x14ac:dyDescent="0.4">
      <c r="A30" s="7">
        <v>22</v>
      </c>
      <c r="B30" s="105">
        <v>44062</v>
      </c>
      <c r="C30" s="106">
        <v>2</v>
      </c>
      <c r="D30" s="107">
        <v>-1</v>
      </c>
      <c r="E30" s="98">
        <v>-1</v>
      </c>
      <c r="F30" s="62">
        <v>-1</v>
      </c>
      <c r="G30" s="65">
        <f t="shared" si="4"/>
        <v>529048.90545394283</v>
      </c>
      <c r="H30" s="65">
        <f t="shared" si="4"/>
        <v>1046975.0960007819</v>
      </c>
      <c r="I30" s="65">
        <f t="shared" si="4"/>
        <v>795097.14133611741</v>
      </c>
      <c r="J30" s="66">
        <f t="shared" si="5"/>
        <v>226735.24519454691</v>
      </c>
      <c r="K30" s="67">
        <f t="shared" si="5"/>
        <v>448703.61257176369</v>
      </c>
      <c r="L30" s="68">
        <f t="shared" si="5"/>
        <v>340755.91771547892</v>
      </c>
      <c r="M30" s="66">
        <f t="shared" si="3"/>
        <v>-226735.24519454691</v>
      </c>
      <c r="N30" s="67">
        <f t="shared" si="3"/>
        <v>-448703.61257176369</v>
      </c>
      <c r="O30" s="68">
        <f t="shared" si="3"/>
        <v>-340755.91771547892</v>
      </c>
      <c r="P30" s="35"/>
      <c r="Q30" s="35"/>
      <c r="R30" s="35"/>
    </row>
    <row r="31" spans="1:18" x14ac:dyDescent="0.4">
      <c r="A31" s="7">
        <v>23</v>
      </c>
      <c r="B31" s="105">
        <v>44057</v>
      </c>
      <c r="C31" s="106">
        <v>2</v>
      </c>
      <c r="D31" s="107">
        <v>1.27</v>
      </c>
      <c r="E31" s="98">
        <v>1.5</v>
      </c>
      <c r="F31" s="63">
        <v>2</v>
      </c>
      <c r="G31" s="65">
        <f t="shared" si="4"/>
        <v>730616.53843189508</v>
      </c>
      <c r="H31" s="65">
        <f t="shared" si="4"/>
        <v>1518113.8892011337</v>
      </c>
      <c r="I31" s="65">
        <f t="shared" si="4"/>
        <v>1272155.4261377878</v>
      </c>
      <c r="J31" s="66">
        <f t="shared" si="5"/>
        <v>158714.67163618284</v>
      </c>
      <c r="K31" s="67">
        <f t="shared" si="5"/>
        <v>314092.52880023455</v>
      </c>
      <c r="L31" s="68">
        <f t="shared" si="5"/>
        <v>238529.14240083523</v>
      </c>
      <c r="M31" s="66">
        <f t="shared" si="3"/>
        <v>201567.63297795222</v>
      </c>
      <c r="N31" s="67">
        <f t="shared" si="3"/>
        <v>471138.79320035182</v>
      </c>
      <c r="O31" s="68">
        <f t="shared" si="3"/>
        <v>477058.28480167047</v>
      </c>
      <c r="P31" s="35"/>
      <c r="Q31" s="35"/>
      <c r="R31" s="35"/>
    </row>
    <row r="32" spans="1:18" x14ac:dyDescent="0.4">
      <c r="A32" s="7">
        <v>24</v>
      </c>
      <c r="B32" s="105">
        <v>44042</v>
      </c>
      <c r="C32" s="106">
        <v>1</v>
      </c>
      <c r="D32" s="107">
        <v>-1</v>
      </c>
      <c r="E32" s="98">
        <v>-1</v>
      </c>
      <c r="F32" s="62">
        <v>-1</v>
      </c>
      <c r="G32" s="65">
        <f t="shared" si="4"/>
        <v>511431.57690232655</v>
      </c>
      <c r="H32" s="65">
        <f t="shared" si="4"/>
        <v>1062679.7224407936</v>
      </c>
      <c r="I32" s="65">
        <f t="shared" si="4"/>
        <v>890508.79829645134</v>
      </c>
      <c r="J32" s="66">
        <f t="shared" si="5"/>
        <v>219184.96152956851</v>
      </c>
      <c r="K32" s="67">
        <f t="shared" si="5"/>
        <v>455434.1667603401</v>
      </c>
      <c r="L32" s="68">
        <f t="shared" si="5"/>
        <v>381646.62784133636</v>
      </c>
      <c r="M32" s="66">
        <f t="shared" si="3"/>
        <v>-219184.96152956851</v>
      </c>
      <c r="N32" s="67">
        <f t="shared" si="3"/>
        <v>-455434.1667603401</v>
      </c>
      <c r="O32" s="68">
        <f t="shared" si="3"/>
        <v>-381646.62784133636</v>
      </c>
      <c r="P32" s="35"/>
      <c r="Q32" s="35"/>
      <c r="R32" s="35"/>
    </row>
    <row r="33" spans="1:18" x14ac:dyDescent="0.4">
      <c r="A33" s="7">
        <v>25</v>
      </c>
      <c r="B33" s="105">
        <v>44038</v>
      </c>
      <c r="C33" s="106">
        <v>2</v>
      </c>
      <c r="D33" s="107">
        <v>-1</v>
      </c>
      <c r="E33" s="98">
        <v>-1</v>
      </c>
      <c r="F33" s="62">
        <v>-1</v>
      </c>
      <c r="G33" s="65">
        <f t="shared" si="4"/>
        <v>358002.10383162857</v>
      </c>
      <c r="H33" s="65">
        <f t="shared" si="4"/>
        <v>743875.8057085555</v>
      </c>
      <c r="I33" s="65">
        <f t="shared" si="4"/>
        <v>623356.15880751587</v>
      </c>
      <c r="J33" s="66">
        <f t="shared" si="5"/>
        <v>153429.47307069798</v>
      </c>
      <c r="K33" s="67">
        <f t="shared" si="5"/>
        <v>318803.91673223808</v>
      </c>
      <c r="L33" s="68">
        <f t="shared" si="5"/>
        <v>267152.63948893541</v>
      </c>
      <c r="M33" s="66">
        <f t="shared" si="3"/>
        <v>-153429.47307069798</v>
      </c>
      <c r="N33" s="67">
        <f t="shared" si="3"/>
        <v>-318803.91673223808</v>
      </c>
      <c r="O33" s="68">
        <f t="shared" si="3"/>
        <v>-267152.63948893541</v>
      </c>
      <c r="P33" s="35"/>
      <c r="Q33" s="35"/>
      <c r="R33" s="35"/>
    </row>
    <row r="34" spans="1:18" x14ac:dyDescent="0.4">
      <c r="A34" s="7">
        <v>26</v>
      </c>
      <c r="B34" s="105">
        <v>44017</v>
      </c>
      <c r="C34" s="106">
        <v>2</v>
      </c>
      <c r="D34" s="107">
        <v>1.27</v>
      </c>
      <c r="E34" s="98">
        <v>1.5</v>
      </c>
      <c r="F34" s="63">
        <v>2</v>
      </c>
      <c r="G34" s="65">
        <f t="shared" si="4"/>
        <v>494400.90539147903</v>
      </c>
      <c r="H34" s="65">
        <f t="shared" si="4"/>
        <v>1078619.9182774054</v>
      </c>
      <c r="I34" s="65">
        <f t="shared" si="4"/>
        <v>997369.85409202543</v>
      </c>
      <c r="J34" s="66">
        <f t="shared" si="5"/>
        <v>107400.63114948857</v>
      </c>
      <c r="K34" s="67">
        <f t="shared" si="5"/>
        <v>223162.74171256664</v>
      </c>
      <c r="L34" s="68">
        <f t="shared" si="5"/>
        <v>187006.84764225475</v>
      </c>
      <c r="M34" s="66">
        <f t="shared" si="3"/>
        <v>136398.80155985049</v>
      </c>
      <c r="N34" s="67">
        <f t="shared" si="3"/>
        <v>334744.11256884993</v>
      </c>
      <c r="O34" s="68">
        <f t="shared" si="3"/>
        <v>374013.69528450951</v>
      </c>
      <c r="P34" s="35"/>
      <c r="Q34" s="35"/>
      <c r="R34" s="35"/>
    </row>
    <row r="35" spans="1:18" x14ac:dyDescent="0.4">
      <c r="A35" s="7">
        <v>27</v>
      </c>
      <c r="B35" s="105">
        <v>44016</v>
      </c>
      <c r="C35" s="106">
        <v>2</v>
      </c>
      <c r="D35" s="107">
        <v>1.27</v>
      </c>
      <c r="E35" s="98">
        <v>1.5</v>
      </c>
      <c r="F35" s="63">
        <v>2</v>
      </c>
      <c r="G35" s="65">
        <f t="shared" si="4"/>
        <v>682767.65034563257</v>
      </c>
      <c r="H35" s="65">
        <f t="shared" si="4"/>
        <v>1563998.8815022379</v>
      </c>
      <c r="I35" s="65">
        <f t="shared" si="4"/>
        <v>1595791.7665472408</v>
      </c>
      <c r="J35" s="66">
        <f t="shared" si="5"/>
        <v>148320.27161744371</v>
      </c>
      <c r="K35" s="67">
        <f t="shared" si="5"/>
        <v>323585.97548322164</v>
      </c>
      <c r="L35" s="68">
        <f t="shared" si="5"/>
        <v>299210.95622760762</v>
      </c>
      <c r="M35" s="66">
        <f t="shared" si="3"/>
        <v>188366.74495415352</v>
      </c>
      <c r="N35" s="67">
        <f t="shared" si="3"/>
        <v>485378.96322483243</v>
      </c>
      <c r="O35" s="68">
        <f t="shared" si="3"/>
        <v>598421.91245521524</v>
      </c>
      <c r="P35" s="35"/>
      <c r="Q35" s="35"/>
      <c r="R35" s="35"/>
    </row>
    <row r="36" spans="1:18" x14ac:dyDescent="0.4">
      <c r="A36" s="7">
        <v>28</v>
      </c>
      <c r="B36" s="105">
        <v>44017</v>
      </c>
      <c r="C36" s="106">
        <v>2</v>
      </c>
      <c r="D36" s="107">
        <v>1.27</v>
      </c>
      <c r="E36" s="98">
        <v>1.5</v>
      </c>
      <c r="F36" s="63">
        <v>2</v>
      </c>
      <c r="G36" s="65">
        <f t="shared" si="4"/>
        <v>942902.12512731855</v>
      </c>
      <c r="H36" s="65">
        <f t="shared" si="4"/>
        <v>2267798.3781782449</v>
      </c>
      <c r="I36" s="65">
        <f t="shared" si="4"/>
        <v>2553266.8264755853</v>
      </c>
      <c r="J36" s="66">
        <f t="shared" si="5"/>
        <v>204830.29510368977</v>
      </c>
      <c r="K36" s="67">
        <f t="shared" si="5"/>
        <v>469199.66445067135</v>
      </c>
      <c r="L36" s="68">
        <f t="shared" si="5"/>
        <v>478737.52996417222</v>
      </c>
      <c r="M36" s="66">
        <f t="shared" si="3"/>
        <v>260134.474781686</v>
      </c>
      <c r="N36" s="67">
        <f t="shared" si="3"/>
        <v>703799.49667600705</v>
      </c>
      <c r="O36" s="68">
        <f t="shared" si="3"/>
        <v>957475.05992834445</v>
      </c>
      <c r="P36" s="35"/>
      <c r="Q36" s="35"/>
      <c r="R36" s="35"/>
    </row>
    <row r="37" spans="1:18" x14ac:dyDescent="0.4">
      <c r="A37" s="7">
        <v>29</v>
      </c>
      <c r="B37" s="105">
        <v>44014</v>
      </c>
      <c r="C37" s="106">
        <v>2</v>
      </c>
      <c r="D37" s="107">
        <v>1.27</v>
      </c>
      <c r="E37" s="98">
        <v>1.5</v>
      </c>
      <c r="F37" s="63">
        <v>2</v>
      </c>
      <c r="G37" s="65">
        <f t="shared" si="4"/>
        <v>1302147.8348008269</v>
      </c>
      <c r="H37" s="65">
        <f t="shared" si="4"/>
        <v>3288307.6483584549</v>
      </c>
      <c r="I37" s="65">
        <f t="shared" si="4"/>
        <v>4085226.9223609366</v>
      </c>
      <c r="J37" s="66">
        <f t="shared" si="5"/>
        <v>282870.63753819553</v>
      </c>
      <c r="K37" s="67">
        <f t="shared" si="5"/>
        <v>680339.51345347345</v>
      </c>
      <c r="L37" s="68">
        <f t="shared" si="5"/>
        <v>765980.04794267565</v>
      </c>
      <c r="M37" s="66">
        <f t="shared" si="3"/>
        <v>359245.7096735083</v>
      </c>
      <c r="N37" s="67">
        <f t="shared" si="3"/>
        <v>1020509.2701802102</v>
      </c>
      <c r="O37" s="68">
        <f t="shared" si="3"/>
        <v>1531960.0958853513</v>
      </c>
      <c r="P37" s="35"/>
      <c r="Q37" s="35"/>
      <c r="R37" s="35"/>
    </row>
    <row r="38" spans="1:18" x14ac:dyDescent="0.4">
      <c r="A38" s="7">
        <v>30</v>
      </c>
      <c r="B38" s="105">
        <v>44008</v>
      </c>
      <c r="C38" s="106">
        <v>2</v>
      </c>
      <c r="D38" s="107">
        <v>-1</v>
      </c>
      <c r="E38" s="98">
        <v>-1</v>
      </c>
      <c r="F38" s="62">
        <v>-1</v>
      </c>
      <c r="G38" s="65">
        <f t="shared" si="4"/>
        <v>911503.48436057882</v>
      </c>
      <c r="H38" s="65">
        <f t="shared" si="4"/>
        <v>2301815.3538509184</v>
      </c>
      <c r="I38" s="65">
        <f t="shared" si="4"/>
        <v>2859658.8456526557</v>
      </c>
      <c r="J38" s="66">
        <f t="shared" si="5"/>
        <v>390644.35044024803</v>
      </c>
      <c r="K38" s="67">
        <f t="shared" si="5"/>
        <v>986492.29450753646</v>
      </c>
      <c r="L38" s="68">
        <f t="shared" si="5"/>
        <v>1225568.0767082809</v>
      </c>
      <c r="M38" s="66">
        <f t="shared" si="3"/>
        <v>-390644.35044024803</v>
      </c>
      <c r="N38" s="67">
        <f t="shared" si="3"/>
        <v>-986492.29450753646</v>
      </c>
      <c r="O38" s="68">
        <f t="shared" si="3"/>
        <v>-1225568.0767082809</v>
      </c>
      <c r="P38" s="35"/>
      <c r="Q38" s="35"/>
      <c r="R38" s="35"/>
    </row>
    <row r="39" spans="1:18" x14ac:dyDescent="0.4">
      <c r="A39" s="7">
        <v>31</v>
      </c>
      <c r="B39" s="105">
        <v>43989</v>
      </c>
      <c r="C39" s="106">
        <v>1</v>
      </c>
      <c r="D39" s="107">
        <v>-1</v>
      </c>
      <c r="E39" s="98">
        <v>-1</v>
      </c>
      <c r="F39" s="62">
        <v>-1</v>
      </c>
      <c r="G39" s="65">
        <f t="shared" si="4"/>
        <v>638052.43905240519</v>
      </c>
      <c r="H39" s="65">
        <f t="shared" si="4"/>
        <v>1611270.7476956428</v>
      </c>
      <c r="I39" s="65">
        <f t="shared" si="4"/>
        <v>2001761.1919568591</v>
      </c>
      <c r="J39" s="66">
        <f t="shared" si="5"/>
        <v>273451.04530817363</v>
      </c>
      <c r="K39" s="67">
        <f t="shared" si="5"/>
        <v>690544.6061552756</v>
      </c>
      <c r="L39" s="68">
        <f t="shared" si="5"/>
        <v>857897.65369579673</v>
      </c>
      <c r="M39" s="66">
        <f t="shared" si="3"/>
        <v>-273451.04530817363</v>
      </c>
      <c r="N39" s="67">
        <f t="shared" si="3"/>
        <v>-690544.6061552756</v>
      </c>
      <c r="O39" s="68">
        <f t="shared" si="3"/>
        <v>-857897.65369579673</v>
      </c>
      <c r="P39" s="35"/>
      <c r="Q39" s="35"/>
      <c r="R39" s="35"/>
    </row>
    <row r="40" spans="1:18" x14ac:dyDescent="0.4">
      <c r="A40" s="7">
        <v>32</v>
      </c>
      <c r="B40" s="105">
        <v>43958</v>
      </c>
      <c r="C40" s="106">
        <v>1</v>
      </c>
      <c r="D40" s="107">
        <v>-1</v>
      </c>
      <c r="E40" s="98">
        <v>-1</v>
      </c>
      <c r="F40" s="62">
        <v>-1</v>
      </c>
      <c r="G40" s="65">
        <f t="shared" si="4"/>
        <v>446636.70733668364</v>
      </c>
      <c r="H40" s="65">
        <f t="shared" si="4"/>
        <v>1127889.5233869499</v>
      </c>
      <c r="I40" s="65">
        <f t="shared" si="4"/>
        <v>1401232.8343698015</v>
      </c>
      <c r="J40" s="66">
        <f t="shared" si="5"/>
        <v>191415.73171572157</v>
      </c>
      <c r="K40" s="67">
        <f t="shared" si="5"/>
        <v>483381.22430869279</v>
      </c>
      <c r="L40" s="68">
        <f t="shared" si="5"/>
        <v>600528.35758705775</v>
      </c>
      <c r="M40" s="66">
        <f t="shared" si="3"/>
        <v>-191415.73171572157</v>
      </c>
      <c r="N40" s="67">
        <f t="shared" si="3"/>
        <v>-483381.22430869279</v>
      </c>
      <c r="O40" s="68">
        <f t="shared" si="3"/>
        <v>-600528.35758705775</v>
      </c>
      <c r="P40" s="35"/>
      <c r="Q40" s="35"/>
      <c r="R40" s="35"/>
    </row>
    <row r="41" spans="1:18" x14ac:dyDescent="0.4">
      <c r="A41" s="7">
        <v>33</v>
      </c>
      <c r="B41" s="105">
        <v>43939</v>
      </c>
      <c r="C41" s="106">
        <v>2</v>
      </c>
      <c r="D41" s="107">
        <v>1.27</v>
      </c>
      <c r="E41" s="98">
        <v>1.5</v>
      </c>
      <c r="F41" s="63">
        <v>2</v>
      </c>
      <c r="G41" s="65">
        <f t="shared" si="4"/>
        <v>616805.29283196013</v>
      </c>
      <c r="H41" s="65">
        <f t="shared" si="4"/>
        <v>1635439.8089110772</v>
      </c>
      <c r="I41" s="65">
        <f t="shared" si="4"/>
        <v>2241972.5349916825</v>
      </c>
      <c r="J41" s="66">
        <f t="shared" si="5"/>
        <v>133991.0122010051</v>
      </c>
      <c r="K41" s="67">
        <f t="shared" si="5"/>
        <v>338366.85701608495</v>
      </c>
      <c r="L41" s="68">
        <f t="shared" si="5"/>
        <v>420369.85031094047</v>
      </c>
      <c r="M41" s="66">
        <f t="shared" si="3"/>
        <v>170168.58549527646</v>
      </c>
      <c r="N41" s="67">
        <f t="shared" si="3"/>
        <v>507550.28552412742</v>
      </c>
      <c r="O41" s="68">
        <f t="shared" si="3"/>
        <v>840739.70062188094</v>
      </c>
      <c r="P41" s="35"/>
      <c r="Q41" s="35"/>
      <c r="R41" s="35"/>
    </row>
    <row r="42" spans="1:18" x14ac:dyDescent="0.4">
      <c r="A42" s="7">
        <v>34</v>
      </c>
      <c r="B42" s="105">
        <v>43932</v>
      </c>
      <c r="C42" s="106">
        <v>2</v>
      </c>
      <c r="D42" s="107">
        <v>-1</v>
      </c>
      <c r="E42" s="98">
        <v>-1</v>
      </c>
      <c r="F42" s="62">
        <v>-1</v>
      </c>
      <c r="G42" s="65">
        <f t="shared" ref="G42:I42" si="6">IF(D42="","",G41+M42)</f>
        <v>431763.70498237212</v>
      </c>
      <c r="H42" s="65">
        <f t="shared" si="6"/>
        <v>1144807.866237754</v>
      </c>
      <c r="I42" s="65">
        <f t="shared" si="6"/>
        <v>1569380.7744941777</v>
      </c>
      <c r="J42" s="66">
        <f t="shared" si="5"/>
        <v>185041.58784958802</v>
      </c>
      <c r="K42" s="67">
        <f t="shared" si="5"/>
        <v>490631.94267332315</v>
      </c>
      <c r="L42" s="68">
        <f t="shared" si="5"/>
        <v>672591.76049750473</v>
      </c>
      <c r="M42" s="66">
        <f>IF(D42="","",J42*D42)</f>
        <v>-185041.58784958802</v>
      </c>
      <c r="N42" s="67">
        <f t="shared" si="3"/>
        <v>-490631.94267332315</v>
      </c>
      <c r="O42" s="68">
        <f t="shared" si="3"/>
        <v>-672591.76049750473</v>
      </c>
      <c r="P42" s="35"/>
      <c r="Q42" s="35"/>
      <c r="R42" s="35"/>
    </row>
    <row r="43" spans="1:18" x14ac:dyDescent="0.4">
      <c r="A43" s="3">
        <v>35</v>
      </c>
      <c r="B43" s="105">
        <v>43932</v>
      </c>
      <c r="C43" s="106">
        <v>1</v>
      </c>
      <c r="D43" s="107">
        <v>-1</v>
      </c>
      <c r="E43" s="98">
        <v>-1</v>
      </c>
      <c r="F43" s="62">
        <v>-1</v>
      </c>
      <c r="G43" s="65">
        <f>IF(D43="","",G42+M43)</f>
        <v>302234.59348766046</v>
      </c>
      <c r="H43" s="65">
        <f>IF(E43="","",H42+N43)</f>
        <v>801365.50636642775</v>
      </c>
      <c r="I43" s="65">
        <f>IF(F43="","",I42+O43)</f>
        <v>1098566.5421459244</v>
      </c>
      <c r="J43" s="66">
        <f t="shared" si="5"/>
        <v>129529.11149471164</v>
      </c>
      <c r="K43" s="67">
        <f t="shared" si="5"/>
        <v>343442.35987132625</v>
      </c>
      <c r="L43" s="68">
        <f t="shared" si="5"/>
        <v>470814.23234825325</v>
      </c>
      <c r="M43" s="66">
        <f t="shared" si="3"/>
        <v>-129529.11149471164</v>
      </c>
      <c r="N43" s="67">
        <f t="shared" si="3"/>
        <v>-343442.35987132625</v>
      </c>
      <c r="O43" s="68">
        <f t="shared" si="3"/>
        <v>-470814.23234825325</v>
      </c>
    </row>
    <row r="44" spans="1:18" x14ac:dyDescent="0.4">
      <c r="A44" s="7">
        <v>36</v>
      </c>
      <c r="B44" s="105">
        <v>43929</v>
      </c>
      <c r="C44" s="106">
        <v>2</v>
      </c>
      <c r="D44" s="107">
        <v>1.27</v>
      </c>
      <c r="E44" s="98">
        <v>1.5</v>
      </c>
      <c r="F44" s="63">
        <v>2</v>
      </c>
      <c r="G44" s="65">
        <f t="shared" ref="G44:I57" si="7">IF(D44="","",G43+M44)</f>
        <v>417385.9736064591</v>
      </c>
      <c r="H44" s="65">
        <f t="shared" si="7"/>
        <v>1161979.9842313202</v>
      </c>
      <c r="I44" s="65">
        <f t="shared" si="7"/>
        <v>1757706.4674334791</v>
      </c>
      <c r="J44" s="66">
        <f t="shared" si="5"/>
        <v>90670.378046298138</v>
      </c>
      <c r="K44" s="67">
        <f t="shared" si="5"/>
        <v>240409.65190992833</v>
      </c>
      <c r="L44" s="68">
        <f t="shared" si="5"/>
        <v>329569.96264377731</v>
      </c>
      <c r="M44" s="66">
        <f>IF(D44="","",J44*D44)</f>
        <v>115151.38011879864</v>
      </c>
      <c r="N44" s="67">
        <f t="shared" si="3"/>
        <v>360614.47786489251</v>
      </c>
      <c r="O44" s="68">
        <f t="shared" si="3"/>
        <v>659139.92528755462</v>
      </c>
    </row>
    <row r="45" spans="1:18" x14ac:dyDescent="0.4">
      <c r="A45" s="7">
        <v>37</v>
      </c>
      <c r="B45" s="105">
        <v>43910</v>
      </c>
      <c r="C45" s="106">
        <v>1</v>
      </c>
      <c r="D45" s="107">
        <v>1.27</v>
      </c>
      <c r="E45" s="98">
        <v>1.5</v>
      </c>
      <c r="F45" s="63">
        <v>2</v>
      </c>
      <c r="G45" s="65">
        <f t="shared" si="7"/>
        <v>576410.02955052</v>
      </c>
      <c r="H45" s="65">
        <f t="shared" si="7"/>
        <v>1684870.9771354143</v>
      </c>
      <c r="I45" s="65">
        <f t="shared" si="7"/>
        <v>2812330.3478935668</v>
      </c>
      <c r="J45" s="66">
        <f t="shared" si="5"/>
        <v>125215.79208193773</v>
      </c>
      <c r="K45" s="67">
        <f t="shared" si="5"/>
        <v>348593.99526939611</v>
      </c>
      <c r="L45" s="68">
        <f t="shared" si="5"/>
        <v>527311.94023004372</v>
      </c>
      <c r="M45" s="66">
        <f t="shared" si="3"/>
        <v>159024.05594406094</v>
      </c>
      <c r="N45" s="67">
        <f t="shared" si="3"/>
        <v>522890.99290409416</v>
      </c>
      <c r="O45" s="68">
        <f t="shared" si="3"/>
        <v>1054623.8804600874</v>
      </c>
    </row>
    <row r="46" spans="1:18" x14ac:dyDescent="0.4">
      <c r="A46" s="7">
        <v>38</v>
      </c>
      <c r="B46" s="105">
        <v>43905</v>
      </c>
      <c r="C46" s="106">
        <v>1</v>
      </c>
      <c r="D46" s="107">
        <v>1.27</v>
      </c>
      <c r="E46" s="98">
        <v>1.5</v>
      </c>
      <c r="F46" s="62">
        <v>2</v>
      </c>
      <c r="G46" s="65">
        <f t="shared" si="7"/>
        <v>796022.25080926809</v>
      </c>
      <c r="H46" s="65">
        <f t="shared" si="7"/>
        <v>2443062.9168463508</v>
      </c>
      <c r="I46" s="65">
        <f t="shared" si="7"/>
        <v>4499728.5566297071</v>
      </c>
      <c r="J46" s="66">
        <f t="shared" ref="J46:L56" si="8">IF(G45="","",G45*$J$6/100)</f>
        <v>172923.00886515598</v>
      </c>
      <c r="K46" s="67">
        <f t="shared" si="8"/>
        <v>505461.2931406243</v>
      </c>
      <c r="L46" s="68">
        <f t="shared" si="8"/>
        <v>843699.10436807002</v>
      </c>
      <c r="M46" s="66">
        <f t="shared" si="3"/>
        <v>219612.22125874809</v>
      </c>
      <c r="N46" s="67">
        <f t="shared" si="3"/>
        <v>758191.93971093651</v>
      </c>
      <c r="O46" s="68">
        <f t="shared" si="3"/>
        <v>1687398.20873614</v>
      </c>
    </row>
    <row r="47" spans="1:18" x14ac:dyDescent="0.4">
      <c r="A47" s="7">
        <v>39</v>
      </c>
      <c r="B47" s="105">
        <v>43902</v>
      </c>
      <c r="C47" s="106">
        <v>1</v>
      </c>
      <c r="D47" s="107">
        <v>1.27</v>
      </c>
      <c r="E47" s="98">
        <v>1.5</v>
      </c>
      <c r="F47" s="62">
        <v>2</v>
      </c>
      <c r="G47" s="65">
        <f t="shared" si="7"/>
        <v>1099306.7283675992</v>
      </c>
      <c r="H47" s="65">
        <f t="shared" si="7"/>
        <v>3542441.2294272087</v>
      </c>
      <c r="I47" s="65">
        <f t="shared" si="7"/>
        <v>7199565.690607531</v>
      </c>
      <c r="J47" s="66">
        <f t="shared" si="8"/>
        <v>238806.67524278045</v>
      </c>
      <c r="K47" s="67">
        <f t="shared" si="8"/>
        <v>732918.8750539053</v>
      </c>
      <c r="L47" s="68">
        <f t="shared" si="8"/>
        <v>1349918.5669889122</v>
      </c>
      <c r="M47" s="66">
        <f t="shared" si="3"/>
        <v>303284.47755833116</v>
      </c>
      <c r="N47" s="67">
        <f t="shared" si="3"/>
        <v>1099378.3125808579</v>
      </c>
      <c r="O47" s="68">
        <f t="shared" si="3"/>
        <v>2699837.1339778244</v>
      </c>
    </row>
    <row r="48" spans="1:18" x14ac:dyDescent="0.4">
      <c r="A48" s="7">
        <v>40</v>
      </c>
      <c r="B48" s="105">
        <v>43897</v>
      </c>
      <c r="C48" s="106">
        <v>2</v>
      </c>
      <c r="D48" s="107">
        <v>1.27</v>
      </c>
      <c r="E48" s="98">
        <v>1.5</v>
      </c>
      <c r="F48" s="63">
        <v>2</v>
      </c>
      <c r="G48" s="65">
        <f t="shared" si="7"/>
        <v>1518142.5918756546</v>
      </c>
      <c r="H48" s="65">
        <f t="shared" si="7"/>
        <v>5136539.782669453</v>
      </c>
      <c r="I48" s="65">
        <f t="shared" si="7"/>
        <v>11519305.10497205</v>
      </c>
      <c r="J48" s="66">
        <f t="shared" si="8"/>
        <v>329792.01851027977</v>
      </c>
      <c r="K48" s="67">
        <f t="shared" si="8"/>
        <v>1062732.3688281626</v>
      </c>
      <c r="L48" s="68">
        <f t="shared" si="8"/>
        <v>2159869.7071822593</v>
      </c>
      <c r="M48" s="66">
        <f t="shared" si="3"/>
        <v>418835.86350805534</v>
      </c>
      <c r="N48" s="67">
        <f t="shared" si="3"/>
        <v>1594098.5532422438</v>
      </c>
      <c r="O48" s="68">
        <f t="shared" si="3"/>
        <v>4319739.4143645186</v>
      </c>
    </row>
    <row r="49" spans="1:15" x14ac:dyDescent="0.4">
      <c r="A49" s="7">
        <v>41</v>
      </c>
      <c r="B49" s="105">
        <v>43887</v>
      </c>
      <c r="C49" s="106">
        <v>1</v>
      </c>
      <c r="D49" s="107">
        <v>-1</v>
      </c>
      <c r="E49" s="98">
        <v>-1</v>
      </c>
      <c r="F49" s="62">
        <v>-1</v>
      </c>
      <c r="G49" s="65">
        <f t="shared" si="7"/>
        <v>1062699.8143129582</v>
      </c>
      <c r="H49" s="65">
        <f t="shared" si="7"/>
        <v>3595577.8478686172</v>
      </c>
      <c r="I49" s="65">
        <f t="shared" si="7"/>
        <v>8063513.5734804347</v>
      </c>
      <c r="J49" s="66">
        <f t="shared" si="8"/>
        <v>455442.77756269643</v>
      </c>
      <c r="K49" s="67">
        <f t="shared" si="8"/>
        <v>1540961.9348008358</v>
      </c>
      <c r="L49" s="68">
        <f t="shared" si="8"/>
        <v>3455791.5314916144</v>
      </c>
      <c r="M49" s="66">
        <f t="shared" si="3"/>
        <v>-455442.77756269643</v>
      </c>
      <c r="N49" s="67">
        <f t="shared" si="3"/>
        <v>-1540961.9348008358</v>
      </c>
      <c r="O49" s="68">
        <f t="shared" si="3"/>
        <v>-3455791.5314916144</v>
      </c>
    </row>
    <row r="50" spans="1:15" x14ac:dyDescent="0.4">
      <c r="A50" s="7">
        <v>42</v>
      </c>
      <c r="B50" s="105">
        <v>43839</v>
      </c>
      <c r="C50" s="106">
        <v>1</v>
      </c>
      <c r="D50" s="107">
        <v>1.27</v>
      </c>
      <c r="E50" s="98">
        <v>1.5</v>
      </c>
      <c r="F50" s="62">
        <v>2</v>
      </c>
      <c r="G50" s="65">
        <f t="shared" si="7"/>
        <v>1467588.4435661952</v>
      </c>
      <c r="H50" s="65">
        <f t="shared" si="7"/>
        <v>5213587.8794094948</v>
      </c>
      <c r="I50" s="65">
        <f t="shared" si="7"/>
        <v>12901621.717568696</v>
      </c>
      <c r="J50" s="66">
        <f t="shared" si="8"/>
        <v>318809.94429388747</v>
      </c>
      <c r="K50" s="67">
        <f t="shared" si="8"/>
        <v>1078673.3543605851</v>
      </c>
      <c r="L50" s="68">
        <f t="shared" si="8"/>
        <v>2419054.0720441304</v>
      </c>
      <c r="M50" s="66">
        <f t="shared" si="3"/>
        <v>404888.6292532371</v>
      </c>
      <c r="N50" s="67">
        <f t="shared" si="3"/>
        <v>1618010.0315408777</v>
      </c>
      <c r="O50" s="68">
        <f t="shared" si="3"/>
        <v>4838108.1440882608</v>
      </c>
    </row>
    <row r="51" spans="1:15" x14ac:dyDescent="0.4">
      <c r="A51" s="7">
        <v>43</v>
      </c>
      <c r="B51" s="108">
        <v>43465</v>
      </c>
      <c r="C51" s="106">
        <v>1</v>
      </c>
      <c r="D51" s="107">
        <v>-1</v>
      </c>
      <c r="E51" s="98">
        <v>-1</v>
      </c>
      <c r="F51" s="62">
        <v>-1</v>
      </c>
      <c r="G51" s="65">
        <f t="shared" si="7"/>
        <v>1027311.9104963366</v>
      </c>
      <c r="H51" s="65">
        <f t="shared" si="7"/>
        <v>3649511.5155866463</v>
      </c>
      <c r="I51" s="65">
        <f t="shared" si="7"/>
        <v>9031135.2022980861</v>
      </c>
      <c r="J51" s="66">
        <f t="shared" si="8"/>
        <v>440276.53306985856</v>
      </c>
      <c r="K51" s="67">
        <f t="shared" si="8"/>
        <v>1564076.3638228485</v>
      </c>
      <c r="L51" s="68">
        <f t="shared" si="8"/>
        <v>3870486.5152706085</v>
      </c>
      <c r="M51" s="66">
        <f t="shared" si="3"/>
        <v>-440276.53306985856</v>
      </c>
      <c r="N51" s="67">
        <f t="shared" si="3"/>
        <v>-1564076.3638228485</v>
      </c>
      <c r="O51" s="68">
        <f t="shared" si="3"/>
        <v>-3870486.5152706085</v>
      </c>
    </row>
    <row r="52" spans="1:15" x14ac:dyDescent="0.4">
      <c r="A52" s="7">
        <v>44</v>
      </c>
      <c r="B52" s="105">
        <v>44192</v>
      </c>
      <c r="C52" s="106">
        <v>1</v>
      </c>
      <c r="D52" s="107">
        <v>1.27</v>
      </c>
      <c r="E52" s="98">
        <v>1.5</v>
      </c>
      <c r="F52" s="62">
        <v>-1</v>
      </c>
      <c r="G52" s="65">
        <f t="shared" si="7"/>
        <v>1418717.7483954409</v>
      </c>
      <c r="H52" s="65">
        <f t="shared" si="7"/>
        <v>5291791.6976006366</v>
      </c>
      <c r="I52" s="65">
        <f t="shared" si="7"/>
        <v>6321794.6416086601</v>
      </c>
      <c r="J52" s="66">
        <f t="shared" si="8"/>
        <v>308193.57314890099</v>
      </c>
      <c r="K52" s="67">
        <f t="shared" si="8"/>
        <v>1094853.4546759939</v>
      </c>
      <c r="L52" s="68">
        <f t="shared" si="8"/>
        <v>2709340.560689426</v>
      </c>
      <c r="M52" s="66">
        <f t="shared" si="3"/>
        <v>391405.83789910428</v>
      </c>
      <c r="N52" s="67">
        <f t="shared" si="3"/>
        <v>1642280.1820139908</v>
      </c>
      <c r="O52" s="68">
        <f t="shared" si="3"/>
        <v>-2709340.560689426</v>
      </c>
    </row>
    <row r="53" spans="1:15" x14ac:dyDescent="0.4">
      <c r="A53" s="7">
        <v>45</v>
      </c>
      <c r="B53" s="105">
        <v>44185</v>
      </c>
      <c r="C53" s="106">
        <v>1</v>
      </c>
      <c r="D53" s="107">
        <v>-1</v>
      </c>
      <c r="E53" s="98">
        <v>-1</v>
      </c>
      <c r="F53" s="62">
        <v>-1</v>
      </c>
      <c r="G53" s="65">
        <f t="shared" si="7"/>
        <v>993102.42387680849</v>
      </c>
      <c r="H53" s="65">
        <f t="shared" si="7"/>
        <v>3704254.1883204458</v>
      </c>
      <c r="I53" s="65">
        <f t="shared" si="7"/>
        <v>4425256.2491260618</v>
      </c>
      <c r="J53" s="66">
        <f t="shared" si="8"/>
        <v>425615.32451863232</v>
      </c>
      <c r="K53" s="67">
        <f t="shared" si="8"/>
        <v>1587537.509280191</v>
      </c>
      <c r="L53" s="68">
        <f t="shared" si="8"/>
        <v>1896538.3924825981</v>
      </c>
      <c r="M53" s="66">
        <f t="shared" si="3"/>
        <v>-425615.32451863232</v>
      </c>
      <c r="N53" s="67">
        <f t="shared" si="3"/>
        <v>-1587537.509280191</v>
      </c>
      <c r="O53" s="68">
        <f t="shared" si="3"/>
        <v>-1896538.3924825981</v>
      </c>
    </row>
    <row r="54" spans="1:15" x14ac:dyDescent="0.4">
      <c r="A54" s="7">
        <v>46</v>
      </c>
      <c r="B54" s="105">
        <v>44182</v>
      </c>
      <c r="C54" s="106">
        <v>1</v>
      </c>
      <c r="D54" s="107">
        <v>1.27</v>
      </c>
      <c r="E54" s="98">
        <v>1.5</v>
      </c>
      <c r="F54" s="63">
        <v>2</v>
      </c>
      <c r="G54" s="65">
        <f t="shared" si="7"/>
        <v>1371474.4473738726</v>
      </c>
      <c r="H54" s="65">
        <f t="shared" si="7"/>
        <v>5371168.5730646467</v>
      </c>
      <c r="I54" s="65">
        <f t="shared" si="7"/>
        <v>7080409.9986016992</v>
      </c>
      <c r="J54" s="66">
        <f t="shared" si="8"/>
        <v>297930.72716304252</v>
      </c>
      <c r="K54" s="67">
        <f t="shared" si="8"/>
        <v>1111276.2564961337</v>
      </c>
      <c r="L54" s="68">
        <f t="shared" si="8"/>
        <v>1327576.8747378185</v>
      </c>
      <c r="M54" s="66">
        <f t="shared" si="3"/>
        <v>378372.02349706402</v>
      </c>
      <c r="N54" s="67">
        <f t="shared" si="3"/>
        <v>1666914.3847442006</v>
      </c>
      <c r="O54" s="68">
        <f t="shared" si="3"/>
        <v>2655153.749475637</v>
      </c>
    </row>
    <row r="55" spans="1:15" x14ac:dyDescent="0.4">
      <c r="A55" s="7">
        <v>47</v>
      </c>
      <c r="B55" s="105">
        <v>44135</v>
      </c>
      <c r="C55" s="106">
        <v>2</v>
      </c>
      <c r="D55" s="107">
        <v>-1</v>
      </c>
      <c r="E55" s="98">
        <v>-1</v>
      </c>
      <c r="F55" s="62">
        <v>-1</v>
      </c>
      <c r="G55" s="65">
        <f t="shared" si="7"/>
        <v>960032.11316171079</v>
      </c>
      <c r="H55" s="65">
        <f t="shared" si="7"/>
        <v>3759818.0011452525</v>
      </c>
      <c r="I55" s="65">
        <f t="shared" si="7"/>
        <v>4956286.9990211893</v>
      </c>
      <c r="J55" s="66">
        <f t="shared" si="8"/>
        <v>411442.33421216178</v>
      </c>
      <c r="K55" s="67">
        <f t="shared" si="8"/>
        <v>1611350.5719193942</v>
      </c>
      <c r="L55" s="68">
        <f t="shared" si="8"/>
        <v>2124122.9995805095</v>
      </c>
      <c r="M55" s="66">
        <f t="shared" si="3"/>
        <v>-411442.33421216178</v>
      </c>
      <c r="N55" s="67">
        <f t="shared" si="3"/>
        <v>-1611350.5719193942</v>
      </c>
      <c r="O55" s="68">
        <f t="shared" si="3"/>
        <v>-2124122.9995805095</v>
      </c>
    </row>
    <row r="56" spans="1:15" x14ac:dyDescent="0.4">
      <c r="A56" s="7">
        <v>48</v>
      </c>
      <c r="B56" s="105">
        <v>44120</v>
      </c>
      <c r="C56" s="106">
        <v>1</v>
      </c>
      <c r="D56" s="107">
        <v>-1</v>
      </c>
      <c r="E56" s="98">
        <v>-1</v>
      </c>
      <c r="F56" s="62">
        <v>-1</v>
      </c>
      <c r="G56" s="65">
        <f t="shared" si="7"/>
        <v>672022.47921319748</v>
      </c>
      <c r="H56" s="65">
        <f t="shared" si="7"/>
        <v>2631872.6008016765</v>
      </c>
      <c r="I56" s="65">
        <f t="shared" si="7"/>
        <v>3469400.8993148324</v>
      </c>
      <c r="J56" s="66">
        <f t="shared" si="8"/>
        <v>288009.63394851325</v>
      </c>
      <c r="K56" s="67">
        <f t="shared" si="8"/>
        <v>1127945.4003435757</v>
      </c>
      <c r="L56" s="68">
        <f t="shared" si="8"/>
        <v>1486886.0997063569</v>
      </c>
      <c r="M56" s="66">
        <f t="shared" si="3"/>
        <v>-288009.63394851325</v>
      </c>
      <c r="N56" s="67">
        <f t="shared" si="3"/>
        <v>-1127945.4003435757</v>
      </c>
      <c r="O56" s="68">
        <f t="shared" si="3"/>
        <v>-1486886.0997063569</v>
      </c>
    </row>
    <row r="57" spans="1:15" x14ac:dyDescent="0.4">
      <c r="A57" s="7">
        <v>49</v>
      </c>
      <c r="B57" s="105">
        <v>44108</v>
      </c>
      <c r="C57" s="106">
        <v>2</v>
      </c>
      <c r="D57" s="107">
        <v>-1</v>
      </c>
      <c r="E57" s="98">
        <v>-1</v>
      </c>
      <c r="F57" s="62">
        <v>-1</v>
      </c>
      <c r="G57" s="65">
        <f t="shared" si="7"/>
        <v>470415.73544923821</v>
      </c>
      <c r="H57" s="65">
        <f t="shared" si="7"/>
        <v>1842310.8205611736</v>
      </c>
      <c r="I57" s="65">
        <f t="shared" si="7"/>
        <v>2428580.6295203827</v>
      </c>
      <c r="J57" s="66">
        <f t="shared" ref="J57:L58" si="9">IF(G56="","",G56*$J$6/100)</f>
        <v>201606.74376395927</v>
      </c>
      <c r="K57" s="67">
        <f t="shared" si="9"/>
        <v>789561.78024050291</v>
      </c>
      <c r="L57" s="68">
        <f t="shared" si="9"/>
        <v>1040820.2697944497</v>
      </c>
      <c r="M57" s="66">
        <f>IF(D57="","",J57*D57)</f>
        <v>-201606.74376395927</v>
      </c>
      <c r="N57" s="67">
        <f>IF(E57="","",K57*E57)</f>
        <v>-789561.78024050291</v>
      </c>
      <c r="O57" s="68">
        <f>IF(F57="","",L57*F57)</f>
        <v>-1040820.2697944497</v>
      </c>
    </row>
    <row r="58" spans="1:15" ht="19.5" thickBot="1" x14ac:dyDescent="0.45">
      <c r="A58" s="7">
        <v>50</v>
      </c>
      <c r="B58" s="109">
        <v>43370</v>
      </c>
      <c r="C58" s="106">
        <v>2</v>
      </c>
      <c r="D58" s="110">
        <v>1.27</v>
      </c>
      <c r="E58" s="111">
        <v>1.5</v>
      </c>
      <c r="F58" s="128">
        <v>2</v>
      </c>
      <c r="G58" s="89">
        <f>IF(D58="","",G57+M58)</f>
        <v>649644.13065539801</v>
      </c>
      <c r="H58" s="94">
        <f>IF(E58="","",H57+N58)</f>
        <v>2671350.6898137014</v>
      </c>
      <c r="I58" s="116">
        <f>IF(F58="","",I57+O58)</f>
        <v>3885729.007232612</v>
      </c>
      <c r="J58" s="66">
        <f t="shared" si="9"/>
        <v>141124.72063477148</v>
      </c>
      <c r="K58" s="67">
        <f t="shared" si="9"/>
        <v>552693.24616835208</v>
      </c>
      <c r="L58" s="68">
        <f t="shared" si="9"/>
        <v>728574.18885611475</v>
      </c>
      <c r="M58" s="66">
        <f>IF(D58="","",J58*D58)</f>
        <v>179228.3952061598</v>
      </c>
      <c r="N58" s="67">
        <f t="shared" si="3"/>
        <v>829039.86925252806</v>
      </c>
      <c r="O58" s="68">
        <f t="shared" si="3"/>
        <v>1457148.3777122295</v>
      </c>
    </row>
    <row r="59" spans="1:15" ht="19.5" thickBot="1" x14ac:dyDescent="0.45">
      <c r="A59" s="7"/>
      <c r="B59" s="140" t="s">
        <v>5</v>
      </c>
      <c r="C59" s="141"/>
      <c r="D59" s="5">
        <f>COUNTIF(D9:D58,1.27)</f>
        <v>29</v>
      </c>
      <c r="E59" s="5">
        <f>COUNTIF(E9:E58,1.5)</f>
        <v>29</v>
      </c>
      <c r="F59" s="6">
        <f>COUNTIF(F9:F58,2)</f>
        <v>26</v>
      </c>
      <c r="G59" s="72">
        <f>MAX(G8:G58)</f>
        <v>1518142.5918756546</v>
      </c>
      <c r="H59" s="73">
        <f>MAX(H8:H58)</f>
        <v>5371168.5730646467</v>
      </c>
      <c r="I59" s="74">
        <f>MAX(I8:I58)</f>
        <v>12901621.717568696</v>
      </c>
      <c r="J59" s="75" t="s">
        <v>32</v>
      </c>
      <c r="K59" s="76">
        <f>ABS(B58-B9)</f>
        <v>770</v>
      </c>
      <c r="L59" s="77" t="s">
        <v>33</v>
      </c>
      <c r="M59" s="78"/>
      <c r="N59" s="79"/>
      <c r="O59" s="80"/>
    </row>
    <row r="60" spans="1:15" ht="19.5" thickBot="1" x14ac:dyDescent="0.45">
      <c r="A60" s="7"/>
      <c r="B60" s="134" t="s">
        <v>6</v>
      </c>
      <c r="C60" s="135"/>
      <c r="D60" s="5">
        <f>COUNTIF(D9:D58,-1)</f>
        <v>21</v>
      </c>
      <c r="E60" s="5">
        <f>COUNTIF(E9:E58,-1)</f>
        <v>21</v>
      </c>
      <c r="F60" s="6">
        <f>COUNTIF(F9:F58,-1)</f>
        <v>24</v>
      </c>
      <c r="G60" s="157" t="s">
        <v>31</v>
      </c>
      <c r="H60" s="158"/>
      <c r="I60" s="159"/>
      <c r="J60" s="157" t="s">
        <v>34</v>
      </c>
      <c r="K60" s="158"/>
      <c r="L60" s="159"/>
      <c r="M60" s="78"/>
      <c r="N60" s="79"/>
      <c r="O60" s="80"/>
    </row>
    <row r="61" spans="1:15" ht="19.5" thickBot="1" x14ac:dyDescent="0.45">
      <c r="A61" s="7"/>
      <c r="B61" s="134" t="s">
        <v>36</v>
      </c>
      <c r="C61" s="135"/>
      <c r="D61" s="5">
        <f>COUNTIF(D9:D58,0)</f>
        <v>0</v>
      </c>
      <c r="E61" s="5">
        <f>COUNTIF(E9:E58,0)</f>
        <v>0</v>
      </c>
      <c r="F61" s="5">
        <f>COUNTIF(F9:F58,0)</f>
        <v>0</v>
      </c>
      <c r="G61" s="81">
        <f>G59/G8</f>
        <v>15.181425918756547</v>
      </c>
      <c r="H61" s="82">
        <f>H59/H8</f>
        <v>53.711685730646465</v>
      </c>
      <c r="I61" s="83">
        <f>I59/I8</f>
        <v>129.01621717568696</v>
      </c>
      <c r="J61" s="84">
        <f>(G61-100%)*30/K59</f>
        <v>0.55252308774376158</v>
      </c>
      <c r="K61" s="84">
        <f>(H61-100%)*30/K59</f>
        <v>2.0537020414537586</v>
      </c>
      <c r="L61" s="85">
        <f>(I61-100%)*30/K59</f>
        <v>4.9876448250267647</v>
      </c>
      <c r="M61" s="86"/>
      <c r="N61" s="87"/>
      <c r="O61" s="88"/>
    </row>
    <row r="62" spans="1:15" ht="19.5" thickBot="1" x14ac:dyDescent="0.45">
      <c r="A62" s="3"/>
      <c r="B62" s="132" t="s">
        <v>4</v>
      </c>
      <c r="C62" s="133"/>
      <c r="D62" s="61">
        <f>D59/(D59+D60+D61)</f>
        <v>0.57999999999999996</v>
      </c>
      <c r="E62" s="56">
        <f>E59/(E59+E60+E61)</f>
        <v>0.57999999999999996</v>
      </c>
      <c r="F62" s="57">
        <f>F59/(F59+F60+F61)</f>
        <v>0.52</v>
      </c>
    </row>
    <row r="64" spans="1:15" x14ac:dyDescent="0.4">
      <c r="D64" s="55"/>
      <c r="E64" s="55"/>
      <c r="F64" s="55"/>
    </row>
  </sheetData>
  <mergeCells count="11">
    <mergeCell ref="B60:C60"/>
    <mergeCell ref="G60:I60"/>
    <mergeCell ref="J60:L60"/>
    <mergeCell ref="B61:C61"/>
    <mergeCell ref="B62:C62"/>
    <mergeCell ref="B59:C59"/>
    <mergeCell ref="G6:I6"/>
    <mergeCell ref="J6:L6"/>
    <mergeCell ref="M6:O6"/>
    <mergeCell ref="J8:L8"/>
    <mergeCell ref="M8:O8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4"/>
  <sheetViews>
    <sheetView zoomScaleNormal="100" workbookViewId="0">
      <pane xSplit="1" ySplit="8" topLeftCell="B49" activePane="bottomRight" state="frozen"/>
      <selection activeCell="I65" sqref="I65"/>
      <selection pane="topRight" activeCell="I65" sqref="I65"/>
      <selection pane="bottomLeft" activeCell="I65" sqref="I65"/>
      <selection pane="bottomRight" activeCell="K59" sqref="K59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23</v>
      </c>
    </row>
    <row r="3" spans="1:18" x14ac:dyDescent="0.4">
      <c r="A3" s="1" t="s">
        <v>11</v>
      </c>
      <c r="C3" s="26">
        <v>100000</v>
      </c>
    </row>
    <row r="4" spans="1:18" x14ac:dyDescent="0.4">
      <c r="A4" s="1" t="s">
        <v>12</v>
      </c>
      <c r="C4" s="26" t="s">
        <v>14</v>
      </c>
    </row>
    <row r="5" spans="1:18" ht="19.5" thickBot="1" x14ac:dyDescent="0.45">
      <c r="A5" s="1" t="s">
        <v>13</v>
      </c>
      <c r="C5" s="26" t="s">
        <v>35</v>
      </c>
    </row>
    <row r="6" spans="1:18" ht="19.5" thickBot="1" x14ac:dyDescent="0.45">
      <c r="A6" s="21" t="s">
        <v>37</v>
      </c>
      <c r="B6" s="21" t="s">
        <v>38</v>
      </c>
      <c r="C6" s="21" t="s">
        <v>39</v>
      </c>
      <c r="D6" s="42" t="s">
        <v>26</v>
      </c>
      <c r="E6" s="22"/>
      <c r="F6" s="23"/>
      <c r="G6" s="132" t="s">
        <v>3</v>
      </c>
      <c r="H6" s="133"/>
      <c r="I6" s="139"/>
      <c r="J6" s="151">
        <v>28</v>
      </c>
      <c r="K6" s="152"/>
      <c r="L6" s="153"/>
      <c r="M6" s="132" t="s">
        <v>25</v>
      </c>
      <c r="N6" s="133"/>
      <c r="O6" s="139"/>
    </row>
    <row r="7" spans="1:18" ht="19.5" thickBot="1" x14ac:dyDescent="0.45">
      <c r="A7" s="24"/>
      <c r="B7" s="24" t="s">
        <v>2</v>
      </c>
      <c r="C7" s="46" t="s">
        <v>30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</row>
    <row r="8" spans="1:18" ht="19.5" thickBot="1" x14ac:dyDescent="0.45">
      <c r="A8" s="25" t="s">
        <v>10</v>
      </c>
      <c r="B8" s="10"/>
      <c r="C8" s="43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154">
        <f>J6</f>
        <v>28</v>
      </c>
      <c r="K8" s="155"/>
      <c r="L8" s="156"/>
      <c r="M8" s="136"/>
      <c r="N8" s="137"/>
      <c r="O8" s="138"/>
    </row>
    <row r="9" spans="1:18" x14ac:dyDescent="0.4">
      <c r="A9" s="7">
        <v>1</v>
      </c>
      <c r="B9" s="100">
        <v>44140</v>
      </c>
      <c r="C9" s="101">
        <v>1</v>
      </c>
      <c r="D9" s="102">
        <v>1.27</v>
      </c>
      <c r="E9" s="103">
        <v>1.5</v>
      </c>
      <c r="F9" s="104">
        <v>2</v>
      </c>
      <c r="G9" s="65">
        <f>IF(D9="","",G8+M9)</f>
        <v>135560</v>
      </c>
      <c r="H9" s="65">
        <f>IF(E9="","",H8+N9)</f>
        <v>142000</v>
      </c>
      <c r="I9" s="65">
        <f>IF(F9="","",I8+O9)</f>
        <v>156000</v>
      </c>
      <c r="J9" s="66">
        <f>IF(G8="","",G8*$J$6/100)</f>
        <v>28000</v>
      </c>
      <c r="K9" s="67">
        <f>IF(H8="","",H8*$J$6/100)</f>
        <v>28000</v>
      </c>
      <c r="L9" s="68">
        <f>IF(I8="","",I8*$J$6/100)</f>
        <v>28000</v>
      </c>
      <c r="M9" s="69">
        <f>IF(D9="","",J9*D9)</f>
        <v>35560</v>
      </c>
      <c r="N9" s="70">
        <f t="shared" ref="M9:O24" si="0">IF(E9="","",K9*E9)</f>
        <v>42000</v>
      </c>
      <c r="O9" s="71">
        <f t="shared" si="0"/>
        <v>56000</v>
      </c>
      <c r="P9" s="35"/>
      <c r="Q9" s="35"/>
      <c r="R9" s="35"/>
    </row>
    <row r="10" spans="1:18" x14ac:dyDescent="0.4">
      <c r="A10" s="7">
        <v>2</v>
      </c>
      <c r="B10" s="105">
        <v>44116</v>
      </c>
      <c r="C10" s="106">
        <v>1</v>
      </c>
      <c r="D10" s="107">
        <v>-1</v>
      </c>
      <c r="E10" s="98">
        <v>-1</v>
      </c>
      <c r="F10" s="62">
        <v>-1</v>
      </c>
      <c r="G10" s="65">
        <f t="shared" ref="G10:I25" si="1">IF(D10="","",G9+M10)</f>
        <v>97603.199999999997</v>
      </c>
      <c r="H10" s="65">
        <f t="shared" si="1"/>
        <v>102240</v>
      </c>
      <c r="I10" s="65">
        <f t="shared" si="1"/>
        <v>112320</v>
      </c>
      <c r="J10" s="66">
        <f t="shared" ref="J10:L25" si="2">IF(G9="","",G9*$J$6/100)</f>
        <v>37956.800000000003</v>
      </c>
      <c r="K10" s="67">
        <f t="shared" si="2"/>
        <v>39760</v>
      </c>
      <c r="L10" s="68">
        <f t="shared" si="2"/>
        <v>43680</v>
      </c>
      <c r="M10" s="66">
        <f t="shared" si="0"/>
        <v>-37956.800000000003</v>
      </c>
      <c r="N10" s="67">
        <f t="shared" si="0"/>
        <v>-39760</v>
      </c>
      <c r="O10" s="68">
        <f t="shared" si="0"/>
        <v>-43680</v>
      </c>
      <c r="P10" s="35"/>
      <c r="Q10" s="35"/>
      <c r="R10" s="35"/>
    </row>
    <row r="11" spans="1:18" x14ac:dyDescent="0.4">
      <c r="A11" s="7">
        <v>3</v>
      </c>
      <c r="B11" s="105">
        <v>44082</v>
      </c>
      <c r="C11" s="106">
        <v>2</v>
      </c>
      <c r="D11" s="107">
        <v>1.27</v>
      </c>
      <c r="E11" s="98">
        <v>1.5</v>
      </c>
      <c r="F11" s="62">
        <v>-1</v>
      </c>
      <c r="G11" s="65">
        <f t="shared" si="1"/>
        <v>132310.89791999999</v>
      </c>
      <c r="H11" s="65">
        <f t="shared" si="1"/>
        <v>145180.79999999999</v>
      </c>
      <c r="I11" s="65">
        <f t="shared" si="1"/>
        <v>80870.399999999994</v>
      </c>
      <c r="J11" s="66">
        <f t="shared" si="2"/>
        <v>27328.896000000001</v>
      </c>
      <c r="K11" s="67">
        <f t="shared" si="2"/>
        <v>28627.200000000001</v>
      </c>
      <c r="L11" s="68">
        <f t="shared" si="2"/>
        <v>31449.599999999999</v>
      </c>
      <c r="M11" s="66">
        <f t="shared" si="0"/>
        <v>34707.697919999999</v>
      </c>
      <c r="N11" s="67">
        <f t="shared" si="0"/>
        <v>42940.800000000003</v>
      </c>
      <c r="O11" s="68">
        <f t="shared" si="0"/>
        <v>-31449.599999999999</v>
      </c>
      <c r="P11" s="35"/>
      <c r="Q11" s="35"/>
      <c r="R11" s="35"/>
    </row>
    <row r="12" spans="1:18" x14ac:dyDescent="0.4">
      <c r="A12" s="7">
        <v>4</v>
      </c>
      <c r="B12" s="105">
        <v>44081</v>
      </c>
      <c r="C12" s="106">
        <v>2</v>
      </c>
      <c r="D12" s="107">
        <v>1.27</v>
      </c>
      <c r="E12" s="98">
        <v>1.5</v>
      </c>
      <c r="F12" s="62">
        <v>2</v>
      </c>
      <c r="G12" s="65">
        <f t="shared" si="1"/>
        <v>179360.65322035199</v>
      </c>
      <c r="H12" s="65">
        <f t="shared" si="1"/>
        <v>206156.73599999998</v>
      </c>
      <c r="I12" s="65">
        <f t="shared" si="1"/>
        <v>126157.82399999999</v>
      </c>
      <c r="J12" s="66">
        <f t="shared" si="2"/>
        <v>37047.051417599992</v>
      </c>
      <c r="K12" s="67">
        <f t="shared" si="2"/>
        <v>40650.623999999996</v>
      </c>
      <c r="L12" s="68">
        <f t="shared" si="2"/>
        <v>22643.711999999996</v>
      </c>
      <c r="M12" s="66">
        <f t="shared" si="0"/>
        <v>47049.755300351993</v>
      </c>
      <c r="N12" s="67">
        <f t="shared" si="0"/>
        <v>60975.935999999994</v>
      </c>
      <c r="O12" s="68">
        <f t="shared" si="0"/>
        <v>45287.423999999992</v>
      </c>
      <c r="P12" s="35"/>
      <c r="Q12" s="35"/>
      <c r="R12" s="35"/>
    </row>
    <row r="13" spans="1:18" x14ac:dyDescent="0.4">
      <c r="A13" s="7">
        <v>5</v>
      </c>
      <c r="B13" s="105">
        <v>44070</v>
      </c>
      <c r="C13" s="106">
        <v>1</v>
      </c>
      <c r="D13" s="107">
        <v>-1</v>
      </c>
      <c r="E13" s="98">
        <v>-1</v>
      </c>
      <c r="F13" s="62">
        <v>-1</v>
      </c>
      <c r="G13" s="65">
        <f t="shared" si="1"/>
        <v>129139.67031865343</v>
      </c>
      <c r="H13" s="65">
        <f t="shared" si="1"/>
        <v>148432.84991999998</v>
      </c>
      <c r="I13" s="65">
        <f t="shared" si="1"/>
        <v>90833.633279999995</v>
      </c>
      <c r="J13" s="66">
        <f t="shared" si="2"/>
        <v>50220.982901698553</v>
      </c>
      <c r="K13" s="67">
        <f t="shared" si="2"/>
        <v>57723.886079999989</v>
      </c>
      <c r="L13" s="68">
        <f t="shared" si="2"/>
        <v>35324.190719999999</v>
      </c>
      <c r="M13" s="66">
        <f t="shared" si="0"/>
        <v>-50220.982901698553</v>
      </c>
      <c r="N13" s="67">
        <f t="shared" si="0"/>
        <v>-57723.886079999989</v>
      </c>
      <c r="O13" s="68">
        <f t="shared" si="0"/>
        <v>-35324.190719999999</v>
      </c>
      <c r="P13" s="35"/>
      <c r="Q13" s="35"/>
      <c r="R13" s="35"/>
    </row>
    <row r="14" spans="1:18" x14ac:dyDescent="0.4">
      <c r="A14" s="7">
        <v>6</v>
      </c>
      <c r="B14" s="105">
        <v>44041</v>
      </c>
      <c r="C14" s="106">
        <v>1</v>
      </c>
      <c r="D14" s="107">
        <v>1.27</v>
      </c>
      <c r="E14" s="98">
        <v>1.5</v>
      </c>
      <c r="F14" s="62">
        <v>2</v>
      </c>
      <c r="G14" s="65">
        <f t="shared" si="1"/>
        <v>175061.73708396658</v>
      </c>
      <c r="H14" s="65">
        <f t="shared" si="1"/>
        <v>210774.64688639998</v>
      </c>
      <c r="I14" s="65">
        <f t="shared" si="1"/>
        <v>141700.4679168</v>
      </c>
      <c r="J14" s="66">
        <f t="shared" si="2"/>
        <v>36159.107689222961</v>
      </c>
      <c r="K14" s="67">
        <f t="shared" si="2"/>
        <v>41561.197977599993</v>
      </c>
      <c r="L14" s="68">
        <f t="shared" si="2"/>
        <v>25433.417318399999</v>
      </c>
      <c r="M14" s="66">
        <f t="shared" si="0"/>
        <v>45922.06676531316</v>
      </c>
      <c r="N14" s="67">
        <f t="shared" si="0"/>
        <v>62341.79696639999</v>
      </c>
      <c r="O14" s="68">
        <f t="shared" si="0"/>
        <v>50866.834636799998</v>
      </c>
      <c r="P14" s="35"/>
      <c r="Q14" s="35"/>
      <c r="R14" s="35"/>
    </row>
    <row r="15" spans="1:18" x14ac:dyDescent="0.4">
      <c r="A15" s="7">
        <v>7</v>
      </c>
      <c r="B15" s="105">
        <v>43921</v>
      </c>
      <c r="C15" s="106">
        <v>2</v>
      </c>
      <c r="D15" s="107">
        <v>-1</v>
      </c>
      <c r="E15" s="98">
        <v>-1</v>
      </c>
      <c r="F15" s="62">
        <v>-1</v>
      </c>
      <c r="G15" s="65">
        <f t="shared" si="1"/>
        <v>126044.45070045594</v>
      </c>
      <c r="H15" s="65">
        <f t="shared" si="1"/>
        <v>151757.74575820798</v>
      </c>
      <c r="I15" s="65">
        <f t="shared" si="1"/>
        <v>102024.33690009601</v>
      </c>
      <c r="J15" s="66">
        <f t="shared" si="2"/>
        <v>49017.28638351064</v>
      </c>
      <c r="K15" s="67">
        <f t="shared" si="2"/>
        <v>59016.901128191996</v>
      </c>
      <c r="L15" s="68">
        <f t="shared" si="2"/>
        <v>39676.131016703999</v>
      </c>
      <c r="M15" s="66">
        <f t="shared" si="0"/>
        <v>-49017.28638351064</v>
      </c>
      <c r="N15" s="67">
        <f t="shared" si="0"/>
        <v>-59016.901128191996</v>
      </c>
      <c r="O15" s="68">
        <f t="shared" si="0"/>
        <v>-39676.131016703999</v>
      </c>
      <c r="P15" s="35"/>
      <c r="Q15" s="35"/>
      <c r="R15" s="35"/>
    </row>
    <row r="16" spans="1:18" x14ac:dyDescent="0.4">
      <c r="A16" s="7">
        <v>8</v>
      </c>
      <c r="B16" s="105">
        <v>43909</v>
      </c>
      <c r="C16" s="106">
        <v>2</v>
      </c>
      <c r="D16" s="107">
        <v>1.27</v>
      </c>
      <c r="E16" s="98">
        <v>1.5</v>
      </c>
      <c r="F16" s="62">
        <v>2</v>
      </c>
      <c r="G16" s="65">
        <f t="shared" si="1"/>
        <v>170865.85736953808</v>
      </c>
      <c r="H16" s="65">
        <f t="shared" si="1"/>
        <v>215495.99897665533</v>
      </c>
      <c r="I16" s="65">
        <f t="shared" si="1"/>
        <v>159157.96556414978</v>
      </c>
      <c r="J16" s="66">
        <f t="shared" si="2"/>
        <v>35292.446196127661</v>
      </c>
      <c r="K16" s="67">
        <f t="shared" si="2"/>
        <v>42492.168812298238</v>
      </c>
      <c r="L16" s="68">
        <f t="shared" si="2"/>
        <v>28566.814332026883</v>
      </c>
      <c r="M16" s="66">
        <f t="shared" si="0"/>
        <v>44821.406669082127</v>
      </c>
      <c r="N16" s="67">
        <f t="shared" si="0"/>
        <v>63738.253218447353</v>
      </c>
      <c r="O16" s="68">
        <f t="shared" si="0"/>
        <v>57133.628664053766</v>
      </c>
      <c r="P16" s="35"/>
      <c r="Q16" s="35"/>
      <c r="R16" s="35"/>
    </row>
    <row r="17" spans="1:18" x14ac:dyDescent="0.4">
      <c r="A17" s="7">
        <v>9</v>
      </c>
      <c r="B17" s="105">
        <v>43902</v>
      </c>
      <c r="C17" s="106">
        <v>2</v>
      </c>
      <c r="D17" s="107">
        <v>1.27</v>
      </c>
      <c r="E17" s="98">
        <v>1.5</v>
      </c>
      <c r="F17" s="63">
        <v>2</v>
      </c>
      <c r="G17" s="65">
        <f t="shared" si="1"/>
        <v>231625.75625014582</v>
      </c>
      <c r="H17" s="65">
        <f t="shared" si="1"/>
        <v>306004.31854685058</v>
      </c>
      <c r="I17" s="65">
        <f t="shared" si="1"/>
        <v>248286.42628007365</v>
      </c>
      <c r="J17" s="66">
        <f t="shared" si="2"/>
        <v>47842.440063470654</v>
      </c>
      <c r="K17" s="67">
        <f t="shared" si="2"/>
        <v>60338.879713463495</v>
      </c>
      <c r="L17" s="68">
        <f t="shared" si="2"/>
        <v>44564.230357961933</v>
      </c>
      <c r="M17" s="66">
        <f t="shared" si="0"/>
        <v>60759.898880607732</v>
      </c>
      <c r="N17" s="67">
        <f t="shared" si="0"/>
        <v>90508.31957019525</v>
      </c>
      <c r="O17" s="68">
        <f t="shared" si="0"/>
        <v>89128.460715923866</v>
      </c>
      <c r="P17" s="64"/>
      <c r="Q17" s="35"/>
      <c r="R17" s="35"/>
    </row>
    <row r="18" spans="1:18" x14ac:dyDescent="0.4">
      <c r="A18" s="7">
        <v>10</v>
      </c>
      <c r="B18" s="105">
        <v>43887</v>
      </c>
      <c r="C18" s="106">
        <v>1</v>
      </c>
      <c r="D18" s="107">
        <v>-1</v>
      </c>
      <c r="E18" s="98">
        <v>-1</v>
      </c>
      <c r="F18" s="62">
        <v>-1</v>
      </c>
      <c r="G18" s="65">
        <f t="shared" si="1"/>
        <v>166770.544500105</v>
      </c>
      <c r="H18" s="65">
        <f t="shared" si="1"/>
        <v>220323.10935373243</v>
      </c>
      <c r="I18" s="65">
        <f>IF(F18="","",I17+O18)</f>
        <v>178766.22692165303</v>
      </c>
      <c r="J18" s="66">
        <f t="shared" si="2"/>
        <v>64855.211750040828</v>
      </c>
      <c r="K18" s="67">
        <f t="shared" si="2"/>
        <v>85681.209193118164</v>
      </c>
      <c r="L18" s="68">
        <f>IF(I17="","",I17*$J$6/100)</f>
        <v>69520.199358420621</v>
      </c>
      <c r="M18" s="66">
        <f t="shared" si="0"/>
        <v>-64855.211750040828</v>
      </c>
      <c r="N18" s="67">
        <f t="shared" si="0"/>
        <v>-85681.209193118164</v>
      </c>
      <c r="O18" s="68">
        <f t="shared" si="0"/>
        <v>-69520.199358420621</v>
      </c>
      <c r="P18" s="35"/>
      <c r="Q18" s="35"/>
      <c r="R18" s="35"/>
    </row>
    <row r="19" spans="1:18" x14ac:dyDescent="0.4">
      <c r="A19" s="7">
        <v>11</v>
      </c>
      <c r="B19" s="105">
        <v>43882</v>
      </c>
      <c r="C19" s="106">
        <v>1</v>
      </c>
      <c r="D19" s="107">
        <v>1.27</v>
      </c>
      <c r="E19" s="98">
        <v>1.5</v>
      </c>
      <c r="F19" s="63">
        <v>2</v>
      </c>
      <c r="G19" s="65">
        <f t="shared" si="1"/>
        <v>226074.15012434233</v>
      </c>
      <c r="H19" s="65">
        <f t="shared" si="1"/>
        <v>312858.81528230006</v>
      </c>
      <c r="I19" s="65">
        <f t="shared" si="1"/>
        <v>278875.31399777875</v>
      </c>
      <c r="J19" s="66">
        <f t="shared" si="2"/>
        <v>46695.752460029398</v>
      </c>
      <c r="K19" s="67">
        <f t="shared" si="2"/>
        <v>61690.470619045089</v>
      </c>
      <c r="L19" s="68">
        <f t="shared" si="2"/>
        <v>50054.543538062855</v>
      </c>
      <c r="M19" s="66">
        <f t="shared" si="0"/>
        <v>59303.605624237338</v>
      </c>
      <c r="N19" s="67">
        <f t="shared" si="0"/>
        <v>92535.705928567637</v>
      </c>
      <c r="O19" s="68">
        <f t="shared" si="0"/>
        <v>100109.08707612571</v>
      </c>
      <c r="P19" s="64"/>
      <c r="Q19" s="35"/>
      <c r="R19" s="35"/>
    </row>
    <row r="20" spans="1:18" x14ac:dyDescent="0.4">
      <c r="A20" s="7">
        <v>12</v>
      </c>
      <c r="B20" s="105">
        <v>43853</v>
      </c>
      <c r="C20" s="106">
        <v>2</v>
      </c>
      <c r="D20" s="107">
        <v>1.27</v>
      </c>
      <c r="E20" s="98">
        <v>1.5</v>
      </c>
      <c r="F20" s="63">
        <v>2</v>
      </c>
      <c r="G20" s="65">
        <f t="shared" si="1"/>
        <v>306466.11790855846</v>
      </c>
      <c r="H20" s="65">
        <f t="shared" si="1"/>
        <v>444259.5177008661</v>
      </c>
      <c r="I20" s="65">
        <f t="shared" si="1"/>
        <v>435045.48983653483</v>
      </c>
      <c r="J20" s="66">
        <f t="shared" si="2"/>
        <v>63300.762034815845</v>
      </c>
      <c r="K20" s="67">
        <f t="shared" si="2"/>
        <v>87600.468279044013</v>
      </c>
      <c r="L20" s="68">
        <f t="shared" si="2"/>
        <v>78085.087919378042</v>
      </c>
      <c r="M20" s="66">
        <f t="shared" si="0"/>
        <v>80391.967784216118</v>
      </c>
      <c r="N20" s="67">
        <f t="shared" si="0"/>
        <v>131400.70241856601</v>
      </c>
      <c r="O20" s="68">
        <f t="shared" si="0"/>
        <v>156170.17583875608</v>
      </c>
      <c r="P20" s="35"/>
      <c r="Q20" s="35"/>
      <c r="R20" s="35"/>
    </row>
    <row r="21" spans="1:18" x14ac:dyDescent="0.4">
      <c r="A21" s="7">
        <v>13</v>
      </c>
      <c r="B21" s="105">
        <v>43847</v>
      </c>
      <c r="C21" s="106">
        <v>2</v>
      </c>
      <c r="D21" s="107">
        <v>1.27</v>
      </c>
      <c r="E21" s="98">
        <v>1.5</v>
      </c>
      <c r="F21" s="63">
        <v>2</v>
      </c>
      <c r="G21" s="65">
        <f t="shared" si="1"/>
        <v>415445.46943684184</v>
      </c>
      <c r="H21" s="65">
        <f t="shared" si="1"/>
        <v>630848.5151352298</v>
      </c>
      <c r="I21" s="65">
        <f t="shared" si="1"/>
        <v>678670.96414499427</v>
      </c>
      <c r="J21" s="66">
        <f t="shared" si="2"/>
        <v>85810.513014396376</v>
      </c>
      <c r="K21" s="67">
        <f t="shared" si="2"/>
        <v>124392.66495624252</v>
      </c>
      <c r="L21" s="68">
        <f t="shared" si="2"/>
        <v>121812.73715422975</v>
      </c>
      <c r="M21" s="66">
        <f t="shared" si="0"/>
        <v>108979.3515282834</v>
      </c>
      <c r="N21" s="67">
        <f t="shared" si="0"/>
        <v>186588.99743436376</v>
      </c>
      <c r="O21" s="68">
        <f t="shared" si="0"/>
        <v>243625.4743084595</v>
      </c>
      <c r="P21" s="64"/>
      <c r="Q21" s="35"/>
      <c r="R21" s="35"/>
    </row>
    <row r="22" spans="1:18" x14ac:dyDescent="0.4">
      <c r="A22" s="7">
        <v>14</v>
      </c>
      <c r="B22" s="108">
        <v>43816</v>
      </c>
      <c r="C22" s="106">
        <v>1</v>
      </c>
      <c r="D22" s="107">
        <v>-1</v>
      </c>
      <c r="E22" s="98">
        <v>-1</v>
      </c>
      <c r="F22" s="62">
        <v>-1</v>
      </c>
      <c r="G22" s="65">
        <f t="shared" si="1"/>
        <v>299120.73799452616</v>
      </c>
      <c r="H22" s="65">
        <f t="shared" si="1"/>
        <v>454210.93089736544</v>
      </c>
      <c r="I22" s="65">
        <f t="shared" si="1"/>
        <v>488643.09418439586</v>
      </c>
      <c r="J22" s="66">
        <f t="shared" si="2"/>
        <v>116324.73144231571</v>
      </c>
      <c r="K22" s="67">
        <f t="shared" si="2"/>
        <v>176637.58423786436</v>
      </c>
      <c r="L22" s="68">
        <f t="shared" si="2"/>
        <v>190027.86996059839</v>
      </c>
      <c r="M22" s="66">
        <f t="shared" si="0"/>
        <v>-116324.73144231571</v>
      </c>
      <c r="N22" s="67">
        <f t="shared" si="0"/>
        <v>-176637.58423786436</v>
      </c>
      <c r="O22" s="68">
        <f t="shared" si="0"/>
        <v>-190027.86996059839</v>
      </c>
      <c r="P22" s="35"/>
      <c r="Q22" s="35"/>
      <c r="R22" s="35"/>
    </row>
    <row r="23" spans="1:18" x14ac:dyDescent="0.4">
      <c r="A23" s="7">
        <v>15</v>
      </c>
      <c r="B23" s="105">
        <v>44176</v>
      </c>
      <c r="C23" s="106">
        <v>1</v>
      </c>
      <c r="D23" s="107">
        <v>1.27</v>
      </c>
      <c r="E23" s="98">
        <v>1.5</v>
      </c>
      <c r="F23" s="63">
        <v>2</v>
      </c>
      <c r="G23" s="65">
        <f t="shared" si="1"/>
        <v>405488.07242537965</v>
      </c>
      <c r="H23" s="65">
        <f t="shared" si="1"/>
        <v>644979.52187425899</v>
      </c>
      <c r="I23" s="65">
        <f t="shared" si="1"/>
        <v>762283.22692765761</v>
      </c>
      <c r="J23" s="66">
        <f t="shared" si="2"/>
        <v>83753.806638467329</v>
      </c>
      <c r="K23" s="67">
        <f t="shared" si="2"/>
        <v>127179.06065126233</v>
      </c>
      <c r="L23" s="68">
        <f t="shared" si="2"/>
        <v>136820.06637163085</v>
      </c>
      <c r="M23" s="66">
        <f t="shared" si="0"/>
        <v>106367.33443085352</v>
      </c>
      <c r="N23" s="67">
        <f t="shared" si="0"/>
        <v>190768.59097689349</v>
      </c>
      <c r="O23" s="68">
        <f t="shared" si="0"/>
        <v>273640.1327432617</v>
      </c>
      <c r="P23" s="35"/>
      <c r="Q23" s="35"/>
      <c r="R23" s="35"/>
    </row>
    <row r="24" spans="1:18" x14ac:dyDescent="0.4">
      <c r="A24" s="7">
        <v>16</v>
      </c>
      <c r="B24" s="105">
        <v>44157</v>
      </c>
      <c r="C24" s="106">
        <v>2</v>
      </c>
      <c r="D24" s="107">
        <v>1.27</v>
      </c>
      <c r="E24" s="98">
        <v>1.5</v>
      </c>
      <c r="F24" s="62">
        <v>-1</v>
      </c>
      <c r="G24" s="65">
        <f t="shared" si="1"/>
        <v>549679.6309798446</v>
      </c>
      <c r="H24" s="65">
        <f t="shared" si="1"/>
        <v>915870.92106144782</v>
      </c>
      <c r="I24" s="65">
        <f t="shared" si="1"/>
        <v>548843.9233879135</v>
      </c>
      <c r="J24" s="66">
        <f t="shared" si="2"/>
        <v>113536.66027910631</v>
      </c>
      <c r="K24" s="67">
        <f t="shared" si="2"/>
        <v>180594.26612479251</v>
      </c>
      <c r="L24" s="68">
        <f t="shared" si="2"/>
        <v>213439.30353974414</v>
      </c>
      <c r="M24" s="66">
        <f t="shared" si="0"/>
        <v>144191.55855446501</v>
      </c>
      <c r="N24" s="67">
        <f t="shared" si="0"/>
        <v>270891.39918718877</v>
      </c>
      <c r="O24" s="68">
        <f t="shared" si="0"/>
        <v>-213439.30353974414</v>
      </c>
      <c r="P24" s="35"/>
      <c r="Q24" s="35"/>
      <c r="R24" s="35"/>
    </row>
    <row r="25" spans="1:18" x14ac:dyDescent="0.4">
      <c r="A25" s="7">
        <v>17</v>
      </c>
      <c r="B25" s="105">
        <v>44149</v>
      </c>
      <c r="C25" s="106">
        <v>2</v>
      </c>
      <c r="D25" s="107">
        <v>-1</v>
      </c>
      <c r="E25" s="98">
        <v>-1</v>
      </c>
      <c r="F25" s="62">
        <v>-1</v>
      </c>
      <c r="G25" s="65">
        <f t="shared" si="1"/>
        <v>395769.3343054881</v>
      </c>
      <c r="H25" s="65">
        <f t="shared" si="1"/>
        <v>659427.06316424243</v>
      </c>
      <c r="I25" s="65">
        <f t="shared" si="1"/>
        <v>395167.62483929773</v>
      </c>
      <c r="J25" s="66">
        <f t="shared" si="2"/>
        <v>153910.2966743565</v>
      </c>
      <c r="K25" s="67">
        <f t="shared" si="2"/>
        <v>256443.85789720539</v>
      </c>
      <c r="L25" s="68">
        <f t="shared" si="2"/>
        <v>153676.29854861577</v>
      </c>
      <c r="M25" s="66">
        <f t="shared" ref="M25:O58" si="3">IF(D25="","",J25*D25)</f>
        <v>-153910.2966743565</v>
      </c>
      <c r="N25" s="67">
        <f t="shared" si="3"/>
        <v>-256443.85789720539</v>
      </c>
      <c r="O25" s="68">
        <f t="shared" si="3"/>
        <v>-153676.29854861577</v>
      </c>
      <c r="P25" s="35"/>
      <c r="Q25" s="35"/>
      <c r="R25" s="35"/>
    </row>
    <row r="26" spans="1:18" x14ac:dyDescent="0.4">
      <c r="A26" s="7">
        <v>18</v>
      </c>
      <c r="B26" s="105">
        <v>44120</v>
      </c>
      <c r="C26" s="106">
        <v>1</v>
      </c>
      <c r="D26" s="107">
        <v>1.27</v>
      </c>
      <c r="E26" s="98">
        <v>1.5</v>
      </c>
      <c r="F26" s="63">
        <v>2</v>
      </c>
      <c r="G26" s="65">
        <f t="shared" ref="G26:I41" si="4">IF(D26="","",G25+M26)</f>
        <v>536504.90958451969</v>
      </c>
      <c r="H26" s="65">
        <f t="shared" si="4"/>
        <v>936386.42969322426</v>
      </c>
      <c r="I26" s="65">
        <f t="shared" si="4"/>
        <v>616461.49474930449</v>
      </c>
      <c r="J26" s="66">
        <f t="shared" ref="J26:L45" si="5">IF(G25="","",G25*$J$6/100)</f>
        <v>110815.41360553667</v>
      </c>
      <c r="K26" s="67">
        <f t="shared" si="5"/>
        <v>184639.57768598787</v>
      </c>
      <c r="L26" s="68">
        <f t="shared" si="5"/>
        <v>110646.93495500338</v>
      </c>
      <c r="M26" s="66">
        <f t="shared" si="3"/>
        <v>140735.57527903156</v>
      </c>
      <c r="N26" s="67">
        <f t="shared" si="3"/>
        <v>276959.36652898183</v>
      </c>
      <c r="O26" s="68">
        <f t="shared" si="3"/>
        <v>221293.86991000676</v>
      </c>
      <c r="P26" s="35"/>
      <c r="Q26" s="35"/>
      <c r="R26" s="35"/>
    </row>
    <row r="27" spans="1:18" x14ac:dyDescent="0.4">
      <c r="A27" s="7">
        <v>19</v>
      </c>
      <c r="B27" s="105">
        <v>44107</v>
      </c>
      <c r="C27" s="106">
        <v>1</v>
      </c>
      <c r="D27" s="107">
        <v>1.27</v>
      </c>
      <c r="E27" s="98">
        <v>1.5</v>
      </c>
      <c r="F27" s="63">
        <v>2</v>
      </c>
      <c r="G27" s="65">
        <f t="shared" si="4"/>
        <v>727286.05543277494</v>
      </c>
      <c r="H27" s="65">
        <f t="shared" si="4"/>
        <v>1329668.7301643784</v>
      </c>
      <c r="I27" s="65">
        <f t="shared" si="4"/>
        <v>961679.93180891499</v>
      </c>
      <c r="J27" s="66">
        <f t="shared" si="5"/>
        <v>150221.37468366552</v>
      </c>
      <c r="K27" s="67">
        <f t="shared" si="5"/>
        <v>262188.20031410281</v>
      </c>
      <c r="L27" s="68">
        <f t="shared" si="5"/>
        <v>172609.21852980525</v>
      </c>
      <c r="M27" s="66">
        <f t="shared" si="3"/>
        <v>190781.14584825523</v>
      </c>
      <c r="N27" s="67">
        <f t="shared" si="3"/>
        <v>393282.30047115422</v>
      </c>
      <c r="O27" s="68">
        <f t="shared" si="3"/>
        <v>345218.4370596105</v>
      </c>
      <c r="P27" s="35"/>
      <c r="Q27" s="35"/>
      <c r="R27" s="35"/>
    </row>
    <row r="28" spans="1:18" x14ac:dyDescent="0.4">
      <c r="A28" s="7">
        <v>20</v>
      </c>
      <c r="B28" s="105">
        <v>44071</v>
      </c>
      <c r="C28" s="106">
        <v>2</v>
      </c>
      <c r="D28" s="107">
        <v>1.27</v>
      </c>
      <c r="E28" s="98">
        <v>1.5</v>
      </c>
      <c r="F28" s="63">
        <v>2</v>
      </c>
      <c r="G28" s="65">
        <f t="shared" si="4"/>
        <v>985908.97674466972</v>
      </c>
      <c r="H28" s="65">
        <f t="shared" si="4"/>
        <v>1888129.5968334172</v>
      </c>
      <c r="I28" s="65">
        <f t="shared" si="4"/>
        <v>1500220.6936219074</v>
      </c>
      <c r="J28" s="66">
        <f t="shared" si="5"/>
        <v>203640.09552117699</v>
      </c>
      <c r="K28" s="67">
        <f t="shared" si="5"/>
        <v>372307.24444602593</v>
      </c>
      <c r="L28" s="68">
        <f t="shared" si="5"/>
        <v>269270.3809064962</v>
      </c>
      <c r="M28" s="66">
        <f t="shared" si="3"/>
        <v>258622.92131189478</v>
      </c>
      <c r="N28" s="67">
        <f t="shared" si="3"/>
        <v>558460.86666903889</v>
      </c>
      <c r="O28" s="68">
        <f t="shared" si="3"/>
        <v>538540.76181299239</v>
      </c>
      <c r="P28" s="35"/>
      <c r="Q28" s="35"/>
      <c r="R28" s="35"/>
    </row>
    <row r="29" spans="1:18" x14ac:dyDescent="0.4">
      <c r="A29" s="7">
        <v>21</v>
      </c>
      <c r="B29" s="105">
        <v>44065</v>
      </c>
      <c r="C29" s="106">
        <v>2</v>
      </c>
      <c r="D29" s="107">
        <v>-1</v>
      </c>
      <c r="E29" s="98">
        <v>-1</v>
      </c>
      <c r="F29" s="62">
        <v>-1</v>
      </c>
      <c r="G29" s="65">
        <f t="shared" si="4"/>
        <v>709854.46325616213</v>
      </c>
      <c r="H29" s="65">
        <f t="shared" si="4"/>
        <v>1359453.3097200603</v>
      </c>
      <c r="I29" s="65">
        <f t="shared" si="4"/>
        <v>1080158.8994077733</v>
      </c>
      <c r="J29" s="66">
        <f t="shared" si="5"/>
        <v>276054.51348850754</v>
      </c>
      <c r="K29" s="67">
        <f t="shared" si="5"/>
        <v>528676.28711335687</v>
      </c>
      <c r="L29" s="68">
        <f t="shared" si="5"/>
        <v>420061.79421413405</v>
      </c>
      <c r="M29" s="66">
        <f t="shared" si="3"/>
        <v>-276054.51348850754</v>
      </c>
      <c r="N29" s="67">
        <f t="shared" si="3"/>
        <v>-528676.28711335687</v>
      </c>
      <c r="O29" s="68">
        <f t="shared" si="3"/>
        <v>-420061.79421413405</v>
      </c>
      <c r="P29" s="35"/>
      <c r="Q29" s="35"/>
      <c r="R29" s="35"/>
    </row>
    <row r="30" spans="1:18" x14ac:dyDescent="0.4">
      <c r="A30" s="7">
        <v>22</v>
      </c>
      <c r="B30" s="105">
        <v>44062</v>
      </c>
      <c r="C30" s="106">
        <v>2</v>
      </c>
      <c r="D30" s="107">
        <v>-1</v>
      </c>
      <c r="E30" s="98">
        <v>-1</v>
      </c>
      <c r="F30" s="62">
        <v>-1</v>
      </c>
      <c r="G30" s="65">
        <f t="shared" si="4"/>
        <v>511095.21354443673</v>
      </c>
      <c r="H30" s="65">
        <f t="shared" si="4"/>
        <v>978806.38299844344</v>
      </c>
      <c r="I30" s="65">
        <f t="shared" si="4"/>
        <v>777714.40757359681</v>
      </c>
      <c r="J30" s="66">
        <f t="shared" si="5"/>
        <v>198759.24971172542</v>
      </c>
      <c r="K30" s="67">
        <f t="shared" si="5"/>
        <v>380646.92672161688</v>
      </c>
      <c r="L30" s="68">
        <f t="shared" si="5"/>
        <v>302444.49183417653</v>
      </c>
      <c r="M30" s="66">
        <f t="shared" si="3"/>
        <v>-198759.24971172542</v>
      </c>
      <c r="N30" s="67">
        <f t="shared" si="3"/>
        <v>-380646.92672161688</v>
      </c>
      <c r="O30" s="68">
        <f t="shared" si="3"/>
        <v>-302444.49183417653</v>
      </c>
      <c r="P30" s="35"/>
      <c r="Q30" s="35"/>
      <c r="R30" s="35"/>
    </row>
    <row r="31" spans="1:18" x14ac:dyDescent="0.4">
      <c r="A31" s="7">
        <v>23</v>
      </c>
      <c r="B31" s="105">
        <v>44057</v>
      </c>
      <c r="C31" s="106">
        <v>2</v>
      </c>
      <c r="D31" s="107">
        <v>1.27</v>
      </c>
      <c r="E31" s="98">
        <v>1.5</v>
      </c>
      <c r="F31" s="63">
        <v>2</v>
      </c>
      <c r="G31" s="65">
        <f t="shared" si="4"/>
        <v>692840.67148083844</v>
      </c>
      <c r="H31" s="65">
        <f t="shared" si="4"/>
        <v>1389905.0638577896</v>
      </c>
      <c r="I31" s="65">
        <f t="shared" si="4"/>
        <v>1213234.475814811</v>
      </c>
      <c r="J31" s="66">
        <f t="shared" si="5"/>
        <v>143106.65979244228</v>
      </c>
      <c r="K31" s="67">
        <f t="shared" si="5"/>
        <v>274065.78723956418</v>
      </c>
      <c r="L31" s="68">
        <f t="shared" si="5"/>
        <v>217760.0341206071</v>
      </c>
      <c r="M31" s="66">
        <f t="shared" si="3"/>
        <v>181745.45793640171</v>
      </c>
      <c r="N31" s="67">
        <f t="shared" si="3"/>
        <v>411098.68085934629</v>
      </c>
      <c r="O31" s="68">
        <f t="shared" si="3"/>
        <v>435520.06824121421</v>
      </c>
      <c r="P31" s="35"/>
      <c r="Q31" s="35"/>
      <c r="R31" s="35"/>
    </row>
    <row r="32" spans="1:18" x14ac:dyDescent="0.4">
      <c r="A32" s="7">
        <v>24</v>
      </c>
      <c r="B32" s="105">
        <v>44042</v>
      </c>
      <c r="C32" s="106">
        <v>1</v>
      </c>
      <c r="D32" s="107">
        <v>-1</v>
      </c>
      <c r="E32" s="98">
        <v>-1</v>
      </c>
      <c r="F32" s="62">
        <v>-1</v>
      </c>
      <c r="G32" s="65">
        <f t="shared" si="4"/>
        <v>498845.28346620366</v>
      </c>
      <c r="H32" s="65">
        <f t="shared" si="4"/>
        <v>1000731.6459776086</v>
      </c>
      <c r="I32" s="65">
        <f t="shared" si="4"/>
        <v>873528.822586664</v>
      </c>
      <c r="J32" s="66">
        <f t="shared" si="5"/>
        <v>193995.38801463478</v>
      </c>
      <c r="K32" s="67">
        <f t="shared" si="5"/>
        <v>389173.41788018105</v>
      </c>
      <c r="L32" s="68">
        <f t="shared" si="5"/>
        <v>339705.65322814701</v>
      </c>
      <c r="M32" s="66">
        <f t="shared" si="3"/>
        <v>-193995.38801463478</v>
      </c>
      <c r="N32" s="67">
        <f t="shared" si="3"/>
        <v>-389173.41788018105</v>
      </c>
      <c r="O32" s="68">
        <f t="shared" si="3"/>
        <v>-339705.65322814701</v>
      </c>
      <c r="P32" s="35"/>
      <c r="Q32" s="35"/>
      <c r="R32" s="35"/>
    </row>
    <row r="33" spans="1:18" x14ac:dyDescent="0.4">
      <c r="A33" s="7">
        <v>25</v>
      </c>
      <c r="B33" s="105">
        <v>44038</v>
      </c>
      <c r="C33" s="106">
        <v>2</v>
      </c>
      <c r="D33" s="107">
        <v>-1</v>
      </c>
      <c r="E33" s="98">
        <v>-1</v>
      </c>
      <c r="F33" s="62">
        <v>-1</v>
      </c>
      <c r="G33" s="65">
        <f t="shared" si="4"/>
        <v>359168.60409566667</v>
      </c>
      <c r="H33" s="65">
        <f t="shared" si="4"/>
        <v>720526.78510387824</v>
      </c>
      <c r="I33" s="65">
        <f t="shared" si="4"/>
        <v>628940.75226239813</v>
      </c>
      <c r="J33" s="66">
        <f t="shared" si="5"/>
        <v>139676.67937053702</v>
      </c>
      <c r="K33" s="67">
        <f t="shared" si="5"/>
        <v>280204.86087373039</v>
      </c>
      <c r="L33" s="68">
        <f t="shared" si="5"/>
        <v>244588.07032426592</v>
      </c>
      <c r="M33" s="66">
        <f t="shared" si="3"/>
        <v>-139676.67937053702</v>
      </c>
      <c r="N33" s="67">
        <f t="shared" si="3"/>
        <v>-280204.86087373039</v>
      </c>
      <c r="O33" s="68">
        <f t="shared" si="3"/>
        <v>-244588.07032426592</v>
      </c>
      <c r="P33" s="35"/>
      <c r="Q33" s="35"/>
      <c r="R33" s="35"/>
    </row>
    <row r="34" spans="1:18" x14ac:dyDescent="0.4">
      <c r="A34" s="7">
        <v>26</v>
      </c>
      <c r="B34" s="105">
        <v>44017</v>
      </c>
      <c r="C34" s="106">
        <v>2</v>
      </c>
      <c r="D34" s="107">
        <v>1.27</v>
      </c>
      <c r="E34" s="98">
        <v>1.5</v>
      </c>
      <c r="F34" s="63">
        <v>2</v>
      </c>
      <c r="G34" s="65">
        <f t="shared" si="4"/>
        <v>486888.95971208572</v>
      </c>
      <c r="H34" s="65">
        <f t="shared" si="4"/>
        <v>1023148.0348475071</v>
      </c>
      <c r="I34" s="65">
        <f t="shared" si="4"/>
        <v>981147.57352934103</v>
      </c>
      <c r="J34" s="66">
        <f t="shared" si="5"/>
        <v>100567.20914678667</v>
      </c>
      <c r="K34" s="67">
        <f t="shared" si="5"/>
        <v>201747.49982908592</v>
      </c>
      <c r="L34" s="68">
        <f t="shared" si="5"/>
        <v>176103.41063347145</v>
      </c>
      <c r="M34" s="66">
        <f t="shared" si="3"/>
        <v>127720.35561641907</v>
      </c>
      <c r="N34" s="67">
        <f t="shared" si="3"/>
        <v>302621.2497436289</v>
      </c>
      <c r="O34" s="68">
        <f t="shared" si="3"/>
        <v>352206.82126694289</v>
      </c>
      <c r="P34" s="35"/>
      <c r="Q34" s="35"/>
      <c r="R34" s="35"/>
    </row>
    <row r="35" spans="1:18" x14ac:dyDescent="0.4">
      <c r="A35" s="7">
        <v>27</v>
      </c>
      <c r="B35" s="105">
        <v>44016</v>
      </c>
      <c r="C35" s="106">
        <v>2</v>
      </c>
      <c r="D35" s="107">
        <v>1.27</v>
      </c>
      <c r="E35" s="98">
        <v>1.5</v>
      </c>
      <c r="F35" s="63">
        <v>2</v>
      </c>
      <c r="G35" s="65">
        <f t="shared" si="4"/>
        <v>660026.67378570337</v>
      </c>
      <c r="H35" s="65">
        <f t="shared" si="4"/>
        <v>1452870.2094834601</v>
      </c>
      <c r="I35" s="65">
        <f t="shared" si="4"/>
        <v>1530590.214705772</v>
      </c>
      <c r="J35" s="66">
        <f t="shared" si="5"/>
        <v>136328.908719384</v>
      </c>
      <c r="K35" s="67">
        <f t="shared" si="5"/>
        <v>286481.44975730201</v>
      </c>
      <c r="L35" s="68">
        <f t="shared" si="5"/>
        <v>274721.32058821549</v>
      </c>
      <c r="M35" s="66">
        <f t="shared" si="3"/>
        <v>173137.71407361768</v>
      </c>
      <c r="N35" s="67">
        <f t="shared" si="3"/>
        <v>429722.17463595304</v>
      </c>
      <c r="O35" s="68">
        <f t="shared" si="3"/>
        <v>549442.64117643097</v>
      </c>
      <c r="P35" s="35"/>
      <c r="Q35" s="35"/>
      <c r="R35" s="35"/>
    </row>
    <row r="36" spans="1:18" x14ac:dyDescent="0.4">
      <c r="A36" s="7">
        <v>28</v>
      </c>
      <c r="B36" s="105">
        <v>44017</v>
      </c>
      <c r="C36" s="106">
        <v>2</v>
      </c>
      <c r="D36" s="107">
        <v>1.27</v>
      </c>
      <c r="E36" s="98">
        <v>1.5</v>
      </c>
      <c r="F36" s="63">
        <v>2</v>
      </c>
      <c r="G36" s="65">
        <f t="shared" si="4"/>
        <v>894732.15898389951</v>
      </c>
      <c r="H36" s="65">
        <f t="shared" si="4"/>
        <v>2063075.6974665134</v>
      </c>
      <c r="I36" s="65">
        <f t="shared" si="4"/>
        <v>2387720.7349410043</v>
      </c>
      <c r="J36" s="66">
        <f t="shared" si="5"/>
        <v>184807.46865999696</v>
      </c>
      <c r="K36" s="67">
        <f t="shared" si="5"/>
        <v>406803.65865536884</v>
      </c>
      <c r="L36" s="68">
        <f t="shared" si="5"/>
        <v>428565.26011761616</v>
      </c>
      <c r="M36" s="66">
        <f t="shared" si="3"/>
        <v>234705.48519819614</v>
      </c>
      <c r="N36" s="67">
        <f t="shared" si="3"/>
        <v>610205.48798305332</v>
      </c>
      <c r="O36" s="68">
        <f t="shared" si="3"/>
        <v>857130.52023523231</v>
      </c>
      <c r="P36" s="35"/>
      <c r="Q36" s="35"/>
      <c r="R36" s="35"/>
    </row>
    <row r="37" spans="1:18" x14ac:dyDescent="0.4">
      <c r="A37" s="7">
        <v>29</v>
      </c>
      <c r="B37" s="105">
        <v>44014</v>
      </c>
      <c r="C37" s="106">
        <v>2</v>
      </c>
      <c r="D37" s="107">
        <v>1.27</v>
      </c>
      <c r="E37" s="98">
        <v>1.5</v>
      </c>
      <c r="F37" s="63">
        <v>2</v>
      </c>
      <c r="G37" s="65">
        <f t="shared" si="4"/>
        <v>1212898.9147185741</v>
      </c>
      <c r="H37" s="65">
        <f t="shared" si="4"/>
        <v>2929567.4904024489</v>
      </c>
      <c r="I37" s="65">
        <f t="shared" si="4"/>
        <v>3724844.3465079665</v>
      </c>
      <c r="J37" s="66">
        <f t="shared" si="5"/>
        <v>250525.00451549186</v>
      </c>
      <c r="K37" s="67">
        <f t="shared" si="5"/>
        <v>577661.1952906237</v>
      </c>
      <c r="L37" s="68">
        <f t="shared" si="5"/>
        <v>668561.80578348122</v>
      </c>
      <c r="M37" s="66">
        <f t="shared" si="3"/>
        <v>318166.75573467469</v>
      </c>
      <c r="N37" s="67">
        <f t="shared" si="3"/>
        <v>866491.79293593555</v>
      </c>
      <c r="O37" s="68">
        <f t="shared" si="3"/>
        <v>1337123.6115669624</v>
      </c>
      <c r="P37" s="35"/>
      <c r="Q37" s="35"/>
      <c r="R37" s="35"/>
    </row>
    <row r="38" spans="1:18" x14ac:dyDescent="0.4">
      <c r="A38" s="7">
        <v>30</v>
      </c>
      <c r="B38" s="105">
        <v>44008</v>
      </c>
      <c r="C38" s="106">
        <v>2</v>
      </c>
      <c r="D38" s="107">
        <v>-1</v>
      </c>
      <c r="E38" s="98">
        <v>-1</v>
      </c>
      <c r="F38" s="62">
        <v>-1</v>
      </c>
      <c r="G38" s="65">
        <f t="shared" si="4"/>
        <v>873287.21859737346</v>
      </c>
      <c r="H38" s="65">
        <f t="shared" si="4"/>
        <v>2109288.5930897631</v>
      </c>
      <c r="I38" s="65">
        <f t="shared" si="4"/>
        <v>2681887.9294857359</v>
      </c>
      <c r="J38" s="66">
        <f t="shared" si="5"/>
        <v>339611.69612120074</v>
      </c>
      <c r="K38" s="67">
        <f t="shared" si="5"/>
        <v>820278.89731268573</v>
      </c>
      <c r="L38" s="68">
        <f t="shared" si="5"/>
        <v>1042956.4170222306</v>
      </c>
      <c r="M38" s="66">
        <f t="shared" si="3"/>
        <v>-339611.69612120074</v>
      </c>
      <c r="N38" s="67">
        <f t="shared" si="3"/>
        <v>-820278.89731268573</v>
      </c>
      <c r="O38" s="68">
        <f t="shared" si="3"/>
        <v>-1042956.4170222306</v>
      </c>
      <c r="P38" s="35"/>
      <c r="Q38" s="35"/>
      <c r="R38" s="35"/>
    </row>
    <row r="39" spans="1:18" x14ac:dyDescent="0.4">
      <c r="A39" s="7">
        <v>31</v>
      </c>
      <c r="B39" s="105">
        <v>43989</v>
      </c>
      <c r="C39" s="106">
        <v>1</v>
      </c>
      <c r="D39" s="107">
        <v>-1</v>
      </c>
      <c r="E39" s="98">
        <v>-1</v>
      </c>
      <c r="F39" s="62">
        <v>-1</v>
      </c>
      <c r="G39" s="65">
        <f t="shared" si="4"/>
        <v>628766.79739010893</v>
      </c>
      <c r="H39" s="65">
        <f t="shared" si="4"/>
        <v>1518687.7870246293</v>
      </c>
      <c r="I39" s="65">
        <f t="shared" si="4"/>
        <v>1930959.3092297297</v>
      </c>
      <c r="J39" s="66">
        <f t="shared" si="5"/>
        <v>244520.42120726459</v>
      </c>
      <c r="K39" s="67">
        <f t="shared" si="5"/>
        <v>590600.80606513366</v>
      </c>
      <c r="L39" s="68">
        <f t="shared" si="5"/>
        <v>750928.62025600614</v>
      </c>
      <c r="M39" s="66">
        <f t="shared" si="3"/>
        <v>-244520.42120726459</v>
      </c>
      <c r="N39" s="67">
        <f t="shared" si="3"/>
        <v>-590600.80606513366</v>
      </c>
      <c r="O39" s="68">
        <f t="shared" si="3"/>
        <v>-750928.62025600614</v>
      </c>
      <c r="P39" s="35"/>
      <c r="Q39" s="35"/>
      <c r="R39" s="35"/>
    </row>
    <row r="40" spans="1:18" x14ac:dyDescent="0.4">
      <c r="A40" s="7">
        <v>32</v>
      </c>
      <c r="B40" s="105">
        <v>43958</v>
      </c>
      <c r="C40" s="106">
        <v>1</v>
      </c>
      <c r="D40" s="107">
        <v>-1</v>
      </c>
      <c r="E40" s="98">
        <v>-1</v>
      </c>
      <c r="F40" s="62">
        <v>-1</v>
      </c>
      <c r="G40" s="65">
        <f t="shared" si="4"/>
        <v>452712.09412087844</v>
      </c>
      <c r="H40" s="65">
        <f t="shared" si="4"/>
        <v>1093455.2066577331</v>
      </c>
      <c r="I40" s="65">
        <f t="shared" si="4"/>
        <v>1390290.7026454054</v>
      </c>
      <c r="J40" s="66">
        <f t="shared" si="5"/>
        <v>176054.70326923049</v>
      </c>
      <c r="K40" s="67">
        <f t="shared" si="5"/>
        <v>425232.58036689623</v>
      </c>
      <c r="L40" s="68">
        <f t="shared" si="5"/>
        <v>540668.60658432427</v>
      </c>
      <c r="M40" s="66">
        <f t="shared" si="3"/>
        <v>-176054.70326923049</v>
      </c>
      <c r="N40" s="67">
        <f t="shared" si="3"/>
        <v>-425232.58036689623</v>
      </c>
      <c r="O40" s="68">
        <f t="shared" si="3"/>
        <v>-540668.60658432427</v>
      </c>
      <c r="P40" s="35"/>
      <c r="Q40" s="35"/>
      <c r="R40" s="35"/>
    </row>
    <row r="41" spans="1:18" x14ac:dyDescent="0.4">
      <c r="A41" s="7">
        <v>33</v>
      </c>
      <c r="B41" s="105">
        <v>43939</v>
      </c>
      <c r="C41" s="106">
        <v>2</v>
      </c>
      <c r="D41" s="107">
        <v>1.27</v>
      </c>
      <c r="E41" s="98">
        <v>1.5</v>
      </c>
      <c r="F41" s="63">
        <v>2</v>
      </c>
      <c r="G41" s="65">
        <f t="shared" si="4"/>
        <v>613696.51479026279</v>
      </c>
      <c r="H41" s="65">
        <f t="shared" si="4"/>
        <v>1552706.3934539808</v>
      </c>
      <c r="I41" s="65">
        <f t="shared" si="4"/>
        <v>2168853.4961268324</v>
      </c>
      <c r="J41" s="66">
        <f t="shared" si="5"/>
        <v>126759.38635384597</v>
      </c>
      <c r="K41" s="67">
        <f t="shared" si="5"/>
        <v>306167.45786416525</v>
      </c>
      <c r="L41" s="68">
        <f t="shared" si="5"/>
        <v>389281.39674071351</v>
      </c>
      <c r="M41" s="66">
        <f t="shared" si="3"/>
        <v>160984.42066938439</v>
      </c>
      <c r="N41" s="67">
        <f t="shared" si="3"/>
        <v>459251.18679624784</v>
      </c>
      <c r="O41" s="68">
        <f t="shared" si="3"/>
        <v>778562.79348142701</v>
      </c>
      <c r="P41" s="35"/>
      <c r="Q41" s="35"/>
      <c r="R41" s="35"/>
    </row>
    <row r="42" spans="1:18" x14ac:dyDescent="0.4">
      <c r="A42" s="7">
        <v>34</v>
      </c>
      <c r="B42" s="105">
        <v>43932</v>
      </c>
      <c r="C42" s="106">
        <v>2</v>
      </c>
      <c r="D42" s="107">
        <v>-1</v>
      </c>
      <c r="E42" s="98">
        <v>-1</v>
      </c>
      <c r="F42" s="62">
        <v>-1</v>
      </c>
      <c r="G42" s="65">
        <f t="shared" ref="G42:I42" si="6">IF(D42="","",G41+M42)</f>
        <v>441861.49064898922</v>
      </c>
      <c r="H42" s="65">
        <f t="shared" si="6"/>
        <v>1117948.6032868661</v>
      </c>
      <c r="I42" s="65">
        <f t="shared" si="6"/>
        <v>1561574.5172113194</v>
      </c>
      <c r="J42" s="66">
        <f t="shared" si="5"/>
        <v>171835.02414127358</v>
      </c>
      <c r="K42" s="67">
        <f t="shared" si="5"/>
        <v>434757.79016711458</v>
      </c>
      <c r="L42" s="68">
        <f t="shared" si="5"/>
        <v>607278.97891551303</v>
      </c>
      <c r="M42" s="66">
        <f>IF(D42="","",J42*D42)</f>
        <v>-171835.02414127358</v>
      </c>
      <c r="N42" s="67">
        <f t="shared" si="3"/>
        <v>-434757.79016711458</v>
      </c>
      <c r="O42" s="68">
        <f t="shared" si="3"/>
        <v>-607278.97891551303</v>
      </c>
      <c r="P42" s="35"/>
      <c r="Q42" s="35"/>
      <c r="R42" s="35"/>
    </row>
    <row r="43" spans="1:18" x14ac:dyDescent="0.4">
      <c r="A43" s="3">
        <v>35</v>
      </c>
      <c r="B43" s="105">
        <v>43932</v>
      </c>
      <c r="C43" s="106">
        <v>1</v>
      </c>
      <c r="D43" s="107">
        <v>-1</v>
      </c>
      <c r="E43" s="98">
        <v>-1</v>
      </c>
      <c r="F43" s="62">
        <v>-1</v>
      </c>
      <c r="G43" s="65">
        <f>IF(D43="","",G42+M43)</f>
        <v>318140.27326727222</v>
      </c>
      <c r="H43" s="65">
        <f>IF(E43="","",H42+N43)</f>
        <v>804922.9943665436</v>
      </c>
      <c r="I43" s="65">
        <f>IF(F43="","",I42+O43)</f>
        <v>1124333.6523921499</v>
      </c>
      <c r="J43" s="66">
        <f t="shared" si="5"/>
        <v>123721.21738171698</v>
      </c>
      <c r="K43" s="67">
        <f t="shared" si="5"/>
        <v>313025.6089203225</v>
      </c>
      <c r="L43" s="68">
        <f t="shared" si="5"/>
        <v>437240.86481916939</v>
      </c>
      <c r="M43" s="66">
        <f t="shared" si="3"/>
        <v>-123721.21738171698</v>
      </c>
      <c r="N43" s="67">
        <f t="shared" si="3"/>
        <v>-313025.6089203225</v>
      </c>
      <c r="O43" s="68">
        <f t="shared" si="3"/>
        <v>-437240.86481916939</v>
      </c>
    </row>
    <row r="44" spans="1:18" x14ac:dyDescent="0.4">
      <c r="A44" s="7">
        <v>36</v>
      </c>
      <c r="B44" s="105">
        <v>43929</v>
      </c>
      <c r="C44" s="106">
        <v>2</v>
      </c>
      <c r="D44" s="107">
        <v>1.27</v>
      </c>
      <c r="E44" s="98">
        <v>1.5</v>
      </c>
      <c r="F44" s="63">
        <v>2</v>
      </c>
      <c r="G44" s="65">
        <f t="shared" ref="G44:I57" si="7">IF(D44="","",G43+M44)</f>
        <v>431270.95444111421</v>
      </c>
      <c r="H44" s="65">
        <f t="shared" si="7"/>
        <v>1142990.652000492</v>
      </c>
      <c r="I44" s="65">
        <f t="shared" si="7"/>
        <v>1753960.4977317539</v>
      </c>
      <c r="J44" s="66">
        <f t="shared" si="5"/>
        <v>89079.276514836209</v>
      </c>
      <c r="K44" s="67">
        <f t="shared" si="5"/>
        <v>225378.43842263223</v>
      </c>
      <c r="L44" s="68">
        <f t="shared" si="5"/>
        <v>314813.42266980198</v>
      </c>
      <c r="M44" s="66">
        <f>IF(D44="","",J44*D44)</f>
        <v>113130.68117384199</v>
      </c>
      <c r="N44" s="67">
        <f t="shared" si="3"/>
        <v>338067.65763394837</v>
      </c>
      <c r="O44" s="68">
        <f t="shared" si="3"/>
        <v>629626.84533960395</v>
      </c>
    </row>
    <row r="45" spans="1:18" x14ac:dyDescent="0.4">
      <c r="A45" s="7">
        <v>37</v>
      </c>
      <c r="B45" s="105">
        <v>43910</v>
      </c>
      <c r="C45" s="106">
        <v>1</v>
      </c>
      <c r="D45" s="107">
        <v>1.27</v>
      </c>
      <c r="E45" s="98">
        <v>1.5</v>
      </c>
      <c r="F45" s="63">
        <v>2</v>
      </c>
      <c r="G45" s="65">
        <f t="shared" si="7"/>
        <v>584630.90584037441</v>
      </c>
      <c r="H45" s="65">
        <f t="shared" si="7"/>
        <v>1623046.7258406985</v>
      </c>
      <c r="I45" s="65">
        <f t="shared" si="7"/>
        <v>2736178.3764615357</v>
      </c>
      <c r="J45" s="66">
        <f t="shared" si="5"/>
        <v>120755.86724351198</v>
      </c>
      <c r="K45" s="67">
        <f t="shared" si="5"/>
        <v>320037.38256013772</v>
      </c>
      <c r="L45" s="68">
        <f t="shared" si="5"/>
        <v>491108.93936489103</v>
      </c>
      <c r="M45" s="66">
        <f t="shared" si="3"/>
        <v>153359.95139926023</v>
      </c>
      <c r="N45" s="67">
        <f t="shared" si="3"/>
        <v>480056.07384020661</v>
      </c>
      <c r="O45" s="68">
        <f t="shared" si="3"/>
        <v>982217.87872978207</v>
      </c>
    </row>
    <row r="46" spans="1:18" x14ac:dyDescent="0.4">
      <c r="A46" s="7">
        <v>38</v>
      </c>
      <c r="B46" s="105">
        <v>43905</v>
      </c>
      <c r="C46" s="106">
        <v>1</v>
      </c>
      <c r="D46" s="107">
        <v>1.27</v>
      </c>
      <c r="E46" s="98">
        <v>1.5</v>
      </c>
      <c r="F46" s="62">
        <v>2</v>
      </c>
      <c r="G46" s="65">
        <f t="shared" si="7"/>
        <v>792525.65595721151</v>
      </c>
      <c r="H46" s="65">
        <f t="shared" si="7"/>
        <v>2304726.3506937916</v>
      </c>
      <c r="I46" s="65">
        <f t="shared" si="7"/>
        <v>4268438.2672799956</v>
      </c>
      <c r="J46" s="66">
        <f t="shared" ref="J46:L56" si="8">IF(G45="","",G45*$J$6/100)</f>
        <v>163696.65363530483</v>
      </c>
      <c r="K46" s="67">
        <f t="shared" si="8"/>
        <v>454453.08323539555</v>
      </c>
      <c r="L46" s="68">
        <f t="shared" si="8"/>
        <v>766129.94540922996</v>
      </c>
      <c r="M46" s="66">
        <f t="shared" si="3"/>
        <v>207894.75011683712</v>
      </c>
      <c r="N46" s="67">
        <f t="shared" si="3"/>
        <v>681679.62485309329</v>
      </c>
      <c r="O46" s="68">
        <f t="shared" si="3"/>
        <v>1532259.8908184599</v>
      </c>
    </row>
    <row r="47" spans="1:18" x14ac:dyDescent="0.4">
      <c r="A47" s="7">
        <v>39</v>
      </c>
      <c r="B47" s="105">
        <v>43902</v>
      </c>
      <c r="C47" s="106">
        <v>1</v>
      </c>
      <c r="D47" s="107">
        <v>1.27</v>
      </c>
      <c r="E47" s="98">
        <v>1.5</v>
      </c>
      <c r="F47" s="62">
        <v>2</v>
      </c>
      <c r="G47" s="65">
        <f t="shared" si="7"/>
        <v>1074347.7792155959</v>
      </c>
      <c r="H47" s="65">
        <f t="shared" si="7"/>
        <v>3272711.4179851841</v>
      </c>
      <c r="I47" s="65">
        <f t="shared" si="7"/>
        <v>6658763.6969567928</v>
      </c>
      <c r="J47" s="66">
        <f t="shared" si="8"/>
        <v>221907.18366801922</v>
      </c>
      <c r="K47" s="67">
        <f t="shared" si="8"/>
        <v>645323.37819426169</v>
      </c>
      <c r="L47" s="68">
        <f t="shared" si="8"/>
        <v>1195162.7148383986</v>
      </c>
      <c r="M47" s="66">
        <f t="shared" si="3"/>
        <v>281822.12325838441</v>
      </c>
      <c r="N47" s="67">
        <f t="shared" si="3"/>
        <v>967985.06729139248</v>
      </c>
      <c r="O47" s="68">
        <f t="shared" si="3"/>
        <v>2390325.4296767972</v>
      </c>
    </row>
    <row r="48" spans="1:18" x14ac:dyDescent="0.4">
      <c r="A48" s="7">
        <v>40</v>
      </c>
      <c r="B48" s="105">
        <v>43897</v>
      </c>
      <c r="C48" s="106">
        <v>2</v>
      </c>
      <c r="D48" s="107">
        <v>1.27</v>
      </c>
      <c r="E48" s="98">
        <v>1.5</v>
      </c>
      <c r="F48" s="63">
        <v>2</v>
      </c>
      <c r="G48" s="65">
        <f t="shared" si="7"/>
        <v>1456385.8495046617</v>
      </c>
      <c r="H48" s="65">
        <f t="shared" si="7"/>
        <v>4647250.2135389615</v>
      </c>
      <c r="I48" s="65">
        <f t="shared" si="7"/>
        <v>10387671.367252598</v>
      </c>
      <c r="J48" s="66">
        <f t="shared" si="8"/>
        <v>300817.37818036688</v>
      </c>
      <c r="K48" s="67">
        <f t="shared" si="8"/>
        <v>916359.19703585142</v>
      </c>
      <c r="L48" s="68">
        <f t="shared" si="8"/>
        <v>1864453.8351479021</v>
      </c>
      <c r="M48" s="66">
        <f t="shared" si="3"/>
        <v>382038.07028906594</v>
      </c>
      <c r="N48" s="67">
        <f t="shared" si="3"/>
        <v>1374538.7955537771</v>
      </c>
      <c r="O48" s="68">
        <f t="shared" si="3"/>
        <v>3728907.6702958043</v>
      </c>
    </row>
    <row r="49" spans="1:15" x14ac:dyDescent="0.4">
      <c r="A49" s="7">
        <v>41</v>
      </c>
      <c r="B49" s="105">
        <v>43887</v>
      </c>
      <c r="C49" s="106">
        <v>1</v>
      </c>
      <c r="D49" s="107">
        <v>-1</v>
      </c>
      <c r="E49" s="98">
        <v>-1</v>
      </c>
      <c r="F49" s="62">
        <v>-1</v>
      </c>
      <c r="G49" s="65">
        <f t="shared" si="7"/>
        <v>1048597.8116433565</v>
      </c>
      <c r="H49" s="65">
        <f t="shared" si="7"/>
        <v>3346020.1537480522</v>
      </c>
      <c r="I49" s="65">
        <f t="shared" si="7"/>
        <v>7479123.3844218701</v>
      </c>
      <c r="J49" s="66">
        <f t="shared" si="8"/>
        <v>407788.03786130535</v>
      </c>
      <c r="K49" s="67">
        <f t="shared" si="8"/>
        <v>1301230.0597909093</v>
      </c>
      <c r="L49" s="68">
        <f t="shared" si="8"/>
        <v>2908547.982830727</v>
      </c>
      <c r="M49" s="66">
        <f t="shared" si="3"/>
        <v>-407788.03786130535</v>
      </c>
      <c r="N49" s="67">
        <f t="shared" si="3"/>
        <v>-1301230.0597909093</v>
      </c>
      <c r="O49" s="68">
        <f t="shared" si="3"/>
        <v>-2908547.982830727</v>
      </c>
    </row>
    <row r="50" spans="1:15" x14ac:dyDescent="0.4">
      <c r="A50" s="7">
        <v>42</v>
      </c>
      <c r="B50" s="105">
        <v>43839</v>
      </c>
      <c r="C50" s="106">
        <v>1</v>
      </c>
      <c r="D50" s="107">
        <v>1.27</v>
      </c>
      <c r="E50" s="98">
        <v>1.5</v>
      </c>
      <c r="F50" s="62">
        <v>2</v>
      </c>
      <c r="G50" s="65">
        <f t="shared" si="7"/>
        <v>1421479.1934637339</v>
      </c>
      <c r="H50" s="65">
        <f t="shared" si="7"/>
        <v>4751348.6183222346</v>
      </c>
      <c r="I50" s="65">
        <f t="shared" si="7"/>
        <v>11667432.479698118</v>
      </c>
      <c r="J50" s="66">
        <f t="shared" si="8"/>
        <v>293607.3872601398</v>
      </c>
      <c r="K50" s="67">
        <f t="shared" si="8"/>
        <v>936885.64304945467</v>
      </c>
      <c r="L50" s="68">
        <f t="shared" si="8"/>
        <v>2094154.5476381236</v>
      </c>
      <c r="M50" s="66">
        <f t="shared" si="3"/>
        <v>372881.38182037754</v>
      </c>
      <c r="N50" s="67">
        <f t="shared" si="3"/>
        <v>1405328.4645741819</v>
      </c>
      <c r="O50" s="68">
        <f t="shared" si="3"/>
        <v>4188309.0952762472</v>
      </c>
    </row>
    <row r="51" spans="1:15" x14ac:dyDescent="0.4">
      <c r="A51" s="7">
        <v>43</v>
      </c>
      <c r="B51" s="108">
        <v>43465</v>
      </c>
      <c r="C51" s="106">
        <v>1</v>
      </c>
      <c r="D51" s="107">
        <v>-1</v>
      </c>
      <c r="E51" s="98">
        <v>-1</v>
      </c>
      <c r="F51" s="62">
        <v>-1</v>
      </c>
      <c r="G51" s="65">
        <f t="shared" si="7"/>
        <v>1023465.0192938884</v>
      </c>
      <c r="H51" s="65">
        <f t="shared" si="7"/>
        <v>3420971.0051920088</v>
      </c>
      <c r="I51" s="65">
        <f t="shared" si="7"/>
        <v>8400551.3853826448</v>
      </c>
      <c r="J51" s="66">
        <f t="shared" si="8"/>
        <v>398014.17416984553</v>
      </c>
      <c r="K51" s="67">
        <f t="shared" si="8"/>
        <v>1330377.6131302258</v>
      </c>
      <c r="L51" s="68">
        <f t="shared" si="8"/>
        <v>3266881.094315473</v>
      </c>
      <c r="M51" s="66">
        <f t="shared" si="3"/>
        <v>-398014.17416984553</v>
      </c>
      <c r="N51" s="67">
        <f t="shared" si="3"/>
        <v>-1330377.6131302258</v>
      </c>
      <c r="O51" s="68">
        <f t="shared" si="3"/>
        <v>-3266881.094315473</v>
      </c>
    </row>
    <row r="52" spans="1:15" x14ac:dyDescent="0.4">
      <c r="A52" s="7">
        <v>44</v>
      </c>
      <c r="B52" s="105">
        <v>44192</v>
      </c>
      <c r="C52" s="106">
        <v>1</v>
      </c>
      <c r="D52" s="107">
        <v>1.27</v>
      </c>
      <c r="E52" s="98">
        <v>1.5</v>
      </c>
      <c r="F52" s="62">
        <v>-1</v>
      </c>
      <c r="G52" s="65">
        <f t="shared" si="7"/>
        <v>1387409.1801547951</v>
      </c>
      <c r="H52" s="65">
        <f t="shared" si="7"/>
        <v>4857778.8273726525</v>
      </c>
      <c r="I52" s="65">
        <f t="shared" si="7"/>
        <v>6048396.9974755049</v>
      </c>
      <c r="J52" s="66">
        <f t="shared" si="8"/>
        <v>286570.20540228876</v>
      </c>
      <c r="K52" s="67">
        <f t="shared" si="8"/>
        <v>957871.88145376253</v>
      </c>
      <c r="L52" s="68">
        <f t="shared" si="8"/>
        <v>2352154.3879071404</v>
      </c>
      <c r="M52" s="66">
        <f t="shared" si="3"/>
        <v>363944.1608609067</v>
      </c>
      <c r="N52" s="67">
        <f t="shared" si="3"/>
        <v>1436807.8221806437</v>
      </c>
      <c r="O52" s="68">
        <f t="shared" si="3"/>
        <v>-2352154.3879071404</v>
      </c>
    </row>
    <row r="53" spans="1:15" x14ac:dyDescent="0.4">
      <c r="A53" s="7">
        <v>45</v>
      </c>
      <c r="B53" s="105">
        <v>44185</v>
      </c>
      <c r="C53" s="106">
        <v>1</v>
      </c>
      <c r="D53" s="107">
        <v>-1</v>
      </c>
      <c r="E53" s="98">
        <v>-1</v>
      </c>
      <c r="F53" s="62">
        <v>-1</v>
      </c>
      <c r="G53" s="65">
        <f t="shared" si="7"/>
        <v>998934.60971145239</v>
      </c>
      <c r="H53" s="65">
        <f t="shared" si="7"/>
        <v>3497600.7557083098</v>
      </c>
      <c r="I53" s="65">
        <f t="shared" si="7"/>
        <v>4354845.8381823637</v>
      </c>
      <c r="J53" s="66">
        <f t="shared" si="8"/>
        <v>388474.57044334261</v>
      </c>
      <c r="K53" s="67">
        <f t="shared" si="8"/>
        <v>1360178.0716643427</v>
      </c>
      <c r="L53" s="68">
        <f t="shared" si="8"/>
        <v>1693551.1592931414</v>
      </c>
      <c r="M53" s="66">
        <f t="shared" si="3"/>
        <v>-388474.57044334261</v>
      </c>
      <c r="N53" s="67">
        <f t="shared" si="3"/>
        <v>-1360178.0716643427</v>
      </c>
      <c r="O53" s="68">
        <f t="shared" si="3"/>
        <v>-1693551.1592931414</v>
      </c>
    </row>
    <row r="54" spans="1:15" x14ac:dyDescent="0.4">
      <c r="A54" s="7">
        <v>46</v>
      </c>
      <c r="B54" s="105">
        <v>44182</v>
      </c>
      <c r="C54" s="106">
        <v>1</v>
      </c>
      <c r="D54" s="107">
        <v>1.27</v>
      </c>
      <c r="E54" s="98">
        <v>1.5</v>
      </c>
      <c r="F54" s="63">
        <v>2</v>
      </c>
      <c r="G54" s="65">
        <f t="shared" si="7"/>
        <v>1354155.7569248448</v>
      </c>
      <c r="H54" s="65">
        <f t="shared" si="7"/>
        <v>4966593.0731058</v>
      </c>
      <c r="I54" s="65">
        <f t="shared" si="7"/>
        <v>6793559.5075644869</v>
      </c>
      <c r="J54" s="66">
        <f t="shared" si="8"/>
        <v>279701.69071920664</v>
      </c>
      <c r="K54" s="67">
        <f t="shared" si="8"/>
        <v>979328.21159832668</v>
      </c>
      <c r="L54" s="68">
        <f t="shared" si="8"/>
        <v>1219356.8346910619</v>
      </c>
      <c r="M54" s="66">
        <f t="shared" si="3"/>
        <v>355221.14721339243</v>
      </c>
      <c r="N54" s="67">
        <f t="shared" si="3"/>
        <v>1468992.3173974901</v>
      </c>
      <c r="O54" s="68">
        <f t="shared" si="3"/>
        <v>2438713.6693821237</v>
      </c>
    </row>
    <row r="55" spans="1:15" x14ac:dyDescent="0.4">
      <c r="A55" s="7">
        <v>47</v>
      </c>
      <c r="B55" s="105">
        <v>44135</v>
      </c>
      <c r="C55" s="106">
        <v>2</v>
      </c>
      <c r="D55" s="107">
        <v>-1</v>
      </c>
      <c r="E55" s="98">
        <v>-1</v>
      </c>
      <c r="F55" s="62">
        <v>-1</v>
      </c>
      <c r="G55" s="65">
        <f t="shared" si="7"/>
        <v>974992.14498588827</v>
      </c>
      <c r="H55" s="65">
        <f t="shared" si="7"/>
        <v>3575947.0126361758</v>
      </c>
      <c r="I55" s="65">
        <f t="shared" si="7"/>
        <v>4891362.8454464301</v>
      </c>
      <c r="J55" s="66">
        <f t="shared" si="8"/>
        <v>379163.61193895654</v>
      </c>
      <c r="K55" s="67">
        <f t="shared" si="8"/>
        <v>1390646.0604696241</v>
      </c>
      <c r="L55" s="68">
        <f t="shared" si="8"/>
        <v>1902196.6621180563</v>
      </c>
      <c r="M55" s="66">
        <f t="shared" si="3"/>
        <v>-379163.61193895654</v>
      </c>
      <c r="N55" s="67">
        <f t="shared" si="3"/>
        <v>-1390646.0604696241</v>
      </c>
      <c r="O55" s="68">
        <f t="shared" si="3"/>
        <v>-1902196.6621180563</v>
      </c>
    </row>
    <row r="56" spans="1:15" x14ac:dyDescent="0.4">
      <c r="A56" s="7">
        <v>48</v>
      </c>
      <c r="B56" s="105">
        <v>44120</v>
      </c>
      <c r="C56" s="106">
        <v>1</v>
      </c>
      <c r="D56" s="107">
        <v>-1</v>
      </c>
      <c r="E56" s="98">
        <v>-1</v>
      </c>
      <c r="F56" s="62">
        <v>-1</v>
      </c>
      <c r="G56" s="65">
        <f t="shared" si="7"/>
        <v>701994.34438983956</v>
      </c>
      <c r="H56" s="65">
        <f t="shared" si="7"/>
        <v>2574681.8490980468</v>
      </c>
      <c r="I56" s="65">
        <f t="shared" si="7"/>
        <v>3521781.2487214296</v>
      </c>
      <c r="J56" s="66">
        <f t="shared" si="8"/>
        <v>272997.80059604871</v>
      </c>
      <c r="K56" s="67">
        <f t="shared" si="8"/>
        <v>1001265.1635381292</v>
      </c>
      <c r="L56" s="68">
        <f t="shared" si="8"/>
        <v>1369581.5967250005</v>
      </c>
      <c r="M56" s="66">
        <f t="shared" si="3"/>
        <v>-272997.80059604871</v>
      </c>
      <c r="N56" s="67">
        <f t="shared" si="3"/>
        <v>-1001265.1635381292</v>
      </c>
      <c r="O56" s="68">
        <f t="shared" si="3"/>
        <v>-1369581.5967250005</v>
      </c>
    </row>
    <row r="57" spans="1:15" x14ac:dyDescent="0.4">
      <c r="A57" s="7">
        <v>49</v>
      </c>
      <c r="B57" s="105">
        <v>44108</v>
      </c>
      <c r="C57" s="106">
        <v>2</v>
      </c>
      <c r="D57" s="107">
        <v>-1</v>
      </c>
      <c r="E57" s="98">
        <v>-1</v>
      </c>
      <c r="F57" s="62">
        <v>-1</v>
      </c>
      <c r="G57" s="65">
        <f t="shared" si="7"/>
        <v>505435.92796068446</v>
      </c>
      <c r="H57" s="65">
        <f t="shared" si="7"/>
        <v>1853770.9313505935</v>
      </c>
      <c r="I57" s="65">
        <f t="shared" si="7"/>
        <v>2535682.4990794295</v>
      </c>
      <c r="J57" s="66">
        <f t="shared" ref="J57:L58" si="9">IF(G56="","",G56*$J$6/100)</f>
        <v>196558.4164291551</v>
      </c>
      <c r="K57" s="67">
        <f t="shared" si="9"/>
        <v>720910.9177474532</v>
      </c>
      <c r="L57" s="68">
        <f t="shared" si="9"/>
        <v>986098.7496420003</v>
      </c>
      <c r="M57" s="66">
        <f>IF(D57="","",J57*D57)</f>
        <v>-196558.4164291551</v>
      </c>
      <c r="N57" s="67">
        <f>IF(E57="","",K57*E57)</f>
        <v>-720910.9177474532</v>
      </c>
      <c r="O57" s="68">
        <f>IF(F57="","",L57*F57)</f>
        <v>-986098.7496420003</v>
      </c>
    </row>
    <row r="58" spans="1:15" ht="19.5" thickBot="1" x14ac:dyDescent="0.45">
      <c r="A58" s="7">
        <v>50</v>
      </c>
      <c r="B58" s="109">
        <v>43370</v>
      </c>
      <c r="C58" s="106">
        <v>2</v>
      </c>
      <c r="D58" s="110">
        <v>1.27</v>
      </c>
      <c r="E58" s="111">
        <v>1.5</v>
      </c>
      <c r="F58" s="128">
        <v>2</v>
      </c>
      <c r="G58" s="89">
        <f>IF(D58="","",G57+M58)</f>
        <v>685168.94394350389</v>
      </c>
      <c r="H58" s="89">
        <f>IF(E58="","",H57+N58)</f>
        <v>2632354.7225178429</v>
      </c>
      <c r="I58" s="94">
        <f>IF(F58="","",I57+O58)</f>
        <v>3955664.6985639101</v>
      </c>
      <c r="J58" s="66">
        <f t="shared" si="9"/>
        <v>141522.05982899165</v>
      </c>
      <c r="K58" s="67">
        <f t="shared" si="9"/>
        <v>519055.86077816621</v>
      </c>
      <c r="L58" s="68">
        <f t="shared" si="9"/>
        <v>709991.09974224027</v>
      </c>
      <c r="M58" s="66">
        <f>IF(D58="","",J58*D58)</f>
        <v>179733.0159828194</v>
      </c>
      <c r="N58" s="67">
        <f t="shared" si="3"/>
        <v>778583.79116724932</v>
      </c>
      <c r="O58" s="68">
        <f t="shared" si="3"/>
        <v>1419982.1994844805</v>
      </c>
    </row>
    <row r="59" spans="1:15" ht="19.5" thickBot="1" x14ac:dyDescent="0.45">
      <c r="A59" s="7"/>
      <c r="B59" s="140" t="s">
        <v>5</v>
      </c>
      <c r="C59" s="141"/>
      <c r="D59" s="5">
        <f>COUNTIF(D9:D58,1.27)</f>
        <v>29</v>
      </c>
      <c r="E59" s="5">
        <f>COUNTIF(E9:E58,1.5)</f>
        <v>29</v>
      </c>
      <c r="F59" s="6">
        <f>COUNTIF(F9:F58,2)</f>
        <v>26</v>
      </c>
      <c r="G59" s="72">
        <f>MAX(G8:G58)</f>
        <v>1456385.8495046617</v>
      </c>
      <c r="H59" s="73">
        <f>MAX(H8:H58)</f>
        <v>4966593.0731058</v>
      </c>
      <c r="I59" s="74">
        <f>MAX(I8:I58)</f>
        <v>11667432.479698118</v>
      </c>
      <c r="J59" s="75" t="s">
        <v>32</v>
      </c>
      <c r="K59" s="76">
        <f>ABS(B58-B9)</f>
        <v>770</v>
      </c>
      <c r="L59" s="77" t="s">
        <v>33</v>
      </c>
      <c r="M59" s="78"/>
      <c r="N59" s="79"/>
      <c r="O59" s="80"/>
    </row>
    <row r="60" spans="1:15" ht="19.5" thickBot="1" x14ac:dyDescent="0.45">
      <c r="A60" s="7"/>
      <c r="B60" s="134" t="s">
        <v>6</v>
      </c>
      <c r="C60" s="135"/>
      <c r="D60" s="5">
        <f>COUNTIF(D9:D58,-1)</f>
        <v>21</v>
      </c>
      <c r="E60" s="5">
        <f>COUNTIF(E9:E58,-1)</f>
        <v>21</v>
      </c>
      <c r="F60" s="6">
        <f>COUNTIF(F9:F58,-1)</f>
        <v>24</v>
      </c>
      <c r="G60" s="157" t="s">
        <v>31</v>
      </c>
      <c r="H60" s="158"/>
      <c r="I60" s="159"/>
      <c r="J60" s="157" t="s">
        <v>34</v>
      </c>
      <c r="K60" s="158"/>
      <c r="L60" s="159"/>
      <c r="M60" s="78"/>
      <c r="N60" s="79"/>
      <c r="O60" s="80"/>
    </row>
    <row r="61" spans="1:15" ht="19.5" thickBot="1" x14ac:dyDescent="0.45">
      <c r="A61" s="7"/>
      <c r="B61" s="134" t="s">
        <v>36</v>
      </c>
      <c r="C61" s="135"/>
      <c r="D61" s="5">
        <f>COUNTIF(D9:D58,0)</f>
        <v>0</v>
      </c>
      <c r="E61" s="5">
        <f>COUNTIF(E9:E58,0)</f>
        <v>0</v>
      </c>
      <c r="F61" s="5">
        <f>COUNTIF(F9:F58,0)</f>
        <v>0</v>
      </c>
      <c r="G61" s="81">
        <f>G59/G8</f>
        <v>14.563858495046617</v>
      </c>
      <c r="H61" s="82">
        <f>H59/H8</f>
        <v>49.665930731057998</v>
      </c>
      <c r="I61" s="83">
        <f>I59/I8</f>
        <v>116.67432479698118</v>
      </c>
      <c r="J61" s="84">
        <f>(G61-100%)*30/K59</f>
        <v>0.52846201928753056</v>
      </c>
      <c r="K61" s="84">
        <f>(H61-100%)*30/K59</f>
        <v>1.8960752232879741</v>
      </c>
      <c r="L61" s="85">
        <f>(I61-100%)*30/K59</f>
        <v>4.5067918752070586</v>
      </c>
      <c r="M61" s="86"/>
      <c r="N61" s="87"/>
      <c r="O61" s="88"/>
    </row>
    <row r="62" spans="1:15" ht="19.5" thickBot="1" x14ac:dyDescent="0.45">
      <c r="A62" s="3"/>
      <c r="B62" s="132" t="s">
        <v>4</v>
      </c>
      <c r="C62" s="133"/>
      <c r="D62" s="61">
        <f>D59/(D59+D60+D61)</f>
        <v>0.57999999999999996</v>
      </c>
      <c r="E62" s="56">
        <f>E59/(E59+E60+E61)</f>
        <v>0.57999999999999996</v>
      </c>
      <c r="F62" s="57">
        <f>F59/(F59+F60+F61)</f>
        <v>0.52</v>
      </c>
    </row>
    <row r="64" spans="1:15" x14ac:dyDescent="0.4">
      <c r="D64" s="55"/>
      <c r="E64" s="55"/>
      <c r="F64" s="55"/>
    </row>
  </sheetData>
  <mergeCells count="11">
    <mergeCell ref="B60:C60"/>
    <mergeCell ref="G60:I60"/>
    <mergeCell ref="J60:L60"/>
    <mergeCell ref="B61:C61"/>
    <mergeCell ref="B62:C62"/>
    <mergeCell ref="B59:C59"/>
    <mergeCell ref="G6:I6"/>
    <mergeCell ref="J6:L6"/>
    <mergeCell ref="M6:O6"/>
    <mergeCell ref="J8:L8"/>
    <mergeCell ref="M8:O8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検証シート</vt:lpstr>
      <vt:lpstr>画像</vt:lpstr>
      <vt:lpstr>気づき</vt:lpstr>
      <vt:lpstr>検証終了通貨</vt:lpstr>
      <vt:lpstr>検証シート (27％)</vt:lpstr>
      <vt:lpstr>検証シート (30％) </vt:lpstr>
      <vt:lpstr>検証シート (28％)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2020-11-25T14:46:52Z</dcterms:modified>
</cp:coreProperties>
</file>