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5614114-7F54-4EA9-BC55-26EE7E6307A3}" xr6:coauthVersionLast="45" xr6:coauthVersionMax="45" xr10:uidLastSave="{00000000-0000-0000-0000-000000000000}"/>
  <bookViews>
    <workbookView xWindow="-120" yWindow="-120" windowWidth="20730" windowHeight="11160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34" r:id="rId5"/>
    <sheet name="気づき" sheetId="9" r:id="rId6"/>
    <sheet name="検証終了通貨" sheetId="10" r:id="rId7"/>
    <sheet name="テンプレ" sheetId="17" state="hidden" r:id="rId8"/>
  </sheets>
  <calcPr calcId="191029"/>
</workbook>
</file>

<file path=xl/calcChain.xml><?xml version="1.0" encoding="utf-8"?>
<calcChain xmlns="http://schemas.openxmlformats.org/spreadsheetml/2006/main">
  <c r="M66" i="31" l="1"/>
  <c r="I63" i="31"/>
  <c r="I64" i="31"/>
  <c r="I65" i="31"/>
  <c r="I66" i="31"/>
  <c r="G63" i="31"/>
  <c r="G64" i="31"/>
  <c r="G65" i="31"/>
  <c r="G66" i="31"/>
  <c r="D66" i="32"/>
  <c r="D67" i="32"/>
  <c r="D68" i="32"/>
  <c r="M67" i="31"/>
  <c r="M66" i="33"/>
  <c r="E60" i="31"/>
  <c r="E61" i="31"/>
  <c r="E62" i="31"/>
  <c r="E63" i="31"/>
  <c r="E64" i="31"/>
  <c r="I60" i="31"/>
  <c r="I61" i="31"/>
  <c r="I62" i="31"/>
  <c r="G60" i="31"/>
  <c r="G61" i="31"/>
  <c r="G62" i="31"/>
  <c r="L59" i="33"/>
  <c r="J59" i="33"/>
  <c r="E57" i="31" l="1"/>
  <c r="E58" i="31"/>
  <c r="E59" i="31"/>
  <c r="I55" i="31" l="1"/>
  <c r="I56" i="31"/>
  <c r="I57" i="31"/>
  <c r="I58" i="31"/>
  <c r="I59" i="31"/>
  <c r="G55" i="31"/>
  <c r="G56" i="31"/>
  <c r="G57" i="31"/>
  <c r="G58" i="31"/>
  <c r="G59" i="31"/>
  <c r="E53" i="31"/>
  <c r="E54" i="31"/>
  <c r="E55" i="31"/>
  <c r="E56" i="31"/>
  <c r="I51" i="31"/>
  <c r="I52" i="31"/>
  <c r="I53" i="31"/>
  <c r="I54" i="31"/>
  <c r="G51" i="31"/>
  <c r="G52" i="31"/>
  <c r="G53" i="31"/>
  <c r="G54" i="31"/>
  <c r="E51" i="31"/>
  <c r="E52" i="31"/>
  <c r="I48" i="31"/>
  <c r="I49" i="31"/>
  <c r="I50" i="31"/>
  <c r="G48" i="31"/>
  <c r="G49" i="31"/>
  <c r="G50" i="31"/>
  <c r="E48" i="31"/>
  <c r="E49" i="31"/>
  <c r="E50" i="31"/>
  <c r="D48" i="31"/>
  <c r="M48" i="31" s="1"/>
  <c r="M48" i="33"/>
  <c r="Q45" i="33"/>
  <c r="Q22" i="33" l="1"/>
  <c r="J24" i="33"/>
  <c r="J25" i="33"/>
  <c r="J21" i="33" l="1"/>
  <c r="J22" i="33"/>
  <c r="G15" i="31" l="1"/>
  <c r="G16" i="31"/>
  <c r="G17" i="31"/>
  <c r="G18" i="31"/>
  <c r="G19" i="31"/>
  <c r="G20" i="31"/>
  <c r="G21" i="31"/>
  <c r="G22" i="31"/>
  <c r="I10" i="31" l="1"/>
  <c r="M9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10" i="33"/>
  <c r="D11" i="33"/>
  <c r="D12" i="33"/>
  <c r="D13" i="33"/>
  <c r="D14" i="33"/>
  <c r="D15" i="33"/>
  <c r="D16" i="33"/>
  <c r="D17" i="33"/>
  <c r="D18" i="33"/>
  <c r="D19" i="33"/>
  <c r="D20" i="33"/>
  <c r="E9" i="33"/>
  <c r="D9" i="33"/>
  <c r="D47" i="31" l="1"/>
  <c r="M47" i="31" s="1"/>
  <c r="G45" i="31"/>
  <c r="G46" i="31"/>
  <c r="G47" i="31"/>
  <c r="D44" i="31"/>
  <c r="M44" i="31" s="1"/>
  <c r="D45" i="31"/>
  <c r="M45" i="31" s="1"/>
  <c r="D46" i="31"/>
  <c r="M46" i="31" s="1"/>
  <c r="M44" i="32"/>
  <c r="M45" i="32"/>
  <c r="M46" i="32"/>
  <c r="M43" i="33"/>
  <c r="M44" i="33"/>
  <c r="M45" i="33"/>
  <c r="M46" i="33"/>
  <c r="M47" i="33"/>
  <c r="G42" i="31" l="1"/>
  <c r="G43" i="31"/>
  <c r="G44" i="31"/>
  <c r="G42" i="32"/>
  <c r="G43" i="32"/>
  <c r="G44" i="32"/>
  <c r="E42" i="32"/>
  <c r="E43" i="32"/>
  <c r="E44" i="32"/>
  <c r="G41" i="31"/>
  <c r="D41" i="31"/>
  <c r="M41" i="31" s="1"/>
  <c r="D42" i="31"/>
  <c r="M42" i="31" s="1"/>
  <c r="D43" i="31"/>
  <c r="M43" i="31" s="1"/>
  <c r="M41" i="33"/>
  <c r="M42" i="33"/>
  <c r="G38" i="31" l="1"/>
  <c r="G39" i="31"/>
  <c r="G40" i="31"/>
  <c r="M38" i="33"/>
  <c r="M39" i="33"/>
  <c r="M40" i="33"/>
  <c r="M38" i="31"/>
  <c r="D37" i="31"/>
  <c r="M37" i="31" s="1"/>
  <c r="D38" i="31"/>
  <c r="D39" i="31"/>
  <c r="M39" i="31" s="1"/>
  <c r="D40" i="31"/>
  <c r="M40" i="31" s="1"/>
  <c r="M36" i="33" l="1"/>
  <c r="M37" i="33"/>
  <c r="M34" i="33" l="1"/>
  <c r="M35" i="33"/>
  <c r="G34" i="31"/>
  <c r="G35" i="31"/>
  <c r="G36" i="31"/>
  <c r="G37" i="31"/>
  <c r="D33" i="31"/>
  <c r="M33" i="31" s="1"/>
  <c r="D34" i="31"/>
  <c r="M34" i="31" s="1"/>
  <c r="D35" i="31"/>
  <c r="M35" i="31" s="1"/>
  <c r="D36" i="31"/>
  <c r="M36" i="31" s="1"/>
  <c r="M33" i="33"/>
  <c r="G32" i="31" l="1"/>
  <c r="G33" i="31"/>
  <c r="M32" i="33"/>
  <c r="D32" i="31" l="1"/>
  <c r="M32" i="31" s="1"/>
  <c r="D31" i="31"/>
  <c r="G29" i="31"/>
  <c r="G30" i="31"/>
  <c r="G31" i="31"/>
  <c r="D29" i="31"/>
  <c r="D30" i="31"/>
  <c r="G27" i="31" l="1"/>
  <c r="G28" i="31"/>
  <c r="D27" i="31"/>
  <c r="D28" i="31"/>
  <c r="M27" i="33"/>
  <c r="G25" i="31" l="1"/>
  <c r="G26" i="31"/>
  <c r="D25" i="31"/>
  <c r="D26" i="31"/>
  <c r="G24" i="31"/>
  <c r="M24" i="33"/>
  <c r="M25" i="33"/>
  <c r="M26" i="33"/>
  <c r="M26" i="31" s="1"/>
  <c r="M24" i="31"/>
  <c r="M25" i="31"/>
  <c r="D23" i="31"/>
  <c r="D24" i="31"/>
  <c r="M23" i="32"/>
  <c r="M47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M24" i="32"/>
  <c r="M25" i="32"/>
  <c r="M26" i="32"/>
  <c r="M27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8" i="32"/>
  <c r="G23" i="31" l="1"/>
  <c r="D19" i="31"/>
  <c r="D20" i="31"/>
  <c r="D21" i="31"/>
  <c r="D22" i="31"/>
  <c r="M20" i="32"/>
  <c r="G20" i="32"/>
  <c r="G21" i="32"/>
  <c r="G22" i="32"/>
  <c r="E20" i="32"/>
  <c r="E21" i="32"/>
  <c r="E22" i="32"/>
  <c r="M21" i="32"/>
  <c r="M22" i="32"/>
  <c r="M20" i="33"/>
  <c r="M20" i="31" s="1"/>
  <c r="M21" i="33"/>
  <c r="M21" i="31" s="1"/>
  <c r="M22" i="33"/>
  <c r="M22" i="31" s="1"/>
  <c r="M23" i="33"/>
  <c r="M23" i="31" s="1"/>
  <c r="E17" i="32"/>
  <c r="E18" i="32"/>
  <c r="E19" i="32"/>
  <c r="D16" i="31"/>
  <c r="D17" i="31"/>
  <c r="D18" i="31"/>
  <c r="M17" i="32"/>
  <c r="M18" i="32"/>
  <c r="G16" i="32"/>
  <c r="G17" i="32"/>
  <c r="G18" i="32"/>
  <c r="G19" i="32"/>
  <c r="M16" i="32"/>
  <c r="M19" i="32"/>
  <c r="M16" i="33"/>
  <c r="M16" i="31" s="1"/>
  <c r="M17" i="33"/>
  <c r="M17" i="31" s="1"/>
  <c r="M18" i="33"/>
  <c r="M18" i="31" s="1"/>
  <c r="M19" i="33"/>
  <c r="M19" i="31" s="1"/>
  <c r="E15" i="32"/>
  <c r="E16" i="32"/>
  <c r="M14" i="33" l="1"/>
  <c r="M15" i="33"/>
  <c r="G13" i="31"/>
  <c r="G14" i="31"/>
  <c r="M13" i="32"/>
  <c r="M14" i="32"/>
  <c r="M15" i="32"/>
  <c r="G13" i="32"/>
  <c r="G14" i="32"/>
  <c r="G15" i="32"/>
  <c r="M14" i="31" l="1"/>
  <c r="M15" i="31"/>
  <c r="G11" i="31"/>
  <c r="G12" i="31"/>
  <c r="D12" i="31"/>
  <c r="D13" i="31"/>
  <c r="D14" i="31"/>
  <c r="D15" i="31"/>
  <c r="E11" i="32"/>
  <c r="E12" i="32"/>
  <c r="E13" i="32"/>
  <c r="E14" i="32"/>
  <c r="G11" i="32" l="1"/>
  <c r="G12" i="32"/>
  <c r="G9" i="32"/>
  <c r="G10" i="32"/>
  <c r="M11" i="33"/>
  <c r="M12" i="33"/>
  <c r="M12" i="31" s="1"/>
  <c r="M13" i="33"/>
  <c r="M13" i="31" s="1"/>
  <c r="M10" i="33"/>
  <c r="G10" i="31" l="1"/>
  <c r="I9" i="31"/>
  <c r="G9" i="31"/>
  <c r="M10" i="31"/>
  <c r="M11" i="31"/>
  <c r="D10" i="31"/>
  <c r="D11" i="31"/>
  <c r="E9" i="31"/>
  <c r="D9" i="31"/>
  <c r="M11" i="32"/>
  <c r="M12" i="32"/>
  <c r="E10" i="32"/>
  <c r="E9" i="32"/>
  <c r="D9" i="32"/>
  <c r="M10" i="32" s="1"/>
  <c r="M9" i="32" l="1"/>
  <c r="K4" i="31" l="1"/>
  <c r="K4" i="32"/>
  <c r="U108" i="33"/>
  <c r="S108" i="33"/>
  <c r="L108" i="33"/>
  <c r="J108" i="33"/>
  <c r="U107" i="33"/>
  <c r="S107" i="33"/>
  <c r="L107" i="33"/>
  <c r="J107" i="33"/>
  <c r="U106" i="33"/>
  <c r="S106" i="33"/>
  <c r="L106" i="33"/>
  <c r="J106" i="33"/>
  <c r="U105" i="33"/>
  <c r="S105" i="33"/>
  <c r="L105" i="33"/>
  <c r="Q105" i="33" s="1"/>
  <c r="Z105" i="33" s="1"/>
  <c r="J105" i="33"/>
  <c r="U104" i="33"/>
  <c r="S104" i="33"/>
  <c r="L104" i="33"/>
  <c r="J104" i="33"/>
  <c r="U103" i="33"/>
  <c r="S103" i="33"/>
  <c r="L103" i="33"/>
  <c r="J103" i="33"/>
  <c r="U102" i="33"/>
  <c r="S102" i="33"/>
  <c r="Q102" i="33"/>
  <c r="L102" i="33"/>
  <c r="J102" i="33"/>
  <c r="U101" i="33"/>
  <c r="S101" i="33"/>
  <c r="Q101" i="33" s="1"/>
  <c r="Y101" i="33" s="1"/>
  <c r="L101" i="33"/>
  <c r="J101" i="33"/>
  <c r="U100" i="33"/>
  <c r="S100" i="33"/>
  <c r="Q100" i="33" s="1"/>
  <c r="Z100" i="33" s="1"/>
  <c r="L100" i="33"/>
  <c r="J100" i="33"/>
  <c r="U99" i="33"/>
  <c r="S99" i="33"/>
  <c r="Q99" i="33" s="1"/>
  <c r="Z99" i="33" s="1"/>
  <c r="L99" i="33"/>
  <c r="J99" i="33"/>
  <c r="U98" i="33"/>
  <c r="S98" i="33"/>
  <c r="L98" i="33"/>
  <c r="Q98" i="33" s="1"/>
  <c r="J98" i="33"/>
  <c r="U97" i="33"/>
  <c r="S97" i="33"/>
  <c r="L97" i="33"/>
  <c r="J97" i="33"/>
  <c r="U96" i="33"/>
  <c r="S96" i="33"/>
  <c r="L96" i="33"/>
  <c r="J96" i="33"/>
  <c r="U95" i="33"/>
  <c r="S95" i="33"/>
  <c r="L95" i="33"/>
  <c r="J95" i="33"/>
  <c r="U94" i="33"/>
  <c r="S94" i="33"/>
  <c r="L94" i="33"/>
  <c r="Q94" i="33" s="1"/>
  <c r="J94" i="33"/>
  <c r="U93" i="33"/>
  <c r="S93" i="33"/>
  <c r="L93" i="33"/>
  <c r="J93" i="33"/>
  <c r="U92" i="33"/>
  <c r="S92" i="33"/>
  <c r="L92" i="33"/>
  <c r="Q92" i="33" s="1"/>
  <c r="B93" i="33" s="1"/>
  <c r="W93" i="33" s="1"/>
  <c r="X93" i="33" s="1"/>
  <c r="J92" i="33"/>
  <c r="U91" i="33"/>
  <c r="S91" i="33"/>
  <c r="L91" i="33"/>
  <c r="J91" i="33"/>
  <c r="U90" i="33"/>
  <c r="S90" i="33"/>
  <c r="L90" i="33"/>
  <c r="Q90" i="33" s="1"/>
  <c r="J90" i="33"/>
  <c r="U89" i="33"/>
  <c r="S89" i="33"/>
  <c r="L89" i="33"/>
  <c r="J89" i="33"/>
  <c r="U88" i="33"/>
  <c r="S88" i="33"/>
  <c r="L88" i="33"/>
  <c r="J88" i="33"/>
  <c r="U87" i="33"/>
  <c r="S87" i="33"/>
  <c r="L87" i="33"/>
  <c r="Q87" i="33" s="1"/>
  <c r="Z87" i="33" s="1"/>
  <c r="J87" i="33"/>
  <c r="U86" i="33"/>
  <c r="S86" i="33"/>
  <c r="L86" i="33"/>
  <c r="J86" i="33"/>
  <c r="U85" i="33"/>
  <c r="S85" i="33"/>
  <c r="L85" i="33"/>
  <c r="Q85" i="33" s="1"/>
  <c r="Y85" i="33" s="1"/>
  <c r="J85" i="33"/>
  <c r="U84" i="33"/>
  <c r="S84" i="33"/>
  <c r="Q84" i="33"/>
  <c r="B85" i="33" s="1"/>
  <c r="W85" i="33" s="1"/>
  <c r="X85" i="33" s="1"/>
  <c r="L84" i="33"/>
  <c r="J84" i="33"/>
  <c r="U83" i="33"/>
  <c r="S83" i="33"/>
  <c r="Q83" i="33" s="1"/>
  <c r="Z83" i="33" s="1"/>
  <c r="L83" i="33"/>
  <c r="J83" i="33"/>
  <c r="U82" i="33"/>
  <c r="S82" i="33"/>
  <c r="L82" i="33"/>
  <c r="Q82" i="33" s="1"/>
  <c r="J82" i="33"/>
  <c r="U81" i="33"/>
  <c r="S81" i="33"/>
  <c r="Q81" i="33" s="1"/>
  <c r="Y81" i="33" s="1"/>
  <c r="L81" i="33"/>
  <c r="J81" i="33"/>
  <c r="U80" i="33"/>
  <c r="S80" i="33"/>
  <c r="Q80" i="33" s="1"/>
  <c r="B81" i="33" s="1"/>
  <c r="W81" i="33" s="1"/>
  <c r="X81" i="33" s="1"/>
  <c r="L80" i="33"/>
  <c r="J80" i="33"/>
  <c r="U79" i="33"/>
  <c r="S79" i="33"/>
  <c r="L79" i="33"/>
  <c r="Q79" i="33" s="1"/>
  <c r="Z79" i="33" s="1"/>
  <c r="J79" i="33"/>
  <c r="U78" i="33"/>
  <c r="S78" i="33"/>
  <c r="Q78" i="33"/>
  <c r="L78" i="33"/>
  <c r="J78" i="33"/>
  <c r="U77" i="33"/>
  <c r="S77" i="33"/>
  <c r="L77" i="33"/>
  <c r="J77" i="33"/>
  <c r="U76" i="33"/>
  <c r="S76" i="33"/>
  <c r="Q76" i="33" s="1"/>
  <c r="B77" i="33" s="1"/>
  <c r="W77" i="33" s="1"/>
  <c r="X77" i="33" s="1"/>
  <c r="L76" i="33"/>
  <c r="J76" i="33"/>
  <c r="U75" i="33"/>
  <c r="S75" i="33"/>
  <c r="L75" i="33"/>
  <c r="Q75" i="33" s="1"/>
  <c r="Z75" i="33" s="1"/>
  <c r="J75" i="33"/>
  <c r="U74" i="33"/>
  <c r="S74" i="33"/>
  <c r="Q74" i="33" s="1"/>
  <c r="L74" i="33"/>
  <c r="J74" i="33"/>
  <c r="U73" i="33"/>
  <c r="S73" i="33"/>
  <c r="Q73" i="33" s="1"/>
  <c r="Y73" i="33" s="1"/>
  <c r="L73" i="33"/>
  <c r="J73" i="33"/>
  <c r="U72" i="33"/>
  <c r="S72" i="33"/>
  <c r="L72" i="33"/>
  <c r="Q72" i="33" s="1"/>
  <c r="B73" i="33" s="1"/>
  <c r="W73" i="33" s="1"/>
  <c r="X73" i="33" s="1"/>
  <c r="J72" i="33"/>
  <c r="U71" i="33"/>
  <c r="S71" i="33"/>
  <c r="L71" i="33"/>
  <c r="Q71" i="33" s="1"/>
  <c r="Z71" i="33" s="1"/>
  <c r="J71" i="33"/>
  <c r="U70" i="33"/>
  <c r="S70" i="33"/>
  <c r="L70" i="33"/>
  <c r="J70" i="33"/>
  <c r="U69" i="33"/>
  <c r="S69" i="33"/>
  <c r="L69" i="33"/>
  <c r="J69" i="33"/>
  <c r="U68" i="33"/>
  <c r="S68" i="33"/>
  <c r="L68" i="33"/>
  <c r="Q68" i="33" s="1"/>
  <c r="B69" i="33" s="1"/>
  <c r="W69" i="33" s="1"/>
  <c r="X69" i="33" s="1"/>
  <c r="J68" i="33"/>
  <c r="U67" i="33"/>
  <c r="S67" i="33"/>
  <c r="L67" i="33"/>
  <c r="Q67" i="33" s="1"/>
  <c r="Z67" i="33" s="1"/>
  <c r="J67" i="33"/>
  <c r="U66" i="33"/>
  <c r="S66" i="33"/>
  <c r="L66" i="33"/>
  <c r="J66" i="33"/>
  <c r="U65" i="33"/>
  <c r="S65" i="33"/>
  <c r="L65" i="33"/>
  <c r="J65" i="33"/>
  <c r="U64" i="33"/>
  <c r="S64" i="33"/>
  <c r="J64" i="33"/>
  <c r="L64" i="33" s="1"/>
  <c r="U63" i="33"/>
  <c r="S63" i="33"/>
  <c r="L63" i="33"/>
  <c r="Q63" i="33" s="1"/>
  <c r="J63" i="33"/>
  <c r="U62" i="33"/>
  <c r="S62" i="33"/>
  <c r="L62" i="33"/>
  <c r="J62" i="33"/>
  <c r="U61" i="33"/>
  <c r="S61" i="33"/>
  <c r="J61" i="33"/>
  <c r="L61" i="33" s="1"/>
  <c r="U60" i="33"/>
  <c r="S60" i="33"/>
  <c r="J60" i="33"/>
  <c r="L60" i="33" s="1"/>
  <c r="U59" i="33"/>
  <c r="S59" i="33"/>
  <c r="Q59" i="33" s="1"/>
  <c r="U58" i="33"/>
  <c r="S58" i="33"/>
  <c r="J58" i="33"/>
  <c r="L58" i="33" s="1"/>
  <c r="U57" i="33"/>
  <c r="S57" i="33"/>
  <c r="Q57" i="33" s="1"/>
  <c r="Y57" i="33" s="1"/>
  <c r="U56" i="33"/>
  <c r="S56" i="33"/>
  <c r="Q56" i="33" s="1"/>
  <c r="B57" i="33" s="1"/>
  <c r="W57" i="33" s="1"/>
  <c r="X57" i="33" s="1"/>
  <c r="L56" i="33"/>
  <c r="J56" i="33"/>
  <c r="U55" i="33"/>
  <c r="S55" i="33"/>
  <c r="Q55" i="33" s="1"/>
  <c r="Z55" i="33" s="1"/>
  <c r="L55" i="33"/>
  <c r="J55" i="33"/>
  <c r="U54" i="33"/>
  <c r="S54" i="33"/>
  <c r="L54" i="33"/>
  <c r="J54" i="33"/>
  <c r="U53" i="33"/>
  <c r="S53" i="33"/>
  <c r="L53" i="33"/>
  <c r="J53" i="33"/>
  <c r="U52" i="33"/>
  <c r="S52" i="33"/>
  <c r="L52" i="33"/>
  <c r="J52" i="33"/>
  <c r="U51" i="33"/>
  <c r="S51" i="33"/>
  <c r="L51" i="33"/>
  <c r="J51" i="33"/>
  <c r="U50" i="33"/>
  <c r="S50" i="33"/>
  <c r="L50" i="33"/>
  <c r="Q50" i="33" s="1"/>
  <c r="B51" i="33" s="1"/>
  <c r="W51" i="33" s="1"/>
  <c r="X51" i="33" s="1"/>
  <c r="J50" i="33"/>
  <c r="U49" i="33"/>
  <c r="S49" i="33"/>
  <c r="L49" i="33"/>
  <c r="J49" i="33"/>
  <c r="U48" i="33"/>
  <c r="S48" i="33"/>
  <c r="L48" i="33"/>
  <c r="J48" i="33"/>
  <c r="U47" i="33"/>
  <c r="S47" i="33"/>
  <c r="V47" i="33" s="1"/>
  <c r="V48" i="33" s="1"/>
  <c r="V49" i="33" s="1"/>
  <c r="U46" i="33"/>
  <c r="S46" i="33"/>
  <c r="V46" i="33" s="1"/>
  <c r="U45" i="33"/>
  <c r="S45" i="33"/>
  <c r="V45" i="33" s="1"/>
  <c r="U44" i="33"/>
  <c r="S44" i="33"/>
  <c r="U43" i="33"/>
  <c r="S43" i="33"/>
  <c r="V43" i="33" s="1"/>
  <c r="U42" i="33"/>
  <c r="S42" i="33"/>
  <c r="V42" i="33" s="1"/>
  <c r="U41" i="33"/>
  <c r="S41" i="33"/>
  <c r="U40" i="33"/>
  <c r="S40" i="33"/>
  <c r="U39" i="33"/>
  <c r="S39" i="33"/>
  <c r="V39" i="33" s="1"/>
  <c r="U38" i="33"/>
  <c r="S38" i="33"/>
  <c r="V38" i="33" s="1"/>
  <c r="U37" i="33"/>
  <c r="S37" i="33"/>
  <c r="U36" i="33"/>
  <c r="S36" i="33"/>
  <c r="U35" i="33"/>
  <c r="S35" i="33"/>
  <c r="U34" i="33"/>
  <c r="S34" i="33"/>
  <c r="U33" i="33"/>
  <c r="S33" i="33"/>
  <c r="V33" i="33" s="1"/>
  <c r="U32" i="33"/>
  <c r="S32" i="33"/>
  <c r="V32" i="33" s="1"/>
  <c r="U31" i="33"/>
  <c r="S31" i="33"/>
  <c r="V31" i="33" s="1"/>
  <c r="U30" i="33"/>
  <c r="S30" i="33"/>
  <c r="V30" i="33" s="1"/>
  <c r="U29" i="33"/>
  <c r="S29" i="33"/>
  <c r="V29" i="33" s="1"/>
  <c r="U28" i="33"/>
  <c r="S28" i="33"/>
  <c r="V28" i="33" s="1"/>
  <c r="U27" i="33"/>
  <c r="S27" i="33"/>
  <c r="V27" i="33" s="1"/>
  <c r="U26" i="33"/>
  <c r="S26" i="33"/>
  <c r="U25" i="33"/>
  <c r="S25" i="33"/>
  <c r="U24" i="33"/>
  <c r="S24" i="33"/>
  <c r="U23" i="33"/>
  <c r="S23" i="33"/>
  <c r="S22" i="33"/>
  <c r="U22" i="33" s="1"/>
  <c r="S21" i="33"/>
  <c r="S20" i="33"/>
  <c r="U20" i="33" s="1"/>
  <c r="S19" i="33"/>
  <c r="V19" i="33" s="1"/>
  <c r="S18" i="33"/>
  <c r="S17" i="33"/>
  <c r="U17" i="33" s="1"/>
  <c r="S16" i="33"/>
  <c r="S15" i="33"/>
  <c r="V15" i="33" s="1"/>
  <c r="S14" i="33"/>
  <c r="U14" i="33" s="1"/>
  <c r="S13" i="33"/>
  <c r="S12" i="33"/>
  <c r="U12" i="33" s="1"/>
  <c r="S11" i="33"/>
  <c r="V11" i="33" s="1"/>
  <c r="S10" i="33"/>
  <c r="S9" i="33"/>
  <c r="U9" i="33" s="1"/>
  <c r="B9" i="33"/>
  <c r="J9" i="33" s="1"/>
  <c r="L9" i="33" s="1"/>
  <c r="U108" i="32"/>
  <c r="S108" i="32"/>
  <c r="V108" i="32" s="1"/>
  <c r="Q108" i="32"/>
  <c r="V107" i="32"/>
  <c r="U107" i="32"/>
  <c r="S107" i="32"/>
  <c r="Q107" i="32"/>
  <c r="U106" i="32"/>
  <c r="S106" i="32"/>
  <c r="V106" i="32"/>
  <c r="Q106" i="32"/>
  <c r="U105" i="32"/>
  <c r="S105" i="32"/>
  <c r="V105" i="32" s="1"/>
  <c r="Q105" i="32"/>
  <c r="B106" i="32" s="1"/>
  <c r="W106" i="32" s="1"/>
  <c r="X106" i="32" s="1"/>
  <c r="U104" i="32"/>
  <c r="S104" i="32"/>
  <c r="V104" i="32" s="1"/>
  <c r="Q104" i="32"/>
  <c r="B105" i="32" s="1"/>
  <c r="W105" i="32" s="1"/>
  <c r="X105" i="32" s="1"/>
  <c r="U103" i="32"/>
  <c r="S103" i="32"/>
  <c r="V103" i="32" s="1"/>
  <c r="Q103" i="32"/>
  <c r="B104" i="32" s="1"/>
  <c r="W104" i="32" s="1"/>
  <c r="X104" i="32" s="1"/>
  <c r="U102" i="32"/>
  <c r="S102" i="32"/>
  <c r="V102" i="32" s="1"/>
  <c r="Q102" i="32"/>
  <c r="B103" i="32" s="1"/>
  <c r="W103" i="32" s="1"/>
  <c r="X103" i="32" s="1"/>
  <c r="U101" i="32"/>
  <c r="S101" i="32"/>
  <c r="V101" i="32" s="1"/>
  <c r="Q101" i="32"/>
  <c r="B102" i="32" s="1"/>
  <c r="W102" i="32" s="1"/>
  <c r="X102" i="32" s="1"/>
  <c r="U100" i="32"/>
  <c r="S100" i="32"/>
  <c r="V100" i="32" s="1"/>
  <c r="Q100" i="32"/>
  <c r="B101" i="32" s="1"/>
  <c r="W101" i="32" s="1"/>
  <c r="X101" i="32" s="1"/>
  <c r="U99" i="32"/>
  <c r="S99" i="32"/>
  <c r="V99" i="32" s="1"/>
  <c r="Q99" i="32"/>
  <c r="U98" i="32"/>
  <c r="S98" i="32"/>
  <c r="V98" i="32" s="1"/>
  <c r="Q98" i="32"/>
  <c r="U97" i="32"/>
  <c r="S97" i="32"/>
  <c r="V97" i="32" s="1"/>
  <c r="Q97" i="32"/>
  <c r="B98" i="32" s="1"/>
  <c r="W98" i="32" s="1"/>
  <c r="X98" i="32" s="1"/>
  <c r="U96" i="32"/>
  <c r="S96" i="32"/>
  <c r="V96" i="32" s="1"/>
  <c r="Q96" i="32"/>
  <c r="B97" i="32" s="1"/>
  <c r="W97" i="32" s="1"/>
  <c r="X97" i="32" s="1"/>
  <c r="U95" i="32"/>
  <c r="S95" i="32"/>
  <c r="V95" i="32" s="1"/>
  <c r="Q95" i="32"/>
  <c r="U94" i="32"/>
  <c r="S94" i="32"/>
  <c r="V94" i="32" s="1"/>
  <c r="Q94" i="32"/>
  <c r="B95" i="32" s="1"/>
  <c r="W95" i="32" s="1"/>
  <c r="X95" i="32" s="1"/>
  <c r="U93" i="32"/>
  <c r="S93" i="32"/>
  <c r="V93" i="32" s="1"/>
  <c r="Q93" i="32"/>
  <c r="B94" i="32" s="1"/>
  <c r="W94" i="32" s="1"/>
  <c r="X94" i="32" s="1"/>
  <c r="U92" i="32"/>
  <c r="S92" i="32"/>
  <c r="V92" i="32" s="1"/>
  <c r="Q92" i="32"/>
  <c r="B93" i="32" s="1"/>
  <c r="W93" i="32" s="1"/>
  <c r="X93" i="32" s="1"/>
  <c r="U91" i="32"/>
  <c r="S91" i="32"/>
  <c r="V91" i="32" s="1"/>
  <c r="Q91" i="32"/>
  <c r="U90" i="32"/>
  <c r="S90" i="32"/>
  <c r="V90" i="32" s="1"/>
  <c r="Q90" i="32"/>
  <c r="U89" i="32"/>
  <c r="S89" i="32"/>
  <c r="V89" i="32" s="1"/>
  <c r="Q89" i="32"/>
  <c r="B90" i="32" s="1"/>
  <c r="W90" i="32" s="1"/>
  <c r="X90" i="32" s="1"/>
  <c r="U88" i="32"/>
  <c r="S88" i="32"/>
  <c r="V88" i="32" s="1"/>
  <c r="Q88" i="32"/>
  <c r="B89" i="32" s="1"/>
  <c r="W89" i="32" s="1"/>
  <c r="X89" i="32" s="1"/>
  <c r="U87" i="32"/>
  <c r="S87" i="32"/>
  <c r="V87" i="32" s="1"/>
  <c r="Q87" i="32"/>
  <c r="U86" i="32"/>
  <c r="S86" i="32"/>
  <c r="V86" i="32" s="1"/>
  <c r="Q86" i="32"/>
  <c r="B87" i="32" s="1"/>
  <c r="W87" i="32" s="1"/>
  <c r="X87" i="32" s="1"/>
  <c r="U85" i="32"/>
  <c r="S85" i="32"/>
  <c r="V85" i="32" s="1"/>
  <c r="Q85" i="32"/>
  <c r="B86" i="32" s="1"/>
  <c r="W86" i="32" s="1"/>
  <c r="X86" i="32" s="1"/>
  <c r="U84" i="32"/>
  <c r="S84" i="32"/>
  <c r="V84" i="32" s="1"/>
  <c r="Q84" i="32"/>
  <c r="B85" i="32" s="1"/>
  <c r="W85" i="32" s="1"/>
  <c r="X85" i="32" s="1"/>
  <c r="V83" i="32"/>
  <c r="U83" i="32"/>
  <c r="S83" i="32"/>
  <c r="Q83" i="32"/>
  <c r="U82" i="32"/>
  <c r="S82" i="32"/>
  <c r="V82" i="32" s="1"/>
  <c r="Q82" i="32"/>
  <c r="U81" i="32"/>
  <c r="S81" i="32"/>
  <c r="V81" i="32" s="1"/>
  <c r="Q81" i="32"/>
  <c r="B82" i="32" s="1"/>
  <c r="W82" i="32" s="1"/>
  <c r="X82" i="32" s="1"/>
  <c r="U80" i="32"/>
  <c r="S80" i="32"/>
  <c r="V80" i="32" s="1"/>
  <c r="Q80" i="32"/>
  <c r="B81" i="32" s="1"/>
  <c r="W81" i="32" s="1"/>
  <c r="X81" i="32" s="1"/>
  <c r="U79" i="32"/>
  <c r="S79" i="32"/>
  <c r="V79" i="32" s="1"/>
  <c r="Q79" i="32"/>
  <c r="U78" i="32"/>
  <c r="S78" i="32"/>
  <c r="V78" i="32" s="1"/>
  <c r="Q78" i="32"/>
  <c r="U77" i="32"/>
  <c r="S77" i="32"/>
  <c r="V77" i="32" s="1"/>
  <c r="Q77" i="32"/>
  <c r="U76" i="32"/>
  <c r="S76" i="32"/>
  <c r="V76" i="32" s="1"/>
  <c r="Q76" i="32"/>
  <c r="B77" i="32" s="1"/>
  <c r="W77" i="32" s="1"/>
  <c r="X77" i="32" s="1"/>
  <c r="U75" i="32"/>
  <c r="S75" i="32"/>
  <c r="V75" i="32" s="1"/>
  <c r="Q75" i="32"/>
  <c r="U74" i="32"/>
  <c r="S74" i="32"/>
  <c r="V74" i="32" s="1"/>
  <c r="Q74" i="32"/>
  <c r="U73" i="32"/>
  <c r="S73" i="32"/>
  <c r="V73" i="32" s="1"/>
  <c r="Q73" i="32"/>
  <c r="B74" i="32" s="1"/>
  <c r="W74" i="32" s="1"/>
  <c r="X74" i="32" s="1"/>
  <c r="V72" i="32"/>
  <c r="U72" i="32"/>
  <c r="S72" i="32"/>
  <c r="Q72" i="32"/>
  <c r="B73" i="32" s="1"/>
  <c r="W73" i="32" s="1"/>
  <c r="X73" i="32" s="1"/>
  <c r="U71" i="32"/>
  <c r="S71" i="32"/>
  <c r="V71" i="32"/>
  <c r="Q71" i="32"/>
  <c r="B72" i="32" s="1"/>
  <c r="W72" i="32" s="1"/>
  <c r="X72" i="32" s="1"/>
  <c r="U70" i="32"/>
  <c r="S70" i="32"/>
  <c r="V70" i="32" s="1"/>
  <c r="Q70" i="32"/>
  <c r="U69" i="32"/>
  <c r="S69" i="32"/>
  <c r="V69" i="32"/>
  <c r="Q69" i="32"/>
  <c r="U68" i="32"/>
  <c r="S68" i="32"/>
  <c r="V68" i="32" s="1"/>
  <c r="Q68" i="32"/>
  <c r="B69" i="32" s="1"/>
  <c r="W69" i="32" s="1"/>
  <c r="X69" i="32" s="1"/>
  <c r="V67" i="32"/>
  <c r="U67" i="32"/>
  <c r="S67" i="32"/>
  <c r="Q67" i="32"/>
  <c r="B68" i="32" s="1"/>
  <c r="W68" i="32" s="1"/>
  <c r="X68" i="32" s="1"/>
  <c r="U66" i="32"/>
  <c r="S66" i="32"/>
  <c r="V66" i="32" s="1"/>
  <c r="Q66" i="32"/>
  <c r="U65" i="32"/>
  <c r="S65" i="32"/>
  <c r="V65" i="32" s="1"/>
  <c r="Q65" i="32"/>
  <c r="B66" i="32" s="1"/>
  <c r="W66" i="32" s="1"/>
  <c r="X66" i="32" s="1"/>
  <c r="U64" i="32"/>
  <c r="S64" i="32"/>
  <c r="V64" i="32" s="1"/>
  <c r="Q64" i="32"/>
  <c r="B65" i="32" s="1"/>
  <c r="W65" i="32" s="1"/>
  <c r="X65" i="32" s="1"/>
  <c r="U63" i="32"/>
  <c r="S63" i="32"/>
  <c r="V63" i="32" s="1"/>
  <c r="U62" i="32"/>
  <c r="S62" i="32"/>
  <c r="V62" i="32" s="1"/>
  <c r="Q62" i="32"/>
  <c r="U61" i="32"/>
  <c r="S61" i="32"/>
  <c r="V61" i="32" s="1"/>
  <c r="U60" i="32"/>
  <c r="S60" i="32"/>
  <c r="V60" i="32" s="1"/>
  <c r="U59" i="32"/>
  <c r="S59" i="32"/>
  <c r="V59" i="32" s="1"/>
  <c r="U58" i="32"/>
  <c r="S58" i="32"/>
  <c r="V58" i="32" s="1"/>
  <c r="U57" i="32"/>
  <c r="S57" i="32"/>
  <c r="U56" i="32"/>
  <c r="S56" i="32"/>
  <c r="V56" i="32" s="1"/>
  <c r="U55" i="32"/>
  <c r="S55" i="32"/>
  <c r="V55" i="32" s="1"/>
  <c r="U54" i="32"/>
  <c r="S54" i="32"/>
  <c r="V54" i="32" s="1"/>
  <c r="U53" i="32"/>
  <c r="S53" i="32"/>
  <c r="V53" i="32" s="1"/>
  <c r="U52" i="32"/>
  <c r="S52" i="32"/>
  <c r="V52" i="32" s="1"/>
  <c r="U51" i="32"/>
  <c r="S51" i="32"/>
  <c r="V51" i="32" s="1"/>
  <c r="U50" i="32"/>
  <c r="S50" i="32"/>
  <c r="V50" i="32" s="1"/>
  <c r="U49" i="32"/>
  <c r="S49" i="32"/>
  <c r="V49" i="32" s="1"/>
  <c r="U48" i="32"/>
  <c r="S48" i="32"/>
  <c r="V48" i="32" s="1"/>
  <c r="U47" i="32"/>
  <c r="S47" i="32"/>
  <c r="U46" i="32"/>
  <c r="S46" i="32"/>
  <c r="U45" i="32"/>
  <c r="S45" i="32"/>
  <c r="U44" i="32"/>
  <c r="S44" i="32"/>
  <c r="U43" i="32"/>
  <c r="S43" i="32"/>
  <c r="V43" i="32" s="1"/>
  <c r="U42" i="32"/>
  <c r="S42" i="32"/>
  <c r="V42" i="32" s="1"/>
  <c r="U41" i="32"/>
  <c r="S41" i="32"/>
  <c r="U40" i="32"/>
  <c r="S40" i="32"/>
  <c r="U39" i="32"/>
  <c r="S39" i="32"/>
  <c r="V39" i="32" s="1"/>
  <c r="U38" i="32"/>
  <c r="S38" i="32"/>
  <c r="V38" i="32" s="1"/>
  <c r="U37" i="32"/>
  <c r="S37" i="32"/>
  <c r="U36" i="32"/>
  <c r="S36" i="32"/>
  <c r="U35" i="32"/>
  <c r="S35" i="32"/>
  <c r="U34" i="32"/>
  <c r="S34" i="32"/>
  <c r="U33" i="32"/>
  <c r="S33" i="32"/>
  <c r="V33" i="32" s="1"/>
  <c r="U32" i="32"/>
  <c r="S32" i="32"/>
  <c r="V32" i="32" s="1"/>
  <c r="U31" i="32"/>
  <c r="S31" i="32"/>
  <c r="V31" i="32" s="1"/>
  <c r="U30" i="32"/>
  <c r="S30" i="32"/>
  <c r="V30" i="32" s="1"/>
  <c r="U29" i="32"/>
  <c r="S29" i="32"/>
  <c r="V29" i="32" s="1"/>
  <c r="U28" i="32"/>
  <c r="S28" i="32"/>
  <c r="V28" i="32" s="1"/>
  <c r="U27" i="32"/>
  <c r="S27" i="32"/>
  <c r="V27" i="32" s="1"/>
  <c r="U26" i="32"/>
  <c r="S26" i="32"/>
  <c r="U25" i="32"/>
  <c r="S25" i="32"/>
  <c r="V25" i="32" s="1"/>
  <c r="U24" i="32"/>
  <c r="S24" i="32"/>
  <c r="V24" i="32" s="1"/>
  <c r="U23" i="32"/>
  <c r="S23" i="32"/>
  <c r="V23" i="32" s="1"/>
  <c r="S22" i="32"/>
  <c r="S21" i="32"/>
  <c r="S20" i="32"/>
  <c r="S19" i="32"/>
  <c r="S18" i="32"/>
  <c r="U18" i="32" s="1"/>
  <c r="S17" i="32"/>
  <c r="S16" i="32"/>
  <c r="S15" i="32"/>
  <c r="S14" i="32"/>
  <c r="S13" i="32"/>
  <c r="S12" i="32"/>
  <c r="S11" i="32"/>
  <c r="S10" i="32"/>
  <c r="S9" i="32"/>
  <c r="V9" i="32" s="1"/>
  <c r="B9" i="32"/>
  <c r="J9" i="32" s="1"/>
  <c r="L9" i="32" s="1"/>
  <c r="U108" i="31"/>
  <c r="S108" i="31"/>
  <c r="V108" i="31" s="1"/>
  <c r="Q108" i="31"/>
  <c r="L108" i="31"/>
  <c r="J108" i="31"/>
  <c r="U107" i="31"/>
  <c r="S107" i="31"/>
  <c r="V107" i="31" s="1"/>
  <c r="Q107" i="31"/>
  <c r="L107" i="31"/>
  <c r="J107" i="31"/>
  <c r="U106" i="31"/>
  <c r="S106" i="31"/>
  <c r="V106" i="31" s="1"/>
  <c r="Q106" i="31"/>
  <c r="B107" i="31" s="1"/>
  <c r="W107" i="31" s="1"/>
  <c r="X107" i="31" s="1"/>
  <c r="L106" i="31"/>
  <c r="J106" i="31"/>
  <c r="U105" i="31"/>
  <c r="S105" i="31"/>
  <c r="V105" i="31" s="1"/>
  <c r="Q105" i="31"/>
  <c r="B106" i="31" s="1"/>
  <c r="W106" i="31" s="1"/>
  <c r="X106" i="31" s="1"/>
  <c r="L105" i="31"/>
  <c r="J105" i="31"/>
  <c r="U104" i="31"/>
  <c r="S104" i="31"/>
  <c r="V104" i="31" s="1"/>
  <c r="Q104" i="31"/>
  <c r="B105" i="31" s="1"/>
  <c r="W105" i="31" s="1"/>
  <c r="X105" i="31" s="1"/>
  <c r="L104" i="31"/>
  <c r="J104" i="31"/>
  <c r="U103" i="31"/>
  <c r="S103" i="31"/>
  <c r="V103" i="31" s="1"/>
  <c r="Q103" i="31"/>
  <c r="L103" i="31"/>
  <c r="J103" i="31"/>
  <c r="U102" i="31"/>
  <c r="S102" i="31"/>
  <c r="V102" i="31" s="1"/>
  <c r="Q102" i="31"/>
  <c r="B103" i="31" s="1"/>
  <c r="W103" i="31" s="1"/>
  <c r="X103" i="31" s="1"/>
  <c r="L102" i="31"/>
  <c r="J102" i="31"/>
  <c r="U101" i="31"/>
  <c r="S101" i="31"/>
  <c r="V101" i="31" s="1"/>
  <c r="Q101" i="31"/>
  <c r="B102" i="31" s="1"/>
  <c r="W102" i="31" s="1"/>
  <c r="X102" i="31" s="1"/>
  <c r="L101" i="31"/>
  <c r="J101" i="31"/>
  <c r="U100" i="31"/>
  <c r="S100" i="31"/>
  <c r="V100" i="31" s="1"/>
  <c r="Q100" i="31"/>
  <c r="B101" i="31" s="1"/>
  <c r="W101" i="31" s="1"/>
  <c r="X101" i="31" s="1"/>
  <c r="L100" i="31"/>
  <c r="J100" i="31"/>
  <c r="U99" i="31"/>
  <c r="S99" i="31"/>
  <c r="V99" i="31" s="1"/>
  <c r="Q99" i="31"/>
  <c r="L99" i="31"/>
  <c r="J99" i="31"/>
  <c r="U98" i="31"/>
  <c r="S98" i="31"/>
  <c r="V98" i="31" s="1"/>
  <c r="Q98" i="31"/>
  <c r="B99" i="31" s="1"/>
  <c r="W99" i="31" s="1"/>
  <c r="X99" i="31" s="1"/>
  <c r="L98" i="31"/>
  <c r="J98" i="31"/>
  <c r="U97" i="31"/>
  <c r="S97" i="31"/>
  <c r="V97" i="31" s="1"/>
  <c r="Q97" i="31"/>
  <c r="B98" i="31" s="1"/>
  <c r="W98" i="31" s="1"/>
  <c r="X98" i="31" s="1"/>
  <c r="L97" i="31"/>
  <c r="J97" i="31"/>
  <c r="V96" i="31"/>
  <c r="U96" i="31"/>
  <c r="S96" i="31"/>
  <c r="Q96" i="31"/>
  <c r="B97" i="31" s="1"/>
  <c r="W97" i="31" s="1"/>
  <c r="X97" i="31" s="1"/>
  <c r="L96" i="31"/>
  <c r="J96" i="31"/>
  <c r="U95" i="31"/>
  <c r="S95" i="31"/>
  <c r="V95" i="31" s="1"/>
  <c r="Q95" i="31"/>
  <c r="L95" i="31"/>
  <c r="J95" i="31"/>
  <c r="U94" i="31"/>
  <c r="S94" i="31"/>
  <c r="V94" i="31" s="1"/>
  <c r="Q94" i="31"/>
  <c r="B95" i="31" s="1"/>
  <c r="W95" i="31" s="1"/>
  <c r="X95" i="31" s="1"/>
  <c r="L94" i="31"/>
  <c r="J94" i="31"/>
  <c r="U93" i="31"/>
  <c r="S93" i="31"/>
  <c r="V93" i="31" s="1"/>
  <c r="Q93" i="31"/>
  <c r="B94" i="31" s="1"/>
  <c r="W94" i="31" s="1"/>
  <c r="X94" i="31" s="1"/>
  <c r="L93" i="31"/>
  <c r="J93" i="31"/>
  <c r="U92" i="31"/>
  <c r="S92" i="31"/>
  <c r="V92" i="31" s="1"/>
  <c r="Q92" i="31"/>
  <c r="B93" i="31" s="1"/>
  <c r="W93" i="31" s="1"/>
  <c r="X93" i="31" s="1"/>
  <c r="L92" i="31"/>
  <c r="J92" i="31"/>
  <c r="U91" i="31"/>
  <c r="S91" i="31"/>
  <c r="V91" i="31" s="1"/>
  <c r="Q91" i="31"/>
  <c r="L91" i="31"/>
  <c r="J91" i="31"/>
  <c r="U90" i="31"/>
  <c r="S90" i="31"/>
  <c r="V90" i="31" s="1"/>
  <c r="Q90" i="31"/>
  <c r="B91" i="31" s="1"/>
  <c r="W91" i="31" s="1"/>
  <c r="X91" i="31" s="1"/>
  <c r="L90" i="31"/>
  <c r="J90" i="31"/>
  <c r="U89" i="31"/>
  <c r="S89" i="31"/>
  <c r="V89" i="31" s="1"/>
  <c r="Q89" i="31"/>
  <c r="B90" i="31" s="1"/>
  <c r="W90" i="31" s="1"/>
  <c r="X90" i="31" s="1"/>
  <c r="L89" i="31"/>
  <c r="J89" i="31"/>
  <c r="U88" i="31"/>
  <c r="S88" i="31"/>
  <c r="V88" i="31" s="1"/>
  <c r="Q88" i="31"/>
  <c r="B89" i="31" s="1"/>
  <c r="W89" i="31" s="1"/>
  <c r="X89" i="31" s="1"/>
  <c r="L88" i="31"/>
  <c r="J88" i="31"/>
  <c r="U87" i="31"/>
  <c r="S87" i="31"/>
  <c r="V87" i="31" s="1"/>
  <c r="Q87" i="31"/>
  <c r="L87" i="31"/>
  <c r="J87" i="31"/>
  <c r="U86" i="31"/>
  <c r="S86" i="31"/>
  <c r="V86" i="31" s="1"/>
  <c r="Q86" i="31"/>
  <c r="B87" i="31" s="1"/>
  <c r="W87" i="31" s="1"/>
  <c r="X87" i="31" s="1"/>
  <c r="L86" i="31"/>
  <c r="J86" i="31"/>
  <c r="U85" i="31"/>
  <c r="S85" i="31"/>
  <c r="V85" i="31" s="1"/>
  <c r="Q85" i="31"/>
  <c r="B86" i="31" s="1"/>
  <c r="W86" i="31" s="1"/>
  <c r="X86" i="31" s="1"/>
  <c r="L85" i="31"/>
  <c r="J85" i="31"/>
  <c r="U84" i="31"/>
  <c r="S84" i="31"/>
  <c r="V84" i="31" s="1"/>
  <c r="Q84" i="31"/>
  <c r="B85" i="31" s="1"/>
  <c r="W85" i="31" s="1"/>
  <c r="X85" i="31" s="1"/>
  <c r="L84" i="31"/>
  <c r="J84" i="31"/>
  <c r="U83" i="31"/>
  <c r="S83" i="31"/>
  <c r="V83" i="31" s="1"/>
  <c r="Q83" i="31"/>
  <c r="L83" i="31"/>
  <c r="J83" i="31"/>
  <c r="U82" i="31"/>
  <c r="S82" i="31"/>
  <c r="V82" i="31" s="1"/>
  <c r="Q82" i="31"/>
  <c r="B83" i="31" s="1"/>
  <c r="W83" i="31" s="1"/>
  <c r="X83" i="31" s="1"/>
  <c r="L82" i="31"/>
  <c r="J82" i="31"/>
  <c r="U81" i="31"/>
  <c r="S81" i="31"/>
  <c r="V81" i="31" s="1"/>
  <c r="Q81" i="31"/>
  <c r="B82" i="31" s="1"/>
  <c r="W82" i="31" s="1"/>
  <c r="X82" i="31" s="1"/>
  <c r="L81" i="31"/>
  <c r="J81" i="31"/>
  <c r="U80" i="31"/>
  <c r="S80" i="31"/>
  <c r="V80" i="31" s="1"/>
  <c r="Q80" i="31"/>
  <c r="B81" i="31" s="1"/>
  <c r="W81" i="31" s="1"/>
  <c r="X81" i="31" s="1"/>
  <c r="L80" i="31"/>
  <c r="J80" i="31"/>
  <c r="U79" i="31"/>
  <c r="S79" i="31"/>
  <c r="V79" i="31" s="1"/>
  <c r="Q79" i="31"/>
  <c r="L79" i="31"/>
  <c r="J79" i="31"/>
  <c r="U78" i="31"/>
  <c r="S78" i="31"/>
  <c r="V78" i="31" s="1"/>
  <c r="Q78" i="31"/>
  <c r="L78" i="31"/>
  <c r="J78" i="31"/>
  <c r="U77" i="31"/>
  <c r="S77" i="31"/>
  <c r="V77" i="31" s="1"/>
  <c r="Q77" i="31"/>
  <c r="B78" i="31" s="1"/>
  <c r="W78" i="31" s="1"/>
  <c r="X78" i="31" s="1"/>
  <c r="L77" i="31"/>
  <c r="J77" i="31"/>
  <c r="U76" i="31"/>
  <c r="S76" i="31"/>
  <c r="V76" i="31" s="1"/>
  <c r="Q76" i="31"/>
  <c r="B77" i="31" s="1"/>
  <c r="W77" i="31" s="1"/>
  <c r="X77" i="31" s="1"/>
  <c r="L76" i="31"/>
  <c r="J76" i="31"/>
  <c r="U75" i="31"/>
  <c r="S75" i="31"/>
  <c r="V75" i="31" s="1"/>
  <c r="Q75" i="31"/>
  <c r="L75" i="31"/>
  <c r="J75" i="31"/>
  <c r="U74" i="31"/>
  <c r="S74" i="31"/>
  <c r="V74" i="31" s="1"/>
  <c r="Q74" i="31"/>
  <c r="B75" i="31" s="1"/>
  <c r="W75" i="31" s="1"/>
  <c r="X75" i="31" s="1"/>
  <c r="L74" i="31"/>
  <c r="J74" i="31"/>
  <c r="U73" i="31"/>
  <c r="S73" i="31"/>
  <c r="V73" i="31" s="1"/>
  <c r="Q73" i="31"/>
  <c r="B74" i="31" s="1"/>
  <c r="W74" i="31" s="1"/>
  <c r="X74" i="31" s="1"/>
  <c r="L73" i="31"/>
  <c r="J73" i="31"/>
  <c r="U72" i="31"/>
  <c r="S72" i="31"/>
  <c r="V72" i="31" s="1"/>
  <c r="Q72" i="31"/>
  <c r="B73" i="31" s="1"/>
  <c r="W73" i="31" s="1"/>
  <c r="X73" i="31" s="1"/>
  <c r="L72" i="31"/>
  <c r="J72" i="31"/>
  <c r="U71" i="31"/>
  <c r="S71" i="31"/>
  <c r="V71" i="31" s="1"/>
  <c r="Q71" i="31"/>
  <c r="L71" i="31"/>
  <c r="J71" i="31"/>
  <c r="U70" i="31"/>
  <c r="S70" i="31"/>
  <c r="V70" i="31" s="1"/>
  <c r="Q70" i="31"/>
  <c r="B71" i="31" s="1"/>
  <c r="W71" i="31" s="1"/>
  <c r="X71" i="31" s="1"/>
  <c r="L70" i="31"/>
  <c r="J70" i="31"/>
  <c r="U69" i="31"/>
  <c r="S69" i="31"/>
  <c r="V69" i="31" s="1"/>
  <c r="Q69" i="31"/>
  <c r="B70" i="31" s="1"/>
  <c r="W70" i="31" s="1"/>
  <c r="X70" i="31" s="1"/>
  <c r="L69" i="31"/>
  <c r="J69" i="31"/>
  <c r="U68" i="31"/>
  <c r="S68" i="31"/>
  <c r="V68" i="31" s="1"/>
  <c r="Q68" i="31"/>
  <c r="B69" i="31" s="1"/>
  <c r="W69" i="31" s="1"/>
  <c r="X69" i="31" s="1"/>
  <c r="L68" i="31"/>
  <c r="J68" i="31"/>
  <c r="U67" i="31"/>
  <c r="S67" i="31"/>
  <c r="V67" i="31" s="1"/>
  <c r="Q67" i="31"/>
  <c r="L67" i="31"/>
  <c r="J67" i="31"/>
  <c r="U66" i="31"/>
  <c r="S66" i="31"/>
  <c r="V66" i="31" s="1"/>
  <c r="Q66" i="31"/>
  <c r="B67" i="31" s="1"/>
  <c r="W67" i="31" s="1"/>
  <c r="X67" i="31" s="1"/>
  <c r="U65" i="31"/>
  <c r="S65" i="31"/>
  <c r="V65" i="31" s="1"/>
  <c r="Q65" i="31"/>
  <c r="B66" i="31" s="1"/>
  <c r="W66" i="31" s="1"/>
  <c r="X66" i="31" s="1"/>
  <c r="U64" i="31"/>
  <c r="S64" i="31"/>
  <c r="V64" i="31" s="1"/>
  <c r="U63" i="31"/>
  <c r="S63" i="31"/>
  <c r="V63" i="31" s="1"/>
  <c r="L63" i="31"/>
  <c r="J63" i="31"/>
  <c r="U62" i="31"/>
  <c r="S62" i="31"/>
  <c r="V62" i="31" s="1"/>
  <c r="U61" i="31"/>
  <c r="S61" i="31"/>
  <c r="U60" i="31"/>
  <c r="S60" i="31"/>
  <c r="V60" i="31" s="1"/>
  <c r="U59" i="31"/>
  <c r="S59" i="31"/>
  <c r="V59" i="31" s="1"/>
  <c r="U58" i="31"/>
  <c r="S58" i="31"/>
  <c r="V58" i="31" s="1"/>
  <c r="U57" i="31"/>
  <c r="S57" i="31"/>
  <c r="V57" i="31" s="1"/>
  <c r="U56" i="31"/>
  <c r="S56" i="31"/>
  <c r="V56" i="31" s="1"/>
  <c r="U55" i="31"/>
  <c r="S55" i="31"/>
  <c r="V55" i="31" s="1"/>
  <c r="U54" i="31"/>
  <c r="S54" i="31"/>
  <c r="V54" i="31" s="1"/>
  <c r="U53" i="31"/>
  <c r="S53" i="31"/>
  <c r="V53" i="31" s="1"/>
  <c r="U52" i="31"/>
  <c r="S52" i="31"/>
  <c r="U51" i="31"/>
  <c r="S51" i="31"/>
  <c r="V51" i="31" s="1"/>
  <c r="U50" i="31"/>
  <c r="S50" i="31"/>
  <c r="V50" i="31" s="1"/>
  <c r="U49" i="31"/>
  <c r="S49" i="31"/>
  <c r="U48" i="31"/>
  <c r="S48" i="31"/>
  <c r="U47" i="31"/>
  <c r="S47" i="31"/>
  <c r="U46" i="31"/>
  <c r="S46" i="31"/>
  <c r="V46" i="31" s="1"/>
  <c r="U45" i="31"/>
  <c r="S45" i="31"/>
  <c r="V45" i="31" s="1"/>
  <c r="U44" i="31"/>
  <c r="S44" i="31"/>
  <c r="U43" i="31"/>
  <c r="S43" i="31"/>
  <c r="U42" i="31"/>
  <c r="S42" i="31"/>
  <c r="U41" i="31"/>
  <c r="S41" i="31"/>
  <c r="U40" i="31"/>
  <c r="S40" i="31"/>
  <c r="U39" i="31"/>
  <c r="S39" i="31"/>
  <c r="U38" i="31"/>
  <c r="S38" i="31"/>
  <c r="U37" i="31"/>
  <c r="S37" i="31"/>
  <c r="U36" i="31"/>
  <c r="S36" i="31"/>
  <c r="U35" i="31"/>
  <c r="S35" i="31"/>
  <c r="U34" i="31"/>
  <c r="S34" i="31"/>
  <c r="U33" i="31"/>
  <c r="S33" i="31"/>
  <c r="U32" i="31"/>
  <c r="S32" i="31"/>
  <c r="U31" i="31"/>
  <c r="S31" i="31"/>
  <c r="U30" i="31"/>
  <c r="S30" i="31"/>
  <c r="U29" i="31"/>
  <c r="S29" i="31"/>
  <c r="U28" i="31"/>
  <c r="S28" i="31"/>
  <c r="V28" i="31" s="1"/>
  <c r="U27" i="31"/>
  <c r="S27" i="31"/>
  <c r="V27" i="31" s="1"/>
  <c r="U26" i="31"/>
  <c r="S26" i="31"/>
  <c r="U25" i="31"/>
  <c r="S25" i="31"/>
  <c r="V25" i="31" s="1"/>
  <c r="U24" i="31"/>
  <c r="S24" i="31"/>
  <c r="V24" i="31" s="1"/>
  <c r="U23" i="31"/>
  <c r="S23" i="31"/>
  <c r="S22" i="31"/>
  <c r="S21" i="31"/>
  <c r="S20" i="31"/>
  <c r="S19" i="31"/>
  <c r="S18" i="31"/>
  <c r="S17" i="31"/>
  <c r="S16" i="31"/>
  <c r="S15" i="31"/>
  <c r="S14" i="31"/>
  <c r="S13" i="31"/>
  <c r="S12" i="31"/>
  <c r="S11" i="31"/>
  <c r="S10" i="31"/>
  <c r="S9" i="31"/>
  <c r="V9" i="31" s="1"/>
  <c r="B9" i="31"/>
  <c r="J9" i="31"/>
  <c r="L9" i="31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C19" i="17" s="1"/>
  <c r="T18" i="17"/>
  <c r="R19" i="17"/>
  <c r="C20" i="17" s="1"/>
  <c r="T19" i="17"/>
  <c r="R20" i="17"/>
  <c r="C21" i="17" s="1"/>
  <c r="T20" i="17"/>
  <c r="R21" i="17"/>
  <c r="C22" i="17" s="1"/>
  <c r="T21" i="17"/>
  <c r="R22" i="17"/>
  <c r="T22" i="17"/>
  <c r="R23" i="17"/>
  <c r="C24" i="17" s="1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C44" i="17" s="1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 s="1"/>
  <c r="T48" i="17"/>
  <c r="R49" i="17"/>
  <c r="C50" i="17"/>
  <c r="T49" i="17"/>
  <c r="R50" i="17"/>
  <c r="T50" i="17"/>
  <c r="R51" i="17"/>
  <c r="C52" i="17" s="1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C59" i="17" s="1"/>
  <c r="T58" i="17"/>
  <c r="R59" i="17"/>
  <c r="C60" i="17" s="1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C74" i="17" s="1"/>
  <c r="T73" i="17"/>
  <c r="R74" i="17"/>
  <c r="C75" i="17"/>
  <c r="T74" i="17"/>
  <c r="R75" i="17"/>
  <c r="C76" i="17"/>
  <c r="T75" i="17"/>
  <c r="R76" i="17"/>
  <c r="C77" i="17" s="1"/>
  <c r="T76" i="17"/>
  <c r="R77" i="17"/>
  <c r="C78" i="17" s="1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C95" i="17" s="1"/>
  <c r="T94" i="17"/>
  <c r="R95" i="17"/>
  <c r="C96" i="17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 s="1"/>
  <c r="T99" i="17"/>
  <c r="R100" i="17"/>
  <c r="C101" i="17" s="1"/>
  <c r="T100" i="17"/>
  <c r="R101" i="17"/>
  <c r="C102" i="17"/>
  <c r="T101" i="17"/>
  <c r="R102" i="17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K23" i="17"/>
  <c r="C23" i="17"/>
  <c r="K22" i="17"/>
  <c r="K21" i="17"/>
  <c r="K20" i="17"/>
  <c r="K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C5" i="17" s="1"/>
  <c r="I5" i="17" s="1"/>
  <c r="L2" i="17"/>
  <c r="V12" i="33"/>
  <c r="G5" i="17"/>
  <c r="E5" i="17"/>
  <c r="Q64" i="31" l="1"/>
  <c r="B65" i="31" s="1"/>
  <c r="W65" i="31" s="1"/>
  <c r="X65" i="31" s="1"/>
  <c r="Q63" i="31"/>
  <c r="Y63" i="31" s="1"/>
  <c r="J66" i="31"/>
  <c r="L66" i="31" s="1"/>
  <c r="Q63" i="32"/>
  <c r="Q62" i="31"/>
  <c r="B63" i="31" s="1"/>
  <c r="W63" i="31" s="1"/>
  <c r="X63" i="31" s="1"/>
  <c r="V61" i="31"/>
  <c r="V52" i="31"/>
  <c r="Q61" i="32"/>
  <c r="B62" i="32" s="1"/>
  <c r="W62" i="32" s="1"/>
  <c r="X62" i="32" s="1"/>
  <c r="Q60" i="32"/>
  <c r="B61" i="32" s="1"/>
  <c r="W61" i="32" s="1"/>
  <c r="X61" i="32" s="1"/>
  <c r="Q59" i="32"/>
  <c r="B60" i="32" s="1"/>
  <c r="W60" i="32" s="1"/>
  <c r="X60" i="32" s="1"/>
  <c r="Q58" i="32"/>
  <c r="V57" i="32"/>
  <c r="J57" i="33"/>
  <c r="L57" i="33" s="1"/>
  <c r="Q56" i="32"/>
  <c r="Q55" i="32"/>
  <c r="Q54" i="32"/>
  <c r="Q54" i="33"/>
  <c r="Q53" i="32"/>
  <c r="B54" i="32" s="1"/>
  <c r="W54" i="32" s="1"/>
  <c r="X54" i="32" s="1"/>
  <c r="Q53" i="33"/>
  <c r="Q52" i="32"/>
  <c r="Q51" i="32"/>
  <c r="B52" i="32" s="1"/>
  <c r="W52" i="32" s="1"/>
  <c r="X52" i="32" s="1"/>
  <c r="Q51" i="33"/>
  <c r="B52" i="33" s="1"/>
  <c r="W52" i="33" s="1"/>
  <c r="X52" i="33" s="1"/>
  <c r="Q50" i="32"/>
  <c r="B51" i="32" s="1"/>
  <c r="W51" i="32" s="1"/>
  <c r="X51" i="32" s="1"/>
  <c r="Q49" i="32"/>
  <c r="B50" i="32" s="1"/>
  <c r="W50" i="32" s="1"/>
  <c r="X50" i="32" s="1"/>
  <c r="Q48" i="32"/>
  <c r="Q48" i="33"/>
  <c r="B49" i="33" s="1"/>
  <c r="W49" i="33" s="1"/>
  <c r="X49" i="33" s="1"/>
  <c r="Q60" i="33"/>
  <c r="B61" i="33" s="1"/>
  <c r="W61" i="33" s="1"/>
  <c r="X61" i="33" s="1"/>
  <c r="Q61" i="33"/>
  <c r="Y61" i="33" s="1"/>
  <c r="Q69" i="33"/>
  <c r="Y69" i="33" s="1"/>
  <c r="Q103" i="33"/>
  <c r="Z103" i="33" s="1"/>
  <c r="Q104" i="33"/>
  <c r="Z104" i="33" s="1"/>
  <c r="Q49" i="33"/>
  <c r="B50" i="33" s="1"/>
  <c r="W50" i="33" s="1"/>
  <c r="X50" i="33" s="1"/>
  <c r="Q64" i="33"/>
  <c r="B65" i="33" s="1"/>
  <c r="W65" i="33" s="1"/>
  <c r="X65" i="33" s="1"/>
  <c r="Q65" i="33"/>
  <c r="Y65" i="33" s="1"/>
  <c r="Q86" i="33"/>
  <c r="B87" i="33" s="1"/>
  <c r="W87" i="33" s="1"/>
  <c r="X87" i="33" s="1"/>
  <c r="Q88" i="33"/>
  <c r="B89" i="33" s="1"/>
  <c r="W89" i="33" s="1"/>
  <c r="X89" i="33" s="1"/>
  <c r="Q89" i="33"/>
  <c r="Y89" i="33" s="1"/>
  <c r="Q91" i="33"/>
  <c r="Z91" i="33" s="1"/>
  <c r="Q106" i="33"/>
  <c r="B107" i="33" s="1"/>
  <c r="W107" i="33" s="1"/>
  <c r="X107" i="33" s="1"/>
  <c r="Q107" i="33"/>
  <c r="Z107" i="33" s="1"/>
  <c r="Q93" i="33"/>
  <c r="Y93" i="33" s="1"/>
  <c r="Q95" i="33"/>
  <c r="Z95" i="33" s="1"/>
  <c r="Q96" i="33"/>
  <c r="B97" i="33" s="1"/>
  <c r="W97" i="33" s="1"/>
  <c r="X97" i="33" s="1"/>
  <c r="V50" i="33"/>
  <c r="Q58" i="33"/>
  <c r="B59" i="33" s="1"/>
  <c r="W59" i="33" s="1"/>
  <c r="X59" i="33" s="1"/>
  <c r="Q97" i="33"/>
  <c r="Y97" i="33" s="1"/>
  <c r="V51" i="33"/>
  <c r="V52" i="33" s="1"/>
  <c r="V53" i="33" s="1"/>
  <c r="V54" i="33" s="1"/>
  <c r="V55" i="33" s="1"/>
  <c r="V56" i="33" s="1"/>
  <c r="V57" i="33" s="1"/>
  <c r="V58" i="33" s="1"/>
  <c r="V59" i="33" s="1"/>
  <c r="V60" i="33" s="1"/>
  <c r="V61" i="33" s="1"/>
  <c r="V62" i="33" s="1"/>
  <c r="V63" i="33" s="1"/>
  <c r="V64" i="33" s="1"/>
  <c r="V65" i="33" s="1"/>
  <c r="V66" i="33" s="1"/>
  <c r="V67" i="33" s="1"/>
  <c r="V68" i="33" s="1"/>
  <c r="V69" i="33" s="1"/>
  <c r="V70" i="33" s="1"/>
  <c r="V71" i="33" s="1"/>
  <c r="V72" i="33" s="1"/>
  <c r="V73" i="33" s="1"/>
  <c r="V74" i="33" s="1"/>
  <c r="V75" i="33" s="1"/>
  <c r="V76" i="33" s="1"/>
  <c r="V77" i="33" s="1"/>
  <c r="V78" i="33" s="1"/>
  <c r="V79" i="33" s="1"/>
  <c r="V80" i="33" s="1"/>
  <c r="V81" i="33" s="1"/>
  <c r="V82" i="33" s="1"/>
  <c r="V83" i="33" s="1"/>
  <c r="V84" i="33" s="1"/>
  <c r="V85" i="33" s="1"/>
  <c r="V86" i="33" s="1"/>
  <c r="V87" i="33" s="1"/>
  <c r="V88" i="33" s="1"/>
  <c r="V89" i="33" s="1"/>
  <c r="V90" i="33" s="1"/>
  <c r="V91" i="33" s="1"/>
  <c r="V92" i="33" s="1"/>
  <c r="V93" i="33" s="1"/>
  <c r="V94" i="33" s="1"/>
  <c r="V95" i="33" s="1"/>
  <c r="V96" i="33" s="1"/>
  <c r="V97" i="33" s="1"/>
  <c r="V98" i="33" s="1"/>
  <c r="V99" i="33" s="1"/>
  <c r="V100" i="33" s="1"/>
  <c r="V101" i="33" s="1"/>
  <c r="V102" i="33" s="1"/>
  <c r="V103" i="33" s="1"/>
  <c r="V104" i="33" s="1"/>
  <c r="V105" i="33" s="1"/>
  <c r="V106" i="33" s="1"/>
  <c r="V107" i="33" s="1"/>
  <c r="V108" i="33" s="1"/>
  <c r="Q52" i="33"/>
  <c r="B53" i="33" s="1"/>
  <c r="W53" i="33" s="1"/>
  <c r="X53" i="33" s="1"/>
  <c r="Q62" i="33"/>
  <c r="Z62" i="33" s="1"/>
  <c r="Q66" i="33"/>
  <c r="Y66" i="33" s="1"/>
  <c r="Q70" i="33"/>
  <c r="B71" i="33" s="1"/>
  <c r="W71" i="33" s="1"/>
  <c r="X71" i="33" s="1"/>
  <c r="Q77" i="33"/>
  <c r="Y77" i="33" s="1"/>
  <c r="Q108" i="33"/>
  <c r="Z108" i="33" s="1"/>
  <c r="V29" i="31"/>
  <c r="V30" i="31" s="1"/>
  <c r="V31" i="31" s="1"/>
  <c r="V32" i="31" s="1"/>
  <c r="V25" i="33"/>
  <c r="Q25" i="33"/>
  <c r="V24" i="33"/>
  <c r="Q24" i="33"/>
  <c r="V23" i="33"/>
  <c r="V34" i="32"/>
  <c r="V35" i="32" s="1"/>
  <c r="V44" i="32"/>
  <c r="V40" i="32"/>
  <c r="V41" i="32" s="1"/>
  <c r="V34" i="33"/>
  <c r="V40" i="33"/>
  <c r="V41" i="33" s="1"/>
  <c r="V44" i="33"/>
  <c r="V33" i="31"/>
  <c r="V34" i="31" s="1"/>
  <c r="V35" i="31" s="1"/>
  <c r="V36" i="31" s="1"/>
  <c r="V37" i="31" s="1"/>
  <c r="V38" i="31" s="1"/>
  <c r="U19" i="32"/>
  <c r="V16" i="33"/>
  <c r="V26" i="33"/>
  <c r="V35" i="33"/>
  <c r="V36" i="33"/>
  <c r="V37" i="33" s="1"/>
  <c r="V26" i="32"/>
  <c r="V36" i="32"/>
  <c r="V37" i="32" s="1"/>
  <c r="V13" i="33"/>
  <c r="U21" i="32"/>
  <c r="V26" i="31"/>
  <c r="V39" i="31"/>
  <c r="V40" i="31" s="1"/>
  <c r="V41" i="31" s="1"/>
  <c r="V42" i="31" s="1"/>
  <c r="V43" i="31" s="1"/>
  <c r="V44" i="31" s="1"/>
  <c r="V47" i="31"/>
  <c r="V48" i="31" s="1"/>
  <c r="V49" i="31" s="1"/>
  <c r="V45" i="32"/>
  <c r="V46" i="32"/>
  <c r="V47" i="32" s="1"/>
  <c r="J81" i="32"/>
  <c r="L81" i="32" s="1"/>
  <c r="J87" i="32"/>
  <c r="L87" i="32" s="1"/>
  <c r="J54" i="32"/>
  <c r="L54" i="32" s="1"/>
  <c r="J77" i="32"/>
  <c r="L77" i="32" s="1"/>
  <c r="J95" i="32"/>
  <c r="L95" i="32" s="1"/>
  <c r="J103" i="32"/>
  <c r="L103" i="32" s="1"/>
  <c r="J65" i="32"/>
  <c r="L65" i="32" s="1"/>
  <c r="J68" i="32"/>
  <c r="L68" i="32" s="1"/>
  <c r="J73" i="32"/>
  <c r="L73" i="32" s="1"/>
  <c r="J104" i="32"/>
  <c r="L104" i="32" s="1"/>
  <c r="J51" i="32"/>
  <c r="L51" i="32" s="1"/>
  <c r="J66" i="32"/>
  <c r="L66" i="32" s="1"/>
  <c r="J69" i="32"/>
  <c r="L69" i="32" s="1"/>
  <c r="J74" i="32"/>
  <c r="L74" i="32" s="1"/>
  <c r="J82" i="32"/>
  <c r="L82" i="32" s="1"/>
  <c r="J85" i="32"/>
  <c r="L85" i="32" s="1"/>
  <c r="J89" i="32"/>
  <c r="L89" i="32" s="1"/>
  <c r="J93" i="32"/>
  <c r="L93" i="32" s="1"/>
  <c r="J97" i="32"/>
  <c r="L97" i="32" s="1"/>
  <c r="J101" i="32"/>
  <c r="L101" i="32" s="1"/>
  <c r="J105" i="32"/>
  <c r="L105" i="32" s="1"/>
  <c r="J52" i="32"/>
  <c r="L52" i="32" s="1"/>
  <c r="J60" i="32"/>
  <c r="L60" i="32" s="1"/>
  <c r="J72" i="32"/>
  <c r="L72" i="32" s="1"/>
  <c r="J86" i="32"/>
  <c r="L86" i="32" s="1"/>
  <c r="J90" i="32"/>
  <c r="L90" i="32" s="1"/>
  <c r="J94" i="32"/>
  <c r="L94" i="32" s="1"/>
  <c r="J98" i="32"/>
  <c r="L98" i="32" s="1"/>
  <c r="J102" i="32"/>
  <c r="L102" i="32" s="1"/>
  <c r="J106" i="32"/>
  <c r="L106" i="32" s="1"/>
  <c r="U22" i="32"/>
  <c r="V19" i="31"/>
  <c r="V20" i="31" s="1"/>
  <c r="V21" i="31" s="1"/>
  <c r="V22" i="31" s="1"/>
  <c r="V23" i="31" s="1"/>
  <c r="U20" i="31"/>
  <c r="V17" i="33"/>
  <c r="V18" i="33" s="1"/>
  <c r="U16" i="31"/>
  <c r="U17" i="31" s="1"/>
  <c r="U18" i="31" s="1"/>
  <c r="U19" i="31" s="1"/>
  <c r="U16" i="32"/>
  <c r="V11" i="31"/>
  <c r="V12" i="31" s="1"/>
  <c r="V13" i="31" s="1"/>
  <c r="V14" i="31" s="1"/>
  <c r="V15" i="31" s="1"/>
  <c r="V16" i="31" s="1"/>
  <c r="V17" i="31" s="1"/>
  <c r="U12" i="31"/>
  <c r="U21" i="31"/>
  <c r="U22" i="31" s="1"/>
  <c r="V18" i="31"/>
  <c r="V15" i="32"/>
  <c r="V16" i="32" s="1"/>
  <c r="V17" i="32" s="1"/>
  <c r="V18" i="32" s="1"/>
  <c r="V19" i="32"/>
  <c r="V20" i="32" s="1"/>
  <c r="V21" i="32" s="1"/>
  <c r="V22" i="32" s="1"/>
  <c r="U13" i="32"/>
  <c r="U12" i="32"/>
  <c r="U16" i="33"/>
  <c r="U21" i="33"/>
  <c r="V20" i="33"/>
  <c r="V21" i="33" s="1"/>
  <c r="V22" i="33" s="1"/>
  <c r="U15" i="33"/>
  <c r="V14" i="33"/>
  <c r="U10" i="33"/>
  <c r="U11" i="33" s="1"/>
  <c r="U13" i="31"/>
  <c r="U20" i="32"/>
  <c r="U9" i="31"/>
  <c r="U10" i="31" s="1"/>
  <c r="U11" i="31" s="1"/>
  <c r="Q9" i="31"/>
  <c r="Y9" i="31" s="1"/>
  <c r="V10" i="31"/>
  <c r="U9" i="32"/>
  <c r="U10" i="32" s="1"/>
  <c r="Q9" i="32"/>
  <c r="Z9" i="32" s="1"/>
  <c r="V10" i="32"/>
  <c r="B102" i="33"/>
  <c r="W102" i="33" s="1"/>
  <c r="X102" i="33" s="1"/>
  <c r="V9" i="33"/>
  <c r="V10" i="33" s="1"/>
  <c r="B72" i="33"/>
  <c r="W72" i="33" s="1"/>
  <c r="X72" i="33" s="1"/>
  <c r="Q9" i="33"/>
  <c r="B10" i="33" s="1"/>
  <c r="Y55" i="33"/>
  <c r="B68" i="33"/>
  <c r="W68" i="33" s="1"/>
  <c r="X68" i="33" s="1"/>
  <c r="U18" i="33"/>
  <c r="U19" i="33" s="1"/>
  <c r="B76" i="33"/>
  <c r="W76" i="33" s="1"/>
  <c r="X76" i="33" s="1"/>
  <c r="B88" i="33"/>
  <c r="W88" i="33" s="1"/>
  <c r="X88" i="33" s="1"/>
  <c r="B100" i="33"/>
  <c r="W100" i="33" s="1"/>
  <c r="X100" i="33" s="1"/>
  <c r="B101" i="33"/>
  <c r="W101" i="33" s="1"/>
  <c r="X101" i="33" s="1"/>
  <c r="Y87" i="33"/>
  <c r="B80" i="33"/>
  <c r="W80" i="33" s="1"/>
  <c r="X80" i="33" s="1"/>
  <c r="Y79" i="33"/>
  <c r="Z101" i="33"/>
  <c r="U13" i="33"/>
  <c r="B84" i="33"/>
  <c r="W84" i="33" s="1"/>
  <c r="X84" i="33" s="1"/>
  <c r="Y100" i="33"/>
  <c r="Y71" i="33"/>
  <c r="Z85" i="33"/>
  <c r="C10" i="17"/>
  <c r="Z63" i="31"/>
  <c r="B64" i="31"/>
  <c r="Y95" i="31"/>
  <c r="B96" i="31"/>
  <c r="W96" i="31" s="1"/>
  <c r="X96" i="31" s="1"/>
  <c r="Z95" i="31"/>
  <c r="U14" i="32"/>
  <c r="U15" i="32" s="1"/>
  <c r="Z48" i="32"/>
  <c r="Y48" i="32"/>
  <c r="B49" i="32"/>
  <c r="Z55" i="32"/>
  <c r="Y55" i="32"/>
  <c r="B56" i="32"/>
  <c r="Z54" i="33"/>
  <c r="B55" i="33"/>
  <c r="W55" i="33" s="1"/>
  <c r="X55" i="33" s="1"/>
  <c r="Y54" i="33"/>
  <c r="Z63" i="32"/>
  <c r="Y63" i="32"/>
  <c r="B64" i="32"/>
  <c r="T9" i="17"/>
  <c r="H4" i="17" s="1"/>
  <c r="U14" i="31"/>
  <c r="U15" i="31" s="1"/>
  <c r="Y67" i="31"/>
  <c r="Z67" i="31"/>
  <c r="B68" i="31"/>
  <c r="W68" i="31" s="1"/>
  <c r="X68" i="31" s="1"/>
  <c r="Y71" i="31"/>
  <c r="Z71" i="31"/>
  <c r="B72" i="31"/>
  <c r="W72" i="31" s="1"/>
  <c r="X72" i="31" s="1"/>
  <c r="Y79" i="31"/>
  <c r="Z79" i="31"/>
  <c r="B80" i="31"/>
  <c r="W80" i="31" s="1"/>
  <c r="X80" i="31" s="1"/>
  <c r="Y99" i="31"/>
  <c r="Z99" i="31"/>
  <c r="B100" i="31"/>
  <c r="W100" i="31" s="1"/>
  <c r="X100" i="31" s="1"/>
  <c r="Y103" i="31"/>
  <c r="Z103" i="31"/>
  <c r="B104" i="31"/>
  <c r="W104" i="31" s="1"/>
  <c r="X104" i="31" s="1"/>
  <c r="Z75" i="32"/>
  <c r="Y75" i="32"/>
  <c r="B76" i="32"/>
  <c r="Z94" i="33"/>
  <c r="B95" i="33"/>
  <c r="W95" i="33" s="1"/>
  <c r="X95" i="33" s="1"/>
  <c r="Y94" i="33"/>
  <c r="Y91" i="31"/>
  <c r="Z91" i="31"/>
  <c r="B92" i="31"/>
  <c r="W92" i="31" s="1"/>
  <c r="X92" i="31" s="1"/>
  <c r="G4" i="31"/>
  <c r="D4" i="17"/>
  <c r="Y75" i="31"/>
  <c r="Z75" i="31"/>
  <c r="B76" i="31"/>
  <c r="W76" i="31" s="1"/>
  <c r="X76" i="31" s="1"/>
  <c r="Y78" i="31"/>
  <c r="Z78" i="31"/>
  <c r="B79" i="31"/>
  <c r="W79" i="31" s="1"/>
  <c r="X79" i="31" s="1"/>
  <c r="Y83" i="31"/>
  <c r="Z83" i="31"/>
  <c r="B84" i="31"/>
  <c r="W84" i="31" s="1"/>
  <c r="X84" i="31" s="1"/>
  <c r="Y87" i="31"/>
  <c r="Z87" i="31"/>
  <c r="B88" i="31"/>
  <c r="W88" i="31" s="1"/>
  <c r="X88" i="31" s="1"/>
  <c r="Y107" i="31"/>
  <c r="Z107" i="31"/>
  <c r="B108" i="31"/>
  <c r="W108" i="31" s="1"/>
  <c r="X108" i="31" s="1"/>
  <c r="V11" i="32"/>
  <c r="V12" i="32" s="1"/>
  <c r="V13" i="32" s="1"/>
  <c r="V14" i="32" s="1"/>
  <c r="U11" i="32"/>
  <c r="G4" i="32"/>
  <c r="Z52" i="32"/>
  <c r="Y52" i="32"/>
  <c r="B53" i="32"/>
  <c r="Z56" i="32"/>
  <c r="Y56" i="32"/>
  <c r="B57" i="32"/>
  <c r="Z70" i="32"/>
  <c r="Y70" i="32"/>
  <c r="B71" i="32"/>
  <c r="Z74" i="32"/>
  <c r="Y74" i="32"/>
  <c r="B75" i="32"/>
  <c r="Z59" i="33"/>
  <c r="Y59" i="33"/>
  <c r="B60" i="33"/>
  <c r="W60" i="33" s="1"/>
  <c r="X60" i="33" s="1"/>
  <c r="Z64" i="31"/>
  <c r="Y64" i="31"/>
  <c r="Z68" i="31"/>
  <c r="Y68" i="31"/>
  <c r="Z72" i="31"/>
  <c r="Y72" i="31"/>
  <c r="Z76" i="31"/>
  <c r="Y76" i="31"/>
  <c r="Z80" i="31"/>
  <c r="Y80" i="31"/>
  <c r="Z84" i="31"/>
  <c r="Y84" i="31"/>
  <c r="Z88" i="31"/>
  <c r="Y88" i="31"/>
  <c r="Z92" i="31"/>
  <c r="Y92" i="31"/>
  <c r="Z96" i="31"/>
  <c r="Y96" i="31"/>
  <c r="Z100" i="31"/>
  <c r="Y100" i="31"/>
  <c r="Z104" i="31"/>
  <c r="Y104" i="31"/>
  <c r="Z49" i="32"/>
  <c r="Y49" i="32"/>
  <c r="Z54" i="32"/>
  <c r="Y54" i="32"/>
  <c r="B55" i="32"/>
  <c r="Z59" i="32"/>
  <c r="Y59" i="32"/>
  <c r="Z60" i="32"/>
  <c r="Y60" i="32"/>
  <c r="Z62" i="32"/>
  <c r="Y62" i="32"/>
  <c r="B63" i="32"/>
  <c r="Z77" i="32"/>
  <c r="Y77" i="32"/>
  <c r="B78" i="32"/>
  <c r="Z99" i="32"/>
  <c r="Y99" i="32"/>
  <c r="B100" i="32"/>
  <c r="Z107" i="32"/>
  <c r="B108" i="32"/>
  <c r="G4" i="33"/>
  <c r="Z63" i="33"/>
  <c r="Y63" i="33"/>
  <c r="B64" i="33"/>
  <c r="W64" i="33" s="1"/>
  <c r="X64" i="33" s="1"/>
  <c r="Z65" i="31"/>
  <c r="Y65" i="31"/>
  <c r="Z69" i="31"/>
  <c r="Y69" i="31"/>
  <c r="Z73" i="31"/>
  <c r="Y73" i="31"/>
  <c r="Z77" i="31"/>
  <c r="Y77" i="31"/>
  <c r="Z81" i="31"/>
  <c r="Y81" i="31"/>
  <c r="Z85" i="31"/>
  <c r="Y85" i="31"/>
  <c r="Z89" i="31"/>
  <c r="Y89" i="31"/>
  <c r="Z93" i="31"/>
  <c r="Y93" i="31"/>
  <c r="Z97" i="31"/>
  <c r="Y97" i="31"/>
  <c r="Z101" i="31"/>
  <c r="Y101" i="31"/>
  <c r="Z105" i="31"/>
  <c r="Y105" i="31"/>
  <c r="Z108" i="31"/>
  <c r="Y108" i="31"/>
  <c r="U17" i="32"/>
  <c r="Z53" i="32"/>
  <c r="Y53" i="32"/>
  <c r="Z61" i="32"/>
  <c r="Y61" i="32"/>
  <c r="Z66" i="32"/>
  <c r="Y66" i="32"/>
  <c r="B67" i="32"/>
  <c r="Z67" i="32"/>
  <c r="Y67" i="32"/>
  <c r="Z71" i="32"/>
  <c r="Y71" i="32"/>
  <c r="Z78" i="32"/>
  <c r="Y78" i="32"/>
  <c r="B79" i="32"/>
  <c r="Z83" i="32"/>
  <c r="Y83" i="32"/>
  <c r="B84" i="32"/>
  <c r="Z91" i="32"/>
  <c r="B92" i="32"/>
  <c r="Y91" i="32"/>
  <c r="Z98" i="32"/>
  <c r="Y98" i="32"/>
  <c r="B99" i="32"/>
  <c r="Z106" i="32"/>
  <c r="Y106" i="32"/>
  <c r="B107" i="32"/>
  <c r="Y62" i="31"/>
  <c r="Z62" i="31"/>
  <c r="Y66" i="31"/>
  <c r="Z66" i="31"/>
  <c r="Y70" i="31"/>
  <c r="Z70" i="31"/>
  <c r="Y74" i="31"/>
  <c r="Z74" i="31"/>
  <c r="Y82" i="31"/>
  <c r="Z82" i="31"/>
  <c r="Y86" i="31"/>
  <c r="Z86" i="31"/>
  <c r="Y90" i="31"/>
  <c r="Z90" i="31"/>
  <c r="Y94" i="31"/>
  <c r="Z94" i="31"/>
  <c r="Y98" i="31"/>
  <c r="Z98" i="31"/>
  <c r="Y102" i="31"/>
  <c r="Z102" i="31"/>
  <c r="Y106" i="31"/>
  <c r="Z106" i="31"/>
  <c r="Z50" i="32"/>
  <c r="Y50" i="32"/>
  <c r="Z51" i="32"/>
  <c r="Y51" i="32"/>
  <c r="Z58" i="32"/>
  <c r="Y58" i="32"/>
  <c r="B59" i="32"/>
  <c r="Z69" i="32"/>
  <c r="Y69" i="32"/>
  <c r="B70" i="32"/>
  <c r="Z79" i="32"/>
  <c r="Y79" i="32"/>
  <c r="B80" i="32"/>
  <c r="Z82" i="32"/>
  <c r="Y82" i="32"/>
  <c r="B83" i="32"/>
  <c r="Z87" i="32"/>
  <c r="Y87" i="32"/>
  <c r="B88" i="32"/>
  <c r="Z90" i="32"/>
  <c r="Y90" i="32"/>
  <c r="B91" i="32"/>
  <c r="Y107" i="32"/>
  <c r="Z64" i="32"/>
  <c r="Y64" i="32"/>
  <c r="Z68" i="32"/>
  <c r="Y68" i="32"/>
  <c r="Z72" i="32"/>
  <c r="Y72" i="32"/>
  <c r="Z76" i="32"/>
  <c r="Y76" i="32"/>
  <c r="Z80" i="32"/>
  <c r="Y80" i="32"/>
  <c r="Z84" i="32"/>
  <c r="Y84" i="32"/>
  <c r="Z88" i="32"/>
  <c r="Y88" i="32"/>
  <c r="Z92" i="32"/>
  <c r="Y92" i="32"/>
  <c r="Z95" i="32"/>
  <c r="Y95" i="32"/>
  <c r="B96" i="32"/>
  <c r="Z100" i="32"/>
  <c r="Y100" i="32"/>
  <c r="Z103" i="32"/>
  <c r="Y103" i="32"/>
  <c r="Z104" i="32"/>
  <c r="Y104" i="32"/>
  <c r="Z50" i="33"/>
  <c r="Y50" i="33"/>
  <c r="Z51" i="33"/>
  <c r="Y51" i="33"/>
  <c r="Y53" i="33"/>
  <c r="B54" i="33"/>
  <c r="W54" i="33" s="1"/>
  <c r="X54" i="33" s="1"/>
  <c r="Z58" i="33"/>
  <c r="Z74" i="33"/>
  <c r="Y74" i="33"/>
  <c r="B75" i="33"/>
  <c r="W75" i="33" s="1"/>
  <c r="X75" i="33" s="1"/>
  <c r="Z82" i="33"/>
  <c r="Y82" i="33"/>
  <c r="B83" i="33"/>
  <c r="W83" i="33" s="1"/>
  <c r="X83" i="33" s="1"/>
  <c r="Z98" i="33"/>
  <c r="B99" i="33"/>
  <c r="W99" i="33" s="1"/>
  <c r="X99" i="33" s="1"/>
  <c r="Y98" i="33"/>
  <c r="Z102" i="33"/>
  <c r="B103" i="33"/>
  <c r="W103" i="33" s="1"/>
  <c r="X103" i="33" s="1"/>
  <c r="Y102" i="33"/>
  <c r="Z53" i="33"/>
  <c r="Z65" i="32"/>
  <c r="Y65" i="32"/>
  <c r="Z73" i="32"/>
  <c r="Y73" i="32"/>
  <c r="Z81" i="32"/>
  <c r="Y81" i="32"/>
  <c r="Z89" i="32"/>
  <c r="Y89" i="32"/>
  <c r="Z97" i="32"/>
  <c r="Y97" i="32"/>
  <c r="Z105" i="32"/>
  <c r="Y105" i="32"/>
  <c r="Z108" i="32"/>
  <c r="Y108" i="32"/>
  <c r="B56" i="33"/>
  <c r="W56" i="33" s="1"/>
  <c r="X56" i="33" s="1"/>
  <c r="Z85" i="32"/>
  <c r="Y85" i="32"/>
  <c r="Z86" i="32"/>
  <c r="Y86" i="32"/>
  <c r="Z93" i="32"/>
  <c r="Y93" i="32"/>
  <c r="Z94" i="32"/>
  <c r="Y94" i="32"/>
  <c r="Z96" i="32"/>
  <c r="Y96" i="32"/>
  <c r="Z101" i="32"/>
  <c r="Y101" i="32"/>
  <c r="Z102" i="32"/>
  <c r="Y102" i="32"/>
  <c r="Y48" i="33"/>
  <c r="Z48" i="33"/>
  <c r="Z78" i="33"/>
  <c r="B79" i="33"/>
  <c r="W79" i="33" s="1"/>
  <c r="X79" i="33" s="1"/>
  <c r="Y78" i="33"/>
  <c r="Z90" i="33"/>
  <c r="Y90" i="33"/>
  <c r="B91" i="33"/>
  <c r="W91" i="33" s="1"/>
  <c r="X91" i="33" s="1"/>
  <c r="Y99" i="33"/>
  <c r="Z81" i="33"/>
  <c r="Y56" i="33"/>
  <c r="Z56" i="33"/>
  <c r="B58" i="33"/>
  <c r="W58" i="33" s="1"/>
  <c r="X58" i="33" s="1"/>
  <c r="Y68" i="33"/>
  <c r="Z68" i="33"/>
  <c r="Y72" i="33"/>
  <c r="Z72" i="33"/>
  <c r="B74" i="33"/>
  <c r="W74" i="33" s="1"/>
  <c r="X74" i="33" s="1"/>
  <c r="Y76" i="33"/>
  <c r="Z76" i="33"/>
  <c r="Y80" i="33"/>
  <c r="Z80" i="33"/>
  <c r="B82" i="33"/>
  <c r="W82" i="33" s="1"/>
  <c r="X82" i="33" s="1"/>
  <c r="Y84" i="33"/>
  <c r="Z84" i="33"/>
  <c r="B86" i="33"/>
  <c r="W86" i="33" s="1"/>
  <c r="X86" i="33" s="1"/>
  <c r="Y92" i="33"/>
  <c r="Z92" i="33"/>
  <c r="B106" i="33"/>
  <c r="W106" i="33" s="1"/>
  <c r="X106" i="33" s="1"/>
  <c r="Y83" i="33"/>
  <c r="Y75" i="33"/>
  <c r="Y67" i="33"/>
  <c r="Y105" i="33"/>
  <c r="Z73" i="33"/>
  <c r="Z57" i="33"/>
  <c r="J65" i="31" l="1"/>
  <c r="L65" i="31" s="1"/>
  <c r="W64" i="31"/>
  <c r="X64" i="31" s="1"/>
  <c r="J64" i="31"/>
  <c r="L64" i="31" s="1"/>
  <c r="J62" i="32"/>
  <c r="L62" i="32" s="1"/>
  <c r="J61" i="32"/>
  <c r="L61" i="32" s="1"/>
  <c r="B94" i="33"/>
  <c r="W94" i="33" s="1"/>
  <c r="X94" i="33" s="1"/>
  <c r="Z69" i="33"/>
  <c r="B105" i="33"/>
  <c r="W105" i="33" s="1"/>
  <c r="X105" i="33" s="1"/>
  <c r="Z64" i="33"/>
  <c r="Y58" i="33"/>
  <c r="Y62" i="33"/>
  <c r="B63" i="33"/>
  <c r="W63" i="33" s="1"/>
  <c r="X63" i="33" s="1"/>
  <c r="Z93" i="33"/>
  <c r="Y91" i="33"/>
  <c r="B90" i="33"/>
  <c r="W90" i="33" s="1"/>
  <c r="X90" i="33" s="1"/>
  <c r="B70" i="33"/>
  <c r="W70" i="33" s="1"/>
  <c r="X70" i="33" s="1"/>
  <c r="Y64" i="33"/>
  <c r="Z89" i="33"/>
  <c r="B66" i="33"/>
  <c r="W66" i="33" s="1"/>
  <c r="X66" i="33" s="1"/>
  <c r="Z60" i="33"/>
  <c r="Z106" i="33"/>
  <c r="Z86" i="33"/>
  <c r="Y96" i="33"/>
  <c r="B108" i="33"/>
  <c r="W108" i="33" s="1"/>
  <c r="X108" i="33" s="1"/>
  <c r="Y60" i="33"/>
  <c r="Y106" i="33"/>
  <c r="Y86" i="33"/>
  <c r="Z96" i="33"/>
  <c r="Y104" i="33"/>
  <c r="J50" i="32"/>
  <c r="L50" i="32" s="1"/>
  <c r="Z77" i="33"/>
  <c r="Z88" i="33"/>
  <c r="B78" i="33"/>
  <c r="W78" i="33" s="1"/>
  <c r="X78" i="33" s="1"/>
  <c r="B62" i="33"/>
  <c r="W62" i="33" s="1"/>
  <c r="X62" i="33" s="1"/>
  <c r="Z70" i="33"/>
  <c r="Z52" i="33"/>
  <c r="Y107" i="33"/>
  <c r="Z49" i="33"/>
  <c r="Z61" i="33"/>
  <c r="Y52" i="33"/>
  <c r="Y49" i="33"/>
  <c r="Y88" i="33"/>
  <c r="B67" i="33"/>
  <c r="W67" i="33" s="1"/>
  <c r="X67" i="33" s="1"/>
  <c r="Z66" i="33"/>
  <c r="B98" i="33"/>
  <c r="W98" i="33" s="1"/>
  <c r="X98" i="33" s="1"/>
  <c r="Z97" i="33"/>
  <c r="B104" i="33"/>
  <c r="W104" i="33" s="1"/>
  <c r="X104" i="33" s="1"/>
  <c r="Z65" i="33"/>
  <c r="Y103" i="33"/>
  <c r="B92" i="33"/>
  <c r="W92" i="33" s="1"/>
  <c r="X92" i="33" s="1"/>
  <c r="Y95" i="33"/>
  <c r="B96" i="33"/>
  <c r="W96" i="33" s="1"/>
  <c r="X96" i="33" s="1"/>
  <c r="Y70" i="33"/>
  <c r="Y108" i="33"/>
  <c r="W59" i="32"/>
  <c r="X59" i="32" s="1"/>
  <c r="J59" i="32"/>
  <c r="L59" i="32" s="1"/>
  <c r="W91" i="32"/>
  <c r="X91" i="32" s="1"/>
  <c r="J91" i="32"/>
  <c r="L91" i="32" s="1"/>
  <c r="W70" i="32"/>
  <c r="X70" i="32" s="1"/>
  <c r="J70" i="32"/>
  <c r="L70" i="32" s="1"/>
  <c r="W55" i="32"/>
  <c r="X55" i="32" s="1"/>
  <c r="J55" i="32"/>
  <c r="L55" i="32" s="1"/>
  <c r="W57" i="32"/>
  <c r="X57" i="32" s="1"/>
  <c r="J57" i="32"/>
  <c r="L57" i="32" s="1"/>
  <c r="Q57" i="32" s="1"/>
  <c r="W76" i="32"/>
  <c r="X76" i="32" s="1"/>
  <c r="J76" i="32"/>
  <c r="L76" i="32" s="1"/>
  <c r="W80" i="32"/>
  <c r="X80" i="32" s="1"/>
  <c r="J80" i="32"/>
  <c r="L80" i="32" s="1"/>
  <c r="W99" i="32"/>
  <c r="X99" i="32" s="1"/>
  <c r="J99" i="32"/>
  <c r="L99" i="32" s="1"/>
  <c r="W92" i="32"/>
  <c r="X92" i="32" s="1"/>
  <c r="J92" i="32"/>
  <c r="L92" i="32" s="1"/>
  <c r="W67" i="32"/>
  <c r="X67" i="32" s="1"/>
  <c r="J67" i="32"/>
  <c r="L67" i="32" s="1"/>
  <c r="W108" i="32"/>
  <c r="X108" i="32" s="1"/>
  <c r="J108" i="32"/>
  <c r="L108" i="32" s="1"/>
  <c r="W63" i="32"/>
  <c r="X63" i="32" s="1"/>
  <c r="J63" i="32"/>
  <c r="L63" i="32" s="1"/>
  <c r="W71" i="32"/>
  <c r="X71" i="32" s="1"/>
  <c r="J71" i="32"/>
  <c r="L71" i="32" s="1"/>
  <c r="W49" i="32"/>
  <c r="X49" i="32" s="1"/>
  <c r="J49" i="32"/>
  <c r="L49" i="32" s="1"/>
  <c r="W96" i="32"/>
  <c r="X96" i="32" s="1"/>
  <c r="J96" i="32"/>
  <c r="L96" i="32" s="1"/>
  <c r="W83" i="32"/>
  <c r="X83" i="32" s="1"/>
  <c r="J83" i="32"/>
  <c r="L83" i="32" s="1"/>
  <c r="W107" i="32"/>
  <c r="X107" i="32" s="1"/>
  <c r="J107" i="32"/>
  <c r="L107" i="32" s="1"/>
  <c r="W79" i="32"/>
  <c r="X79" i="32" s="1"/>
  <c r="J79" i="32"/>
  <c r="L79" i="32" s="1"/>
  <c r="W78" i="32"/>
  <c r="X78" i="32" s="1"/>
  <c r="J78" i="32"/>
  <c r="L78" i="32" s="1"/>
  <c r="W75" i="32"/>
  <c r="X75" i="32" s="1"/>
  <c r="J75" i="32"/>
  <c r="L75" i="32" s="1"/>
  <c r="W64" i="32"/>
  <c r="X64" i="32" s="1"/>
  <c r="J64" i="32"/>
  <c r="L64" i="32" s="1"/>
  <c r="W56" i="32"/>
  <c r="X56" i="32" s="1"/>
  <c r="J56" i="32"/>
  <c r="L56" i="32" s="1"/>
  <c r="W88" i="32"/>
  <c r="X88" i="32" s="1"/>
  <c r="J88" i="32"/>
  <c r="L88" i="32" s="1"/>
  <c r="W84" i="32"/>
  <c r="X84" i="32" s="1"/>
  <c r="J84" i="32"/>
  <c r="L84" i="32" s="1"/>
  <c r="W100" i="32"/>
  <c r="X100" i="32" s="1"/>
  <c r="J100" i="32"/>
  <c r="L100" i="32" s="1"/>
  <c r="W53" i="32"/>
  <c r="X53" i="32" s="1"/>
  <c r="J53" i="32"/>
  <c r="L53" i="32" s="1"/>
  <c r="O5" i="31"/>
  <c r="O5" i="33"/>
  <c r="Z9" i="31"/>
  <c r="K5" i="31"/>
  <c r="B10" i="31"/>
  <c r="Y9" i="32"/>
  <c r="B10" i="32"/>
  <c r="W10" i="33"/>
  <c r="J10" i="33"/>
  <c r="L10" i="33" s="1"/>
  <c r="Q10" i="33" s="1"/>
  <c r="Y9" i="33"/>
  <c r="K5" i="33"/>
  <c r="Z9" i="33"/>
  <c r="K5" i="32"/>
  <c r="O5" i="32"/>
  <c r="L4" i="17"/>
  <c r="P4" i="17"/>
  <c r="B58" i="32" l="1"/>
  <c r="Z57" i="32"/>
  <c r="Y57" i="32"/>
  <c r="W10" i="32"/>
  <c r="J10" i="32"/>
  <c r="L10" i="32" s="1"/>
  <c r="Q10" i="32" s="1"/>
  <c r="W10" i="31"/>
  <c r="J10" i="31"/>
  <c r="L10" i="31" s="1"/>
  <c r="Q10" i="31" s="1"/>
  <c r="B11" i="33"/>
  <c r="Y10" i="33"/>
  <c r="Z10" i="33"/>
  <c r="W58" i="32" l="1"/>
  <c r="X58" i="32" s="1"/>
  <c r="J58" i="32"/>
  <c r="L58" i="32" s="1"/>
  <c r="W11" i="33"/>
  <c r="X11" i="33" s="1"/>
  <c r="J11" i="33"/>
  <c r="L11" i="33" s="1"/>
  <c r="Q11" i="33" s="1"/>
  <c r="Y10" i="32"/>
  <c r="B11" i="32"/>
  <c r="Z10" i="32"/>
  <c r="Y10" i="31"/>
  <c r="Z10" i="31"/>
  <c r="B11" i="31"/>
  <c r="B12" i="33" l="1"/>
  <c r="Z11" i="33"/>
  <c r="Y11" i="33"/>
  <c r="W11" i="31"/>
  <c r="X11" i="31" s="1"/>
  <c r="J11" i="31"/>
  <c r="L11" i="31" s="1"/>
  <c r="Q11" i="31" s="1"/>
  <c r="W11" i="32"/>
  <c r="X11" i="32" s="1"/>
  <c r="J11" i="32"/>
  <c r="L11" i="32" s="1"/>
  <c r="Q11" i="32" s="1"/>
  <c r="B12" i="32" l="1"/>
  <c r="Y11" i="32"/>
  <c r="Z11" i="32"/>
  <c r="B12" i="31"/>
  <c r="Y11" i="31"/>
  <c r="Z11" i="31"/>
  <c r="W12" i="33"/>
  <c r="X12" i="33" s="1"/>
  <c r="J12" i="33"/>
  <c r="L12" i="33" s="1"/>
  <c r="Q12" i="33" s="1"/>
  <c r="B13" i="33" l="1"/>
  <c r="Y12" i="33"/>
  <c r="Z12" i="33"/>
  <c r="J12" i="31"/>
  <c r="L12" i="31" s="1"/>
  <c r="Q12" i="31" s="1"/>
  <c r="W12" i="31"/>
  <c r="X12" i="31" s="1"/>
  <c r="W12" i="32"/>
  <c r="X12" i="32" s="1"/>
  <c r="J12" i="32"/>
  <c r="L12" i="32" s="1"/>
  <c r="Q12" i="32" s="1"/>
  <c r="B13" i="32" l="1"/>
  <c r="Z12" i="32"/>
  <c r="Y12" i="32"/>
  <c r="W13" i="33"/>
  <c r="X13" i="33" s="1"/>
  <c r="J13" i="33"/>
  <c r="L13" i="33" s="1"/>
  <c r="Q13" i="33" s="1"/>
  <c r="B13" i="31"/>
  <c r="Z12" i="31"/>
  <c r="Y12" i="31"/>
  <c r="B14" i="33" l="1"/>
  <c r="Y13" i="33"/>
  <c r="Z13" i="33"/>
  <c r="W13" i="31"/>
  <c r="X13" i="31" s="1"/>
  <c r="J13" i="31"/>
  <c r="L13" i="31" s="1"/>
  <c r="Q13" i="31" s="1"/>
  <c r="W13" i="32"/>
  <c r="X13" i="32" s="1"/>
  <c r="J13" i="32"/>
  <c r="L13" i="32" s="1"/>
  <c r="Q13" i="32" s="1"/>
  <c r="B14" i="32" l="1"/>
  <c r="Z13" i="32"/>
  <c r="Y13" i="32"/>
  <c r="B14" i="31"/>
  <c r="Y13" i="31"/>
  <c r="Z13" i="31"/>
  <c r="W14" i="33"/>
  <c r="X14" i="33" s="1"/>
  <c r="J14" i="33"/>
  <c r="L14" i="33" s="1"/>
  <c r="Q14" i="33" s="1"/>
  <c r="B15" i="33" l="1"/>
  <c r="Z14" i="33"/>
  <c r="Y14" i="33"/>
  <c r="W14" i="31"/>
  <c r="X14" i="31" s="1"/>
  <c r="J14" i="31"/>
  <c r="L14" i="31" s="1"/>
  <c r="Q14" i="31" s="1"/>
  <c r="W14" i="32"/>
  <c r="X14" i="32" s="1"/>
  <c r="J14" i="32"/>
  <c r="L14" i="32" s="1"/>
  <c r="Q14" i="32" s="1"/>
  <c r="B15" i="32" l="1"/>
  <c r="Y14" i="32"/>
  <c r="Z14" i="32"/>
  <c r="B15" i="31"/>
  <c r="Y14" i="31"/>
  <c r="Z14" i="31"/>
  <c r="W15" i="33"/>
  <c r="X15" i="33" s="1"/>
  <c r="J15" i="33"/>
  <c r="L15" i="33" s="1"/>
  <c r="Q15" i="33" s="1"/>
  <c r="Z15" i="33" l="1"/>
  <c r="B16" i="33"/>
  <c r="Y15" i="33"/>
  <c r="W15" i="31"/>
  <c r="X15" i="31" s="1"/>
  <c r="J15" i="31"/>
  <c r="L15" i="31" s="1"/>
  <c r="Q15" i="31" s="1"/>
  <c r="W15" i="32"/>
  <c r="X15" i="32" s="1"/>
  <c r="J15" i="32"/>
  <c r="L15" i="32" s="1"/>
  <c r="Q15" i="32" s="1"/>
  <c r="B16" i="31" l="1"/>
  <c r="Y15" i="31"/>
  <c r="Z15" i="31"/>
  <c r="B16" i="32"/>
  <c r="Y15" i="32"/>
  <c r="Z15" i="32"/>
  <c r="W16" i="33"/>
  <c r="X16" i="33" s="1"/>
  <c r="J16" i="33"/>
  <c r="L16" i="33" s="1"/>
  <c r="Q16" i="33" s="1"/>
  <c r="W16" i="32" l="1"/>
  <c r="X16" i="32" s="1"/>
  <c r="J16" i="32"/>
  <c r="L16" i="32" s="1"/>
  <c r="Q16" i="32" s="1"/>
  <c r="B17" i="33"/>
  <c r="Z16" i="33"/>
  <c r="Y16" i="33"/>
  <c r="W16" i="31"/>
  <c r="X16" i="31" s="1"/>
  <c r="J16" i="31"/>
  <c r="L16" i="31" s="1"/>
  <c r="Q16" i="31" s="1"/>
  <c r="B17" i="31" l="1"/>
  <c r="Y16" i="31"/>
  <c r="Z16" i="31"/>
  <c r="W17" i="33"/>
  <c r="X17" i="33" s="1"/>
  <c r="J17" i="33"/>
  <c r="L17" i="33" s="1"/>
  <c r="Q17" i="33" s="1"/>
  <c r="Z16" i="32"/>
  <c r="Y16" i="32"/>
  <c r="B17" i="32"/>
  <c r="J17" i="32" l="1"/>
  <c r="L17" i="32" s="1"/>
  <c r="Q17" i="32" s="1"/>
  <c r="W17" i="32"/>
  <c r="X17" i="32" s="1"/>
  <c r="B18" i="33"/>
  <c r="Y17" i="33"/>
  <c r="Z17" i="33"/>
  <c r="W17" i="31"/>
  <c r="X17" i="31" s="1"/>
  <c r="J17" i="31"/>
  <c r="L17" i="31" s="1"/>
  <c r="Q17" i="31" s="1"/>
  <c r="B18" i="31" l="1"/>
  <c r="Z17" i="31"/>
  <c r="Y17" i="31"/>
  <c r="W18" i="33"/>
  <c r="X18" i="33" s="1"/>
  <c r="J18" i="33"/>
  <c r="L18" i="33" s="1"/>
  <c r="Q18" i="33" s="1"/>
  <c r="Z17" i="32"/>
  <c r="B18" i="32"/>
  <c r="Y17" i="32"/>
  <c r="W18" i="32" l="1"/>
  <c r="X18" i="32" s="1"/>
  <c r="J18" i="32"/>
  <c r="L18" i="32" s="1"/>
  <c r="Q18" i="32" s="1"/>
  <c r="B19" i="33"/>
  <c r="Z18" i="33"/>
  <c r="Y18" i="33"/>
  <c r="W18" i="31"/>
  <c r="X18" i="31" s="1"/>
  <c r="J18" i="31"/>
  <c r="L18" i="31" s="1"/>
  <c r="Q18" i="31" s="1"/>
  <c r="B19" i="31" l="1"/>
  <c r="Y18" i="31"/>
  <c r="Z18" i="31"/>
  <c r="W19" i="33"/>
  <c r="J19" i="33"/>
  <c r="L19" i="33" s="1"/>
  <c r="Q19" i="33" s="1"/>
  <c r="B19" i="32"/>
  <c r="Z18" i="32"/>
  <c r="Y18" i="32"/>
  <c r="W19" i="32" l="1"/>
  <c r="X19" i="32" s="1"/>
  <c r="J19" i="32"/>
  <c r="L19" i="32" s="1"/>
  <c r="Q19" i="32" s="1"/>
  <c r="B20" i="33"/>
  <c r="Z19" i="33"/>
  <c r="Y19" i="33"/>
  <c r="W19" i="31"/>
  <c r="X19" i="31" s="1"/>
  <c r="J19" i="31"/>
  <c r="L19" i="31" s="1"/>
  <c r="Q19" i="31" s="1"/>
  <c r="Y19" i="31" l="1"/>
  <c r="B20" i="31"/>
  <c r="Z19" i="31"/>
  <c r="W20" i="33"/>
  <c r="X20" i="33" s="1"/>
  <c r="J20" i="33"/>
  <c r="L20" i="33" s="1"/>
  <c r="Q20" i="33" s="1"/>
  <c r="B20" i="32"/>
  <c r="Z19" i="32"/>
  <c r="Y19" i="32"/>
  <c r="W20" i="32" l="1"/>
  <c r="X20" i="32" s="1"/>
  <c r="J20" i="32"/>
  <c r="L20" i="32" s="1"/>
  <c r="Q20" i="32" s="1"/>
  <c r="J20" i="31"/>
  <c r="L20" i="31" s="1"/>
  <c r="Q20" i="31" s="1"/>
  <c r="W20" i="31"/>
  <c r="X20" i="31" s="1"/>
  <c r="B21" i="33"/>
  <c r="Y20" i="33"/>
  <c r="Z20" i="33"/>
  <c r="B21" i="31" l="1"/>
  <c r="Z20" i="31"/>
  <c r="Y20" i="31"/>
  <c r="B21" i="32"/>
  <c r="Z20" i="32"/>
  <c r="Y20" i="32"/>
  <c r="W21" i="33"/>
  <c r="X21" i="33" s="1"/>
  <c r="L21" i="33"/>
  <c r="Q21" i="33" s="1"/>
  <c r="W21" i="32" l="1"/>
  <c r="X21" i="32" s="1"/>
  <c r="J21" i="32"/>
  <c r="L21" i="32" s="1"/>
  <c r="Q21" i="32" s="1"/>
  <c r="Y21" i="33"/>
  <c r="Z21" i="33"/>
  <c r="B22" i="33"/>
  <c r="W21" i="31"/>
  <c r="X21" i="31" s="1"/>
  <c r="J21" i="31"/>
  <c r="L21" i="31" s="1"/>
  <c r="Q21" i="31" s="1"/>
  <c r="B22" i="31" l="1"/>
  <c r="Z21" i="31"/>
  <c r="Y21" i="31"/>
  <c r="B22" i="32"/>
  <c r="Z21" i="32"/>
  <c r="Y21" i="32"/>
  <c r="W22" i="33"/>
  <c r="X22" i="33" s="1"/>
  <c r="L22" i="33"/>
  <c r="W22" i="32" l="1"/>
  <c r="X22" i="32" s="1"/>
  <c r="J22" i="32"/>
  <c r="L22" i="32" s="1"/>
  <c r="Q22" i="32" s="1"/>
  <c r="B23" i="33"/>
  <c r="J23" i="33" s="1"/>
  <c r="Y22" i="33"/>
  <c r="Z22" i="33"/>
  <c r="J22" i="31"/>
  <c r="L22" i="31" s="1"/>
  <c r="Q22" i="31" s="1"/>
  <c r="W22" i="31"/>
  <c r="X22" i="31" s="1"/>
  <c r="W23" i="33" l="1"/>
  <c r="X23" i="33" s="1"/>
  <c r="L23" i="33"/>
  <c r="Q23" i="33" s="1"/>
  <c r="B23" i="32"/>
  <c r="Y22" i="32"/>
  <c r="Z22" i="32"/>
  <c r="B23" i="31"/>
  <c r="Y22" i="31"/>
  <c r="Z22" i="31"/>
  <c r="W23" i="32" l="1"/>
  <c r="X23" i="32" s="1"/>
  <c r="J23" i="32"/>
  <c r="L23" i="32" s="1"/>
  <c r="Q23" i="32" s="1"/>
  <c r="Z23" i="33"/>
  <c r="B24" i="33"/>
  <c r="Y23" i="33"/>
  <c r="W23" i="31"/>
  <c r="X23" i="31" s="1"/>
  <c r="J23" i="31"/>
  <c r="L23" i="31" s="1"/>
  <c r="Q23" i="31" s="1"/>
  <c r="B24" i="31" l="1"/>
  <c r="Z23" i="31"/>
  <c r="Y23" i="31"/>
  <c r="B24" i="32"/>
  <c r="Z23" i="32"/>
  <c r="Y23" i="32"/>
  <c r="W24" i="33"/>
  <c r="X24" i="33" s="1"/>
  <c r="L24" i="33"/>
  <c r="B25" i="33" l="1"/>
  <c r="Y24" i="33"/>
  <c r="Z24" i="33"/>
  <c r="W24" i="32"/>
  <c r="X24" i="32" s="1"/>
  <c r="J24" i="32"/>
  <c r="L24" i="32" s="1"/>
  <c r="Q24" i="32" s="1"/>
  <c r="W24" i="31"/>
  <c r="X24" i="31" s="1"/>
  <c r="J24" i="31"/>
  <c r="L24" i="31" s="1"/>
  <c r="Q24" i="31" s="1"/>
  <c r="B25" i="31" l="1"/>
  <c r="Y24" i="31"/>
  <c r="Z24" i="31"/>
  <c r="Y24" i="32"/>
  <c r="B25" i="32"/>
  <c r="Z24" i="32"/>
  <c r="W25" i="33"/>
  <c r="X25" i="33" s="1"/>
  <c r="L25" i="33"/>
  <c r="B26" i="33" l="1"/>
  <c r="Y25" i="33"/>
  <c r="Z25" i="33"/>
  <c r="J25" i="32"/>
  <c r="L25" i="32" s="1"/>
  <c r="Q25" i="32" s="1"/>
  <c r="W25" i="32"/>
  <c r="X25" i="32" s="1"/>
  <c r="W25" i="31"/>
  <c r="X25" i="31" s="1"/>
  <c r="J25" i="31"/>
  <c r="L25" i="31" s="1"/>
  <c r="Q25" i="31" s="1"/>
  <c r="Y25" i="31" l="1"/>
  <c r="B26" i="31"/>
  <c r="Z25" i="31"/>
  <c r="B26" i="32"/>
  <c r="Z25" i="32"/>
  <c r="Y25" i="32"/>
  <c r="W26" i="33"/>
  <c r="X26" i="33" s="1"/>
  <c r="J26" i="33"/>
  <c r="L26" i="33" s="1"/>
  <c r="Q26" i="33" s="1"/>
  <c r="W26" i="31" l="1"/>
  <c r="X26" i="31" s="1"/>
  <c r="J26" i="31"/>
  <c r="L26" i="31" s="1"/>
  <c r="Q26" i="31" s="1"/>
  <c r="B27" i="33"/>
  <c r="Z26" i="33"/>
  <c r="Y26" i="33"/>
  <c r="W26" i="32"/>
  <c r="X26" i="32" s="1"/>
  <c r="J26" i="32"/>
  <c r="L26" i="32" s="1"/>
  <c r="Q26" i="32" s="1"/>
  <c r="Z26" i="32" l="1"/>
  <c r="Y26" i="32"/>
  <c r="B27" i="32"/>
  <c r="W27" i="33"/>
  <c r="X27" i="33" s="1"/>
  <c r="J27" i="33"/>
  <c r="L27" i="33" s="1"/>
  <c r="Q27" i="33" s="1"/>
  <c r="B27" i="31"/>
  <c r="Y26" i="31"/>
  <c r="Z26" i="31"/>
  <c r="J27" i="32" l="1"/>
  <c r="L27" i="32" s="1"/>
  <c r="Q27" i="32" s="1"/>
  <c r="W27" i="32"/>
  <c r="X27" i="32" s="1"/>
  <c r="W27" i="31"/>
  <c r="X27" i="31" s="1"/>
  <c r="J27" i="31"/>
  <c r="L27" i="31" s="1"/>
  <c r="Q27" i="31" s="1"/>
  <c r="B28" i="33"/>
  <c r="Z27" i="33"/>
  <c r="Y27" i="33"/>
  <c r="W28" i="33" l="1"/>
  <c r="X28" i="33" s="1"/>
  <c r="J28" i="33"/>
  <c r="L28" i="33" s="1"/>
  <c r="Q28" i="33" s="1"/>
  <c r="Z27" i="31"/>
  <c r="Y27" i="31"/>
  <c r="B28" i="31"/>
  <c r="B28" i="32"/>
  <c r="Y27" i="32"/>
  <c r="Z27" i="32"/>
  <c r="B29" i="33" l="1"/>
  <c r="Y28" i="33"/>
  <c r="Z28" i="33"/>
  <c r="W28" i="32"/>
  <c r="X28" i="32" s="1"/>
  <c r="J28" i="32"/>
  <c r="L28" i="32" s="1"/>
  <c r="Q28" i="32" s="1"/>
  <c r="W28" i="31"/>
  <c r="X28" i="31" s="1"/>
  <c r="J28" i="31"/>
  <c r="L28" i="31" s="1"/>
  <c r="Q28" i="31" s="1"/>
  <c r="Z28" i="31" l="1"/>
  <c r="B29" i="31"/>
  <c r="Y28" i="31"/>
  <c r="B29" i="32"/>
  <c r="Z28" i="32"/>
  <c r="Y28" i="32"/>
  <c r="W29" i="33"/>
  <c r="X29" i="33" s="1"/>
  <c r="J29" i="33"/>
  <c r="L29" i="33" s="1"/>
  <c r="Q29" i="33" s="1"/>
  <c r="Z29" i="33" l="1"/>
  <c r="B30" i="33"/>
  <c r="Y29" i="33"/>
  <c r="J29" i="31"/>
  <c r="L29" i="31" s="1"/>
  <c r="Q29" i="31" s="1"/>
  <c r="W29" i="31"/>
  <c r="X29" i="31" s="1"/>
  <c r="J29" i="32"/>
  <c r="L29" i="32" s="1"/>
  <c r="Q29" i="32" s="1"/>
  <c r="W29" i="32"/>
  <c r="X29" i="32" s="1"/>
  <c r="B30" i="32" l="1"/>
  <c r="Y29" i="32"/>
  <c r="Z29" i="32"/>
  <c r="W30" i="33"/>
  <c r="X30" i="33" s="1"/>
  <c r="J30" i="33"/>
  <c r="L30" i="33" s="1"/>
  <c r="Q30" i="33" s="1"/>
  <c r="Y29" i="31"/>
  <c r="Z29" i="31"/>
  <c r="B30" i="31"/>
  <c r="W30" i="31" l="1"/>
  <c r="X30" i="31" s="1"/>
  <c r="J30" i="31"/>
  <c r="L30" i="31" s="1"/>
  <c r="Q30" i="31" s="1"/>
  <c r="B31" i="33"/>
  <c r="Z30" i="33"/>
  <c r="Y30" i="33"/>
  <c r="W30" i="32"/>
  <c r="X30" i="32" s="1"/>
  <c r="J30" i="32"/>
  <c r="L30" i="32" s="1"/>
  <c r="Q30" i="32" s="1"/>
  <c r="B31" i="32" l="1"/>
  <c r="Y30" i="32"/>
  <c r="Z30" i="32"/>
  <c r="W31" i="33"/>
  <c r="X31" i="33" s="1"/>
  <c r="J31" i="33"/>
  <c r="L31" i="33" s="1"/>
  <c r="Q31" i="33" s="1"/>
  <c r="B31" i="31"/>
  <c r="Z30" i="31"/>
  <c r="Y30" i="31"/>
  <c r="W31" i="31" l="1"/>
  <c r="X31" i="31" s="1"/>
  <c r="J31" i="31"/>
  <c r="L31" i="31" s="1"/>
  <c r="Q31" i="31" s="1"/>
  <c r="Z31" i="33"/>
  <c r="B32" i="33"/>
  <c r="Y31" i="33"/>
  <c r="W31" i="32"/>
  <c r="X31" i="32" s="1"/>
  <c r="J31" i="32"/>
  <c r="L31" i="32" s="1"/>
  <c r="Q31" i="32" s="1"/>
  <c r="B32" i="32" l="1"/>
  <c r="Z31" i="32"/>
  <c r="Y31" i="32"/>
  <c r="B32" i="31"/>
  <c r="Y31" i="31"/>
  <c r="Z31" i="31"/>
  <c r="W32" i="33"/>
  <c r="X32" i="33" s="1"/>
  <c r="J32" i="33"/>
  <c r="L32" i="33" s="1"/>
  <c r="Q32" i="33" s="1"/>
  <c r="B33" i="33" l="1"/>
  <c r="Z32" i="33"/>
  <c r="Y32" i="33"/>
  <c r="J32" i="31"/>
  <c r="L32" i="31" s="1"/>
  <c r="Q32" i="31" s="1"/>
  <c r="W32" i="31"/>
  <c r="X32" i="31" s="1"/>
  <c r="W32" i="32"/>
  <c r="X32" i="32" s="1"/>
  <c r="J32" i="32"/>
  <c r="L32" i="32" s="1"/>
  <c r="Q32" i="32" s="1"/>
  <c r="Z32" i="32" l="1"/>
  <c r="Y32" i="32"/>
  <c r="B33" i="32"/>
  <c r="B33" i="31"/>
  <c r="Z32" i="31"/>
  <c r="Y32" i="31"/>
  <c r="W33" i="33"/>
  <c r="X33" i="33" s="1"/>
  <c r="J33" i="33"/>
  <c r="L33" i="33" s="1"/>
  <c r="Q33" i="33" s="1"/>
  <c r="Y33" i="33" l="1"/>
  <c r="Z33" i="33"/>
  <c r="B34" i="33"/>
  <c r="W33" i="31"/>
  <c r="X33" i="31" s="1"/>
  <c r="J33" i="31"/>
  <c r="L33" i="31" s="1"/>
  <c r="Q33" i="31" s="1"/>
  <c r="W33" i="32"/>
  <c r="X33" i="32" s="1"/>
  <c r="J33" i="32"/>
  <c r="L33" i="32" s="1"/>
  <c r="Q33" i="32" s="1"/>
  <c r="B34" i="32" l="1"/>
  <c r="Y33" i="32"/>
  <c r="Z33" i="32"/>
  <c r="W34" i="33"/>
  <c r="X34" i="33" s="1"/>
  <c r="J34" i="33"/>
  <c r="L34" i="33" s="1"/>
  <c r="Q34" i="33" s="1"/>
  <c r="Z33" i="31"/>
  <c r="B34" i="31"/>
  <c r="Y33" i="31"/>
  <c r="W34" i="31" l="1"/>
  <c r="X34" i="31" s="1"/>
  <c r="J34" i="31"/>
  <c r="L34" i="31" s="1"/>
  <c r="Q34" i="31" s="1"/>
  <c r="B35" i="33"/>
  <c r="Z34" i="33"/>
  <c r="Y34" i="33"/>
  <c r="W34" i="32"/>
  <c r="X34" i="32" s="1"/>
  <c r="J34" i="32"/>
  <c r="L34" i="32" s="1"/>
  <c r="Q34" i="32" s="1"/>
  <c r="B35" i="32" l="1"/>
  <c r="Y34" i="32"/>
  <c r="Z34" i="32"/>
  <c r="W35" i="33"/>
  <c r="X35" i="33" s="1"/>
  <c r="J35" i="33"/>
  <c r="L35" i="33" s="1"/>
  <c r="Q35" i="33" s="1"/>
  <c r="B35" i="31"/>
  <c r="Z34" i="31"/>
  <c r="Y34" i="31"/>
  <c r="W35" i="31" l="1"/>
  <c r="X35" i="31" s="1"/>
  <c r="J35" i="31"/>
  <c r="L35" i="31" s="1"/>
  <c r="Q35" i="31" s="1"/>
  <c r="B36" i="33"/>
  <c r="Y35" i="33"/>
  <c r="Z35" i="33"/>
  <c r="W35" i="32"/>
  <c r="X35" i="32" s="1"/>
  <c r="J35" i="32"/>
  <c r="L35" i="32" s="1"/>
  <c r="Q35" i="32" s="1"/>
  <c r="B36" i="32" l="1"/>
  <c r="Z35" i="32"/>
  <c r="Y35" i="32"/>
  <c r="W36" i="33"/>
  <c r="X36" i="33" s="1"/>
  <c r="J36" i="33"/>
  <c r="L36" i="33" s="1"/>
  <c r="Q36" i="33" s="1"/>
  <c r="Z35" i="31"/>
  <c r="Y35" i="31"/>
  <c r="B36" i="31"/>
  <c r="W36" i="31" l="1"/>
  <c r="X36" i="31" s="1"/>
  <c r="J36" i="31"/>
  <c r="L36" i="31" s="1"/>
  <c r="Q36" i="31" s="1"/>
  <c r="B37" i="33"/>
  <c r="Y36" i="33"/>
  <c r="Z36" i="33"/>
  <c r="W36" i="32"/>
  <c r="X36" i="32" s="1"/>
  <c r="J36" i="32"/>
  <c r="L36" i="32" s="1"/>
  <c r="Q36" i="32" s="1"/>
  <c r="B37" i="32" l="1"/>
  <c r="Z36" i="32"/>
  <c r="Y36" i="32"/>
  <c r="W37" i="33"/>
  <c r="X37" i="33" s="1"/>
  <c r="J37" i="33"/>
  <c r="L37" i="33" s="1"/>
  <c r="Q37" i="33" s="1"/>
  <c r="B37" i="31"/>
  <c r="Z36" i="31"/>
  <c r="Y36" i="31"/>
  <c r="W37" i="31" l="1"/>
  <c r="X37" i="31" s="1"/>
  <c r="J37" i="31"/>
  <c r="L37" i="31" s="1"/>
  <c r="Q37" i="31" s="1"/>
  <c r="Y37" i="33"/>
  <c r="B38" i="33"/>
  <c r="Z37" i="33"/>
  <c r="W37" i="32"/>
  <c r="X37" i="32" s="1"/>
  <c r="J37" i="32"/>
  <c r="L37" i="32" s="1"/>
  <c r="Q37" i="32" s="1"/>
  <c r="B38" i="32" l="1"/>
  <c r="Y37" i="32"/>
  <c r="Z37" i="32"/>
  <c r="B38" i="31"/>
  <c r="Z37" i="31"/>
  <c r="Y37" i="31"/>
  <c r="W38" i="33"/>
  <c r="X38" i="33" s="1"/>
  <c r="J38" i="33"/>
  <c r="L38" i="33" s="1"/>
  <c r="Q38" i="33" s="1"/>
  <c r="B39" i="33" l="1"/>
  <c r="Z38" i="33"/>
  <c r="Y38" i="33"/>
  <c r="W38" i="31"/>
  <c r="X38" i="31" s="1"/>
  <c r="J38" i="31"/>
  <c r="L38" i="31" s="1"/>
  <c r="Q38" i="31" s="1"/>
  <c r="W38" i="32"/>
  <c r="X38" i="32" s="1"/>
  <c r="J38" i="32"/>
  <c r="L38" i="32" s="1"/>
  <c r="Q38" i="32" s="1"/>
  <c r="B39" i="32" l="1"/>
  <c r="Y38" i="32"/>
  <c r="Z38" i="32"/>
  <c r="B39" i="31"/>
  <c r="Y38" i="31"/>
  <c r="Z38" i="31"/>
  <c r="W39" i="33"/>
  <c r="X39" i="33" s="1"/>
  <c r="J39" i="33"/>
  <c r="L39" i="33" s="1"/>
  <c r="Q39" i="33" s="1"/>
  <c r="Z39" i="33" l="1"/>
  <c r="B40" i="33"/>
  <c r="Y39" i="33"/>
  <c r="W39" i="31"/>
  <c r="X39" i="31" s="1"/>
  <c r="J39" i="31"/>
  <c r="L39" i="31" s="1"/>
  <c r="Q39" i="31" s="1"/>
  <c r="W39" i="32"/>
  <c r="X39" i="32" s="1"/>
  <c r="J39" i="32"/>
  <c r="L39" i="32" s="1"/>
  <c r="Q39" i="32" s="1"/>
  <c r="Z39" i="32" l="1"/>
  <c r="Y39" i="32"/>
  <c r="B40" i="32"/>
  <c r="W40" i="33"/>
  <c r="X40" i="33" s="1"/>
  <c r="J40" i="33"/>
  <c r="L40" i="33" s="1"/>
  <c r="Q40" i="33" s="1"/>
  <c r="Y39" i="31"/>
  <c r="B40" i="31"/>
  <c r="Z39" i="31"/>
  <c r="J40" i="31" l="1"/>
  <c r="L40" i="31" s="1"/>
  <c r="Q40" i="31" s="1"/>
  <c r="W40" i="31"/>
  <c r="X40" i="31" s="1"/>
  <c r="J40" i="32"/>
  <c r="L40" i="32" s="1"/>
  <c r="Q40" i="32" s="1"/>
  <c r="W40" i="32"/>
  <c r="X40" i="32" s="1"/>
  <c r="B41" i="33"/>
  <c r="Y40" i="33"/>
  <c r="Z40" i="33"/>
  <c r="Z40" i="32" l="1"/>
  <c r="Y40" i="32"/>
  <c r="B41" i="32"/>
  <c r="W41" i="33"/>
  <c r="X41" i="33" s="1"/>
  <c r="J41" i="33"/>
  <c r="L41" i="33" s="1"/>
  <c r="Q41" i="33" s="1"/>
  <c r="Z40" i="31"/>
  <c r="B41" i="31"/>
  <c r="Y40" i="31"/>
  <c r="W41" i="31" l="1"/>
  <c r="X41" i="31" s="1"/>
  <c r="J41" i="31"/>
  <c r="L41" i="31" s="1"/>
  <c r="Q41" i="31" s="1"/>
  <c r="J41" i="32"/>
  <c r="L41" i="32" s="1"/>
  <c r="Q41" i="32" s="1"/>
  <c r="W41" i="32"/>
  <c r="X41" i="32" s="1"/>
  <c r="Y41" i="33"/>
  <c r="Z41" i="33"/>
  <c r="B42" i="33"/>
  <c r="B42" i="32" l="1"/>
  <c r="Z41" i="32"/>
  <c r="Y41" i="32"/>
  <c r="B42" i="31"/>
  <c r="Z41" i="31"/>
  <c r="Y41" i="31"/>
  <c r="W42" i="33"/>
  <c r="X42" i="33" s="1"/>
  <c r="J42" i="33"/>
  <c r="L42" i="33" s="1"/>
  <c r="Q42" i="33" s="1"/>
  <c r="B43" i="33" l="1"/>
  <c r="Z42" i="33"/>
  <c r="Y42" i="33"/>
  <c r="W42" i="31"/>
  <c r="X42" i="31" s="1"/>
  <c r="J42" i="31"/>
  <c r="L42" i="31" s="1"/>
  <c r="Q42" i="31" s="1"/>
  <c r="W42" i="32"/>
  <c r="X42" i="32" s="1"/>
  <c r="J42" i="32"/>
  <c r="L42" i="32" s="1"/>
  <c r="Q42" i="32" s="1"/>
  <c r="Z42" i="32" l="1"/>
  <c r="Y42" i="32"/>
  <c r="B43" i="32"/>
  <c r="B43" i="31"/>
  <c r="Z42" i="31"/>
  <c r="Y42" i="31"/>
  <c r="W43" i="33"/>
  <c r="X43" i="33" s="1"/>
  <c r="J43" i="33"/>
  <c r="L43" i="33" s="1"/>
  <c r="Q43" i="33" s="1"/>
  <c r="J43" i="32" l="1"/>
  <c r="L43" i="32" s="1"/>
  <c r="Q43" i="32" s="1"/>
  <c r="W43" i="32"/>
  <c r="X43" i="32" s="1"/>
  <c r="W43" i="31"/>
  <c r="X43" i="31" s="1"/>
  <c r="J43" i="31"/>
  <c r="L43" i="31" s="1"/>
  <c r="Q43" i="31" s="1"/>
  <c r="B44" i="33"/>
  <c r="Z43" i="33"/>
  <c r="Y43" i="33"/>
  <c r="W44" i="33" l="1"/>
  <c r="X44" i="33" s="1"/>
  <c r="J44" i="33"/>
  <c r="L44" i="33" s="1"/>
  <c r="Q44" i="33" s="1"/>
  <c r="Y43" i="31"/>
  <c r="Z43" i="31"/>
  <c r="B44" i="31"/>
  <c r="B44" i="32"/>
  <c r="Y43" i="32"/>
  <c r="Z43" i="32"/>
  <c r="B45" i="33" l="1"/>
  <c r="Y44" i="33"/>
  <c r="Z44" i="33"/>
  <c r="W44" i="32"/>
  <c r="X44" i="32" s="1"/>
  <c r="J44" i="32"/>
  <c r="L44" i="32" s="1"/>
  <c r="Q44" i="32" s="1"/>
  <c r="W44" i="31"/>
  <c r="X44" i="31" s="1"/>
  <c r="J44" i="31"/>
  <c r="L44" i="31" s="1"/>
  <c r="Q44" i="31" s="1"/>
  <c r="B45" i="31" l="1"/>
  <c r="Z44" i="31"/>
  <c r="Y44" i="31"/>
  <c r="Y44" i="32"/>
  <c r="B45" i="32"/>
  <c r="Z44" i="32"/>
  <c r="W45" i="33"/>
  <c r="X45" i="33" s="1"/>
  <c r="J45" i="33"/>
  <c r="L45" i="33" s="1"/>
  <c r="Z45" i="33" l="1"/>
  <c r="Y45" i="33"/>
  <c r="B46" i="33"/>
  <c r="W45" i="32"/>
  <c r="X45" i="32" s="1"/>
  <c r="J45" i="32"/>
  <c r="L45" i="32" s="1"/>
  <c r="Q45" i="32" s="1"/>
  <c r="W45" i="31"/>
  <c r="X45" i="31" s="1"/>
  <c r="J45" i="31"/>
  <c r="L45" i="31" s="1"/>
  <c r="Q45" i="31" s="1"/>
  <c r="B46" i="31" l="1"/>
  <c r="Z45" i="31"/>
  <c r="Y45" i="31"/>
  <c r="W46" i="33"/>
  <c r="X46" i="33" s="1"/>
  <c r="J46" i="33"/>
  <c r="L46" i="33" s="1"/>
  <c r="Q46" i="33" s="1"/>
  <c r="B46" i="32"/>
  <c r="Y45" i="32"/>
  <c r="Z45" i="32"/>
  <c r="W46" i="32" l="1"/>
  <c r="X46" i="32" s="1"/>
  <c r="J46" i="32"/>
  <c r="L46" i="32" s="1"/>
  <c r="Q46" i="32" s="1"/>
  <c r="B47" i="33"/>
  <c r="Z46" i="33"/>
  <c r="Y46" i="33"/>
  <c r="W46" i="31"/>
  <c r="X46" i="31" s="1"/>
  <c r="J46" i="31"/>
  <c r="L46" i="31" s="1"/>
  <c r="Q46" i="31" s="1"/>
  <c r="B47" i="31" l="1"/>
  <c r="Z46" i="31"/>
  <c r="Y46" i="31"/>
  <c r="W47" i="33"/>
  <c r="X47" i="33" s="1"/>
  <c r="J47" i="33"/>
  <c r="L47" i="33" s="1"/>
  <c r="Q47" i="33" s="1"/>
  <c r="Y46" i="32"/>
  <c r="Z46" i="32"/>
  <c r="B47" i="32"/>
  <c r="J47" i="32" l="1"/>
  <c r="L47" i="32" s="1"/>
  <c r="Q47" i="32" s="1"/>
  <c r="W47" i="32"/>
  <c r="X47" i="32" s="1"/>
  <c r="Z47" i="33"/>
  <c r="Z8" i="33" s="1"/>
  <c r="Y47" i="33"/>
  <c r="Y8" i="33" s="1"/>
  <c r="B48" i="33"/>
  <c r="W48" i="33" s="1"/>
  <c r="X48" i="33" s="1"/>
  <c r="O4" i="33" s="1"/>
  <c r="B5" i="33"/>
  <c r="D5" i="33"/>
  <c r="C4" i="33"/>
  <c r="O2" i="33" s="1"/>
  <c r="F5" i="33"/>
  <c r="W47" i="31"/>
  <c r="X47" i="31" s="1"/>
  <c r="J47" i="31"/>
  <c r="L47" i="31" s="1"/>
  <c r="Q47" i="31" s="1"/>
  <c r="K4" i="33" l="1"/>
  <c r="H5" i="33"/>
  <c r="Y47" i="31"/>
  <c r="Z47" i="31"/>
  <c r="B48" i="31"/>
  <c r="B48" i="32"/>
  <c r="Z47" i="32"/>
  <c r="Y47" i="32"/>
  <c r="F5" i="32"/>
  <c r="C4" i="32"/>
  <c r="O2" i="32" s="1"/>
  <c r="B5" i="32"/>
  <c r="D5" i="32"/>
  <c r="W48" i="31" l="1"/>
  <c r="X48" i="31" s="1"/>
  <c r="J48" i="31"/>
  <c r="L48" i="31" s="1"/>
  <c r="Q48" i="31" s="1"/>
  <c r="H5" i="32"/>
  <c r="W48" i="32"/>
  <c r="X48" i="32" s="1"/>
  <c r="O4" i="32" s="1"/>
  <c r="J48" i="32"/>
  <c r="L48" i="32" s="1"/>
  <c r="B49" i="31" l="1"/>
  <c r="Z48" i="31"/>
  <c r="Y48" i="31"/>
  <c r="W49" i="31" l="1"/>
  <c r="X49" i="31" s="1"/>
  <c r="J49" i="31"/>
  <c r="L49" i="31" s="1"/>
  <c r="Q49" i="31" s="1"/>
  <c r="B50" i="31" l="1"/>
  <c r="Z49" i="31"/>
  <c r="Y49" i="31"/>
  <c r="W50" i="31" l="1"/>
  <c r="X50" i="31" s="1"/>
  <c r="J50" i="31"/>
  <c r="L50" i="31" s="1"/>
  <c r="Q50" i="31" s="1"/>
  <c r="B51" i="31" l="1"/>
  <c r="Y50" i="31"/>
  <c r="Z50" i="31"/>
  <c r="W51" i="31" l="1"/>
  <c r="X51" i="31" s="1"/>
  <c r="J51" i="31"/>
  <c r="L51" i="31" s="1"/>
  <c r="Q51" i="31" s="1"/>
  <c r="Z51" i="31" l="1"/>
  <c r="B52" i="31"/>
  <c r="Y51" i="31"/>
  <c r="W52" i="31" l="1"/>
  <c r="X52" i="31" s="1"/>
  <c r="J52" i="31"/>
  <c r="L52" i="31" s="1"/>
  <c r="Q52" i="31" s="1"/>
  <c r="B53" i="31" l="1"/>
  <c r="Z52" i="31"/>
  <c r="Y52" i="31"/>
  <c r="W53" i="31" l="1"/>
  <c r="X53" i="31" s="1"/>
  <c r="J53" i="31"/>
  <c r="L53" i="31" s="1"/>
  <c r="Q53" i="31" s="1"/>
  <c r="B54" i="31" l="1"/>
  <c r="Y53" i="31"/>
  <c r="Z53" i="31"/>
  <c r="W54" i="31" l="1"/>
  <c r="X54" i="31" s="1"/>
  <c r="J54" i="31"/>
  <c r="L54" i="31" s="1"/>
  <c r="Q54" i="31" s="1"/>
  <c r="B55" i="31" l="1"/>
  <c r="Y54" i="31"/>
  <c r="Z54" i="31"/>
  <c r="W55" i="31" l="1"/>
  <c r="X55" i="31" s="1"/>
  <c r="J55" i="31"/>
  <c r="L55" i="31" s="1"/>
  <c r="Q55" i="31" s="1"/>
  <c r="Y55" i="31" l="1"/>
  <c r="Z55" i="31"/>
  <c r="B56" i="31"/>
  <c r="J56" i="31" l="1"/>
  <c r="L56" i="31" s="1"/>
  <c r="Q56" i="31" s="1"/>
  <c r="W56" i="31"/>
  <c r="X56" i="31" s="1"/>
  <c r="Y56" i="31" l="1"/>
  <c r="Z56" i="31"/>
  <c r="B57" i="31"/>
  <c r="W57" i="31" l="1"/>
  <c r="X57" i="31" s="1"/>
  <c r="J57" i="31"/>
  <c r="L57" i="31" s="1"/>
  <c r="Q57" i="31" s="1"/>
  <c r="B58" i="31" l="1"/>
  <c r="Z57" i="31"/>
  <c r="Y57" i="31"/>
  <c r="W58" i="31" l="1"/>
  <c r="X58" i="31" s="1"/>
  <c r="J58" i="31"/>
  <c r="L58" i="31" s="1"/>
  <c r="Q58" i="31" s="1"/>
  <c r="B59" i="31" l="1"/>
  <c r="Y58" i="31"/>
  <c r="Z58" i="31"/>
  <c r="W59" i="31" l="1"/>
  <c r="X59" i="31" s="1"/>
  <c r="J59" i="31"/>
  <c r="L59" i="31" s="1"/>
  <c r="Q59" i="31" s="1"/>
  <c r="Y59" i="31" l="1"/>
  <c r="B60" i="31"/>
  <c r="Z59" i="31"/>
  <c r="W60" i="31" l="1"/>
  <c r="X60" i="31" s="1"/>
  <c r="J60" i="31"/>
  <c r="L60" i="31" s="1"/>
  <c r="Q60" i="31" s="1"/>
  <c r="B61" i="31" l="1"/>
  <c r="Z60" i="31"/>
  <c r="Y60" i="31"/>
  <c r="W61" i="31" l="1"/>
  <c r="X61" i="31" s="1"/>
  <c r="J61" i="31"/>
  <c r="L61" i="31" s="1"/>
  <c r="Q61" i="31" s="1"/>
  <c r="B62" i="31" l="1"/>
  <c r="Y61" i="31"/>
  <c r="Z61" i="31"/>
  <c r="D5" i="31"/>
  <c r="C4" i="31"/>
  <c r="O2" i="31" s="1"/>
  <c r="B5" i="31"/>
  <c r="F5" i="31"/>
  <c r="H5" i="31" l="1"/>
  <c r="W62" i="31"/>
  <c r="X62" i="31" s="1"/>
  <c r="O4" i="31" s="1"/>
  <c r="J62" i="31"/>
  <c r="L62" i="31" s="1"/>
  <c r="M52" i="32" l="1"/>
  <c r="D52" i="32"/>
  <c r="M49" i="32"/>
  <c r="D49" i="32"/>
  <c r="M60" i="31"/>
  <c r="D60" i="31"/>
  <c r="M59" i="32"/>
  <c r="D59" i="32"/>
  <c r="M65" i="32"/>
  <c r="D65" i="32"/>
  <c r="M63" i="31"/>
  <c r="D63" i="31"/>
  <c r="M58" i="31"/>
  <c r="D58" i="31"/>
  <c r="M55" i="31"/>
  <c r="D55" i="31"/>
  <c r="M51" i="32"/>
  <c r="D51" i="32"/>
  <c r="M50" i="32"/>
  <c r="D50" i="32"/>
  <c r="M54" i="31"/>
  <c r="D54" i="31"/>
  <c r="M54" i="32"/>
  <c r="D54" i="32"/>
  <c r="M62" i="31"/>
  <c r="D62" i="31"/>
  <c r="M61" i="33"/>
  <c r="M65" i="31"/>
  <c r="D65" i="31"/>
  <c r="D61" i="32"/>
  <c r="M61" i="32"/>
  <c r="M56" i="32"/>
  <c r="D56" i="32"/>
  <c r="M57" i="31"/>
  <c r="D57" i="31"/>
  <c r="M51" i="31"/>
  <c r="D51" i="31"/>
  <c r="M57" i="32"/>
  <c r="D57" i="32"/>
  <c r="M55" i="32"/>
  <c r="D55" i="32"/>
  <c r="M52" i="31"/>
  <c r="D52" i="31"/>
  <c r="M64" i="33"/>
  <c r="D64" i="32"/>
  <c r="M64" i="32"/>
  <c r="D61" i="33"/>
  <c r="D61" i="31"/>
  <c r="M61" i="31"/>
  <c r="M53" i="31"/>
  <c r="D53" i="31"/>
  <c r="M60" i="32"/>
  <c r="D60" i="32"/>
  <c r="D52" i="33"/>
  <c r="M52" i="33"/>
  <c r="M62" i="32"/>
  <c r="D62" i="32"/>
  <c r="M58" i="32"/>
  <c r="D58" i="32"/>
  <c r="M63" i="32"/>
  <c r="D63" i="32"/>
  <c r="M56" i="31"/>
  <c r="D56" i="31"/>
  <c r="D64" i="33"/>
  <c r="D64" i="31"/>
  <c r="M64" i="31"/>
  <c r="M50" i="31"/>
  <c r="D50" i="31"/>
  <c r="D57" i="33"/>
  <c r="M57" i="33"/>
  <c r="M49" i="33"/>
  <c r="M53" i="32"/>
  <c r="D53" i="32"/>
  <c r="D62" i="33"/>
  <c r="M62" i="33"/>
  <c r="D56" i="33"/>
  <c r="M56" i="33"/>
  <c r="M59" i="33"/>
  <c r="D53" i="33"/>
  <c r="M53" i="33"/>
  <c r="D59" i="33"/>
  <c r="D59" i="31"/>
  <c r="M59" i="31"/>
  <c r="D60" i="33"/>
  <c r="M60" i="33"/>
  <c r="D65" i="33"/>
  <c r="M65" i="33"/>
  <c r="D49" i="33"/>
  <c r="D49" i="31"/>
  <c r="M49" i="31"/>
  <c r="D63" i="33"/>
  <c r="M63" i="33"/>
  <c r="D58" i="33"/>
  <c r="M58" i="33"/>
  <c r="D55" i="33"/>
  <c r="M55" i="33"/>
  <c r="D51" i="33"/>
  <c r="M51" i="33"/>
  <c r="D50" i="33"/>
  <c r="M50" i="33"/>
  <c r="D54" i="33"/>
  <c r="M54" i="33"/>
</calcChain>
</file>

<file path=xl/sharedStrings.xml><?xml version="1.0" encoding="utf-8"?>
<sst xmlns="http://schemas.openxmlformats.org/spreadsheetml/2006/main" count="457" uniqueCount="73">
  <si>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</si>
  <si>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</si>
  <si>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</si>
  <si>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</si>
  <si>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</si>
  <si>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</si>
  <si>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</si>
  <si>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</si>
  <si>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</si>
  <si>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</si>
  <si>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</si>
  <si>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</si>
  <si>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</si>
  <si>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</si>
  <si>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</si>
  <si>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</si>
  <si>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</si>
  <si>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</si>
  <si>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</si>
  <si>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</si>
  <si>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</si>
  <si>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</si>
  <si>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</si>
  <si>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</si>
  <si>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</si>
  <si>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</si>
  <si>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</si>
  <si>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</si>
  <si>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</si>
  <si>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</si>
  <si>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</si>
  <si>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</si>
  <si>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</si>
  <si>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</si>
  <si>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</si>
  <si>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</si>
  <si>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</si>
  <si>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</si>
  <si>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</si>
  <si>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</si>
  <si>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</si>
  <si>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</si>
  <si>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</si>
  <si>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</si>
  <si>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</si>
  <si>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</si>
  <si>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</si>
  <si>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</si>
  <si>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</si>
  <si>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</si>
  <si>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</si>
  <si>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</si>
  <si>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</si>
  <si>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</si>
  <si>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</si>
  <si>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</si>
  <si>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</si>
  <si>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</si>
  <si>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</si>
  <si>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</si>
  <si>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</si>
  <si>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</si>
  <si>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</si>
  <si>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</si>
  <si>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</si>
  <si>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</si>
  <si>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</si>
  <si>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 xml:space="preserve"> </t>
    <phoneticPr fontId="2"/>
  </si>
  <si>
    <t>USD/JPY</t>
    <phoneticPr fontId="2"/>
  </si>
  <si>
    <t>EB</t>
    <phoneticPr fontId="2"/>
  </si>
  <si>
    <t>1時間足</t>
    <rPh sb="1" eb="3">
      <t>ジカン</t>
    </rPh>
    <rPh sb="3" eb="4">
      <t>アシ</t>
    </rPh>
    <phoneticPr fontId="3"/>
  </si>
  <si>
    <t xml:space="preserve">2020/11/4　今日から始めます。
11/7　 1時間足では、エントリーのタイミングが増えて、この時間足でエントリーをしたいと考えています。
　　　　全部のEBで検証していますが、これは取れないとわかる場面が出てきました。
</t>
    <rPh sb="10" eb="12">
      <t>キョウ</t>
    </rPh>
    <rPh sb="14" eb="15">
      <t>ハジ</t>
    </rPh>
    <rPh sb="27" eb="30">
      <t>ジカンアシ</t>
    </rPh>
    <rPh sb="45" eb="46">
      <t>フ</t>
    </rPh>
    <rPh sb="51" eb="54">
      <t>ジカンアシ</t>
    </rPh>
    <rPh sb="65" eb="66">
      <t>カンガ</t>
    </rPh>
    <rPh sb="77" eb="79">
      <t>ゼンブ</t>
    </rPh>
    <rPh sb="83" eb="85">
      <t>ケンショウ</t>
    </rPh>
    <rPh sb="95" eb="96">
      <t>ト</t>
    </rPh>
    <rPh sb="103" eb="105">
      <t>バメン</t>
    </rPh>
    <rPh sb="106" eb="107">
      <t>デ</t>
    </rPh>
    <phoneticPr fontId="2"/>
  </si>
  <si>
    <t>2020/11/8　①　MAに沿ってからのPBか、一度離れてからのPBかを確認
　　　　　　　　②EBの大きさ　
　　　　　　　　①と②を見ながらの検証ですが、MAに沿っての方が利益になることが多くありました。
　　　　　　　　また、一度離れてからは損切の割合が若干多くなりました。　　　</t>
    <rPh sb="12" eb="16">
      <t>マニソ</t>
    </rPh>
    <rPh sb="25" eb="27">
      <t>イチド</t>
    </rPh>
    <rPh sb="27" eb="28">
      <t>ハナ</t>
    </rPh>
    <rPh sb="37" eb="39">
      <t>カクニン</t>
    </rPh>
    <rPh sb="52" eb="53">
      <t>オオ</t>
    </rPh>
    <rPh sb="69" eb="70">
      <t>ミ</t>
    </rPh>
    <rPh sb="74" eb="76">
      <t>ケンショウ</t>
    </rPh>
    <rPh sb="80" eb="84">
      <t>マニソ</t>
    </rPh>
    <rPh sb="87" eb="88">
      <t>ホウ</t>
    </rPh>
    <rPh sb="89" eb="91">
      <t>リエキ</t>
    </rPh>
    <rPh sb="97" eb="98">
      <t>オオ</t>
    </rPh>
    <rPh sb="117" eb="119">
      <t>イチド</t>
    </rPh>
    <rPh sb="119" eb="120">
      <t>ハナ</t>
    </rPh>
    <rPh sb="124" eb="126">
      <t>ソンギリ</t>
    </rPh>
    <rPh sb="127" eb="129">
      <t>ワリアイ</t>
    </rPh>
    <rPh sb="130" eb="132">
      <t>ジャッカン</t>
    </rPh>
    <rPh sb="132" eb="133">
      <t>オオ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</si>
</sst>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56" fontId="0" fillId="0" borderId="0" xfId="0" applyNumberFormat="1" applyAlignment="1">
      <alignment horizontal="left" vertical="top" wrapText="1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8.xml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18.png"/><Relationship Id="rId107" Type="http://schemas.openxmlformats.org/officeDocument/2006/relationships/customXml" Target="../ink/ink3.xml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00.png"/><Relationship Id="rId149" Type="http://schemas.openxmlformats.org/officeDocument/2006/relationships/image" Target="../media/image127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customXml" Target="../ink/ink6.xml"/><Relationship Id="rId118" Type="http://schemas.openxmlformats.org/officeDocument/2006/relationships/image" Target="../media/image108.png"/><Relationship Id="rId134" Type="http://schemas.openxmlformats.org/officeDocument/2006/relationships/image" Target="../media/image115.png"/><Relationship Id="rId139" Type="http://schemas.openxmlformats.org/officeDocument/2006/relationships/image" Target="../media/image11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28.png"/><Relationship Id="rId155" Type="http://schemas.openxmlformats.org/officeDocument/2006/relationships/customXml" Target="../ink/ink21.xml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8" Type="http://schemas.openxmlformats.org/officeDocument/2006/relationships/image" Target="../media/image103.png"/><Relationship Id="rId124" Type="http://schemas.openxmlformats.org/officeDocument/2006/relationships/image" Target="../media/image111.png"/><Relationship Id="rId129" Type="http://schemas.openxmlformats.org/officeDocument/2006/relationships/customXml" Target="../ink/ink13.xml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20.png"/><Relationship Id="rId145" Type="http://schemas.openxmlformats.org/officeDocument/2006/relationships/image" Target="../media/image12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06.png"/><Relationship Id="rId119" Type="http://schemas.openxmlformats.org/officeDocument/2006/relationships/customXml" Target="../ink/ink9.xml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13.png"/><Relationship Id="rId135" Type="http://schemas.openxmlformats.org/officeDocument/2006/relationships/image" Target="../media/image116.png"/><Relationship Id="rId151" Type="http://schemas.openxmlformats.org/officeDocument/2006/relationships/customXml" Target="../ink/ink19.xml"/><Relationship Id="rId156" Type="http://schemas.openxmlformats.org/officeDocument/2006/relationships/image" Target="../media/image131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customXml" Target="../ink/ink4.xml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1.png"/><Relationship Id="rId120" Type="http://schemas.openxmlformats.org/officeDocument/2006/relationships/image" Target="../media/image109.png"/><Relationship Id="rId125" Type="http://schemas.openxmlformats.org/officeDocument/2006/relationships/customXml" Target="../ink/ink12.xml"/><Relationship Id="rId141" Type="http://schemas.openxmlformats.org/officeDocument/2006/relationships/image" Target="../media/image121.png"/><Relationship Id="rId146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4.png"/><Relationship Id="rId115" Type="http://schemas.openxmlformats.org/officeDocument/2006/relationships/customXml" Target="../ink/ink7.xml"/><Relationship Id="rId131" Type="http://schemas.openxmlformats.org/officeDocument/2006/relationships/customXml" Target="../ink/ink14.xml"/><Relationship Id="rId136" Type="http://schemas.openxmlformats.org/officeDocument/2006/relationships/image" Target="../media/image117.png"/><Relationship Id="rId157" Type="http://schemas.openxmlformats.org/officeDocument/2006/relationships/customXml" Target="../ink/ink22.xml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2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5" Type="http://schemas.openxmlformats.org/officeDocument/2006/relationships/customXml" Target="../ink/ink2.xml"/><Relationship Id="rId126" Type="http://schemas.openxmlformats.org/officeDocument/2006/relationships/image" Target="../media/image112.png"/><Relationship Id="rId147" Type="http://schemas.openxmlformats.org/officeDocument/2006/relationships/customXml" Target="../ink/ink18.xm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customXml" Target="../ink/ink10.xml"/><Relationship Id="rId142" Type="http://schemas.openxmlformats.org/officeDocument/2006/relationships/customXml" Target="../ink/ink17.xml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07.png"/><Relationship Id="rId137" Type="http://schemas.openxmlformats.org/officeDocument/2006/relationships/customXml" Target="../ink/ink16.xml"/><Relationship Id="rId158" Type="http://schemas.openxmlformats.org/officeDocument/2006/relationships/image" Target="../media/image13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customXml" Target="../ink/ink5.xml"/><Relationship Id="rId132" Type="http://schemas.openxmlformats.org/officeDocument/2006/relationships/image" Target="../media/image114.png"/><Relationship Id="rId153" Type="http://schemas.openxmlformats.org/officeDocument/2006/relationships/customXml" Target="../ink/ink20.xml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2.png"/><Relationship Id="rId127" Type="http://schemas.openxmlformats.org/officeDocument/2006/relationships/image" Target="../media/image9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customXml" Target="../ink/ink1.xml"/><Relationship Id="rId122" Type="http://schemas.openxmlformats.org/officeDocument/2006/relationships/image" Target="../media/image110.png"/><Relationship Id="rId143" Type="http://schemas.openxmlformats.org/officeDocument/2006/relationships/image" Target="../media/image122.png"/><Relationship Id="rId148" Type="http://schemas.openxmlformats.org/officeDocument/2006/relationships/image" Target="../media/image12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05.png"/><Relationship Id="rId133" Type="http://schemas.openxmlformats.org/officeDocument/2006/relationships/customXml" Target="../ink/ink15.xml"/><Relationship Id="rId154" Type="http://schemas.openxmlformats.org/officeDocument/2006/relationships/image" Target="../media/image13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23" Type="http://schemas.openxmlformats.org/officeDocument/2006/relationships/customXml" Target="../ink/ink11.xml"/><Relationship Id="rId144" Type="http://schemas.openxmlformats.org/officeDocument/2006/relationships/image" Target="../media/image123.png"/><Relationship Id="rId9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34</xdr:col>
      <xdr:colOff>122438</xdr:colOff>
      <xdr:row>24</xdr:row>
      <xdr:rowOff>113771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55BDA60-A241-484B-B7C7-7E1B01C3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0" y="0"/>
          <a:ext cx="11044438" cy="43047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17</xdr:col>
      <xdr:colOff>131962</xdr:colOff>
      <xdr:row>24</xdr:row>
      <xdr:rowOff>75676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6DCA52C-3B54-4B96-A06F-15D4C4BD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0"/>
          <a:ext cx="11104762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17</xdr:col>
      <xdr:colOff>192286</xdr:colOff>
      <xdr:row>48</xdr:row>
      <xdr:rowOff>107434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84AED09-43B4-4C44-8CE7-F6D2EFAA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625" y="4365625"/>
          <a:ext cx="11114286" cy="41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34</xdr:col>
      <xdr:colOff>93869</xdr:colOff>
      <xdr:row>49</xdr:row>
      <xdr:rowOff>132827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91118D9-FD5D-44A5-B25B-0D135A57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22969" y="4216797"/>
          <a:ext cx="11047619" cy="4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16</xdr:col>
      <xdr:colOff>677269</xdr:colOff>
      <xdr:row>73</xdr:row>
      <xdr:rowOff>82820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6532404-CF0D-4515-9947-FB42A007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4531" y="8929688"/>
          <a:ext cx="11095238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</xdr:row>
      <xdr:rowOff>0</xdr:rowOff>
    </xdr:from>
    <xdr:to>
      <xdr:col>33</xdr:col>
      <xdr:colOff>667746</xdr:colOff>
      <xdr:row>73</xdr:row>
      <xdr:rowOff>6630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8972BD4-C0CC-4C8C-82A1-F99349C7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01563" y="8929688"/>
          <a:ext cx="11085714" cy="4114286"/>
        </a:xfrm>
        <a:prstGeom prst="rect">
          <a:avLst/>
        </a:prstGeom>
      </xdr:spPr>
    </xdr:pic>
    <xdr:clientData/>
  </xdr:twoCellAnchor>
  <xdr:twoCellAnchor>
    <xdr:from>
      <xdr:col>15</xdr:col>
      <xdr:colOff>674687</xdr:colOff>
      <xdr:row>48</xdr:row>
      <xdr:rowOff>138906</xdr:rowOff>
    </xdr:from>
    <xdr:to>
      <xdr:col>19</xdr:col>
      <xdr:colOff>178594</xdr:colOff>
      <xdr:row>53</xdr:row>
      <xdr:rowOff>99219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0F1EC32A-0AE8-494A-AFFC-B6F419D97745}"/>
            </a:ext>
          </a:extLst>
        </xdr:cNvPr>
        <xdr:cNvSpPr/>
      </xdr:nvSpPr>
      <xdr:spPr>
        <a:xfrm>
          <a:off x="11092656" y="8711406"/>
          <a:ext cx="2282032" cy="853282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判断できる要素なし。</a:t>
          </a:r>
        </a:p>
      </xdr:txBody>
    </xdr:sp>
    <xdr:clientData/>
  </xdr:twoCellAnchor>
  <xdr:twoCellAnchor editAs="oneCell">
    <xdr:from>
      <xdr:col>1</xdr:col>
      <xdr:colOff>0</xdr:colOff>
      <xdr:row>74</xdr:row>
      <xdr:rowOff>0</xdr:rowOff>
    </xdr:from>
    <xdr:to>
      <xdr:col>17</xdr:col>
      <xdr:colOff>190476</xdr:colOff>
      <xdr:row>98</xdr:row>
      <xdr:rowOff>51190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D9D71CE-4BFA-436B-9FD4-165C68F7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357" y="12586607"/>
          <a:ext cx="11076190" cy="41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34</xdr:col>
      <xdr:colOff>238095</xdr:colOff>
      <xdr:row>98</xdr:row>
      <xdr:rowOff>117857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F91302A-242A-44A0-8439-23B771E5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46429" y="12586607"/>
          <a:ext cx="11123809" cy="4200000"/>
        </a:xfrm>
        <a:prstGeom prst="rect">
          <a:avLst/>
        </a:prstGeom>
      </xdr:spPr>
    </xdr:pic>
    <xdr:clientData/>
  </xdr:twoCellAnchor>
  <xdr:twoCellAnchor>
    <xdr:from>
      <xdr:col>16</xdr:col>
      <xdr:colOff>255133</xdr:colOff>
      <xdr:row>74</xdr:row>
      <xdr:rowOff>48192</xdr:rowOff>
    </xdr:from>
    <xdr:to>
      <xdr:col>19</xdr:col>
      <xdr:colOff>439397</xdr:colOff>
      <xdr:row>81</xdr:row>
      <xdr:rowOff>11339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18817BD2-8769-43AA-ACC9-6D9CE8968990}"/>
            </a:ext>
          </a:extLst>
        </xdr:cNvPr>
        <xdr:cNvSpPr/>
      </xdr:nvSpPr>
      <xdr:spPr>
        <a:xfrm>
          <a:off x="11140847" y="12634799"/>
          <a:ext cx="2225336" cy="1153772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99</xdr:row>
      <xdr:rowOff>0</xdr:rowOff>
    </xdr:from>
    <xdr:to>
      <xdr:col>17</xdr:col>
      <xdr:colOff>238095</xdr:colOff>
      <xdr:row>123</xdr:row>
      <xdr:rowOff>165476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BABD038-2B88-44CB-915B-1DC7AC7F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357" y="16838839"/>
          <a:ext cx="11123809" cy="42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99</xdr:row>
      <xdr:rowOff>0</xdr:rowOff>
    </xdr:from>
    <xdr:to>
      <xdr:col>34</xdr:col>
      <xdr:colOff>228572</xdr:colOff>
      <xdr:row>123</xdr:row>
      <xdr:rowOff>89286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6C6002C-6361-4410-859B-915D1614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46429" y="16838839"/>
          <a:ext cx="11114286" cy="4171429"/>
        </a:xfrm>
        <a:prstGeom prst="rect">
          <a:avLst/>
        </a:prstGeom>
      </xdr:spPr>
    </xdr:pic>
    <xdr:clientData/>
  </xdr:twoCellAnchor>
  <xdr:twoCellAnchor>
    <xdr:from>
      <xdr:col>17</xdr:col>
      <xdr:colOff>217033</xdr:colOff>
      <xdr:row>99</xdr:row>
      <xdr:rowOff>86292</xdr:rowOff>
    </xdr:from>
    <xdr:to>
      <xdr:col>20</xdr:col>
      <xdr:colOff>401297</xdr:colOff>
      <xdr:row>106</xdr:row>
      <xdr:rowOff>49439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7E9C21E1-2C83-4970-B43A-4FBC06323A9D}"/>
            </a:ext>
          </a:extLst>
        </xdr:cNvPr>
        <xdr:cNvSpPr/>
      </xdr:nvSpPr>
      <xdr:spPr>
        <a:xfrm>
          <a:off x="11875633" y="1705984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125</xdr:row>
      <xdr:rowOff>0</xdr:rowOff>
    </xdr:from>
    <xdr:to>
      <xdr:col>17</xdr:col>
      <xdr:colOff>122438</xdr:colOff>
      <xdr:row>149</xdr:row>
      <xdr:rowOff>37581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5FB2903-C627-4AB4-8B38-F2C7B3552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21431250"/>
          <a:ext cx="11095238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125</xdr:row>
      <xdr:rowOff>0</xdr:rowOff>
    </xdr:from>
    <xdr:to>
      <xdr:col>34</xdr:col>
      <xdr:colOff>141486</xdr:colOff>
      <xdr:row>149</xdr:row>
      <xdr:rowOff>85200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9F906A6-AA87-4A52-9DAA-84A5C979F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44400" y="21431250"/>
          <a:ext cx="11114286" cy="4200000"/>
        </a:xfrm>
        <a:prstGeom prst="rect">
          <a:avLst/>
        </a:prstGeom>
      </xdr:spPr>
    </xdr:pic>
    <xdr:clientData/>
  </xdr:twoCellAnchor>
  <xdr:twoCellAnchor>
    <xdr:from>
      <xdr:col>16</xdr:col>
      <xdr:colOff>7483</xdr:colOff>
      <xdr:row>123</xdr:row>
      <xdr:rowOff>86292</xdr:rowOff>
    </xdr:from>
    <xdr:to>
      <xdr:col>19</xdr:col>
      <xdr:colOff>191747</xdr:colOff>
      <xdr:row>130</xdr:row>
      <xdr:rowOff>49439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3AD6FD71-D7DB-48CA-9293-9F301E09813E}"/>
            </a:ext>
          </a:extLst>
        </xdr:cNvPr>
        <xdr:cNvSpPr/>
      </xdr:nvSpPr>
      <xdr:spPr>
        <a:xfrm>
          <a:off x="10980283" y="2117464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17</xdr:col>
      <xdr:colOff>160533</xdr:colOff>
      <xdr:row>174</xdr:row>
      <xdr:rowOff>47105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E915F3C-01BC-4E48-88F4-A82297B6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25717500"/>
          <a:ext cx="11133333" cy="4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17</xdr:col>
      <xdr:colOff>131962</xdr:colOff>
      <xdr:row>200</xdr:row>
      <xdr:rowOff>18533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17B3A2A-27AA-4C8D-A4F4-C0545669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30175200"/>
          <a:ext cx="11104762" cy="41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34</xdr:col>
      <xdr:colOff>131962</xdr:colOff>
      <xdr:row>200</xdr:row>
      <xdr:rowOff>47105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EA74671-7947-4181-8560-9D15F27D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44400" y="30175200"/>
          <a:ext cx="11104762" cy="4161905"/>
        </a:xfrm>
        <a:prstGeom prst="rect">
          <a:avLst/>
        </a:prstGeom>
      </xdr:spPr>
    </xdr:pic>
    <xdr:clientData/>
  </xdr:twoCellAnchor>
  <xdr:twoCellAnchor>
    <xdr:from>
      <xdr:col>16</xdr:col>
      <xdr:colOff>217033</xdr:colOff>
      <xdr:row>173</xdr:row>
      <xdr:rowOff>143442</xdr:rowOff>
    </xdr:from>
    <xdr:to>
      <xdr:col>19</xdr:col>
      <xdr:colOff>401297</xdr:colOff>
      <xdr:row>180</xdr:row>
      <xdr:rowOff>106589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81D1C3B0-D84B-42C5-A392-19313FFCA3D3}"/>
            </a:ext>
          </a:extLst>
        </xdr:cNvPr>
        <xdr:cNvSpPr/>
      </xdr:nvSpPr>
      <xdr:spPr>
        <a:xfrm>
          <a:off x="11189833" y="2980429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598033</xdr:colOff>
      <xdr:row>150</xdr:row>
      <xdr:rowOff>124392</xdr:rowOff>
    </xdr:from>
    <xdr:to>
      <xdr:col>21</xdr:col>
      <xdr:colOff>96497</xdr:colOff>
      <xdr:row>157</xdr:row>
      <xdr:rowOff>87539</xdr:rowOff>
    </xdr:to>
    <xdr:sp macro="" textlink="">
      <xdr:nvSpPr>
        <xdr:cNvPr id="26" name="吹き出し: 角を丸めた四角形 25">
          <a:extLst>
            <a:ext uri="{FF2B5EF4-FFF2-40B4-BE49-F238E27FC236}">
              <a16:creationId xmlns:a16="http://schemas.microsoft.com/office/drawing/2014/main" id="{2AC4DD30-A8DA-4DC7-8CE6-73F618E84071}"/>
            </a:ext>
          </a:extLst>
        </xdr:cNvPr>
        <xdr:cNvSpPr/>
      </xdr:nvSpPr>
      <xdr:spPr>
        <a:xfrm>
          <a:off x="12256633" y="25841892"/>
          <a:ext cx="2241664" cy="1163297"/>
        </a:xfrm>
        <a:prstGeom prst="wedgeRoundRectCallout">
          <a:avLst>
            <a:gd name="adj1" fmla="val -78620"/>
            <a:gd name="adj2" fmla="val 4939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17</xdr:col>
      <xdr:colOff>160533</xdr:colOff>
      <xdr:row>227</xdr:row>
      <xdr:rowOff>151867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34E49D-9015-4DD0-B1AA-E1AB0D26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34804350"/>
          <a:ext cx="11133333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203</xdr:row>
      <xdr:rowOff>0</xdr:rowOff>
    </xdr:from>
    <xdr:to>
      <xdr:col>34</xdr:col>
      <xdr:colOff>151009</xdr:colOff>
      <xdr:row>227</xdr:row>
      <xdr:rowOff>56629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24E9EBA-46F3-4A72-99D4-9A601DB7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44400" y="34804350"/>
          <a:ext cx="11123809" cy="4171429"/>
        </a:xfrm>
        <a:prstGeom prst="rect">
          <a:avLst/>
        </a:prstGeom>
      </xdr:spPr>
    </xdr:pic>
    <xdr:clientData/>
  </xdr:twoCellAnchor>
  <xdr:twoCellAnchor>
    <xdr:from>
      <xdr:col>16</xdr:col>
      <xdr:colOff>274183</xdr:colOff>
      <xdr:row>210</xdr:row>
      <xdr:rowOff>10092</xdr:rowOff>
    </xdr:from>
    <xdr:to>
      <xdr:col>19</xdr:col>
      <xdr:colOff>458447</xdr:colOff>
      <xdr:row>216</xdr:row>
      <xdr:rowOff>144689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BF03A0E8-9EDC-4A02-8783-09286513A68F}"/>
            </a:ext>
          </a:extLst>
        </xdr:cNvPr>
        <xdr:cNvSpPr/>
      </xdr:nvSpPr>
      <xdr:spPr>
        <a:xfrm>
          <a:off x="11246983" y="360145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17</xdr:col>
      <xdr:colOff>151009</xdr:colOff>
      <xdr:row>253</xdr:row>
      <xdr:rowOff>113771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46566F7-6A7E-4045-8E54-3BB81DC0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39262050"/>
          <a:ext cx="11123809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229</xdr:row>
      <xdr:rowOff>0</xdr:rowOff>
    </xdr:from>
    <xdr:to>
      <xdr:col>34</xdr:col>
      <xdr:colOff>170057</xdr:colOff>
      <xdr:row>253</xdr:row>
      <xdr:rowOff>75676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48EEC63-83D9-4B56-8256-76156B1F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44400" y="39262050"/>
          <a:ext cx="11142857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17</xdr:col>
      <xdr:colOff>122438</xdr:colOff>
      <xdr:row>279</xdr:row>
      <xdr:rowOff>56629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10114F1-0846-42C4-8C26-3A001690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5800" y="43719750"/>
          <a:ext cx="11095238" cy="417142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255</xdr:row>
      <xdr:rowOff>0</xdr:rowOff>
    </xdr:from>
    <xdr:to>
      <xdr:col>34</xdr:col>
      <xdr:colOff>84343</xdr:colOff>
      <xdr:row>278</xdr:row>
      <xdr:rowOff>161412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C4B1384-6EE6-4C3A-B4DB-EBE96E08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44400" y="43719750"/>
          <a:ext cx="11057143" cy="4104762"/>
        </a:xfrm>
        <a:prstGeom prst="rect">
          <a:avLst/>
        </a:prstGeom>
      </xdr:spPr>
    </xdr:pic>
    <xdr:clientData/>
  </xdr:twoCellAnchor>
  <xdr:twoCellAnchor>
    <xdr:from>
      <xdr:col>16</xdr:col>
      <xdr:colOff>140833</xdr:colOff>
      <xdr:row>232</xdr:row>
      <xdr:rowOff>48192</xdr:rowOff>
    </xdr:from>
    <xdr:to>
      <xdr:col>19</xdr:col>
      <xdr:colOff>325097</xdr:colOff>
      <xdr:row>239</xdr:row>
      <xdr:rowOff>11339</xdr:rowOff>
    </xdr:to>
    <xdr:sp macro="" textlink="">
      <xdr:nvSpPr>
        <xdr:cNvPr id="31" name="吹き出し: 角を丸めた四角形 30">
          <a:extLst>
            <a:ext uri="{FF2B5EF4-FFF2-40B4-BE49-F238E27FC236}">
              <a16:creationId xmlns:a16="http://schemas.microsoft.com/office/drawing/2014/main" id="{2B8E401F-D28F-4F9B-8C90-42DA9F2D0D6A}"/>
            </a:ext>
          </a:extLst>
        </xdr:cNvPr>
        <xdr:cNvSpPr/>
      </xdr:nvSpPr>
      <xdr:spPr>
        <a:xfrm>
          <a:off x="11113633" y="398245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521833</xdr:colOff>
      <xdr:row>255</xdr:row>
      <xdr:rowOff>105342</xdr:rowOff>
    </xdr:from>
    <xdr:to>
      <xdr:col>19</xdr:col>
      <xdr:colOff>20297</xdr:colOff>
      <xdr:row>262</xdr:row>
      <xdr:rowOff>68489</xdr:rowOff>
    </xdr:to>
    <xdr:sp macro="" textlink="">
      <xdr:nvSpPr>
        <xdr:cNvPr id="32" name="吹き出し: 角を丸めた四角形 31">
          <a:extLst>
            <a:ext uri="{FF2B5EF4-FFF2-40B4-BE49-F238E27FC236}">
              <a16:creationId xmlns:a16="http://schemas.microsoft.com/office/drawing/2014/main" id="{A4CC16E0-0EB4-4155-9EAD-2C582EA571A6}"/>
            </a:ext>
          </a:extLst>
        </xdr:cNvPr>
        <xdr:cNvSpPr/>
      </xdr:nvSpPr>
      <xdr:spPr>
        <a:xfrm>
          <a:off x="10808833" y="438250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280</xdr:row>
      <xdr:rowOff>0</xdr:rowOff>
    </xdr:from>
    <xdr:to>
      <xdr:col>17</xdr:col>
      <xdr:colOff>122438</xdr:colOff>
      <xdr:row>304</xdr:row>
      <xdr:rowOff>37581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5903B10-689D-4919-9113-0ECF751E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48006000"/>
          <a:ext cx="11095238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280</xdr:row>
      <xdr:rowOff>0</xdr:rowOff>
    </xdr:from>
    <xdr:to>
      <xdr:col>34</xdr:col>
      <xdr:colOff>141486</xdr:colOff>
      <xdr:row>303</xdr:row>
      <xdr:rowOff>161412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9271E71-F747-45E9-9519-B7406198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44400" y="48006000"/>
          <a:ext cx="11114286" cy="4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17</xdr:col>
      <xdr:colOff>170057</xdr:colOff>
      <xdr:row>329</xdr:row>
      <xdr:rowOff>75676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40290CF-6DB2-435A-A8DE-9A280DE3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5800" y="52292250"/>
          <a:ext cx="11142857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305</xdr:row>
      <xdr:rowOff>0</xdr:rowOff>
    </xdr:from>
    <xdr:to>
      <xdr:col>34</xdr:col>
      <xdr:colOff>84343</xdr:colOff>
      <xdr:row>329</xdr:row>
      <xdr:rowOff>47105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1947EA4-80FF-4AB2-BAE4-433CB496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44400" y="52292250"/>
          <a:ext cx="11057143" cy="4161905"/>
        </a:xfrm>
        <a:prstGeom prst="rect">
          <a:avLst/>
        </a:prstGeom>
      </xdr:spPr>
    </xdr:pic>
    <xdr:clientData/>
  </xdr:twoCellAnchor>
  <xdr:twoCellAnchor>
    <xdr:from>
      <xdr:col>16</xdr:col>
      <xdr:colOff>665869</xdr:colOff>
      <xdr:row>288</xdr:row>
      <xdr:rowOff>161098</xdr:rowOff>
    </xdr:from>
    <xdr:to>
      <xdr:col>20</xdr:col>
      <xdr:colOff>164798</xdr:colOff>
      <xdr:row>295</xdr:row>
      <xdr:rowOff>121458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85A29942-F95D-44E3-84A0-56A6814FC8F3}"/>
            </a:ext>
          </a:extLst>
        </xdr:cNvPr>
        <xdr:cNvSpPr/>
      </xdr:nvSpPr>
      <xdr:spPr>
        <a:xfrm>
          <a:off x="11631235" y="50341586"/>
          <a:ext cx="2240270" cy="1180024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底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137580</xdr:colOff>
      <xdr:row>312</xdr:row>
      <xdr:rowOff>162622</xdr:rowOff>
    </xdr:from>
    <xdr:to>
      <xdr:col>19</xdr:col>
      <xdr:colOff>321380</xdr:colOff>
      <xdr:row>317</xdr:row>
      <xdr:rowOff>153053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DC5B0432-371C-4652-BC32-52802505EC55}"/>
            </a:ext>
          </a:extLst>
        </xdr:cNvPr>
        <xdr:cNvSpPr/>
      </xdr:nvSpPr>
      <xdr:spPr>
        <a:xfrm>
          <a:off x="11102946" y="54524817"/>
          <a:ext cx="2239806" cy="861620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反転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330</xdr:row>
      <xdr:rowOff>0</xdr:rowOff>
    </xdr:from>
    <xdr:to>
      <xdr:col>17</xdr:col>
      <xdr:colOff>167244</xdr:colOff>
      <xdr:row>353</xdr:row>
      <xdr:rowOff>150673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340F0F89-EC7D-471E-810A-57CFF0FD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4190" y="57552465"/>
          <a:ext cx="11114286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67077</xdr:colOff>
      <xdr:row>330</xdr:row>
      <xdr:rowOff>13415</xdr:rowOff>
    </xdr:from>
    <xdr:to>
      <xdr:col>34</xdr:col>
      <xdr:colOff>272416</xdr:colOff>
      <xdr:row>353</xdr:row>
      <xdr:rowOff>164088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1671AC1-5C27-4C75-90E8-195C194E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382500" y="57565880"/>
          <a:ext cx="11152381" cy="4161905"/>
        </a:xfrm>
        <a:prstGeom prst="rect">
          <a:avLst/>
        </a:prstGeom>
      </xdr:spPr>
    </xdr:pic>
    <xdr:clientData/>
  </xdr:twoCellAnchor>
  <xdr:twoCellAnchor>
    <xdr:from>
      <xdr:col>16</xdr:col>
      <xdr:colOff>298566</xdr:colOff>
      <xdr:row>335</xdr:row>
      <xdr:rowOff>82128</xdr:rowOff>
    </xdr:from>
    <xdr:to>
      <xdr:col>19</xdr:col>
      <xdr:colOff>482366</xdr:colOff>
      <xdr:row>340</xdr:row>
      <xdr:rowOff>72559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6D8D70E9-63A8-4B12-AFD0-EA45B8670248}"/>
            </a:ext>
          </a:extLst>
        </xdr:cNvPr>
        <xdr:cNvSpPr/>
      </xdr:nvSpPr>
      <xdr:spPr>
        <a:xfrm>
          <a:off x="11245608" y="58506600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355</xdr:row>
      <xdr:rowOff>0</xdr:rowOff>
    </xdr:from>
    <xdr:to>
      <xdr:col>17</xdr:col>
      <xdr:colOff>138672</xdr:colOff>
      <xdr:row>378</xdr:row>
      <xdr:rowOff>150673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B9BCF1C-2ACD-4404-8768-CB32E5F7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4190" y="61912500"/>
          <a:ext cx="11085714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355</xdr:row>
      <xdr:rowOff>0</xdr:rowOff>
    </xdr:from>
    <xdr:to>
      <xdr:col>34</xdr:col>
      <xdr:colOff>214863</xdr:colOff>
      <xdr:row>378</xdr:row>
      <xdr:rowOff>122101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31ADA16-8DC6-47F9-8E41-EE4EC5A3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315423" y="61912500"/>
          <a:ext cx="11161905" cy="4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17</xdr:col>
      <xdr:colOff>167244</xdr:colOff>
      <xdr:row>403</xdr:row>
      <xdr:rowOff>160196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59DADFB-83B3-4162-8CB7-09404A34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4190" y="66272535"/>
          <a:ext cx="11114286" cy="4171429"/>
        </a:xfrm>
        <a:prstGeom prst="rect">
          <a:avLst/>
        </a:prstGeom>
      </xdr:spPr>
    </xdr:pic>
    <xdr:clientData/>
  </xdr:twoCellAnchor>
  <xdr:twoCellAnchor>
    <xdr:from>
      <xdr:col>16</xdr:col>
      <xdr:colOff>204658</xdr:colOff>
      <xdr:row>356</xdr:row>
      <xdr:rowOff>28467</xdr:rowOff>
    </xdr:from>
    <xdr:to>
      <xdr:col>19</xdr:col>
      <xdr:colOff>388458</xdr:colOff>
      <xdr:row>361</xdr:row>
      <xdr:rowOff>18898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CB663179-E87F-4947-BA6B-0731B2618B48}"/>
            </a:ext>
          </a:extLst>
        </xdr:cNvPr>
        <xdr:cNvSpPr/>
      </xdr:nvSpPr>
      <xdr:spPr>
        <a:xfrm>
          <a:off x="11151700" y="62115368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380</xdr:row>
      <xdr:rowOff>0</xdr:rowOff>
    </xdr:from>
    <xdr:to>
      <xdr:col>34</xdr:col>
      <xdr:colOff>157720</xdr:colOff>
      <xdr:row>403</xdr:row>
      <xdr:rowOff>131624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4C543E71-FE5B-4DB2-BF78-F77FBA63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315423" y="66272535"/>
          <a:ext cx="11104762" cy="4142857"/>
        </a:xfrm>
        <a:prstGeom prst="rect">
          <a:avLst/>
        </a:prstGeom>
      </xdr:spPr>
    </xdr:pic>
    <xdr:clientData/>
  </xdr:twoCellAnchor>
  <xdr:twoCellAnchor>
    <xdr:from>
      <xdr:col>16</xdr:col>
      <xdr:colOff>298567</xdr:colOff>
      <xdr:row>380</xdr:row>
      <xdr:rowOff>55297</xdr:rowOff>
    </xdr:from>
    <xdr:to>
      <xdr:col>19</xdr:col>
      <xdr:colOff>482367</xdr:colOff>
      <xdr:row>385</xdr:row>
      <xdr:rowOff>45728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254918F0-FA27-4AC9-B27D-62D9C7B0D40D}"/>
            </a:ext>
          </a:extLst>
        </xdr:cNvPr>
        <xdr:cNvSpPr/>
      </xdr:nvSpPr>
      <xdr:spPr>
        <a:xfrm>
          <a:off x="11245609" y="66327832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405</xdr:row>
      <xdr:rowOff>0</xdr:rowOff>
    </xdr:from>
    <xdr:to>
      <xdr:col>17</xdr:col>
      <xdr:colOff>205339</xdr:colOff>
      <xdr:row>428</xdr:row>
      <xdr:rowOff>160196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3A502AB-AC99-4089-AE55-203C30D4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84190" y="70632570"/>
          <a:ext cx="11152381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17</xdr:col>
      <xdr:colOff>233910</xdr:colOff>
      <xdr:row>453</xdr:row>
      <xdr:rowOff>112577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295FD55E-4E5C-46D0-B622-D0A8DD9A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4190" y="74992606"/>
          <a:ext cx="11180952" cy="41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53662</xdr:colOff>
      <xdr:row>430</xdr:row>
      <xdr:rowOff>26831</xdr:rowOff>
    </xdr:from>
    <xdr:to>
      <xdr:col>34</xdr:col>
      <xdr:colOff>182810</xdr:colOff>
      <xdr:row>453</xdr:row>
      <xdr:rowOff>110837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AAE6E855-C6AD-492E-9C1E-B3C1727D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369085" y="75019437"/>
          <a:ext cx="11076190" cy="4095238"/>
        </a:xfrm>
        <a:prstGeom prst="rect">
          <a:avLst/>
        </a:prstGeom>
      </xdr:spPr>
    </xdr:pic>
    <xdr:clientData/>
  </xdr:twoCellAnchor>
  <xdr:twoCellAnchor>
    <xdr:from>
      <xdr:col>16</xdr:col>
      <xdr:colOff>311982</xdr:colOff>
      <xdr:row>407</xdr:row>
      <xdr:rowOff>15051</xdr:rowOff>
    </xdr:from>
    <xdr:to>
      <xdr:col>19</xdr:col>
      <xdr:colOff>495782</xdr:colOff>
      <xdr:row>412</xdr:row>
      <xdr:rowOff>5482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6B0C534C-9B41-461F-B3F6-3C15FDBCD554}"/>
            </a:ext>
          </a:extLst>
        </xdr:cNvPr>
        <xdr:cNvSpPr/>
      </xdr:nvSpPr>
      <xdr:spPr>
        <a:xfrm>
          <a:off x="11259024" y="70996424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285151</xdr:colOff>
      <xdr:row>427</xdr:row>
      <xdr:rowOff>68713</xdr:rowOff>
    </xdr:from>
    <xdr:to>
      <xdr:col>19</xdr:col>
      <xdr:colOff>468951</xdr:colOff>
      <xdr:row>432</xdr:row>
      <xdr:rowOff>59144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27EFCFA3-7364-4726-9F2B-F21A97B3DB9A}"/>
            </a:ext>
          </a:extLst>
        </xdr:cNvPr>
        <xdr:cNvSpPr/>
      </xdr:nvSpPr>
      <xdr:spPr>
        <a:xfrm>
          <a:off x="11232193" y="74538114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レンジになって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670775</xdr:colOff>
      <xdr:row>454</xdr:row>
      <xdr:rowOff>160986</xdr:rowOff>
    </xdr:from>
    <xdr:to>
      <xdr:col>17</xdr:col>
      <xdr:colOff>125257</xdr:colOff>
      <xdr:row>478</xdr:row>
      <xdr:rowOff>146781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97AAA22F-D8E6-43DC-9CD9-AB8E852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70775" y="79339225"/>
          <a:ext cx="11085714" cy="41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670776</xdr:colOff>
      <xdr:row>455</xdr:row>
      <xdr:rowOff>13415</xdr:rowOff>
    </xdr:from>
    <xdr:to>
      <xdr:col>34</xdr:col>
      <xdr:colOff>144305</xdr:colOff>
      <xdr:row>478</xdr:row>
      <xdr:rowOff>116469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737F75F-2DC1-4DBE-9EE1-1F99E924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302008" y="79366056"/>
          <a:ext cx="11104762" cy="4114286"/>
        </a:xfrm>
        <a:prstGeom prst="rect">
          <a:avLst/>
        </a:prstGeom>
      </xdr:spPr>
    </xdr:pic>
    <xdr:clientData/>
  </xdr:twoCellAnchor>
  <xdr:twoCellAnchor>
    <xdr:from>
      <xdr:col>15</xdr:col>
      <xdr:colOff>647369</xdr:colOff>
      <xdr:row>460</xdr:row>
      <xdr:rowOff>68712</xdr:rowOff>
    </xdr:from>
    <xdr:to>
      <xdr:col>19</xdr:col>
      <xdr:colOff>146979</xdr:colOff>
      <xdr:row>465</xdr:row>
      <xdr:rowOff>59143</xdr:rowOff>
    </xdr:to>
    <xdr:sp macro="" textlink="">
      <xdr:nvSpPr>
        <xdr:cNvPr id="57" name="吹き出し: 角を丸めた四角形 56">
          <a:extLst>
            <a:ext uri="{FF2B5EF4-FFF2-40B4-BE49-F238E27FC236}">
              <a16:creationId xmlns:a16="http://schemas.microsoft.com/office/drawing/2014/main" id="{AE90259F-A70C-4D3D-817E-23E12875B907}"/>
            </a:ext>
          </a:extLst>
        </xdr:cNvPr>
        <xdr:cNvSpPr/>
      </xdr:nvSpPr>
      <xdr:spPr>
        <a:xfrm>
          <a:off x="10910221" y="80293360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17</xdr:col>
      <xdr:colOff>176767</xdr:colOff>
      <xdr:row>503</xdr:row>
      <xdr:rowOff>141149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27A5DCEC-E1DF-4FBD-B85A-624E9AEC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4190" y="83712676"/>
          <a:ext cx="11123809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480</xdr:row>
      <xdr:rowOff>0</xdr:rowOff>
    </xdr:from>
    <xdr:to>
      <xdr:col>34</xdr:col>
      <xdr:colOff>148196</xdr:colOff>
      <xdr:row>503</xdr:row>
      <xdr:rowOff>150673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A57485C-3993-4DA0-B6B5-FF9A73A7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315423" y="83712676"/>
          <a:ext cx="11095238" cy="4161905"/>
        </a:xfrm>
        <a:prstGeom prst="rect">
          <a:avLst/>
        </a:prstGeom>
      </xdr:spPr>
    </xdr:pic>
    <xdr:clientData/>
  </xdr:twoCellAnchor>
  <xdr:twoCellAnchor>
    <xdr:from>
      <xdr:col>15</xdr:col>
      <xdr:colOff>419306</xdr:colOff>
      <xdr:row>480</xdr:row>
      <xdr:rowOff>95543</xdr:rowOff>
    </xdr:from>
    <xdr:to>
      <xdr:col>18</xdr:col>
      <xdr:colOff>603106</xdr:colOff>
      <xdr:row>485</xdr:row>
      <xdr:rowOff>85974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BC32235B-22D9-4D04-A943-5B11EC6B630C}"/>
            </a:ext>
          </a:extLst>
        </xdr:cNvPr>
        <xdr:cNvSpPr/>
      </xdr:nvSpPr>
      <xdr:spPr>
        <a:xfrm>
          <a:off x="10682158" y="83808219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17</xdr:col>
      <xdr:colOff>186291</xdr:colOff>
      <xdr:row>529</xdr:row>
      <xdr:rowOff>71509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F0AD902F-2ACE-43A6-B6B7-4D506C595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4190" y="88072711"/>
          <a:ext cx="11133333" cy="42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505</xdr:row>
      <xdr:rowOff>0</xdr:rowOff>
    </xdr:from>
    <xdr:to>
      <xdr:col>34</xdr:col>
      <xdr:colOff>176767</xdr:colOff>
      <xdr:row>529</xdr:row>
      <xdr:rowOff>109604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9CFE1D34-108D-41E8-B83B-763DAEB8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315423" y="88072711"/>
          <a:ext cx="11123809" cy="4295238"/>
        </a:xfrm>
        <a:prstGeom prst="rect">
          <a:avLst/>
        </a:prstGeom>
      </xdr:spPr>
    </xdr:pic>
    <xdr:clientData/>
  </xdr:twoCellAnchor>
  <xdr:twoCellAnchor>
    <xdr:from>
      <xdr:col>16</xdr:col>
      <xdr:colOff>57088</xdr:colOff>
      <xdr:row>514</xdr:row>
      <xdr:rowOff>82128</xdr:rowOff>
    </xdr:from>
    <xdr:to>
      <xdr:col>19</xdr:col>
      <xdr:colOff>240888</xdr:colOff>
      <xdr:row>519</xdr:row>
      <xdr:rowOff>72559</xdr:rowOff>
    </xdr:to>
    <xdr:sp macro="" textlink="">
      <xdr:nvSpPr>
        <xdr:cNvPr id="64" name="吹き出し: 角を丸めた四角形 63">
          <a:extLst>
            <a:ext uri="{FF2B5EF4-FFF2-40B4-BE49-F238E27FC236}">
              <a16:creationId xmlns:a16="http://schemas.microsoft.com/office/drawing/2014/main" id="{A65C0164-524D-4C57-AFC6-AC200DA71ECF}"/>
            </a:ext>
          </a:extLst>
        </xdr:cNvPr>
        <xdr:cNvSpPr/>
      </xdr:nvSpPr>
      <xdr:spPr>
        <a:xfrm>
          <a:off x="11004130" y="89724452"/>
          <a:ext cx="2236371" cy="862438"/>
        </a:xfrm>
        <a:prstGeom prst="wedgeRoundRectCallout">
          <a:avLst>
            <a:gd name="adj1" fmla="val 415279"/>
            <a:gd name="adj2" fmla="val 1539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方向が転換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読み取りができるかも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531</xdr:row>
      <xdr:rowOff>0</xdr:rowOff>
    </xdr:from>
    <xdr:to>
      <xdr:col>17</xdr:col>
      <xdr:colOff>176767</xdr:colOff>
      <xdr:row>555</xdr:row>
      <xdr:rowOff>138175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B1110DE2-83A4-462E-BCA3-4E828981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4190" y="92607148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531</xdr:row>
      <xdr:rowOff>0</xdr:rowOff>
    </xdr:from>
    <xdr:to>
      <xdr:col>34</xdr:col>
      <xdr:colOff>176767</xdr:colOff>
      <xdr:row>555</xdr:row>
      <xdr:rowOff>128652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D56A821-8057-4019-953F-4CE4D07F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315423" y="92607148"/>
          <a:ext cx="11123809" cy="4314286"/>
        </a:xfrm>
        <a:prstGeom prst="rect">
          <a:avLst/>
        </a:prstGeom>
      </xdr:spPr>
    </xdr:pic>
    <xdr:clientData/>
  </xdr:twoCellAnchor>
  <xdr:twoCellAnchor>
    <xdr:from>
      <xdr:col>16</xdr:col>
      <xdr:colOff>43672</xdr:colOff>
      <xdr:row>531</xdr:row>
      <xdr:rowOff>95543</xdr:rowOff>
    </xdr:from>
    <xdr:to>
      <xdr:col>19</xdr:col>
      <xdr:colOff>227472</xdr:colOff>
      <xdr:row>536</xdr:row>
      <xdr:rowOff>85974</xdr:rowOff>
    </xdr:to>
    <xdr:sp macro="" textlink="">
      <xdr:nvSpPr>
        <xdr:cNvPr id="69" name="吹き出し: 角を丸めた四角形 68">
          <a:extLst>
            <a:ext uri="{FF2B5EF4-FFF2-40B4-BE49-F238E27FC236}">
              <a16:creationId xmlns:a16="http://schemas.microsoft.com/office/drawing/2014/main" id="{F704CC84-A3D7-4570-9798-636F38B7BFFE}"/>
            </a:ext>
          </a:extLst>
        </xdr:cNvPr>
        <xdr:cNvSpPr/>
      </xdr:nvSpPr>
      <xdr:spPr>
        <a:xfrm>
          <a:off x="10990714" y="92702691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558</xdr:row>
      <xdr:rowOff>0</xdr:rowOff>
    </xdr:from>
    <xdr:to>
      <xdr:col>17</xdr:col>
      <xdr:colOff>167244</xdr:colOff>
      <xdr:row>582</xdr:row>
      <xdr:rowOff>109604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183828B-D719-40F0-974A-21914A08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4190" y="97315986"/>
          <a:ext cx="11114286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558</xdr:row>
      <xdr:rowOff>0</xdr:rowOff>
    </xdr:from>
    <xdr:to>
      <xdr:col>34</xdr:col>
      <xdr:colOff>167244</xdr:colOff>
      <xdr:row>582</xdr:row>
      <xdr:rowOff>61985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E4C69815-2406-46AD-8DC2-7B663D0D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315423" y="97315986"/>
          <a:ext cx="11114286" cy="4247619"/>
        </a:xfrm>
        <a:prstGeom prst="rect">
          <a:avLst/>
        </a:prstGeom>
      </xdr:spPr>
    </xdr:pic>
    <xdr:clientData/>
  </xdr:twoCellAnchor>
  <xdr:twoCellAnchor>
    <xdr:from>
      <xdr:col>15</xdr:col>
      <xdr:colOff>446137</xdr:colOff>
      <xdr:row>555</xdr:row>
      <xdr:rowOff>149205</xdr:rowOff>
    </xdr:from>
    <xdr:to>
      <xdr:col>18</xdr:col>
      <xdr:colOff>629937</xdr:colOff>
      <xdr:row>560</xdr:row>
      <xdr:rowOff>139636</xdr:rowOff>
    </xdr:to>
    <xdr:sp macro="" textlink="">
      <xdr:nvSpPr>
        <xdr:cNvPr id="68" name="吹き出し: 角を丸めた四角形 67">
          <a:extLst>
            <a:ext uri="{FF2B5EF4-FFF2-40B4-BE49-F238E27FC236}">
              <a16:creationId xmlns:a16="http://schemas.microsoft.com/office/drawing/2014/main" id="{059A868D-39BD-4589-988B-61D5FB4EE5F9}"/>
            </a:ext>
          </a:extLst>
        </xdr:cNvPr>
        <xdr:cNvSpPr/>
      </xdr:nvSpPr>
      <xdr:spPr>
        <a:xfrm>
          <a:off x="10708989" y="96941987"/>
          <a:ext cx="2236371" cy="862438"/>
        </a:xfrm>
        <a:prstGeom prst="wedgeRoundRectCallout">
          <a:avLst>
            <a:gd name="adj1" fmla="val -219992"/>
            <a:gd name="adj2" fmla="val 7462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から離れて、戻った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584</xdr:row>
      <xdr:rowOff>0</xdr:rowOff>
    </xdr:from>
    <xdr:to>
      <xdr:col>17</xdr:col>
      <xdr:colOff>167244</xdr:colOff>
      <xdr:row>608</xdr:row>
      <xdr:rowOff>100081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B4A2388-7BE3-4A76-B599-27E26E86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84190" y="101850423"/>
          <a:ext cx="11114286" cy="4285714"/>
        </a:xfrm>
        <a:prstGeom prst="rect">
          <a:avLst/>
        </a:prstGeom>
      </xdr:spPr>
    </xdr:pic>
    <xdr:clientData/>
  </xdr:twoCellAnchor>
  <xdr:twoCellAnchor>
    <xdr:from>
      <xdr:col>12</xdr:col>
      <xdr:colOff>491214</xdr:colOff>
      <xdr:row>600</xdr:row>
      <xdr:rowOff>161190</xdr:rowOff>
    </xdr:from>
    <xdr:to>
      <xdr:col>15</xdr:col>
      <xdr:colOff>675015</xdr:colOff>
      <xdr:row>605</xdr:row>
      <xdr:rowOff>151621</xdr:rowOff>
    </xdr:to>
    <xdr:sp macro="" textlink="">
      <xdr:nvSpPr>
        <xdr:cNvPr id="70" name="吹き出し: 角を丸めた四角形 69">
          <a:extLst>
            <a:ext uri="{FF2B5EF4-FFF2-40B4-BE49-F238E27FC236}">
              <a16:creationId xmlns:a16="http://schemas.microsoft.com/office/drawing/2014/main" id="{BB15EAFE-B8E5-4460-9C0E-36356B63E093}"/>
            </a:ext>
          </a:extLst>
        </xdr:cNvPr>
        <xdr:cNvSpPr/>
      </xdr:nvSpPr>
      <xdr:spPr>
        <a:xfrm>
          <a:off x="8720814" y="106841190"/>
          <a:ext cx="2241201" cy="879431"/>
        </a:xfrm>
        <a:prstGeom prst="wedgeRoundRectCallout">
          <a:avLst>
            <a:gd name="adj1" fmla="val -173801"/>
            <a:gd name="adj2" fmla="val -1182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から離れて、戻った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584</xdr:row>
      <xdr:rowOff>0</xdr:rowOff>
    </xdr:from>
    <xdr:to>
      <xdr:col>34</xdr:col>
      <xdr:colOff>167244</xdr:colOff>
      <xdr:row>608</xdr:row>
      <xdr:rowOff>90557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BBBF706-29A5-4044-8882-FF448A413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315423" y="101850423"/>
          <a:ext cx="11114286" cy="4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17</xdr:col>
      <xdr:colOff>205339</xdr:colOff>
      <xdr:row>635</xdr:row>
      <xdr:rowOff>1095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9166CF9F-9172-4EC9-957E-1A0F526E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84190" y="106384859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610</xdr:row>
      <xdr:rowOff>0</xdr:rowOff>
    </xdr:from>
    <xdr:to>
      <xdr:col>34</xdr:col>
      <xdr:colOff>205339</xdr:colOff>
      <xdr:row>635</xdr:row>
      <xdr:rowOff>1095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D3162E33-9804-4F6A-AF63-6703B616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315423" y="106384859"/>
          <a:ext cx="11152381" cy="4352381"/>
        </a:xfrm>
        <a:prstGeom prst="rect">
          <a:avLst/>
        </a:prstGeom>
      </xdr:spPr>
    </xdr:pic>
    <xdr:clientData/>
  </xdr:twoCellAnchor>
  <xdr:twoCellAnchor>
    <xdr:from>
      <xdr:col>17</xdr:col>
      <xdr:colOff>365646</xdr:colOff>
      <xdr:row>615</xdr:row>
      <xdr:rowOff>82128</xdr:rowOff>
    </xdr:from>
    <xdr:to>
      <xdr:col>20</xdr:col>
      <xdr:colOff>549446</xdr:colOff>
      <xdr:row>620</xdr:row>
      <xdr:rowOff>72559</xdr:rowOff>
    </xdr:to>
    <xdr:sp macro="" textlink="">
      <xdr:nvSpPr>
        <xdr:cNvPr id="73" name="吹き出し: 角を丸めた四角形 72">
          <a:extLst>
            <a:ext uri="{FF2B5EF4-FFF2-40B4-BE49-F238E27FC236}">
              <a16:creationId xmlns:a16="http://schemas.microsoft.com/office/drawing/2014/main" id="{BEA0CF57-D806-45C1-A0E3-F57B16998805}"/>
            </a:ext>
          </a:extLst>
        </xdr:cNvPr>
        <xdr:cNvSpPr/>
      </xdr:nvSpPr>
      <xdr:spPr>
        <a:xfrm>
          <a:off x="11996878" y="107338994"/>
          <a:ext cx="2236371" cy="86243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637</xdr:row>
      <xdr:rowOff>0</xdr:rowOff>
    </xdr:from>
    <xdr:to>
      <xdr:col>17</xdr:col>
      <xdr:colOff>157720</xdr:colOff>
      <xdr:row>661</xdr:row>
      <xdr:rowOff>119128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DD2F7A16-32A1-4530-9C94-48ADA23C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84190" y="111093697"/>
          <a:ext cx="11104762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637</xdr:row>
      <xdr:rowOff>0</xdr:rowOff>
    </xdr:from>
    <xdr:to>
      <xdr:col>34</xdr:col>
      <xdr:colOff>148196</xdr:colOff>
      <xdr:row>661</xdr:row>
      <xdr:rowOff>138175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A39742B7-2731-4731-B3A8-579D7B64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315423" y="111093697"/>
          <a:ext cx="11095238" cy="4323809"/>
        </a:xfrm>
        <a:prstGeom prst="rect">
          <a:avLst/>
        </a:prstGeom>
      </xdr:spPr>
    </xdr:pic>
    <xdr:clientData/>
  </xdr:twoCellAnchor>
  <xdr:twoCellAnchor>
    <xdr:from>
      <xdr:col>16</xdr:col>
      <xdr:colOff>593710</xdr:colOff>
      <xdr:row>641</xdr:row>
      <xdr:rowOff>108959</xdr:rowOff>
    </xdr:from>
    <xdr:to>
      <xdr:col>20</xdr:col>
      <xdr:colOff>93320</xdr:colOff>
      <xdr:row>646</xdr:row>
      <xdr:rowOff>99390</xdr:rowOff>
    </xdr:to>
    <xdr:sp macro="" textlink="">
      <xdr:nvSpPr>
        <xdr:cNvPr id="76" name="吹き出し: 角を丸めた四角形 75">
          <a:extLst>
            <a:ext uri="{FF2B5EF4-FFF2-40B4-BE49-F238E27FC236}">
              <a16:creationId xmlns:a16="http://schemas.microsoft.com/office/drawing/2014/main" id="{67D5875D-26A7-4CE1-A28E-E2DCD1A267DF}"/>
            </a:ext>
          </a:extLst>
        </xdr:cNvPr>
        <xdr:cNvSpPr/>
      </xdr:nvSpPr>
      <xdr:spPr>
        <a:xfrm>
          <a:off x="11540752" y="111900262"/>
          <a:ext cx="2236371" cy="86243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663</xdr:row>
      <xdr:rowOff>0</xdr:rowOff>
    </xdr:from>
    <xdr:to>
      <xdr:col>17</xdr:col>
      <xdr:colOff>176767</xdr:colOff>
      <xdr:row>687</xdr:row>
      <xdr:rowOff>81033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0A6AC63-F2C3-4391-86AC-2BF38A24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84190" y="115628134"/>
          <a:ext cx="11123809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663</xdr:row>
      <xdr:rowOff>0</xdr:rowOff>
    </xdr:from>
    <xdr:to>
      <xdr:col>34</xdr:col>
      <xdr:colOff>167244</xdr:colOff>
      <xdr:row>687</xdr:row>
      <xdr:rowOff>147699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A5B73F00-FFC2-4AEE-8E12-C434F452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315423" y="115628134"/>
          <a:ext cx="11114286" cy="4333333"/>
        </a:xfrm>
        <a:prstGeom prst="rect">
          <a:avLst/>
        </a:prstGeom>
      </xdr:spPr>
    </xdr:pic>
    <xdr:clientData/>
  </xdr:twoCellAnchor>
  <xdr:twoCellAnchor>
    <xdr:from>
      <xdr:col>16</xdr:col>
      <xdr:colOff>311985</xdr:colOff>
      <xdr:row>664</xdr:row>
      <xdr:rowOff>95544</xdr:rowOff>
    </xdr:from>
    <xdr:to>
      <xdr:col>19</xdr:col>
      <xdr:colOff>495785</xdr:colOff>
      <xdr:row>671</xdr:row>
      <xdr:rowOff>53662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0B0846EC-9A03-4DF4-9502-F5CF5CD2446B}"/>
            </a:ext>
          </a:extLst>
        </xdr:cNvPr>
        <xdr:cNvSpPr/>
      </xdr:nvSpPr>
      <xdr:spPr>
        <a:xfrm>
          <a:off x="11259027" y="115898079"/>
          <a:ext cx="2236371" cy="117892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689</xdr:row>
      <xdr:rowOff>0</xdr:rowOff>
    </xdr:from>
    <xdr:to>
      <xdr:col>17</xdr:col>
      <xdr:colOff>167244</xdr:colOff>
      <xdr:row>713</xdr:row>
      <xdr:rowOff>81033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2FEEC24D-5187-4E29-A4BE-39935B25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4190" y="120162570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689</xdr:row>
      <xdr:rowOff>0</xdr:rowOff>
    </xdr:from>
    <xdr:to>
      <xdr:col>34</xdr:col>
      <xdr:colOff>167244</xdr:colOff>
      <xdr:row>713</xdr:row>
      <xdr:rowOff>138175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6D1FED96-73B9-4CE9-AF72-21534D2A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315423" y="120162570"/>
          <a:ext cx="11114286" cy="4323809"/>
        </a:xfrm>
        <a:prstGeom prst="rect">
          <a:avLst/>
        </a:prstGeom>
      </xdr:spPr>
    </xdr:pic>
    <xdr:clientData/>
  </xdr:twoCellAnchor>
  <xdr:twoCellAnchor>
    <xdr:from>
      <xdr:col>16</xdr:col>
      <xdr:colOff>258323</xdr:colOff>
      <xdr:row>688</xdr:row>
      <xdr:rowOff>108959</xdr:rowOff>
    </xdr:from>
    <xdr:to>
      <xdr:col>19</xdr:col>
      <xdr:colOff>442123</xdr:colOff>
      <xdr:row>695</xdr:row>
      <xdr:rowOff>67077</xdr:rowOff>
    </xdr:to>
    <xdr:sp macro="" textlink="">
      <xdr:nvSpPr>
        <xdr:cNvPr id="82" name="吹き出し: 角を丸めた四角形 81">
          <a:extLst>
            <a:ext uri="{FF2B5EF4-FFF2-40B4-BE49-F238E27FC236}">
              <a16:creationId xmlns:a16="http://schemas.microsoft.com/office/drawing/2014/main" id="{636245D3-E714-45EF-9F04-AFB93C9B0A78}"/>
            </a:ext>
          </a:extLst>
        </xdr:cNvPr>
        <xdr:cNvSpPr/>
      </xdr:nvSpPr>
      <xdr:spPr>
        <a:xfrm>
          <a:off x="11205365" y="120097128"/>
          <a:ext cx="2236371" cy="117892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1.27</a:t>
          </a:r>
          <a:r>
            <a:rPr kumimoji="1" lang="en-US" altLang="ja-JP" sz="1100" baseline="0">
              <a:solidFill>
                <a:schemeClr val="tx1"/>
              </a:solidFill>
            </a:rPr>
            <a:t>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  <a:r>
            <a:rPr kumimoji="1" lang="ja-JP" altLang="en-US" sz="1100">
              <a:solidFill>
                <a:schemeClr val="tx1"/>
              </a:solidFill>
            </a:rPr>
            <a:t>と</a:t>
          </a:r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715</xdr:row>
      <xdr:rowOff>0</xdr:rowOff>
    </xdr:from>
    <xdr:to>
      <xdr:col>17</xdr:col>
      <xdr:colOff>157720</xdr:colOff>
      <xdr:row>739</xdr:row>
      <xdr:rowOff>90556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9BB88A3C-C049-4A32-8ADD-D389B151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84190" y="124697007"/>
          <a:ext cx="11104762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715</xdr:row>
      <xdr:rowOff>0</xdr:rowOff>
    </xdr:from>
    <xdr:to>
      <xdr:col>34</xdr:col>
      <xdr:colOff>167244</xdr:colOff>
      <xdr:row>740</xdr:row>
      <xdr:rowOff>1095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ED006638-AEC7-4274-91E0-BEC7091B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2315423" y="124697007"/>
          <a:ext cx="11114286" cy="4352381"/>
        </a:xfrm>
        <a:prstGeom prst="rect">
          <a:avLst/>
        </a:prstGeom>
      </xdr:spPr>
    </xdr:pic>
    <xdr:clientData/>
  </xdr:twoCellAnchor>
  <xdr:twoCellAnchor>
    <xdr:from>
      <xdr:col>16</xdr:col>
      <xdr:colOff>379063</xdr:colOff>
      <xdr:row>715</xdr:row>
      <xdr:rowOff>122374</xdr:rowOff>
    </xdr:from>
    <xdr:to>
      <xdr:col>19</xdr:col>
      <xdr:colOff>562863</xdr:colOff>
      <xdr:row>720</xdr:row>
      <xdr:rowOff>80493</xdr:rowOff>
    </xdr:to>
    <xdr:sp macro="" textlink="">
      <xdr:nvSpPr>
        <xdr:cNvPr id="85" name="吹き出し: 角を丸めた四角形 84">
          <a:extLst>
            <a:ext uri="{FF2B5EF4-FFF2-40B4-BE49-F238E27FC236}">
              <a16:creationId xmlns:a16="http://schemas.microsoft.com/office/drawing/2014/main" id="{F41E5FD8-06C6-47E3-8DBA-F365FA804841}"/>
            </a:ext>
          </a:extLst>
        </xdr:cNvPr>
        <xdr:cNvSpPr/>
      </xdr:nvSpPr>
      <xdr:spPr>
        <a:xfrm>
          <a:off x="11326105" y="124819381"/>
          <a:ext cx="2236371" cy="830126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からとっても離れていた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13415</xdr:colOff>
      <xdr:row>741</xdr:row>
      <xdr:rowOff>160986</xdr:rowOff>
    </xdr:from>
    <xdr:to>
      <xdr:col>17</xdr:col>
      <xdr:colOff>190182</xdr:colOff>
      <xdr:row>766</xdr:row>
      <xdr:rowOff>143808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D6DB950F-EFE7-4050-B7CD-692A72DB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97605" y="129392430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742</xdr:row>
      <xdr:rowOff>0</xdr:rowOff>
    </xdr:from>
    <xdr:to>
      <xdr:col>34</xdr:col>
      <xdr:colOff>186291</xdr:colOff>
      <xdr:row>766</xdr:row>
      <xdr:rowOff>138175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FC623D26-2EFA-48EE-B7B2-2569B962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315423" y="129405845"/>
          <a:ext cx="11133333" cy="4323809"/>
        </a:xfrm>
        <a:prstGeom prst="rect">
          <a:avLst/>
        </a:prstGeom>
      </xdr:spPr>
    </xdr:pic>
    <xdr:clientData/>
  </xdr:twoCellAnchor>
  <xdr:twoCellAnchor>
    <xdr:from>
      <xdr:col>16</xdr:col>
      <xdr:colOff>177830</xdr:colOff>
      <xdr:row>741</xdr:row>
      <xdr:rowOff>80493</xdr:rowOff>
    </xdr:from>
    <xdr:to>
      <xdr:col>19</xdr:col>
      <xdr:colOff>361630</xdr:colOff>
      <xdr:row>749</xdr:row>
      <xdr:rowOff>53662</xdr:rowOff>
    </xdr:to>
    <xdr:sp macro="" textlink="">
      <xdr:nvSpPr>
        <xdr:cNvPr id="88" name="吹き出し: 角を丸めた四角形 87">
          <a:extLst>
            <a:ext uri="{FF2B5EF4-FFF2-40B4-BE49-F238E27FC236}">
              <a16:creationId xmlns:a16="http://schemas.microsoft.com/office/drawing/2014/main" id="{F1D86FD1-9EAE-4EAD-9332-B86E7CE6A92D}"/>
            </a:ext>
          </a:extLst>
        </xdr:cNvPr>
        <xdr:cNvSpPr/>
      </xdr:nvSpPr>
      <xdr:spPr>
        <a:xfrm>
          <a:off x="11124872" y="129311937"/>
          <a:ext cx="2236371" cy="1368380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のみ損切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からとっても離れていた。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29</a:t>
          </a:r>
          <a:r>
            <a:rPr kumimoji="1" lang="ja-JP" altLang="en-US" sz="1100">
              <a:solidFill>
                <a:schemeClr val="tx1"/>
              </a:solidFill>
            </a:rPr>
            <a:t>の後すぐに現れた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768</xdr:row>
      <xdr:rowOff>0</xdr:rowOff>
    </xdr:from>
    <xdr:to>
      <xdr:col>17</xdr:col>
      <xdr:colOff>167244</xdr:colOff>
      <xdr:row>792</xdr:row>
      <xdr:rowOff>119129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3BFE99A2-6292-4115-9310-7384BB20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84190" y="133940282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768</xdr:row>
      <xdr:rowOff>0</xdr:rowOff>
    </xdr:from>
    <xdr:to>
      <xdr:col>34</xdr:col>
      <xdr:colOff>195815</xdr:colOff>
      <xdr:row>792</xdr:row>
      <xdr:rowOff>109605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4597265-BCA4-4258-9255-A90B6E21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2315423" y="133940282"/>
          <a:ext cx="11142857" cy="4295238"/>
        </a:xfrm>
        <a:prstGeom prst="rect">
          <a:avLst/>
        </a:prstGeom>
      </xdr:spPr>
    </xdr:pic>
    <xdr:clientData/>
  </xdr:twoCellAnchor>
  <xdr:twoCellAnchor>
    <xdr:from>
      <xdr:col>16</xdr:col>
      <xdr:colOff>620540</xdr:colOff>
      <xdr:row>769</xdr:row>
      <xdr:rowOff>53663</xdr:rowOff>
    </xdr:from>
    <xdr:to>
      <xdr:col>20</xdr:col>
      <xdr:colOff>120150</xdr:colOff>
      <xdr:row>777</xdr:row>
      <xdr:rowOff>26832</xdr:rowOff>
    </xdr:to>
    <xdr:sp macro="" textlink="">
      <xdr:nvSpPr>
        <xdr:cNvPr id="91" name="吹き出し: 角を丸めた四角形 90">
          <a:extLst>
            <a:ext uri="{FF2B5EF4-FFF2-40B4-BE49-F238E27FC236}">
              <a16:creationId xmlns:a16="http://schemas.microsoft.com/office/drawing/2014/main" id="{D0F40946-E57B-4435-B839-48CDFE1C78FF}"/>
            </a:ext>
          </a:extLst>
        </xdr:cNvPr>
        <xdr:cNvSpPr/>
      </xdr:nvSpPr>
      <xdr:spPr>
        <a:xfrm>
          <a:off x="11567582" y="134168346"/>
          <a:ext cx="2236371" cy="1368380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大きさは同じくらい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からほとんど離れずきて、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その後トレンドが始まった。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794</xdr:row>
      <xdr:rowOff>0</xdr:rowOff>
    </xdr:from>
    <xdr:to>
      <xdr:col>17</xdr:col>
      <xdr:colOff>176767</xdr:colOff>
      <xdr:row>818</xdr:row>
      <xdr:rowOff>138175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2F47F4E-7575-472A-87EB-0993C732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190" y="138474718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794</xdr:row>
      <xdr:rowOff>0</xdr:rowOff>
    </xdr:from>
    <xdr:to>
      <xdr:col>34</xdr:col>
      <xdr:colOff>129148</xdr:colOff>
      <xdr:row>818</xdr:row>
      <xdr:rowOff>119128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5A04182-476E-4952-8E10-808EC9CD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2315423" y="138474718"/>
          <a:ext cx="11076190" cy="4304762"/>
        </a:xfrm>
        <a:prstGeom prst="rect">
          <a:avLst/>
        </a:prstGeom>
      </xdr:spPr>
    </xdr:pic>
    <xdr:clientData/>
  </xdr:twoCellAnchor>
  <xdr:twoCellAnchor>
    <xdr:from>
      <xdr:col>16</xdr:col>
      <xdr:colOff>311984</xdr:colOff>
      <xdr:row>797</xdr:row>
      <xdr:rowOff>120739</xdr:rowOff>
    </xdr:from>
    <xdr:to>
      <xdr:col>19</xdr:col>
      <xdr:colOff>495784</xdr:colOff>
      <xdr:row>805</xdr:row>
      <xdr:rowOff>93908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2D4CAB96-F77F-42DC-9AA3-586DB4D32744}"/>
            </a:ext>
          </a:extLst>
        </xdr:cNvPr>
        <xdr:cNvSpPr/>
      </xdr:nvSpPr>
      <xdr:spPr>
        <a:xfrm>
          <a:off x="11259026" y="139118662"/>
          <a:ext cx="2236371" cy="1368380"/>
        </a:xfrm>
        <a:prstGeom prst="wedgeRoundRectCallout">
          <a:avLst>
            <a:gd name="adj1" fmla="val -100016"/>
            <a:gd name="adj2" fmla="val 179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から離れて戻ってきた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820</xdr:row>
      <xdr:rowOff>0</xdr:rowOff>
    </xdr:from>
    <xdr:to>
      <xdr:col>17</xdr:col>
      <xdr:colOff>186291</xdr:colOff>
      <xdr:row>844</xdr:row>
      <xdr:rowOff>128652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3ADC709E-5A18-4B92-89D3-EAC33604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84190" y="143009155"/>
          <a:ext cx="11133333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820</xdr:row>
      <xdr:rowOff>0</xdr:rowOff>
    </xdr:from>
    <xdr:to>
      <xdr:col>34</xdr:col>
      <xdr:colOff>157720</xdr:colOff>
      <xdr:row>844</xdr:row>
      <xdr:rowOff>71509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62722952-6EAC-4602-B3B9-07510786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315423" y="143009155"/>
          <a:ext cx="11104762" cy="4257143"/>
        </a:xfrm>
        <a:prstGeom prst="rect">
          <a:avLst/>
        </a:prstGeom>
      </xdr:spPr>
    </xdr:pic>
    <xdr:clientData/>
  </xdr:twoCellAnchor>
  <xdr:twoCellAnchor>
    <xdr:from>
      <xdr:col>16</xdr:col>
      <xdr:colOff>419308</xdr:colOff>
      <xdr:row>822</xdr:row>
      <xdr:rowOff>53662</xdr:rowOff>
    </xdr:from>
    <xdr:to>
      <xdr:col>19</xdr:col>
      <xdr:colOff>603108</xdr:colOff>
      <xdr:row>830</xdr:row>
      <xdr:rowOff>26831</xdr:rowOff>
    </xdr:to>
    <xdr:sp macro="" textlink="">
      <xdr:nvSpPr>
        <xdr:cNvPr id="96" name="吹き出し: 角を丸めた四角形 95">
          <a:extLst>
            <a:ext uri="{FF2B5EF4-FFF2-40B4-BE49-F238E27FC236}">
              <a16:creationId xmlns:a16="http://schemas.microsoft.com/office/drawing/2014/main" id="{5622BBBF-9929-401D-A807-5194F8D485D3}"/>
            </a:ext>
          </a:extLst>
        </xdr:cNvPr>
        <xdr:cNvSpPr/>
      </xdr:nvSpPr>
      <xdr:spPr>
        <a:xfrm>
          <a:off x="11366350" y="143411620"/>
          <a:ext cx="2236371" cy="1368380"/>
        </a:xfrm>
        <a:prstGeom prst="wedgeRoundRectCallout">
          <a:avLst>
            <a:gd name="adj1" fmla="val -100016"/>
            <a:gd name="adj2" fmla="val 179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大きさが少し違う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にほぼ着いている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13416</xdr:colOff>
      <xdr:row>846</xdr:row>
      <xdr:rowOff>-1</xdr:rowOff>
    </xdr:from>
    <xdr:to>
      <xdr:col>17</xdr:col>
      <xdr:colOff>190183</xdr:colOff>
      <xdr:row>870</xdr:row>
      <xdr:rowOff>138175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6EF3A20A-0438-48C7-A07A-AB780EC3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7606" y="147543591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846</xdr:row>
      <xdr:rowOff>0</xdr:rowOff>
    </xdr:from>
    <xdr:to>
      <xdr:col>34</xdr:col>
      <xdr:colOff>138672</xdr:colOff>
      <xdr:row>870</xdr:row>
      <xdr:rowOff>147700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4A4CC2CF-9657-4E6C-AF45-42853B04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315423" y="147543592"/>
          <a:ext cx="11085714" cy="4333333"/>
        </a:xfrm>
        <a:prstGeom prst="rect">
          <a:avLst/>
        </a:prstGeom>
      </xdr:spPr>
    </xdr:pic>
    <xdr:clientData/>
  </xdr:twoCellAnchor>
  <xdr:twoCellAnchor>
    <xdr:from>
      <xdr:col>16</xdr:col>
      <xdr:colOff>674203</xdr:colOff>
      <xdr:row>847</xdr:row>
      <xdr:rowOff>26831</xdr:rowOff>
    </xdr:from>
    <xdr:to>
      <xdr:col>20</xdr:col>
      <xdr:colOff>173813</xdr:colOff>
      <xdr:row>855</xdr:row>
      <xdr:rowOff>0</xdr:rowOff>
    </xdr:to>
    <xdr:sp macro="" textlink="">
      <xdr:nvSpPr>
        <xdr:cNvPr id="99" name="吹き出し: 角を丸めた四角形 98">
          <a:extLst>
            <a:ext uri="{FF2B5EF4-FFF2-40B4-BE49-F238E27FC236}">
              <a16:creationId xmlns:a16="http://schemas.microsoft.com/office/drawing/2014/main" id="{ADD62367-35FF-47E3-94B2-5AB62A09028B}"/>
            </a:ext>
          </a:extLst>
        </xdr:cNvPr>
        <xdr:cNvSpPr/>
      </xdr:nvSpPr>
      <xdr:spPr>
        <a:xfrm>
          <a:off x="11621245" y="147744824"/>
          <a:ext cx="2236371" cy="1368380"/>
        </a:xfrm>
        <a:prstGeom prst="wedgeRoundRectCallout">
          <a:avLst>
            <a:gd name="adj1" fmla="val -69422"/>
            <a:gd name="adj2" fmla="val 6160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大きさがかなり番う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にほぼ着いている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872</xdr:row>
      <xdr:rowOff>0</xdr:rowOff>
    </xdr:from>
    <xdr:to>
      <xdr:col>17</xdr:col>
      <xdr:colOff>176767</xdr:colOff>
      <xdr:row>896</xdr:row>
      <xdr:rowOff>128652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A3F23525-B12F-4BD9-80F5-12C8C792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84190" y="152078028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872</xdr:row>
      <xdr:rowOff>0</xdr:rowOff>
    </xdr:from>
    <xdr:to>
      <xdr:col>34</xdr:col>
      <xdr:colOff>195815</xdr:colOff>
      <xdr:row>896</xdr:row>
      <xdr:rowOff>109604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4DF52421-FEED-4C76-A124-A01B316F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2315423" y="152078028"/>
          <a:ext cx="11142857" cy="4295238"/>
        </a:xfrm>
        <a:prstGeom prst="rect">
          <a:avLst/>
        </a:prstGeom>
      </xdr:spPr>
    </xdr:pic>
    <xdr:clientData/>
  </xdr:twoCellAnchor>
  <xdr:twoCellAnchor>
    <xdr:from>
      <xdr:col>15</xdr:col>
      <xdr:colOff>674203</xdr:colOff>
      <xdr:row>875</xdr:row>
      <xdr:rowOff>120740</xdr:rowOff>
    </xdr:from>
    <xdr:to>
      <xdr:col>19</xdr:col>
      <xdr:colOff>173813</xdr:colOff>
      <xdr:row>880</xdr:row>
      <xdr:rowOff>107325</xdr:rowOff>
    </xdr:to>
    <xdr:sp macro="" textlink="">
      <xdr:nvSpPr>
        <xdr:cNvPr id="102" name="吹き出し: 角を丸めた四角形 101">
          <a:extLst>
            <a:ext uri="{FF2B5EF4-FFF2-40B4-BE49-F238E27FC236}">
              <a16:creationId xmlns:a16="http://schemas.microsoft.com/office/drawing/2014/main" id="{4F578A3F-05E5-4B97-9CB6-6B8A34A13836}"/>
            </a:ext>
          </a:extLst>
        </xdr:cNvPr>
        <xdr:cNvSpPr/>
      </xdr:nvSpPr>
      <xdr:spPr>
        <a:xfrm>
          <a:off x="10937055" y="152721972"/>
          <a:ext cx="2236371" cy="858592"/>
        </a:xfrm>
        <a:prstGeom prst="wedgeRoundRectCallout">
          <a:avLst>
            <a:gd name="adj1" fmla="val -69422"/>
            <a:gd name="adj2" fmla="val 6160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898</xdr:row>
      <xdr:rowOff>0</xdr:rowOff>
    </xdr:from>
    <xdr:to>
      <xdr:col>17</xdr:col>
      <xdr:colOff>157720</xdr:colOff>
      <xdr:row>922</xdr:row>
      <xdr:rowOff>119128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6C533CF2-FCE8-480F-9430-CB854EE8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84190" y="156612465"/>
          <a:ext cx="11104762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898</xdr:row>
      <xdr:rowOff>0</xdr:rowOff>
    </xdr:from>
    <xdr:to>
      <xdr:col>34</xdr:col>
      <xdr:colOff>205339</xdr:colOff>
      <xdr:row>922</xdr:row>
      <xdr:rowOff>138175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50285C1A-E85B-4D2F-916B-9780673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315423" y="156612465"/>
          <a:ext cx="11152381" cy="4323809"/>
        </a:xfrm>
        <a:prstGeom prst="rect">
          <a:avLst/>
        </a:prstGeom>
      </xdr:spPr>
    </xdr:pic>
    <xdr:clientData/>
  </xdr:twoCellAnchor>
  <xdr:twoCellAnchor>
    <xdr:from>
      <xdr:col>15</xdr:col>
      <xdr:colOff>419308</xdr:colOff>
      <xdr:row>898</xdr:row>
      <xdr:rowOff>53661</xdr:rowOff>
    </xdr:from>
    <xdr:to>
      <xdr:col>18</xdr:col>
      <xdr:colOff>603108</xdr:colOff>
      <xdr:row>906</xdr:row>
      <xdr:rowOff>13416</xdr:rowOff>
    </xdr:to>
    <xdr:sp macro="" textlink="">
      <xdr:nvSpPr>
        <xdr:cNvPr id="105" name="吹き出し: 角を丸めた四角形 104">
          <a:extLst>
            <a:ext uri="{FF2B5EF4-FFF2-40B4-BE49-F238E27FC236}">
              <a16:creationId xmlns:a16="http://schemas.microsoft.com/office/drawing/2014/main" id="{5A5F0A57-AEB7-4225-A699-F575FED4FF39}"/>
            </a:ext>
          </a:extLst>
        </xdr:cNvPr>
        <xdr:cNvSpPr/>
      </xdr:nvSpPr>
      <xdr:spPr>
        <a:xfrm>
          <a:off x="10682160" y="156666126"/>
          <a:ext cx="2236371" cy="1354966"/>
        </a:xfrm>
        <a:prstGeom prst="wedgeRoundRectCallout">
          <a:avLst>
            <a:gd name="adj1" fmla="val -188198"/>
            <a:gd name="adj2" fmla="val 928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1.25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  <a:r>
            <a:rPr kumimoji="1" lang="ja-JP" altLang="en-US" sz="1100">
              <a:solidFill>
                <a:schemeClr val="tx1"/>
              </a:solidFill>
            </a:rPr>
            <a:t>、</a:t>
          </a:r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924</xdr:row>
      <xdr:rowOff>0</xdr:rowOff>
    </xdr:from>
    <xdr:to>
      <xdr:col>17</xdr:col>
      <xdr:colOff>157720</xdr:colOff>
      <xdr:row>948</xdr:row>
      <xdr:rowOff>100080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9F4340D3-97F2-4898-B20B-E8FF63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84190" y="161146901"/>
          <a:ext cx="11104762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924</xdr:row>
      <xdr:rowOff>0</xdr:rowOff>
    </xdr:from>
    <xdr:to>
      <xdr:col>34</xdr:col>
      <xdr:colOff>176767</xdr:colOff>
      <xdr:row>948</xdr:row>
      <xdr:rowOff>119128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AD6CD80-10E3-4E79-8A58-3026FC74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315423" y="161146901"/>
          <a:ext cx="11123809" cy="4304762"/>
        </a:xfrm>
        <a:prstGeom prst="rect">
          <a:avLst/>
        </a:prstGeom>
      </xdr:spPr>
    </xdr:pic>
    <xdr:clientData/>
  </xdr:twoCellAnchor>
  <xdr:twoCellAnchor>
    <xdr:from>
      <xdr:col>31</xdr:col>
      <xdr:colOff>67078</xdr:colOff>
      <xdr:row>941</xdr:row>
      <xdr:rowOff>53662</xdr:rowOff>
    </xdr:from>
    <xdr:to>
      <xdr:col>32</xdr:col>
      <xdr:colOff>523204</xdr:colOff>
      <xdr:row>946</xdr:row>
      <xdr:rowOff>93909</xdr:rowOff>
    </xdr:to>
    <xdr:sp macro="" textlink="">
      <xdr:nvSpPr>
        <xdr:cNvPr id="108" name="楕円 107">
          <a:extLst>
            <a:ext uri="{FF2B5EF4-FFF2-40B4-BE49-F238E27FC236}">
              <a16:creationId xmlns:a16="http://schemas.microsoft.com/office/drawing/2014/main" id="{3E6B36D2-0828-4F40-ABA6-0545F107691A}"/>
            </a:ext>
          </a:extLst>
        </xdr:cNvPr>
        <xdr:cNvSpPr/>
      </xdr:nvSpPr>
      <xdr:spPr>
        <a:xfrm>
          <a:off x="21276972" y="164165387"/>
          <a:ext cx="1140317" cy="91225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563450</xdr:colOff>
      <xdr:row>937</xdr:row>
      <xdr:rowOff>134154</xdr:rowOff>
    </xdr:from>
    <xdr:to>
      <xdr:col>30</xdr:col>
      <xdr:colOff>375634</xdr:colOff>
      <xdr:row>942</xdr:row>
      <xdr:rowOff>40245</xdr:rowOff>
    </xdr:to>
    <xdr:sp macro="" textlink="">
      <xdr:nvSpPr>
        <xdr:cNvPr id="109" name="吹き出し: 角を丸めた四角形 108">
          <a:extLst>
            <a:ext uri="{FF2B5EF4-FFF2-40B4-BE49-F238E27FC236}">
              <a16:creationId xmlns:a16="http://schemas.microsoft.com/office/drawing/2014/main" id="{FB93B7A0-3AB3-4997-9517-0F2E2B9D3D77}"/>
            </a:ext>
          </a:extLst>
        </xdr:cNvPr>
        <xdr:cNvSpPr/>
      </xdr:nvSpPr>
      <xdr:spPr>
        <a:xfrm>
          <a:off x="18352394" y="163548274"/>
          <a:ext cx="2548944" cy="778098"/>
        </a:xfrm>
        <a:prstGeom prst="wedgeRoundRectCallout">
          <a:avLst>
            <a:gd name="adj1" fmla="val 94605"/>
            <a:gd name="adj2" fmla="val 56512"/>
            <a:gd name="adj3" fmla="val 16667"/>
          </a:avLst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下がっているのと、上がっているのが混在</a:t>
          </a:r>
        </a:p>
      </xdr:txBody>
    </xdr:sp>
    <xdr:clientData/>
  </xdr:twoCellAnchor>
  <xdr:twoCellAnchor editAs="oneCell">
    <xdr:from>
      <xdr:col>1</xdr:col>
      <xdr:colOff>0</xdr:colOff>
      <xdr:row>950</xdr:row>
      <xdr:rowOff>0</xdr:rowOff>
    </xdr:from>
    <xdr:to>
      <xdr:col>17</xdr:col>
      <xdr:colOff>129148</xdr:colOff>
      <xdr:row>974</xdr:row>
      <xdr:rowOff>90556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FCD9FF5B-FD6B-4701-A77A-780F97FD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4190" y="165681338"/>
          <a:ext cx="11076190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950</xdr:row>
      <xdr:rowOff>0</xdr:rowOff>
    </xdr:from>
    <xdr:to>
      <xdr:col>34</xdr:col>
      <xdr:colOff>167244</xdr:colOff>
      <xdr:row>974</xdr:row>
      <xdr:rowOff>128652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6409F9E-B004-4C98-872B-8A56FCBF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2315423" y="165681338"/>
          <a:ext cx="11114286" cy="4314286"/>
        </a:xfrm>
        <a:prstGeom prst="rect">
          <a:avLst/>
        </a:prstGeom>
      </xdr:spPr>
    </xdr:pic>
    <xdr:clientData/>
  </xdr:twoCellAnchor>
  <xdr:twoCellAnchor>
    <xdr:from>
      <xdr:col>16</xdr:col>
      <xdr:colOff>513216</xdr:colOff>
      <xdr:row>924</xdr:row>
      <xdr:rowOff>160986</xdr:rowOff>
    </xdr:from>
    <xdr:to>
      <xdr:col>20</xdr:col>
      <xdr:colOff>12826</xdr:colOff>
      <xdr:row>932</xdr:row>
      <xdr:rowOff>120740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7705EB93-D2E2-49F4-B01D-0C8D438747B5}"/>
            </a:ext>
          </a:extLst>
        </xdr:cNvPr>
        <xdr:cNvSpPr/>
      </xdr:nvSpPr>
      <xdr:spPr>
        <a:xfrm>
          <a:off x="11460258" y="161307887"/>
          <a:ext cx="2236371" cy="1354966"/>
        </a:xfrm>
        <a:prstGeom prst="wedgeRoundRectCallout">
          <a:avLst>
            <a:gd name="adj1" fmla="val -188198"/>
            <a:gd name="adj2" fmla="val 928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大きさは全然違う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に沿って、レンジが終わって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513215</xdr:colOff>
      <xdr:row>952</xdr:row>
      <xdr:rowOff>174400</xdr:rowOff>
    </xdr:from>
    <xdr:to>
      <xdr:col>20</xdr:col>
      <xdr:colOff>12825</xdr:colOff>
      <xdr:row>959</xdr:row>
      <xdr:rowOff>160986</xdr:rowOff>
    </xdr:to>
    <xdr:sp macro="" textlink="">
      <xdr:nvSpPr>
        <xdr:cNvPr id="113" name="吹き出し: 角を丸めた四角形 112">
          <a:extLst>
            <a:ext uri="{FF2B5EF4-FFF2-40B4-BE49-F238E27FC236}">
              <a16:creationId xmlns:a16="http://schemas.microsoft.com/office/drawing/2014/main" id="{19388F10-746B-4896-8653-44C61BA6F81F}"/>
            </a:ext>
          </a:extLst>
        </xdr:cNvPr>
        <xdr:cNvSpPr/>
      </xdr:nvSpPr>
      <xdr:spPr>
        <a:xfrm>
          <a:off x="11460257" y="166204541"/>
          <a:ext cx="2236371" cy="1207396"/>
        </a:xfrm>
        <a:prstGeom prst="wedgeRoundRectCallout">
          <a:avLst>
            <a:gd name="adj1" fmla="val -98216"/>
            <a:gd name="adj2" fmla="val 10519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短いトレンドが終わり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ローソクが大きい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976</xdr:row>
      <xdr:rowOff>0</xdr:rowOff>
    </xdr:from>
    <xdr:to>
      <xdr:col>17</xdr:col>
      <xdr:colOff>186291</xdr:colOff>
      <xdr:row>1000</xdr:row>
      <xdr:rowOff>128653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DFD5766-CC36-40B4-9080-D6A5A2D64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84190" y="170215775"/>
          <a:ext cx="11133333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976</xdr:row>
      <xdr:rowOff>0</xdr:rowOff>
    </xdr:from>
    <xdr:to>
      <xdr:col>34</xdr:col>
      <xdr:colOff>176767</xdr:colOff>
      <xdr:row>1000</xdr:row>
      <xdr:rowOff>90557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15282263-CE89-4407-ACE3-5BCB337B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2315423" y="170215775"/>
          <a:ext cx="11123809" cy="4276190"/>
        </a:xfrm>
        <a:prstGeom prst="rect">
          <a:avLst/>
        </a:prstGeom>
      </xdr:spPr>
    </xdr:pic>
    <xdr:clientData/>
  </xdr:twoCellAnchor>
  <xdr:twoCellAnchor>
    <xdr:from>
      <xdr:col>16</xdr:col>
      <xdr:colOff>593708</xdr:colOff>
      <xdr:row>975</xdr:row>
      <xdr:rowOff>53660</xdr:rowOff>
    </xdr:from>
    <xdr:to>
      <xdr:col>20</xdr:col>
      <xdr:colOff>93318</xdr:colOff>
      <xdr:row>983</xdr:row>
      <xdr:rowOff>26829</xdr:rowOff>
    </xdr:to>
    <xdr:sp macro="" textlink="">
      <xdr:nvSpPr>
        <xdr:cNvPr id="116" name="吹き出し: 角を丸めた四角形 115">
          <a:extLst>
            <a:ext uri="{FF2B5EF4-FFF2-40B4-BE49-F238E27FC236}">
              <a16:creationId xmlns:a16="http://schemas.microsoft.com/office/drawing/2014/main" id="{8D0D472F-0436-465E-8DAE-029D048B141A}"/>
            </a:ext>
          </a:extLst>
        </xdr:cNvPr>
        <xdr:cNvSpPr/>
      </xdr:nvSpPr>
      <xdr:spPr>
        <a:xfrm>
          <a:off x="11540750" y="170095033"/>
          <a:ext cx="2236371" cy="1368381"/>
        </a:xfrm>
        <a:prstGeom prst="wedgeRoundRectCallout">
          <a:avLst>
            <a:gd name="adj1" fmla="val -98216"/>
            <a:gd name="adj2" fmla="val 10519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レンジが終わり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トレンドに乗れた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ローソクの大きさが違う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1002</xdr:row>
      <xdr:rowOff>0</xdr:rowOff>
    </xdr:from>
    <xdr:to>
      <xdr:col>17</xdr:col>
      <xdr:colOff>176767</xdr:colOff>
      <xdr:row>1026</xdr:row>
      <xdr:rowOff>138175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A3CC204C-D83C-48CE-8A8A-031F7219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84190" y="174750211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1002</xdr:row>
      <xdr:rowOff>0</xdr:rowOff>
    </xdr:from>
    <xdr:to>
      <xdr:col>34</xdr:col>
      <xdr:colOff>157720</xdr:colOff>
      <xdr:row>1026</xdr:row>
      <xdr:rowOff>81033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5FA28AAC-CC78-4C37-BBBB-38EE7A7A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315423" y="174750211"/>
          <a:ext cx="11104762" cy="4266667"/>
        </a:xfrm>
        <a:prstGeom prst="rect">
          <a:avLst/>
        </a:prstGeom>
      </xdr:spPr>
    </xdr:pic>
    <xdr:clientData/>
  </xdr:twoCellAnchor>
  <xdr:twoCellAnchor>
    <xdr:from>
      <xdr:col>17</xdr:col>
      <xdr:colOff>285152</xdr:colOff>
      <xdr:row>1010</xdr:row>
      <xdr:rowOff>120736</xdr:rowOff>
    </xdr:from>
    <xdr:to>
      <xdr:col>20</xdr:col>
      <xdr:colOff>468952</xdr:colOff>
      <xdr:row>1018</xdr:row>
      <xdr:rowOff>93906</xdr:rowOff>
    </xdr:to>
    <xdr:sp macro="" textlink="">
      <xdr:nvSpPr>
        <xdr:cNvPr id="119" name="吹き出し: 角を丸めた四角形 118">
          <a:extLst>
            <a:ext uri="{FF2B5EF4-FFF2-40B4-BE49-F238E27FC236}">
              <a16:creationId xmlns:a16="http://schemas.microsoft.com/office/drawing/2014/main" id="{BBA7C85C-7F20-42C9-8907-BF34EFE9F0D3}"/>
            </a:ext>
          </a:extLst>
        </xdr:cNvPr>
        <xdr:cNvSpPr/>
      </xdr:nvSpPr>
      <xdr:spPr>
        <a:xfrm>
          <a:off x="11916384" y="176266159"/>
          <a:ext cx="2236371" cy="1368381"/>
        </a:xfrm>
        <a:prstGeom prst="wedgeRoundRectCallout">
          <a:avLst>
            <a:gd name="adj1" fmla="val -104815"/>
            <a:gd name="adj2" fmla="val -6539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1029</xdr:row>
      <xdr:rowOff>0</xdr:rowOff>
    </xdr:from>
    <xdr:to>
      <xdr:col>17</xdr:col>
      <xdr:colOff>80330</xdr:colOff>
      <xdr:row>1055</xdr:row>
      <xdr:rowOff>7330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5CBBC30A-9833-4F67-8E8B-DFB72BB4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90217" y="170456087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1029</xdr:row>
      <xdr:rowOff>0</xdr:rowOff>
    </xdr:from>
    <xdr:to>
      <xdr:col>34</xdr:col>
      <xdr:colOff>70808</xdr:colOff>
      <xdr:row>1054</xdr:row>
      <xdr:rowOff>153934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D58AE852-F773-4B8C-A74D-4E4BA83A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423913" y="170456087"/>
          <a:ext cx="11114286" cy="4295238"/>
        </a:xfrm>
        <a:prstGeom prst="rect">
          <a:avLst/>
        </a:prstGeom>
      </xdr:spPr>
    </xdr:pic>
    <xdr:clientData/>
  </xdr:twoCellAnchor>
  <xdr:twoCellAnchor>
    <xdr:from>
      <xdr:col>16</xdr:col>
      <xdr:colOff>229934</xdr:colOff>
      <xdr:row>1028</xdr:row>
      <xdr:rowOff>79323</xdr:rowOff>
    </xdr:from>
    <xdr:to>
      <xdr:col>19</xdr:col>
      <xdr:colOff>413734</xdr:colOff>
      <xdr:row>1036</xdr:row>
      <xdr:rowOff>52493</xdr:rowOff>
    </xdr:to>
    <xdr:sp macro="" textlink="">
      <xdr:nvSpPr>
        <xdr:cNvPr id="122" name="吹き出し: 角を丸めた四角形 121">
          <a:extLst>
            <a:ext uri="{FF2B5EF4-FFF2-40B4-BE49-F238E27FC236}">
              <a16:creationId xmlns:a16="http://schemas.microsoft.com/office/drawing/2014/main" id="{5DED7B97-29C0-46D5-9541-27A903FD7AB8}"/>
            </a:ext>
          </a:extLst>
        </xdr:cNvPr>
        <xdr:cNvSpPr/>
      </xdr:nvSpPr>
      <xdr:spPr>
        <a:xfrm>
          <a:off x="11273412" y="170369758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1057</xdr:row>
      <xdr:rowOff>0</xdr:rowOff>
    </xdr:from>
    <xdr:to>
      <xdr:col>17</xdr:col>
      <xdr:colOff>89854</xdr:colOff>
      <xdr:row>1082</xdr:row>
      <xdr:rowOff>134886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A92F426E-3D47-4C9B-9DE5-5633D278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90217" y="175094348"/>
          <a:ext cx="11133333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1057</xdr:row>
      <xdr:rowOff>0</xdr:rowOff>
    </xdr:from>
    <xdr:to>
      <xdr:col>34</xdr:col>
      <xdr:colOff>70808</xdr:colOff>
      <xdr:row>1082</xdr:row>
      <xdr:rowOff>163458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D79738C1-E99A-4895-B639-78C19CF6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2423913" y="175094348"/>
          <a:ext cx="11114286" cy="4304762"/>
        </a:xfrm>
        <a:prstGeom prst="rect">
          <a:avLst/>
        </a:prstGeom>
      </xdr:spPr>
    </xdr:pic>
    <xdr:clientData/>
  </xdr:twoCellAnchor>
  <xdr:twoCellAnchor>
    <xdr:from>
      <xdr:col>16</xdr:col>
      <xdr:colOff>202326</xdr:colOff>
      <xdr:row>1055</xdr:row>
      <xdr:rowOff>37910</xdr:rowOff>
    </xdr:from>
    <xdr:to>
      <xdr:col>19</xdr:col>
      <xdr:colOff>386126</xdr:colOff>
      <xdr:row>1063</xdr:row>
      <xdr:rowOff>11079</xdr:rowOff>
    </xdr:to>
    <xdr:sp macro="" textlink="">
      <xdr:nvSpPr>
        <xdr:cNvPr id="125" name="吹き出し: 角を丸めた四角形 124">
          <a:extLst>
            <a:ext uri="{FF2B5EF4-FFF2-40B4-BE49-F238E27FC236}">
              <a16:creationId xmlns:a16="http://schemas.microsoft.com/office/drawing/2014/main" id="{B0F0CE2B-3955-4435-9C0F-440BFE4B034F}"/>
            </a:ext>
          </a:extLst>
        </xdr:cNvPr>
        <xdr:cNvSpPr/>
      </xdr:nvSpPr>
      <xdr:spPr>
        <a:xfrm>
          <a:off x="11245804" y="174800953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から離れてから、トレンド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ローソク足の大きさが、かなり違う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1085</xdr:row>
      <xdr:rowOff>0</xdr:rowOff>
    </xdr:from>
    <xdr:to>
      <xdr:col>17</xdr:col>
      <xdr:colOff>80330</xdr:colOff>
      <xdr:row>1111</xdr:row>
      <xdr:rowOff>7330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6839B689-C4D7-46BF-8724-C7C75855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90217" y="179732609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1085</xdr:row>
      <xdr:rowOff>0</xdr:rowOff>
    </xdr:from>
    <xdr:to>
      <xdr:col>34</xdr:col>
      <xdr:colOff>99379</xdr:colOff>
      <xdr:row>1111</xdr:row>
      <xdr:rowOff>7330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1E3C6AE0-B002-417F-876A-C75DFE9B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423913" y="179732609"/>
          <a:ext cx="11142857" cy="4314286"/>
        </a:xfrm>
        <a:prstGeom prst="rect">
          <a:avLst/>
        </a:prstGeom>
      </xdr:spPr>
    </xdr:pic>
    <xdr:clientData/>
  </xdr:twoCellAnchor>
  <xdr:twoCellAnchor>
    <xdr:from>
      <xdr:col>16</xdr:col>
      <xdr:colOff>133305</xdr:colOff>
      <xdr:row>1083</xdr:row>
      <xdr:rowOff>37910</xdr:rowOff>
    </xdr:from>
    <xdr:to>
      <xdr:col>19</xdr:col>
      <xdr:colOff>317105</xdr:colOff>
      <xdr:row>1091</xdr:row>
      <xdr:rowOff>11079</xdr:rowOff>
    </xdr:to>
    <xdr:sp macro="" textlink="">
      <xdr:nvSpPr>
        <xdr:cNvPr id="128" name="吹き出し: 角を丸めた四角形 127">
          <a:extLst>
            <a:ext uri="{FF2B5EF4-FFF2-40B4-BE49-F238E27FC236}">
              <a16:creationId xmlns:a16="http://schemas.microsoft.com/office/drawing/2014/main" id="{913F2D9B-A8F2-46C6-A0FB-6E402081C1D9}"/>
            </a:ext>
          </a:extLst>
        </xdr:cNvPr>
        <xdr:cNvSpPr/>
      </xdr:nvSpPr>
      <xdr:spPr>
        <a:xfrm>
          <a:off x="11176783" y="179439214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から離れてから、トレンド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1113</xdr:row>
      <xdr:rowOff>0</xdr:rowOff>
    </xdr:from>
    <xdr:to>
      <xdr:col>17</xdr:col>
      <xdr:colOff>70807</xdr:colOff>
      <xdr:row>1138</xdr:row>
      <xdr:rowOff>163458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65783275-5AA6-4308-88C3-1937AB06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90217" y="184370870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1113</xdr:row>
      <xdr:rowOff>0</xdr:rowOff>
    </xdr:from>
    <xdr:to>
      <xdr:col>34</xdr:col>
      <xdr:colOff>89855</xdr:colOff>
      <xdr:row>1138</xdr:row>
      <xdr:rowOff>125363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91A40E4-D58C-4312-888A-ED2F21E6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423913" y="184370870"/>
          <a:ext cx="11133333" cy="4266667"/>
        </a:xfrm>
        <a:prstGeom prst="rect">
          <a:avLst/>
        </a:prstGeom>
      </xdr:spPr>
    </xdr:pic>
    <xdr:clientData/>
  </xdr:twoCellAnchor>
  <xdr:twoCellAnchor>
    <xdr:from>
      <xdr:col>16</xdr:col>
      <xdr:colOff>506022</xdr:colOff>
      <xdr:row>1113</xdr:row>
      <xdr:rowOff>162149</xdr:rowOff>
    </xdr:from>
    <xdr:to>
      <xdr:col>20</xdr:col>
      <xdr:colOff>386522</xdr:colOff>
      <xdr:row>1121</xdr:row>
      <xdr:rowOff>135319</xdr:rowOff>
    </xdr:to>
    <xdr:sp macro="" textlink="">
      <xdr:nvSpPr>
        <xdr:cNvPr id="132" name="吹き出し: 角を丸めた四角形 131">
          <a:extLst>
            <a:ext uri="{FF2B5EF4-FFF2-40B4-BE49-F238E27FC236}">
              <a16:creationId xmlns:a16="http://schemas.microsoft.com/office/drawing/2014/main" id="{BF2E0797-45D0-4C11-96C0-BCB3E50FA432}"/>
            </a:ext>
          </a:extLst>
        </xdr:cNvPr>
        <xdr:cNvSpPr/>
      </xdr:nvSpPr>
      <xdr:spPr>
        <a:xfrm>
          <a:off x="11549500" y="184533019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から一度離れてからトレンド終わり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レンジ始まり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1141</xdr:row>
      <xdr:rowOff>0</xdr:rowOff>
    </xdr:from>
    <xdr:to>
      <xdr:col>17</xdr:col>
      <xdr:colOff>108902</xdr:colOff>
      <xdr:row>1166</xdr:row>
      <xdr:rowOff>153933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9A897B-27C2-4B88-AC6F-98C4FE69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0217" y="189009130"/>
          <a:ext cx="11152381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1141</xdr:row>
      <xdr:rowOff>0</xdr:rowOff>
    </xdr:from>
    <xdr:to>
      <xdr:col>34</xdr:col>
      <xdr:colOff>80331</xdr:colOff>
      <xdr:row>1166</xdr:row>
      <xdr:rowOff>163457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D43004BF-C669-4E19-B5AB-6F4FC765F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423913" y="189009130"/>
          <a:ext cx="11123809" cy="4304762"/>
        </a:xfrm>
        <a:prstGeom prst="rect">
          <a:avLst/>
        </a:prstGeom>
      </xdr:spPr>
    </xdr:pic>
    <xdr:clientData/>
  </xdr:twoCellAnchor>
  <xdr:twoCellAnchor>
    <xdr:from>
      <xdr:col>17</xdr:col>
      <xdr:colOff>561239</xdr:colOff>
      <xdr:row>1140</xdr:row>
      <xdr:rowOff>51715</xdr:rowOff>
    </xdr:from>
    <xdr:to>
      <xdr:col>21</xdr:col>
      <xdr:colOff>441740</xdr:colOff>
      <xdr:row>1148</xdr:row>
      <xdr:rowOff>24884</xdr:rowOff>
    </xdr:to>
    <xdr:sp macro="" textlink="">
      <xdr:nvSpPr>
        <xdr:cNvPr id="135" name="吹き出し: 角を丸めた四角形 134">
          <a:extLst>
            <a:ext uri="{FF2B5EF4-FFF2-40B4-BE49-F238E27FC236}">
              <a16:creationId xmlns:a16="http://schemas.microsoft.com/office/drawing/2014/main" id="{4C3715D5-0D88-4A0B-9220-D9E8FBFE95F9}"/>
            </a:ext>
          </a:extLst>
        </xdr:cNvPr>
        <xdr:cNvSpPr/>
      </xdr:nvSpPr>
      <xdr:spPr>
        <a:xfrm>
          <a:off x="12294935" y="188895193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から一度離れてからトレンド終わり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レンジ始まり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ローソク足の大きさは、両方小さい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1168</xdr:row>
      <xdr:rowOff>0</xdr:rowOff>
    </xdr:from>
    <xdr:to>
      <xdr:col>17</xdr:col>
      <xdr:colOff>70807</xdr:colOff>
      <xdr:row>1193</xdr:row>
      <xdr:rowOff>125363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D223DE82-B651-47E4-B23B-7B8B5CC7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90217" y="193481739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1168</xdr:row>
      <xdr:rowOff>0</xdr:rowOff>
    </xdr:from>
    <xdr:to>
      <xdr:col>34</xdr:col>
      <xdr:colOff>89855</xdr:colOff>
      <xdr:row>1193</xdr:row>
      <xdr:rowOff>134886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4A3921B-2199-4141-ACFD-B8F4857BE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423913" y="193481739"/>
          <a:ext cx="11133333" cy="4276190"/>
        </a:xfrm>
        <a:prstGeom prst="rect">
          <a:avLst/>
        </a:prstGeom>
      </xdr:spPr>
    </xdr:pic>
    <xdr:clientData/>
  </xdr:twoCellAnchor>
  <xdr:twoCellAnchor>
    <xdr:from>
      <xdr:col>17</xdr:col>
      <xdr:colOff>119500</xdr:colOff>
      <xdr:row>1176</xdr:row>
      <xdr:rowOff>51716</xdr:rowOff>
    </xdr:from>
    <xdr:to>
      <xdr:col>21</xdr:col>
      <xdr:colOff>1</xdr:colOff>
      <xdr:row>1184</xdr:row>
      <xdr:rowOff>24886</xdr:rowOff>
    </xdr:to>
    <xdr:sp macro="" textlink="">
      <xdr:nvSpPr>
        <xdr:cNvPr id="138" name="吹き出し: 角を丸めた四角形 137">
          <a:extLst>
            <a:ext uri="{FF2B5EF4-FFF2-40B4-BE49-F238E27FC236}">
              <a16:creationId xmlns:a16="http://schemas.microsoft.com/office/drawing/2014/main" id="{A6E7A01A-B5B8-4561-9652-0B94E5B8F70B}"/>
            </a:ext>
          </a:extLst>
        </xdr:cNvPr>
        <xdr:cNvSpPr/>
      </xdr:nvSpPr>
      <xdr:spPr>
        <a:xfrm>
          <a:off x="11853196" y="194858673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1195</xdr:row>
      <xdr:rowOff>0</xdr:rowOff>
    </xdr:from>
    <xdr:to>
      <xdr:col>17</xdr:col>
      <xdr:colOff>192286</xdr:colOff>
      <xdr:row>1219</xdr:row>
      <xdr:rowOff>85190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49B5878D-D920-4FED-AF48-96B8D85D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85800" y="212471000"/>
          <a:ext cx="11165086" cy="43523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1195</xdr:row>
      <xdr:rowOff>0</xdr:rowOff>
    </xdr:from>
    <xdr:to>
      <xdr:col>34</xdr:col>
      <xdr:colOff>211333</xdr:colOff>
      <xdr:row>1219</xdr:row>
      <xdr:rowOff>113762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8C16E2F6-F336-4446-B422-6EAA68B9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87250" y="208676875"/>
          <a:ext cx="11133333" cy="4304762"/>
        </a:xfrm>
        <a:prstGeom prst="rect">
          <a:avLst/>
        </a:prstGeom>
      </xdr:spPr>
    </xdr:pic>
    <xdr:clientData/>
  </xdr:twoCellAnchor>
  <xdr:twoCellAnchor>
    <xdr:from>
      <xdr:col>17</xdr:col>
      <xdr:colOff>278250</xdr:colOff>
      <xdr:row>1198</xdr:row>
      <xdr:rowOff>67591</xdr:rowOff>
    </xdr:from>
    <xdr:to>
      <xdr:col>21</xdr:col>
      <xdr:colOff>158751</xdr:colOff>
      <xdr:row>1206</xdr:row>
      <xdr:rowOff>40761</xdr:rowOff>
    </xdr:to>
    <xdr:sp macro="" textlink="">
      <xdr:nvSpPr>
        <xdr:cNvPr id="141" name="吹き出し: 角を丸めた四角形 140">
          <a:extLst>
            <a:ext uri="{FF2B5EF4-FFF2-40B4-BE49-F238E27FC236}">
              <a16:creationId xmlns:a16="http://schemas.microsoft.com/office/drawing/2014/main" id="{EBD3C4EA-52D5-45BB-8B54-0B2EBC67B4E8}"/>
            </a:ext>
          </a:extLst>
        </xdr:cNvPr>
        <xdr:cNvSpPr/>
      </xdr:nvSpPr>
      <xdr:spPr>
        <a:xfrm>
          <a:off x="11882875" y="209268341"/>
          <a:ext cx="2611001" cy="1370170"/>
        </a:xfrm>
        <a:prstGeom prst="wedgeRoundRectCallout">
          <a:avLst>
            <a:gd name="adj1" fmla="val -321210"/>
            <a:gd name="adj2" fmla="val -130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大きく利確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に沿ってレンジの後、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大きさの違うローソク足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長いひげ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35</xdr:col>
      <xdr:colOff>0</xdr:colOff>
      <xdr:row>1195</xdr:row>
      <xdr:rowOff>0</xdr:rowOff>
    </xdr:from>
    <xdr:to>
      <xdr:col>51</xdr:col>
      <xdr:colOff>211333</xdr:colOff>
      <xdr:row>1219</xdr:row>
      <xdr:rowOff>94714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3544985B-4BB4-420D-882F-26BEB4C5F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91875" y="208676875"/>
          <a:ext cx="11133333" cy="4285714"/>
        </a:xfrm>
        <a:prstGeom prst="rect">
          <a:avLst/>
        </a:prstGeom>
      </xdr:spPr>
    </xdr:pic>
    <xdr:clientData/>
  </xdr:twoCellAnchor>
  <xdr:twoCellAnchor>
    <xdr:from>
      <xdr:col>32</xdr:col>
      <xdr:colOff>675125</xdr:colOff>
      <xdr:row>1194</xdr:row>
      <xdr:rowOff>19966</xdr:rowOff>
    </xdr:from>
    <xdr:to>
      <xdr:col>36</xdr:col>
      <xdr:colOff>555626</xdr:colOff>
      <xdr:row>1201</xdr:row>
      <xdr:rowOff>167761</xdr:rowOff>
    </xdr:to>
    <xdr:sp macro="" textlink="">
      <xdr:nvSpPr>
        <xdr:cNvPr id="143" name="吹き出し: 角を丸めた四角形 142">
          <a:extLst>
            <a:ext uri="{FF2B5EF4-FFF2-40B4-BE49-F238E27FC236}">
              <a16:creationId xmlns:a16="http://schemas.microsoft.com/office/drawing/2014/main" id="{09BD30B1-61A6-4B37-9E10-EDF0661F3B66}"/>
            </a:ext>
          </a:extLst>
        </xdr:cNvPr>
        <xdr:cNvSpPr/>
      </xdr:nvSpPr>
      <xdr:spPr>
        <a:xfrm>
          <a:off x="22519125" y="208522216"/>
          <a:ext cx="2611001" cy="1370170"/>
        </a:xfrm>
        <a:prstGeom prst="wedgeRoundRectCallout">
          <a:avLst>
            <a:gd name="adj1" fmla="val 321451"/>
            <a:gd name="adj2" fmla="val 9602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大きく利確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に沿ってレンジの後、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大きさの違うローソク足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長いひげ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1221</xdr:row>
      <xdr:rowOff>0</xdr:rowOff>
    </xdr:from>
    <xdr:to>
      <xdr:col>17</xdr:col>
      <xdr:colOff>160533</xdr:colOff>
      <xdr:row>1245</xdr:row>
      <xdr:rowOff>28038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57D3DC0C-AD48-462E-81EE-E88DFB7E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85800" y="217093800"/>
          <a:ext cx="11133333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1221</xdr:row>
      <xdr:rowOff>0</xdr:rowOff>
    </xdr:from>
    <xdr:to>
      <xdr:col>34</xdr:col>
      <xdr:colOff>179581</xdr:colOff>
      <xdr:row>1245</xdr:row>
      <xdr:rowOff>28038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F27EA73C-1AD6-42E0-B7C6-75299451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44400" y="217093800"/>
          <a:ext cx="11152381" cy="4295238"/>
        </a:xfrm>
        <a:prstGeom prst="rect">
          <a:avLst/>
        </a:prstGeom>
      </xdr:spPr>
    </xdr:pic>
    <xdr:clientData/>
  </xdr:twoCellAnchor>
  <xdr:twoCellAnchor>
    <xdr:from>
      <xdr:col>17</xdr:col>
      <xdr:colOff>379850</xdr:colOff>
      <xdr:row>1224</xdr:row>
      <xdr:rowOff>118391</xdr:rowOff>
    </xdr:from>
    <xdr:to>
      <xdr:col>21</xdr:col>
      <xdr:colOff>260351</xdr:colOff>
      <xdr:row>1232</xdr:row>
      <xdr:rowOff>91561</xdr:rowOff>
    </xdr:to>
    <xdr:sp macro="" textlink="">
      <xdr:nvSpPr>
        <xdr:cNvPr id="148" name="吹き出し: 角を丸めた四角形 147">
          <a:extLst>
            <a:ext uri="{FF2B5EF4-FFF2-40B4-BE49-F238E27FC236}">
              <a16:creationId xmlns:a16="http://schemas.microsoft.com/office/drawing/2014/main" id="{63838515-0141-4F7E-B546-A0EDC4A20CA5}"/>
            </a:ext>
          </a:extLst>
        </xdr:cNvPr>
        <xdr:cNvSpPr/>
      </xdr:nvSpPr>
      <xdr:spPr>
        <a:xfrm>
          <a:off x="12038450" y="217745591"/>
          <a:ext cx="2623701" cy="1395570"/>
        </a:xfrm>
        <a:prstGeom prst="wedgeRoundRectCallout">
          <a:avLst>
            <a:gd name="adj1" fmla="val -99515"/>
            <a:gd name="adj2" fmla="val -5863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に沿ってレンジの後、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同じくらいの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oneCellAnchor>
    <xdr:from>
      <xdr:col>3</xdr:col>
      <xdr:colOff>63500</xdr:colOff>
      <xdr:row>1176</xdr:row>
      <xdr:rowOff>88900</xdr:rowOff>
    </xdr:from>
    <xdr:ext cx="184731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C46C3624-B755-4F3E-B539-5192761434E5}"/>
            </a:ext>
          </a:extLst>
        </xdr:cNvPr>
        <xdr:cNvSpPr txBox="1"/>
      </xdr:nvSpPr>
      <xdr:spPr>
        <a:xfrm>
          <a:off x="2120900" y="2091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3</xdr:col>
      <xdr:colOff>215900</xdr:colOff>
      <xdr:row>1171</xdr:row>
      <xdr:rowOff>0</xdr:rowOff>
    </xdr:from>
    <xdr:to>
      <xdr:col>10</xdr:col>
      <xdr:colOff>306365</xdr:colOff>
      <xdr:row>1182</xdr:row>
      <xdr:rowOff>152400</xdr:rowOff>
    </xdr:to>
    <xdr:sp macro="" textlink="">
      <xdr:nvSpPr>
        <xdr:cNvPr id="151" name="フリーフォーム: 図形 150">
          <a:extLst>
            <a:ext uri="{FF2B5EF4-FFF2-40B4-BE49-F238E27FC236}">
              <a16:creationId xmlns:a16="http://schemas.microsoft.com/office/drawing/2014/main" id="{B0AC2976-8BAA-484D-BE50-174C140B3D9F}"/>
            </a:ext>
          </a:extLst>
        </xdr:cNvPr>
        <xdr:cNvSpPr/>
      </xdr:nvSpPr>
      <xdr:spPr>
        <a:xfrm>
          <a:off x="2273300" y="208203800"/>
          <a:ext cx="4891065" cy="2108200"/>
        </a:xfrm>
        <a:custGeom>
          <a:avLst/>
          <a:gdLst>
            <a:gd name="connsiteX0" fmla="*/ 0 w 4891065"/>
            <a:gd name="connsiteY0" fmla="*/ 622300 h 2108200"/>
            <a:gd name="connsiteX1" fmla="*/ 63500 w 4891065"/>
            <a:gd name="connsiteY1" fmla="*/ 685800 h 2108200"/>
            <a:gd name="connsiteX2" fmla="*/ 101600 w 4891065"/>
            <a:gd name="connsiteY2" fmla="*/ 711200 h 2108200"/>
            <a:gd name="connsiteX3" fmla="*/ 139700 w 4891065"/>
            <a:gd name="connsiteY3" fmla="*/ 749300 h 2108200"/>
            <a:gd name="connsiteX4" fmla="*/ 177800 w 4891065"/>
            <a:gd name="connsiteY4" fmla="*/ 774700 h 2108200"/>
            <a:gd name="connsiteX5" fmla="*/ 215900 w 4891065"/>
            <a:gd name="connsiteY5" fmla="*/ 812800 h 2108200"/>
            <a:gd name="connsiteX6" fmla="*/ 292100 w 4891065"/>
            <a:gd name="connsiteY6" fmla="*/ 838200 h 2108200"/>
            <a:gd name="connsiteX7" fmla="*/ 381000 w 4891065"/>
            <a:gd name="connsiteY7" fmla="*/ 863600 h 2108200"/>
            <a:gd name="connsiteX8" fmla="*/ 635000 w 4891065"/>
            <a:gd name="connsiteY8" fmla="*/ 850900 h 2108200"/>
            <a:gd name="connsiteX9" fmla="*/ 711200 w 4891065"/>
            <a:gd name="connsiteY9" fmla="*/ 812800 h 2108200"/>
            <a:gd name="connsiteX10" fmla="*/ 749300 w 4891065"/>
            <a:gd name="connsiteY10" fmla="*/ 800100 h 2108200"/>
            <a:gd name="connsiteX11" fmla="*/ 787400 w 4891065"/>
            <a:gd name="connsiteY11" fmla="*/ 774700 h 2108200"/>
            <a:gd name="connsiteX12" fmla="*/ 825500 w 4891065"/>
            <a:gd name="connsiteY12" fmla="*/ 762000 h 2108200"/>
            <a:gd name="connsiteX13" fmla="*/ 901700 w 4891065"/>
            <a:gd name="connsiteY13" fmla="*/ 711200 h 2108200"/>
            <a:gd name="connsiteX14" fmla="*/ 939800 w 4891065"/>
            <a:gd name="connsiteY14" fmla="*/ 685800 h 2108200"/>
            <a:gd name="connsiteX15" fmla="*/ 977900 w 4891065"/>
            <a:gd name="connsiteY15" fmla="*/ 647700 h 2108200"/>
            <a:gd name="connsiteX16" fmla="*/ 1016000 w 4891065"/>
            <a:gd name="connsiteY16" fmla="*/ 635000 h 2108200"/>
            <a:gd name="connsiteX17" fmla="*/ 1054100 w 4891065"/>
            <a:gd name="connsiteY17" fmla="*/ 596900 h 2108200"/>
            <a:gd name="connsiteX18" fmla="*/ 1092200 w 4891065"/>
            <a:gd name="connsiteY18" fmla="*/ 571500 h 2108200"/>
            <a:gd name="connsiteX19" fmla="*/ 1117600 w 4891065"/>
            <a:gd name="connsiteY19" fmla="*/ 520700 h 2108200"/>
            <a:gd name="connsiteX20" fmla="*/ 1193800 w 4891065"/>
            <a:gd name="connsiteY20" fmla="*/ 469900 h 2108200"/>
            <a:gd name="connsiteX21" fmla="*/ 1231900 w 4891065"/>
            <a:gd name="connsiteY21" fmla="*/ 444500 h 2108200"/>
            <a:gd name="connsiteX22" fmla="*/ 1282700 w 4891065"/>
            <a:gd name="connsiteY22" fmla="*/ 393700 h 2108200"/>
            <a:gd name="connsiteX23" fmla="*/ 1333500 w 4891065"/>
            <a:gd name="connsiteY23" fmla="*/ 368300 h 2108200"/>
            <a:gd name="connsiteX24" fmla="*/ 1371600 w 4891065"/>
            <a:gd name="connsiteY24" fmla="*/ 330200 h 2108200"/>
            <a:gd name="connsiteX25" fmla="*/ 1409700 w 4891065"/>
            <a:gd name="connsiteY25" fmla="*/ 304800 h 2108200"/>
            <a:gd name="connsiteX26" fmla="*/ 1447800 w 4891065"/>
            <a:gd name="connsiteY26" fmla="*/ 266700 h 2108200"/>
            <a:gd name="connsiteX27" fmla="*/ 1524000 w 4891065"/>
            <a:gd name="connsiteY27" fmla="*/ 203200 h 2108200"/>
            <a:gd name="connsiteX28" fmla="*/ 1549400 w 4891065"/>
            <a:gd name="connsiteY28" fmla="*/ 165100 h 2108200"/>
            <a:gd name="connsiteX29" fmla="*/ 1587500 w 4891065"/>
            <a:gd name="connsiteY29" fmla="*/ 139700 h 2108200"/>
            <a:gd name="connsiteX30" fmla="*/ 1701800 w 4891065"/>
            <a:gd name="connsiteY30" fmla="*/ 50800 h 2108200"/>
            <a:gd name="connsiteX31" fmla="*/ 1739900 w 4891065"/>
            <a:gd name="connsiteY31" fmla="*/ 25400 h 2108200"/>
            <a:gd name="connsiteX32" fmla="*/ 1778000 w 4891065"/>
            <a:gd name="connsiteY32" fmla="*/ 0 h 2108200"/>
            <a:gd name="connsiteX33" fmla="*/ 1905000 w 4891065"/>
            <a:gd name="connsiteY33" fmla="*/ 12700 h 2108200"/>
            <a:gd name="connsiteX34" fmla="*/ 1943100 w 4891065"/>
            <a:gd name="connsiteY34" fmla="*/ 25400 h 2108200"/>
            <a:gd name="connsiteX35" fmla="*/ 2019300 w 4891065"/>
            <a:gd name="connsiteY35" fmla="*/ 101600 h 2108200"/>
            <a:gd name="connsiteX36" fmla="*/ 2057400 w 4891065"/>
            <a:gd name="connsiteY36" fmla="*/ 139700 h 2108200"/>
            <a:gd name="connsiteX37" fmla="*/ 2095500 w 4891065"/>
            <a:gd name="connsiteY37" fmla="*/ 177800 h 2108200"/>
            <a:gd name="connsiteX38" fmla="*/ 2133600 w 4891065"/>
            <a:gd name="connsiteY38" fmla="*/ 203200 h 2108200"/>
            <a:gd name="connsiteX39" fmla="*/ 2235200 w 4891065"/>
            <a:gd name="connsiteY39" fmla="*/ 317500 h 2108200"/>
            <a:gd name="connsiteX40" fmla="*/ 2273300 w 4891065"/>
            <a:gd name="connsiteY40" fmla="*/ 355600 h 2108200"/>
            <a:gd name="connsiteX41" fmla="*/ 2311400 w 4891065"/>
            <a:gd name="connsiteY41" fmla="*/ 393700 h 2108200"/>
            <a:gd name="connsiteX42" fmla="*/ 2349500 w 4891065"/>
            <a:gd name="connsiteY42" fmla="*/ 419100 h 2108200"/>
            <a:gd name="connsiteX43" fmla="*/ 2413000 w 4891065"/>
            <a:gd name="connsiteY43" fmla="*/ 495300 h 2108200"/>
            <a:gd name="connsiteX44" fmla="*/ 2451100 w 4891065"/>
            <a:gd name="connsiteY44" fmla="*/ 520700 h 2108200"/>
            <a:gd name="connsiteX45" fmla="*/ 2514600 w 4891065"/>
            <a:gd name="connsiteY45" fmla="*/ 584200 h 2108200"/>
            <a:gd name="connsiteX46" fmla="*/ 2578100 w 4891065"/>
            <a:gd name="connsiteY46" fmla="*/ 660400 h 2108200"/>
            <a:gd name="connsiteX47" fmla="*/ 2616200 w 4891065"/>
            <a:gd name="connsiteY47" fmla="*/ 685800 h 2108200"/>
            <a:gd name="connsiteX48" fmla="*/ 2641600 w 4891065"/>
            <a:gd name="connsiteY48" fmla="*/ 723900 h 2108200"/>
            <a:gd name="connsiteX49" fmla="*/ 2717800 w 4891065"/>
            <a:gd name="connsiteY49" fmla="*/ 774700 h 2108200"/>
            <a:gd name="connsiteX50" fmla="*/ 2781300 w 4891065"/>
            <a:gd name="connsiteY50" fmla="*/ 850900 h 2108200"/>
            <a:gd name="connsiteX51" fmla="*/ 2819400 w 4891065"/>
            <a:gd name="connsiteY51" fmla="*/ 876300 h 2108200"/>
            <a:gd name="connsiteX52" fmla="*/ 2870200 w 4891065"/>
            <a:gd name="connsiteY52" fmla="*/ 952500 h 2108200"/>
            <a:gd name="connsiteX53" fmla="*/ 2895600 w 4891065"/>
            <a:gd name="connsiteY53" fmla="*/ 990600 h 2108200"/>
            <a:gd name="connsiteX54" fmla="*/ 2971800 w 4891065"/>
            <a:gd name="connsiteY54" fmla="*/ 1054100 h 2108200"/>
            <a:gd name="connsiteX55" fmla="*/ 3035300 w 4891065"/>
            <a:gd name="connsiteY55" fmla="*/ 1117600 h 2108200"/>
            <a:gd name="connsiteX56" fmla="*/ 3124200 w 4891065"/>
            <a:gd name="connsiteY56" fmla="*/ 1231900 h 2108200"/>
            <a:gd name="connsiteX57" fmla="*/ 3187700 w 4891065"/>
            <a:gd name="connsiteY57" fmla="*/ 1295400 h 2108200"/>
            <a:gd name="connsiteX58" fmla="*/ 3276600 w 4891065"/>
            <a:gd name="connsiteY58" fmla="*/ 1397000 h 2108200"/>
            <a:gd name="connsiteX59" fmla="*/ 3302000 w 4891065"/>
            <a:gd name="connsiteY59" fmla="*/ 1435100 h 2108200"/>
            <a:gd name="connsiteX60" fmla="*/ 3340100 w 4891065"/>
            <a:gd name="connsiteY60" fmla="*/ 1460500 h 2108200"/>
            <a:gd name="connsiteX61" fmla="*/ 3429000 w 4891065"/>
            <a:gd name="connsiteY61" fmla="*/ 1562100 h 2108200"/>
            <a:gd name="connsiteX62" fmla="*/ 3441700 w 4891065"/>
            <a:gd name="connsiteY62" fmla="*/ 1600200 h 2108200"/>
            <a:gd name="connsiteX63" fmla="*/ 3517900 w 4891065"/>
            <a:gd name="connsiteY63" fmla="*/ 1676400 h 2108200"/>
            <a:gd name="connsiteX64" fmla="*/ 3556000 w 4891065"/>
            <a:gd name="connsiteY64" fmla="*/ 1714500 h 2108200"/>
            <a:gd name="connsiteX65" fmla="*/ 3594100 w 4891065"/>
            <a:gd name="connsiteY65" fmla="*/ 1739900 h 2108200"/>
            <a:gd name="connsiteX66" fmla="*/ 3632200 w 4891065"/>
            <a:gd name="connsiteY66" fmla="*/ 1778000 h 2108200"/>
            <a:gd name="connsiteX67" fmla="*/ 3657600 w 4891065"/>
            <a:gd name="connsiteY67" fmla="*/ 1816100 h 2108200"/>
            <a:gd name="connsiteX68" fmla="*/ 3695700 w 4891065"/>
            <a:gd name="connsiteY68" fmla="*/ 1828800 h 2108200"/>
            <a:gd name="connsiteX69" fmla="*/ 3733800 w 4891065"/>
            <a:gd name="connsiteY69" fmla="*/ 1866900 h 2108200"/>
            <a:gd name="connsiteX70" fmla="*/ 3759200 w 4891065"/>
            <a:gd name="connsiteY70" fmla="*/ 1905000 h 2108200"/>
            <a:gd name="connsiteX71" fmla="*/ 3797300 w 4891065"/>
            <a:gd name="connsiteY71" fmla="*/ 1930400 h 2108200"/>
            <a:gd name="connsiteX72" fmla="*/ 3873500 w 4891065"/>
            <a:gd name="connsiteY72" fmla="*/ 1981200 h 2108200"/>
            <a:gd name="connsiteX73" fmla="*/ 3898900 w 4891065"/>
            <a:gd name="connsiteY73" fmla="*/ 2019300 h 2108200"/>
            <a:gd name="connsiteX74" fmla="*/ 4013200 w 4891065"/>
            <a:gd name="connsiteY74" fmla="*/ 2070100 h 2108200"/>
            <a:gd name="connsiteX75" fmla="*/ 4051300 w 4891065"/>
            <a:gd name="connsiteY75" fmla="*/ 2082800 h 2108200"/>
            <a:gd name="connsiteX76" fmla="*/ 4089400 w 4891065"/>
            <a:gd name="connsiteY76" fmla="*/ 2095500 h 2108200"/>
            <a:gd name="connsiteX77" fmla="*/ 4127500 w 4891065"/>
            <a:gd name="connsiteY77" fmla="*/ 2108200 h 2108200"/>
            <a:gd name="connsiteX78" fmla="*/ 4394200 w 4891065"/>
            <a:gd name="connsiteY78" fmla="*/ 2070100 h 2108200"/>
            <a:gd name="connsiteX79" fmla="*/ 4470400 w 4891065"/>
            <a:gd name="connsiteY79" fmla="*/ 2019300 h 2108200"/>
            <a:gd name="connsiteX80" fmla="*/ 4533900 w 4891065"/>
            <a:gd name="connsiteY80" fmla="*/ 1955800 h 2108200"/>
            <a:gd name="connsiteX81" fmla="*/ 4597400 w 4891065"/>
            <a:gd name="connsiteY81" fmla="*/ 1879600 h 2108200"/>
            <a:gd name="connsiteX82" fmla="*/ 4635500 w 4891065"/>
            <a:gd name="connsiteY82" fmla="*/ 1854200 h 2108200"/>
            <a:gd name="connsiteX83" fmla="*/ 4699000 w 4891065"/>
            <a:gd name="connsiteY83" fmla="*/ 1803400 h 2108200"/>
            <a:gd name="connsiteX84" fmla="*/ 4775200 w 4891065"/>
            <a:gd name="connsiteY84" fmla="*/ 1752600 h 2108200"/>
            <a:gd name="connsiteX85" fmla="*/ 4813300 w 4891065"/>
            <a:gd name="connsiteY85" fmla="*/ 1727200 h 2108200"/>
            <a:gd name="connsiteX86" fmla="*/ 4851400 w 4891065"/>
            <a:gd name="connsiteY86" fmla="*/ 1701800 h 2108200"/>
            <a:gd name="connsiteX87" fmla="*/ 4889500 w 4891065"/>
            <a:gd name="connsiteY87" fmla="*/ 1689100 h 2108200"/>
            <a:gd name="connsiteX88" fmla="*/ 4889500 w 4891065"/>
            <a:gd name="connsiteY88" fmla="*/ 1676400 h 210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</a:cxnLst>
          <a:rect l="l" t="t" r="r" b="b"/>
          <a:pathLst>
            <a:path w="4891065" h="2108200">
              <a:moveTo>
                <a:pt x="0" y="622300"/>
              </a:moveTo>
              <a:cubicBezTo>
                <a:pt x="21167" y="643467"/>
                <a:pt x="40972" y="666088"/>
                <a:pt x="63500" y="685800"/>
              </a:cubicBezTo>
              <a:cubicBezTo>
                <a:pt x="74987" y="695851"/>
                <a:pt x="89874" y="701429"/>
                <a:pt x="101600" y="711200"/>
              </a:cubicBezTo>
              <a:cubicBezTo>
                <a:pt x="115398" y="722698"/>
                <a:pt x="125902" y="737802"/>
                <a:pt x="139700" y="749300"/>
              </a:cubicBezTo>
              <a:cubicBezTo>
                <a:pt x="151426" y="759071"/>
                <a:pt x="166074" y="764929"/>
                <a:pt x="177800" y="774700"/>
              </a:cubicBezTo>
              <a:cubicBezTo>
                <a:pt x="191598" y="786198"/>
                <a:pt x="200200" y="804078"/>
                <a:pt x="215900" y="812800"/>
              </a:cubicBezTo>
              <a:cubicBezTo>
                <a:pt x="239305" y="825803"/>
                <a:pt x="266700" y="829733"/>
                <a:pt x="292100" y="838200"/>
              </a:cubicBezTo>
              <a:cubicBezTo>
                <a:pt x="346759" y="856420"/>
                <a:pt x="317213" y="847653"/>
                <a:pt x="381000" y="863600"/>
              </a:cubicBezTo>
              <a:cubicBezTo>
                <a:pt x="465667" y="859367"/>
                <a:pt x="550546" y="858244"/>
                <a:pt x="635000" y="850900"/>
              </a:cubicBezTo>
              <a:cubicBezTo>
                <a:pt x="673642" y="847540"/>
                <a:pt x="677853" y="829473"/>
                <a:pt x="711200" y="812800"/>
              </a:cubicBezTo>
              <a:cubicBezTo>
                <a:pt x="723174" y="806813"/>
                <a:pt x="737326" y="806087"/>
                <a:pt x="749300" y="800100"/>
              </a:cubicBezTo>
              <a:cubicBezTo>
                <a:pt x="762952" y="793274"/>
                <a:pt x="773748" y="781526"/>
                <a:pt x="787400" y="774700"/>
              </a:cubicBezTo>
              <a:cubicBezTo>
                <a:pt x="799374" y="768713"/>
                <a:pt x="813798" y="768501"/>
                <a:pt x="825500" y="762000"/>
              </a:cubicBezTo>
              <a:cubicBezTo>
                <a:pt x="852185" y="747175"/>
                <a:pt x="876300" y="728133"/>
                <a:pt x="901700" y="711200"/>
              </a:cubicBezTo>
              <a:cubicBezTo>
                <a:pt x="914400" y="702733"/>
                <a:pt x="929007" y="696593"/>
                <a:pt x="939800" y="685800"/>
              </a:cubicBezTo>
              <a:cubicBezTo>
                <a:pt x="952500" y="673100"/>
                <a:pt x="962956" y="657663"/>
                <a:pt x="977900" y="647700"/>
              </a:cubicBezTo>
              <a:cubicBezTo>
                <a:pt x="989039" y="640274"/>
                <a:pt x="1003300" y="639233"/>
                <a:pt x="1016000" y="635000"/>
              </a:cubicBezTo>
              <a:cubicBezTo>
                <a:pt x="1028700" y="622300"/>
                <a:pt x="1040302" y="608398"/>
                <a:pt x="1054100" y="596900"/>
              </a:cubicBezTo>
              <a:cubicBezTo>
                <a:pt x="1065826" y="587129"/>
                <a:pt x="1082429" y="583226"/>
                <a:pt x="1092200" y="571500"/>
              </a:cubicBezTo>
              <a:cubicBezTo>
                <a:pt x="1104320" y="556956"/>
                <a:pt x="1104213" y="534087"/>
                <a:pt x="1117600" y="520700"/>
              </a:cubicBezTo>
              <a:cubicBezTo>
                <a:pt x="1139186" y="499114"/>
                <a:pt x="1168400" y="486833"/>
                <a:pt x="1193800" y="469900"/>
              </a:cubicBezTo>
              <a:cubicBezTo>
                <a:pt x="1206500" y="461433"/>
                <a:pt x="1221107" y="455293"/>
                <a:pt x="1231900" y="444500"/>
              </a:cubicBezTo>
              <a:cubicBezTo>
                <a:pt x="1248833" y="427567"/>
                <a:pt x="1263542" y="408068"/>
                <a:pt x="1282700" y="393700"/>
              </a:cubicBezTo>
              <a:cubicBezTo>
                <a:pt x="1297846" y="382341"/>
                <a:pt x="1318094" y="379304"/>
                <a:pt x="1333500" y="368300"/>
              </a:cubicBezTo>
              <a:cubicBezTo>
                <a:pt x="1348115" y="357861"/>
                <a:pt x="1357802" y="341698"/>
                <a:pt x="1371600" y="330200"/>
              </a:cubicBezTo>
              <a:cubicBezTo>
                <a:pt x="1383326" y="320429"/>
                <a:pt x="1397974" y="314571"/>
                <a:pt x="1409700" y="304800"/>
              </a:cubicBezTo>
              <a:cubicBezTo>
                <a:pt x="1423498" y="293302"/>
                <a:pt x="1434002" y="278198"/>
                <a:pt x="1447800" y="266700"/>
              </a:cubicBezTo>
              <a:cubicBezTo>
                <a:pt x="1502291" y="221291"/>
                <a:pt x="1473405" y="263914"/>
                <a:pt x="1524000" y="203200"/>
              </a:cubicBezTo>
              <a:cubicBezTo>
                <a:pt x="1533771" y="191474"/>
                <a:pt x="1538607" y="175893"/>
                <a:pt x="1549400" y="165100"/>
              </a:cubicBezTo>
              <a:cubicBezTo>
                <a:pt x="1560193" y="154307"/>
                <a:pt x="1575774" y="149471"/>
                <a:pt x="1587500" y="139700"/>
              </a:cubicBezTo>
              <a:cubicBezTo>
                <a:pt x="1706872" y="40224"/>
                <a:pt x="1509210" y="179194"/>
                <a:pt x="1701800" y="50800"/>
              </a:cubicBezTo>
              <a:lnTo>
                <a:pt x="1739900" y="25400"/>
              </a:lnTo>
              <a:lnTo>
                <a:pt x="1778000" y="0"/>
              </a:lnTo>
              <a:cubicBezTo>
                <a:pt x="1820333" y="4233"/>
                <a:pt x="1862950" y="6231"/>
                <a:pt x="1905000" y="12700"/>
              </a:cubicBezTo>
              <a:cubicBezTo>
                <a:pt x="1918231" y="14736"/>
                <a:pt x="1932533" y="17181"/>
                <a:pt x="1943100" y="25400"/>
              </a:cubicBezTo>
              <a:cubicBezTo>
                <a:pt x="1971454" y="47453"/>
                <a:pt x="1993900" y="76200"/>
                <a:pt x="2019300" y="101600"/>
              </a:cubicBezTo>
              <a:lnTo>
                <a:pt x="2057400" y="139700"/>
              </a:lnTo>
              <a:cubicBezTo>
                <a:pt x="2070100" y="152400"/>
                <a:pt x="2080556" y="167837"/>
                <a:pt x="2095500" y="177800"/>
              </a:cubicBezTo>
              <a:lnTo>
                <a:pt x="2133600" y="203200"/>
              </a:lnTo>
              <a:cubicBezTo>
                <a:pt x="2178925" y="271188"/>
                <a:pt x="2148207" y="230507"/>
                <a:pt x="2235200" y="317500"/>
              </a:cubicBezTo>
              <a:lnTo>
                <a:pt x="2273300" y="355600"/>
              </a:lnTo>
              <a:cubicBezTo>
                <a:pt x="2286000" y="368300"/>
                <a:pt x="2296456" y="383737"/>
                <a:pt x="2311400" y="393700"/>
              </a:cubicBezTo>
              <a:lnTo>
                <a:pt x="2349500" y="419100"/>
              </a:lnTo>
              <a:cubicBezTo>
                <a:pt x="2374475" y="456562"/>
                <a:pt x="2376330" y="464742"/>
                <a:pt x="2413000" y="495300"/>
              </a:cubicBezTo>
              <a:cubicBezTo>
                <a:pt x="2424726" y="505071"/>
                <a:pt x="2438400" y="512233"/>
                <a:pt x="2451100" y="520700"/>
              </a:cubicBezTo>
              <a:cubicBezTo>
                <a:pt x="2497667" y="590550"/>
                <a:pt x="2451100" y="531283"/>
                <a:pt x="2514600" y="584200"/>
              </a:cubicBezTo>
              <a:cubicBezTo>
                <a:pt x="2639434" y="688228"/>
                <a:pt x="2478200" y="560500"/>
                <a:pt x="2578100" y="660400"/>
              </a:cubicBezTo>
              <a:cubicBezTo>
                <a:pt x="2588893" y="671193"/>
                <a:pt x="2603500" y="677333"/>
                <a:pt x="2616200" y="685800"/>
              </a:cubicBezTo>
              <a:cubicBezTo>
                <a:pt x="2624667" y="698500"/>
                <a:pt x="2630113" y="713849"/>
                <a:pt x="2641600" y="723900"/>
              </a:cubicBezTo>
              <a:cubicBezTo>
                <a:pt x="2664574" y="744002"/>
                <a:pt x="2717800" y="774700"/>
                <a:pt x="2717800" y="774700"/>
              </a:cubicBezTo>
              <a:cubicBezTo>
                <a:pt x="2742775" y="812162"/>
                <a:pt x="2744630" y="820342"/>
                <a:pt x="2781300" y="850900"/>
              </a:cubicBezTo>
              <a:cubicBezTo>
                <a:pt x="2793026" y="860671"/>
                <a:pt x="2806700" y="867833"/>
                <a:pt x="2819400" y="876300"/>
              </a:cubicBezTo>
              <a:lnTo>
                <a:pt x="2870200" y="952500"/>
              </a:lnTo>
              <a:cubicBezTo>
                <a:pt x="2878667" y="965200"/>
                <a:pt x="2882900" y="982133"/>
                <a:pt x="2895600" y="990600"/>
              </a:cubicBezTo>
              <a:cubicBezTo>
                <a:pt x="2933062" y="1015575"/>
                <a:pt x="2941242" y="1017430"/>
                <a:pt x="2971800" y="1054100"/>
              </a:cubicBezTo>
              <a:cubicBezTo>
                <a:pt x="3024717" y="1117600"/>
                <a:pt x="2965450" y="1071033"/>
                <a:pt x="3035300" y="1117600"/>
              </a:cubicBezTo>
              <a:cubicBezTo>
                <a:pt x="3070001" y="1221704"/>
                <a:pt x="3009979" y="1060568"/>
                <a:pt x="3124200" y="1231900"/>
              </a:cubicBezTo>
              <a:cubicBezTo>
                <a:pt x="3158067" y="1282700"/>
                <a:pt x="3136900" y="1261533"/>
                <a:pt x="3187700" y="1295400"/>
              </a:cubicBezTo>
              <a:cubicBezTo>
                <a:pt x="3246967" y="1384300"/>
                <a:pt x="3213100" y="1354667"/>
                <a:pt x="3276600" y="1397000"/>
              </a:cubicBezTo>
              <a:cubicBezTo>
                <a:pt x="3285067" y="1409700"/>
                <a:pt x="3291207" y="1424307"/>
                <a:pt x="3302000" y="1435100"/>
              </a:cubicBezTo>
              <a:cubicBezTo>
                <a:pt x="3312793" y="1445893"/>
                <a:pt x="3330049" y="1449013"/>
                <a:pt x="3340100" y="1460500"/>
              </a:cubicBezTo>
              <a:cubicBezTo>
                <a:pt x="3443817" y="1579033"/>
                <a:pt x="3343275" y="1504950"/>
                <a:pt x="3429000" y="1562100"/>
              </a:cubicBezTo>
              <a:cubicBezTo>
                <a:pt x="3433233" y="1574800"/>
                <a:pt x="3433481" y="1589633"/>
                <a:pt x="3441700" y="1600200"/>
              </a:cubicBezTo>
              <a:cubicBezTo>
                <a:pt x="3463753" y="1628554"/>
                <a:pt x="3492500" y="1651000"/>
                <a:pt x="3517900" y="1676400"/>
              </a:cubicBezTo>
              <a:cubicBezTo>
                <a:pt x="3530600" y="1689100"/>
                <a:pt x="3541056" y="1704537"/>
                <a:pt x="3556000" y="1714500"/>
              </a:cubicBezTo>
              <a:cubicBezTo>
                <a:pt x="3568700" y="1722967"/>
                <a:pt x="3582374" y="1730129"/>
                <a:pt x="3594100" y="1739900"/>
              </a:cubicBezTo>
              <a:cubicBezTo>
                <a:pt x="3607898" y="1751398"/>
                <a:pt x="3620702" y="1764202"/>
                <a:pt x="3632200" y="1778000"/>
              </a:cubicBezTo>
              <a:cubicBezTo>
                <a:pt x="3641971" y="1789726"/>
                <a:pt x="3645681" y="1806565"/>
                <a:pt x="3657600" y="1816100"/>
              </a:cubicBezTo>
              <a:cubicBezTo>
                <a:pt x="3668053" y="1824463"/>
                <a:pt x="3683000" y="1824567"/>
                <a:pt x="3695700" y="1828800"/>
              </a:cubicBezTo>
              <a:cubicBezTo>
                <a:pt x="3708400" y="1841500"/>
                <a:pt x="3722302" y="1853102"/>
                <a:pt x="3733800" y="1866900"/>
              </a:cubicBezTo>
              <a:cubicBezTo>
                <a:pt x="3743571" y="1878626"/>
                <a:pt x="3748407" y="1894207"/>
                <a:pt x="3759200" y="1905000"/>
              </a:cubicBezTo>
              <a:cubicBezTo>
                <a:pt x="3769993" y="1915793"/>
                <a:pt x="3785574" y="1920629"/>
                <a:pt x="3797300" y="1930400"/>
              </a:cubicBezTo>
              <a:cubicBezTo>
                <a:pt x="3860721" y="1983251"/>
                <a:pt x="3806543" y="1958881"/>
                <a:pt x="3873500" y="1981200"/>
              </a:cubicBezTo>
              <a:cubicBezTo>
                <a:pt x="3881967" y="1993900"/>
                <a:pt x="3888107" y="2008507"/>
                <a:pt x="3898900" y="2019300"/>
              </a:cubicBezTo>
              <a:cubicBezTo>
                <a:pt x="3929089" y="2049489"/>
                <a:pt x="3975474" y="2057525"/>
                <a:pt x="4013200" y="2070100"/>
              </a:cubicBezTo>
              <a:lnTo>
                <a:pt x="4051300" y="2082800"/>
              </a:lnTo>
              <a:lnTo>
                <a:pt x="4089400" y="2095500"/>
              </a:lnTo>
              <a:lnTo>
                <a:pt x="4127500" y="2108200"/>
              </a:lnTo>
              <a:cubicBezTo>
                <a:pt x="4164362" y="2105743"/>
                <a:pt x="4333500" y="2110567"/>
                <a:pt x="4394200" y="2070100"/>
              </a:cubicBezTo>
              <a:lnTo>
                <a:pt x="4470400" y="2019300"/>
              </a:lnTo>
              <a:cubicBezTo>
                <a:pt x="4516967" y="1949450"/>
                <a:pt x="4470400" y="2008717"/>
                <a:pt x="4533900" y="1955800"/>
              </a:cubicBezTo>
              <a:cubicBezTo>
                <a:pt x="4658734" y="1851772"/>
                <a:pt x="4497500" y="1979500"/>
                <a:pt x="4597400" y="1879600"/>
              </a:cubicBezTo>
              <a:cubicBezTo>
                <a:pt x="4608193" y="1868807"/>
                <a:pt x="4622800" y="1862667"/>
                <a:pt x="4635500" y="1854200"/>
              </a:cubicBezTo>
              <a:cubicBezTo>
                <a:pt x="4682432" y="1783802"/>
                <a:pt x="4634048" y="1839484"/>
                <a:pt x="4699000" y="1803400"/>
              </a:cubicBezTo>
              <a:cubicBezTo>
                <a:pt x="4725685" y="1788575"/>
                <a:pt x="4749800" y="1769533"/>
                <a:pt x="4775200" y="1752600"/>
              </a:cubicBezTo>
              <a:lnTo>
                <a:pt x="4813300" y="1727200"/>
              </a:lnTo>
              <a:cubicBezTo>
                <a:pt x="4826000" y="1718733"/>
                <a:pt x="4836920" y="1706627"/>
                <a:pt x="4851400" y="1701800"/>
              </a:cubicBezTo>
              <a:cubicBezTo>
                <a:pt x="4864100" y="1697567"/>
                <a:pt x="4878361" y="1696526"/>
                <a:pt x="4889500" y="1689100"/>
              </a:cubicBezTo>
              <a:cubicBezTo>
                <a:pt x="4893022" y="1686752"/>
                <a:pt x="4889500" y="1680633"/>
                <a:pt x="4889500" y="1676400"/>
              </a:cubicBezTo>
            </a:path>
          </a:pathLst>
        </a:cu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622300</xdr:colOff>
      <xdr:row>1146</xdr:row>
      <xdr:rowOff>101600</xdr:rowOff>
    </xdr:from>
    <xdr:to>
      <xdr:col>11</xdr:col>
      <xdr:colOff>50800</xdr:colOff>
      <xdr:row>1158</xdr:row>
      <xdr:rowOff>12700</xdr:rowOff>
    </xdr:to>
    <xdr:sp macro="" textlink="">
      <xdr:nvSpPr>
        <xdr:cNvPr id="152" name="フリーフォーム: 図形 151">
          <a:extLst>
            <a:ext uri="{FF2B5EF4-FFF2-40B4-BE49-F238E27FC236}">
              <a16:creationId xmlns:a16="http://schemas.microsoft.com/office/drawing/2014/main" id="{FFB0C0F1-2778-4401-89A2-3CE43A635703}"/>
            </a:ext>
          </a:extLst>
        </xdr:cNvPr>
        <xdr:cNvSpPr/>
      </xdr:nvSpPr>
      <xdr:spPr>
        <a:xfrm>
          <a:off x="1308100" y="203860400"/>
          <a:ext cx="6286500" cy="2044700"/>
        </a:xfrm>
        <a:custGeom>
          <a:avLst/>
          <a:gdLst>
            <a:gd name="connsiteX0" fmla="*/ 0 w 6286500"/>
            <a:gd name="connsiteY0" fmla="*/ 1981200 h 2044700"/>
            <a:gd name="connsiteX1" fmla="*/ 101600 w 6286500"/>
            <a:gd name="connsiteY1" fmla="*/ 2019300 h 2044700"/>
            <a:gd name="connsiteX2" fmla="*/ 165100 w 6286500"/>
            <a:gd name="connsiteY2" fmla="*/ 2032000 h 2044700"/>
            <a:gd name="connsiteX3" fmla="*/ 215900 w 6286500"/>
            <a:gd name="connsiteY3" fmla="*/ 2044700 h 2044700"/>
            <a:gd name="connsiteX4" fmla="*/ 596900 w 6286500"/>
            <a:gd name="connsiteY4" fmla="*/ 2032000 h 2044700"/>
            <a:gd name="connsiteX5" fmla="*/ 635000 w 6286500"/>
            <a:gd name="connsiteY5" fmla="*/ 2019300 h 2044700"/>
            <a:gd name="connsiteX6" fmla="*/ 736600 w 6286500"/>
            <a:gd name="connsiteY6" fmla="*/ 2006600 h 2044700"/>
            <a:gd name="connsiteX7" fmla="*/ 850900 w 6286500"/>
            <a:gd name="connsiteY7" fmla="*/ 1981200 h 2044700"/>
            <a:gd name="connsiteX8" fmla="*/ 889000 w 6286500"/>
            <a:gd name="connsiteY8" fmla="*/ 1968500 h 2044700"/>
            <a:gd name="connsiteX9" fmla="*/ 965200 w 6286500"/>
            <a:gd name="connsiteY9" fmla="*/ 1955800 h 2044700"/>
            <a:gd name="connsiteX10" fmla="*/ 1003300 w 6286500"/>
            <a:gd name="connsiteY10" fmla="*/ 1943100 h 2044700"/>
            <a:gd name="connsiteX11" fmla="*/ 1397000 w 6286500"/>
            <a:gd name="connsiteY11" fmla="*/ 1930400 h 2044700"/>
            <a:gd name="connsiteX12" fmla="*/ 1485900 w 6286500"/>
            <a:gd name="connsiteY12" fmla="*/ 1917700 h 2044700"/>
            <a:gd name="connsiteX13" fmla="*/ 1524000 w 6286500"/>
            <a:gd name="connsiteY13" fmla="*/ 1905000 h 2044700"/>
            <a:gd name="connsiteX14" fmla="*/ 1663700 w 6286500"/>
            <a:gd name="connsiteY14" fmla="*/ 1892300 h 2044700"/>
            <a:gd name="connsiteX15" fmla="*/ 1803400 w 6286500"/>
            <a:gd name="connsiteY15" fmla="*/ 1866900 h 2044700"/>
            <a:gd name="connsiteX16" fmla="*/ 1930400 w 6286500"/>
            <a:gd name="connsiteY16" fmla="*/ 1816100 h 2044700"/>
            <a:gd name="connsiteX17" fmla="*/ 1968500 w 6286500"/>
            <a:gd name="connsiteY17" fmla="*/ 1790700 h 2044700"/>
            <a:gd name="connsiteX18" fmla="*/ 2032000 w 6286500"/>
            <a:gd name="connsiteY18" fmla="*/ 1778000 h 2044700"/>
            <a:gd name="connsiteX19" fmla="*/ 2082800 w 6286500"/>
            <a:gd name="connsiteY19" fmla="*/ 1765300 h 2044700"/>
            <a:gd name="connsiteX20" fmla="*/ 2120900 w 6286500"/>
            <a:gd name="connsiteY20" fmla="*/ 1739900 h 2044700"/>
            <a:gd name="connsiteX21" fmla="*/ 2197100 w 6286500"/>
            <a:gd name="connsiteY21" fmla="*/ 1714500 h 2044700"/>
            <a:gd name="connsiteX22" fmla="*/ 2235200 w 6286500"/>
            <a:gd name="connsiteY22" fmla="*/ 1701800 h 2044700"/>
            <a:gd name="connsiteX23" fmla="*/ 2286000 w 6286500"/>
            <a:gd name="connsiteY23" fmla="*/ 1676400 h 2044700"/>
            <a:gd name="connsiteX24" fmla="*/ 2324100 w 6286500"/>
            <a:gd name="connsiteY24" fmla="*/ 1663700 h 2044700"/>
            <a:gd name="connsiteX25" fmla="*/ 2362200 w 6286500"/>
            <a:gd name="connsiteY25" fmla="*/ 1638300 h 2044700"/>
            <a:gd name="connsiteX26" fmla="*/ 2451100 w 6286500"/>
            <a:gd name="connsiteY26" fmla="*/ 1600200 h 2044700"/>
            <a:gd name="connsiteX27" fmla="*/ 2527300 w 6286500"/>
            <a:gd name="connsiteY27" fmla="*/ 1549400 h 2044700"/>
            <a:gd name="connsiteX28" fmla="*/ 2565400 w 6286500"/>
            <a:gd name="connsiteY28" fmla="*/ 1536700 h 2044700"/>
            <a:gd name="connsiteX29" fmla="*/ 2616200 w 6286500"/>
            <a:gd name="connsiteY29" fmla="*/ 1524000 h 2044700"/>
            <a:gd name="connsiteX30" fmla="*/ 2667000 w 6286500"/>
            <a:gd name="connsiteY30" fmla="*/ 1498600 h 2044700"/>
            <a:gd name="connsiteX31" fmla="*/ 2768600 w 6286500"/>
            <a:gd name="connsiteY31" fmla="*/ 1473200 h 2044700"/>
            <a:gd name="connsiteX32" fmla="*/ 2882900 w 6286500"/>
            <a:gd name="connsiteY32" fmla="*/ 1435100 h 2044700"/>
            <a:gd name="connsiteX33" fmla="*/ 2959100 w 6286500"/>
            <a:gd name="connsiteY33" fmla="*/ 1409700 h 2044700"/>
            <a:gd name="connsiteX34" fmla="*/ 2997200 w 6286500"/>
            <a:gd name="connsiteY34" fmla="*/ 1397000 h 2044700"/>
            <a:gd name="connsiteX35" fmla="*/ 3060700 w 6286500"/>
            <a:gd name="connsiteY35" fmla="*/ 1384300 h 2044700"/>
            <a:gd name="connsiteX36" fmla="*/ 3111500 w 6286500"/>
            <a:gd name="connsiteY36" fmla="*/ 1358900 h 2044700"/>
            <a:gd name="connsiteX37" fmla="*/ 3225800 w 6286500"/>
            <a:gd name="connsiteY37" fmla="*/ 1320800 h 2044700"/>
            <a:gd name="connsiteX38" fmla="*/ 3276600 w 6286500"/>
            <a:gd name="connsiteY38" fmla="*/ 1295400 h 2044700"/>
            <a:gd name="connsiteX39" fmla="*/ 3390900 w 6286500"/>
            <a:gd name="connsiteY39" fmla="*/ 1231900 h 2044700"/>
            <a:gd name="connsiteX40" fmla="*/ 3517900 w 6286500"/>
            <a:gd name="connsiteY40" fmla="*/ 1193800 h 2044700"/>
            <a:gd name="connsiteX41" fmla="*/ 3606800 w 6286500"/>
            <a:gd name="connsiteY41" fmla="*/ 1155700 h 2044700"/>
            <a:gd name="connsiteX42" fmla="*/ 3683000 w 6286500"/>
            <a:gd name="connsiteY42" fmla="*/ 1092200 h 2044700"/>
            <a:gd name="connsiteX43" fmla="*/ 3721100 w 6286500"/>
            <a:gd name="connsiteY43" fmla="*/ 1066800 h 2044700"/>
            <a:gd name="connsiteX44" fmla="*/ 3784600 w 6286500"/>
            <a:gd name="connsiteY44" fmla="*/ 952500 h 2044700"/>
            <a:gd name="connsiteX45" fmla="*/ 3822700 w 6286500"/>
            <a:gd name="connsiteY45" fmla="*/ 927100 h 2044700"/>
            <a:gd name="connsiteX46" fmla="*/ 3886200 w 6286500"/>
            <a:gd name="connsiteY46" fmla="*/ 825500 h 2044700"/>
            <a:gd name="connsiteX47" fmla="*/ 3937000 w 6286500"/>
            <a:gd name="connsiteY47" fmla="*/ 749300 h 2044700"/>
            <a:gd name="connsiteX48" fmla="*/ 3975100 w 6286500"/>
            <a:gd name="connsiteY48" fmla="*/ 673100 h 2044700"/>
            <a:gd name="connsiteX49" fmla="*/ 4013200 w 6286500"/>
            <a:gd name="connsiteY49" fmla="*/ 609600 h 2044700"/>
            <a:gd name="connsiteX50" fmla="*/ 4051300 w 6286500"/>
            <a:gd name="connsiteY50" fmla="*/ 571500 h 2044700"/>
            <a:gd name="connsiteX51" fmla="*/ 4152900 w 6286500"/>
            <a:gd name="connsiteY51" fmla="*/ 457200 h 2044700"/>
            <a:gd name="connsiteX52" fmla="*/ 4292600 w 6286500"/>
            <a:gd name="connsiteY52" fmla="*/ 381000 h 2044700"/>
            <a:gd name="connsiteX53" fmla="*/ 4356100 w 6286500"/>
            <a:gd name="connsiteY53" fmla="*/ 355600 h 2044700"/>
            <a:gd name="connsiteX54" fmla="*/ 4406900 w 6286500"/>
            <a:gd name="connsiteY54" fmla="*/ 330200 h 2044700"/>
            <a:gd name="connsiteX55" fmla="*/ 4470400 w 6286500"/>
            <a:gd name="connsiteY55" fmla="*/ 292100 h 2044700"/>
            <a:gd name="connsiteX56" fmla="*/ 4546600 w 6286500"/>
            <a:gd name="connsiteY56" fmla="*/ 266700 h 2044700"/>
            <a:gd name="connsiteX57" fmla="*/ 4686300 w 6286500"/>
            <a:gd name="connsiteY57" fmla="*/ 190500 h 2044700"/>
            <a:gd name="connsiteX58" fmla="*/ 4775200 w 6286500"/>
            <a:gd name="connsiteY58" fmla="*/ 152400 h 2044700"/>
            <a:gd name="connsiteX59" fmla="*/ 4851400 w 6286500"/>
            <a:gd name="connsiteY59" fmla="*/ 127000 h 2044700"/>
            <a:gd name="connsiteX60" fmla="*/ 4927600 w 6286500"/>
            <a:gd name="connsiteY60" fmla="*/ 101600 h 2044700"/>
            <a:gd name="connsiteX61" fmla="*/ 4965700 w 6286500"/>
            <a:gd name="connsiteY61" fmla="*/ 88900 h 2044700"/>
            <a:gd name="connsiteX62" fmla="*/ 5041900 w 6286500"/>
            <a:gd name="connsiteY62" fmla="*/ 50800 h 2044700"/>
            <a:gd name="connsiteX63" fmla="*/ 5168900 w 6286500"/>
            <a:gd name="connsiteY63" fmla="*/ 12700 h 2044700"/>
            <a:gd name="connsiteX64" fmla="*/ 5207000 w 6286500"/>
            <a:gd name="connsiteY64" fmla="*/ 0 h 2044700"/>
            <a:gd name="connsiteX65" fmla="*/ 5410200 w 6286500"/>
            <a:gd name="connsiteY65" fmla="*/ 12700 h 2044700"/>
            <a:gd name="connsiteX66" fmla="*/ 5740400 w 6286500"/>
            <a:gd name="connsiteY66" fmla="*/ 25400 h 2044700"/>
            <a:gd name="connsiteX67" fmla="*/ 5791200 w 6286500"/>
            <a:gd name="connsiteY67" fmla="*/ 38100 h 2044700"/>
            <a:gd name="connsiteX68" fmla="*/ 5918200 w 6286500"/>
            <a:gd name="connsiteY68" fmla="*/ 50800 h 2044700"/>
            <a:gd name="connsiteX69" fmla="*/ 5994400 w 6286500"/>
            <a:gd name="connsiteY69" fmla="*/ 76200 h 2044700"/>
            <a:gd name="connsiteX70" fmla="*/ 6235700 w 6286500"/>
            <a:gd name="connsiteY70" fmla="*/ 101600 h 2044700"/>
            <a:gd name="connsiteX71" fmla="*/ 6286500 w 6286500"/>
            <a:gd name="connsiteY71" fmla="*/ 114300 h 2044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</a:cxnLst>
          <a:rect l="l" t="t" r="r" b="b"/>
          <a:pathLst>
            <a:path w="6286500" h="2044700">
              <a:moveTo>
                <a:pt x="0" y="1981200"/>
              </a:moveTo>
              <a:cubicBezTo>
                <a:pt x="19423" y="1988969"/>
                <a:pt x="75055" y="2012664"/>
                <a:pt x="101600" y="2019300"/>
              </a:cubicBezTo>
              <a:cubicBezTo>
                <a:pt x="122541" y="2024535"/>
                <a:pt x="144028" y="2027317"/>
                <a:pt x="165100" y="2032000"/>
              </a:cubicBezTo>
              <a:cubicBezTo>
                <a:pt x="182139" y="2035786"/>
                <a:pt x="198967" y="2040467"/>
                <a:pt x="215900" y="2044700"/>
              </a:cubicBezTo>
              <a:cubicBezTo>
                <a:pt x="342900" y="2040467"/>
                <a:pt x="470062" y="2039687"/>
                <a:pt x="596900" y="2032000"/>
              </a:cubicBezTo>
              <a:cubicBezTo>
                <a:pt x="610262" y="2031190"/>
                <a:pt x="621829" y="2021695"/>
                <a:pt x="635000" y="2019300"/>
              </a:cubicBezTo>
              <a:cubicBezTo>
                <a:pt x="668580" y="2013195"/>
                <a:pt x="702733" y="2010833"/>
                <a:pt x="736600" y="2006600"/>
              </a:cubicBezTo>
              <a:cubicBezTo>
                <a:pt x="822369" y="1978010"/>
                <a:pt x="716793" y="2011002"/>
                <a:pt x="850900" y="1981200"/>
              </a:cubicBezTo>
              <a:cubicBezTo>
                <a:pt x="863968" y="1978296"/>
                <a:pt x="875932" y="1971404"/>
                <a:pt x="889000" y="1968500"/>
              </a:cubicBezTo>
              <a:cubicBezTo>
                <a:pt x="914137" y="1962914"/>
                <a:pt x="940063" y="1961386"/>
                <a:pt x="965200" y="1955800"/>
              </a:cubicBezTo>
              <a:cubicBezTo>
                <a:pt x="978268" y="1952896"/>
                <a:pt x="989936" y="1943886"/>
                <a:pt x="1003300" y="1943100"/>
              </a:cubicBezTo>
              <a:cubicBezTo>
                <a:pt x="1134375" y="1935390"/>
                <a:pt x="1265767" y="1934633"/>
                <a:pt x="1397000" y="1930400"/>
              </a:cubicBezTo>
              <a:cubicBezTo>
                <a:pt x="1426633" y="1926167"/>
                <a:pt x="1456547" y="1923571"/>
                <a:pt x="1485900" y="1917700"/>
              </a:cubicBezTo>
              <a:cubicBezTo>
                <a:pt x="1499027" y="1915075"/>
                <a:pt x="1510748" y="1906893"/>
                <a:pt x="1524000" y="1905000"/>
              </a:cubicBezTo>
              <a:cubicBezTo>
                <a:pt x="1570289" y="1898387"/>
                <a:pt x="1617262" y="1897763"/>
                <a:pt x="1663700" y="1892300"/>
              </a:cubicBezTo>
              <a:cubicBezTo>
                <a:pt x="1680725" y="1890297"/>
                <a:pt x="1782103" y="1872708"/>
                <a:pt x="1803400" y="1866900"/>
              </a:cubicBezTo>
              <a:cubicBezTo>
                <a:pt x="1853177" y="1853324"/>
                <a:pt x="1887036" y="1840879"/>
                <a:pt x="1930400" y="1816100"/>
              </a:cubicBezTo>
              <a:cubicBezTo>
                <a:pt x="1943652" y="1808527"/>
                <a:pt x="1954208" y="1796059"/>
                <a:pt x="1968500" y="1790700"/>
              </a:cubicBezTo>
              <a:cubicBezTo>
                <a:pt x="1988711" y="1783121"/>
                <a:pt x="2010928" y="1782683"/>
                <a:pt x="2032000" y="1778000"/>
              </a:cubicBezTo>
              <a:cubicBezTo>
                <a:pt x="2049039" y="1774214"/>
                <a:pt x="2065867" y="1769533"/>
                <a:pt x="2082800" y="1765300"/>
              </a:cubicBezTo>
              <a:cubicBezTo>
                <a:pt x="2095500" y="1756833"/>
                <a:pt x="2106952" y="1746099"/>
                <a:pt x="2120900" y="1739900"/>
              </a:cubicBezTo>
              <a:cubicBezTo>
                <a:pt x="2145366" y="1729026"/>
                <a:pt x="2171700" y="1722967"/>
                <a:pt x="2197100" y="1714500"/>
              </a:cubicBezTo>
              <a:cubicBezTo>
                <a:pt x="2209800" y="1710267"/>
                <a:pt x="2223226" y="1707787"/>
                <a:pt x="2235200" y="1701800"/>
              </a:cubicBezTo>
              <a:cubicBezTo>
                <a:pt x="2252133" y="1693333"/>
                <a:pt x="2268599" y="1683858"/>
                <a:pt x="2286000" y="1676400"/>
              </a:cubicBezTo>
              <a:cubicBezTo>
                <a:pt x="2298305" y="1671127"/>
                <a:pt x="2312126" y="1669687"/>
                <a:pt x="2324100" y="1663700"/>
              </a:cubicBezTo>
              <a:cubicBezTo>
                <a:pt x="2337752" y="1656874"/>
                <a:pt x="2348548" y="1645126"/>
                <a:pt x="2362200" y="1638300"/>
              </a:cubicBezTo>
              <a:cubicBezTo>
                <a:pt x="2467307" y="1585746"/>
                <a:pt x="2318964" y="1679482"/>
                <a:pt x="2451100" y="1600200"/>
              </a:cubicBezTo>
              <a:cubicBezTo>
                <a:pt x="2477277" y="1584494"/>
                <a:pt x="2498340" y="1559053"/>
                <a:pt x="2527300" y="1549400"/>
              </a:cubicBezTo>
              <a:cubicBezTo>
                <a:pt x="2540000" y="1545167"/>
                <a:pt x="2552528" y="1540378"/>
                <a:pt x="2565400" y="1536700"/>
              </a:cubicBezTo>
              <a:cubicBezTo>
                <a:pt x="2582183" y="1531905"/>
                <a:pt x="2599857" y="1530129"/>
                <a:pt x="2616200" y="1524000"/>
              </a:cubicBezTo>
              <a:cubicBezTo>
                <a:pt x="2633927" y="1517353"/>
                <a:pt x="2649039" y="1504587"/>
                <a:pt x="2667000" y="1498600"/>
              </a:cubicBezTo>
              <a:cubicBezTo>
                <a:pt x="2700118" y="1487561"/>
                <a:pt x="2737376" y="1488812"/>
                <a:pt x="2768600" y="1473200"/>
              </a:cubicBezTo>
              <a:cubicBezTo>
                <a:pt x="2861739" y="1426630"/>
                <a:pt x="2774575" y="1464643"/>
                <a:pt x="2882900" y="1435100"/>
              </a:cubicBezTo>
              <a:cubicBezTo>
                <a:pt x="2908731" y="1428055"/>
                <a:pt x="2933700" y="1418167"/>
                <a:pt x="2959100" y="1409700"/>
              </a:cubicBezTo>
              <a:cubicBezTo>
                <a:pt x="2971800" y="1405467"/>
                <a:pt x="2984073" y="1399625"/>
                <a:pt x="2997200" y="1397000"/>
              </a:cubicBezTo>
              <a:lnTo>
                <a:pt x="3060700" y="1384300"/>
              </a:lnTo>
              <a:cubicBezTo>
                <a:pt x="3077633" y="1375833"/>
                <a:pt x="3093773" y="1365547"/>
                <a:pt x="3111500" y="1358900"/>
              </a:cubicBezTo>
              <a:cubicBezTo>
                <a:pt x="3276609" y="1296984"/>
                <a:pt x="3025681" y="1409742"/>
                <a:pt x="3225800" y="1320800"/>
              </a:cubicBezTo>
              <a:cubicBezTo>
                <a:pt x="3243100" y="1313111"/>
                <a:pt x="3260050" y="1304594"/>
                <a:pt x="3276600" y="1295400"/>
              </a:cubicBezTo>
              <a:cubicBezTo>
                <a:pt x="3340717" y="1259780"/>
                <a:pt x="3330000" y="1258967"/>
                <a:pt x="3390900" y="1231900"/>
              </a:cubicBezTo>
              <a:cubicBezTo>
                <a:pt x="3459253" y="1201521"/>
                <a:pt x="3446428" y="1208094"/>
                <a:pt x="3517900" y="1193800"/>
              </a:cubicBezTo>
              <a:cubicBezTo>
                <a:pt x="3613552" y="1130032"/>
                <a:pt x="3491986" y="1204906"/>
                <a:pt x="3606800" y="1155700"/>
              </a:cubicBezTo>
              <a:cubicBezTo>
                <a:pt x="3645751" y="1139007"/>
                <a:pt x="3650690" y="1119125"/>
                <a:pt x="3683000" y="1092200"/>
              </a:cubicBezTo>
              <a:cubicBezTo>
                <a:pt x="3694726" y="1082429"/>
                <a:pt x="3708400" y="1075267"/>
                <a:pt x="3721100" y="1066800"/>
              </a:cubicBezTo>
              <a:cubicBezTo>
                <a:pt x="3734334" y="1027097"/>
                <a:pt x="3747169" y="977454"/>
                <a:pt x="3784600" y="952500"/>
              </a:cubicBezTo>
              <a:lnTo>
                <a:pt x="3822700" y="927100"/>
              </a:lnTo>
              <a:cubicBezTo>
                <a:pt x="3852927" y="836420"/>
                <a:pt x="3825823" y="865752"/>
                <a:pt x="3886200" y="825500"/>
              </a:cubicBezTo>
              <a:cubicBezTo>
                <a:pt x="3903133" y="800100"/>
                <a:pt x="3927347" y="778260"/>
                <a:pt x="3937000" y="749300"/>
              </a:cubicBezTo>
              <a:cubicBezTo>
                <a:pt x="3956583" y="690550"/>
                <a:pt x="3939930" y="729373"/>
                <a:pt x="3975100" y="673100"/>
              </a:cubicBezTo>
              <a:cubicBezTo>
                <a:pt x="3988183" y="652168"/>
                <a:pt x="3998389" y="629347"/>
                <a:pt x="4013200" y="609600"/>
              </a:cubicBezTo>
              <a:cubicBezTo>
                <a:pt x="4023976" y="595232"/>
                <a:pt x="4039802" y="585298"/>
                <a:pt x="4051300" y="571500"/>
              </a:cubicBezTo>
              <a:cubicBezTo>
                <a:pt x="4099018" y="514239"/>
                <a:pt x="4060277" y="518949"/>
                <a:pt x="4152900" y="457200"/>
              </a:cubicBezTo>
              <a:cubicBezTo>
                <a:pt x="4205082" y="422412"/>
                <a:pt x="4220567" y="409813"/>
                <a:pt x="4292600" y="381000"/>
              </a:cubicBezTo>
              <a:cubicBezTo>
                <a:pt x="4313767" y="372533"/>
                <a:pt x="4335268" y="364859"/>
                <a:pt x="4356100" y="355600"/>
              </a:cubicBezTo>
              <a:cubicBezTo>
                <a:pt x="4373400" y="347911"/>
                <a:pt x="4390350" y="339394"/>
                <a:pt x="4406900" y="330200"/>
              </a:cubicBezTo>
              <a:cubicBezTo>
                <a:pt x="4428478" y="318212"/>
                <a:pt x="4447928" y="302314"/>
                <a:pt x="4470400" y="292100"/>
              </a:cubicBezTo>
              <a:cubicBezTo>
                <a:pt x="4494774" y="281021"/>
                <a:pt x="4524323" y="281552"/>
                <a:pt x="4546600" y="266700"/>
              </a:cubicBezTo>
              <a:cubicBezTo>
                <a:pt x="4592975" y="235783"/>
                <a:pt x="4628674" y="209709"/>
                <a:pt x="4686300" y="190500"/>
              </a:cubicBezTo>
              <a:cubicBezTo>
                <a:pt x="4808942" y="149619"/>
                <a:pt x="4618266" y="215174"/>
                <a:pt x="4775200" y="152400"/>
              </a:cubicBezTo>
              <a:cubicBezTo>
                <a:pt x="4800059" y="142456"/>
                <a:pt x="4826000" y="135467"/>
                <a:pt x="4851400" y="127000"/>
              </a:cubicBezTo>
              <a:lnTo>
                <a:pt x="4927600" y="101600"/>
              </a:lnTo>
              <a:cubicBezTo>
                <a:pt x="4940300" y="97367"/>
                <a:pt x="4954561" y="96326"/>
                <a:pt x="4965700" y="88900"/>
              </a:cubicBezTo>
              <a:cubicBezTo>
                <a:pt x="5007445" y="61070"/>
                <a:pt x="4995892" y="63945"/>
                <a:pt x="5041900" y="50800"/>
              </a:cubicBezTo>
              <a:cubicBezTo>
                <a:pt x="5176255" y="12413"/>
                <a:pt x="4987816" y="73061"/>
                <a:pt x="5168900" y="12700"/>
              </a:cubicBezTo>
              <a:lnTo>
                <a:pt x="5207000" y="0"/>
              </a:lnTo>
              <a:lnTo>
                <a:pt x="5410200" y="12700"/>
              </a:lnTo>
              <a:cubicBezTo>
                <a:pt x="5520223" y="17939"/>
                <a:pt x="5630496" y="18073"/>
                <a:pt x="5740400" y="25400"/>
              </a:cubicBezTo>
              <a:cubicBezTo>
                <a:pt x="5757816" y="26561"/>
                <a:pt x="5773921" y="35632"/>
                <a:pt x="5791200" y="38100"/>
              </a:cubicBezTo>
              <a:cubicBezTo>
                <a:pt x="5833317" y="44117"/>
                <a:pt x="5875867" y="46567"/>
                <a:pt x="5918200" y="50800"/>
              </a:cubicBezTo>
              <a:cubicBezTo>
                <a:pt x="5943600" y="59267"/>
                <a:pt x="5967759" y="73536"/>
                <a:pt x="5994400" y="76200"/>
              </a:cubicBezTo>
              <a:cubicBezTo>
                <a:pt x="6159544" y="92714"/>
                <a:pt x="6079116" y="84202"/>
                <a:pt x="6235700" y="101600"/>
              </a:cubicBezTo>
              <a:lnTo>
                <a:pt x="6286500" y="114300"/>
              </a:lnTo>
            </a:path>
          </a:pathLst>
        </a:cu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1247</xdr:row>
      <xdr:rowOff>0</xdr:rowOff>
    </xdr:from>
    <xdr:to>
      <xdr:col>17</xdr:col>
      <xdr:colOff>141486</xdr:colOff>
      <xdr:row>1270</xdr:row>
      <xdr:rowOff>167742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48EC1158-25EC-47AC-96D9-9DAD57923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85800" y="221716600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1247</xdr:row>
      <xdr:rowOff>0</xdr:rowOff>
    </xdr:from>
    <xdr:to>
      <xdr:col>34</xdr:col>
      <xdr:colOff>198628</xdr:colOff>
      <xdr:row>1271</xdr:row>
      <xdr:rowOff>8990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2E870073-2DB7-43C2-8517-8BA065E3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44400" y="221716600"/>
          <a:ext cx="11171428" cy="4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1273</xdr:row>
      <xdr:rowOff>0</xdr:rowOff>
    </xdr:from>
    <xdr:to>
      <xdr:col>17</xdr:col>
      <xdr:colOff>141486</xdr:colOff>
      <xdr:row>1297</xdr:row>
      <xdr:rowOff>18514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4CE6A564-E285-48F0-867C-BB5046D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85800" y="226339400"/>
          <a:ext cx="11114286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1273</xdr:row>
      <xdr:rowOff>0</xdr:rowOff>
    </xdr:from>
    <xdr:to>
      <xdr:col>34</xdr:col>
      <xdr:colOff>151009</xdr:colOff>
      <xdr:row>1297</xdr:row>
      <xdr:rowOff>47086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E580B286-BDF1-468B-8CC4-337F97CA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44400" y="226339400"/>
          <a:ext cx="11123809" cy="4314286"/>
        </a:xfrm>
        <a:prstGeom prst="rect">
          <a:avLst/>
        </a:prstGeom>
      </xdr:spPr>
    </xdr:pic>
    <xdr:clientData/>
  </xdr:twoCellAnchor>
  <xdr:twoCellAnchor>
    <xdr:from>
      <xdr:col>16</xdr:col>
      <xdr:colOff>532250</xdr:colOff>
      <xdr:row>1279</xdr:row>
      <xdr:rowOff>42191</xdr:rowOff>
    </xdr:from>
    <xdr:to>
      <xdr:col>20</xdr:col>
      <xdr:colOff>412751</xdr:colOff>
      <xdr:row>1284</xdr:row>
      <xdr:rowOff>101600</xdr:rowOff>
    </xdr:to>
    <xdr:sp macro="" textlink="">
      <xdr:nvSpPr>
        <xdr:cNvPr id="157" name="吹き出し: 角を丸めた四角形 156">
          <a:extLst>
            <a:ext uri="{FF2B5EF4-FFF2-40B4-BE49-F238E27FC236}">
              <a16:creationId xmlns:a16="http://schemas.microsoft.com/office/drawing/2014/main" id="{712C5DF3-429B-48F0-B0B8-C2C0E6BB7DF6}"/>
            </a:ext>
          </a:extLst>
        </xdr:cNvPr>
        <xdr:cNvSpPr/>
      </xdr:nvSpPr>
      <xdr:spPr>
        <a:xfrm>
          <a:off x="11505050" y="227448391"/>
          <a:ext cx="2623701" cy="948409"/>
        </a:xfrm>
        <a:prstGeom prst="wedgeRoundRectCallout">
          <a:avLst>
            <a:gd name="adj1" fmla="val -97095"/>
            <a:gd name="adj2" fmla="val 13429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同じくらいの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284600</xdr:colOff>
      <xdr:row>1253</xdr:row>
      <xdr:rowOff>127916</xdr:rowOff>
    </xdr:from>
    <xdr:to>
      <xdr:col>21</xdr:col>
      <xdr:colOff>165101</xdr:colOff>
      <xdr:row>1261</xdr:row>
      <xdr:rowOff>91561</xdr:rowOff>
    </xdr:to>
    <xdr:sp macro="" textlink="">
      <xdr:nvSpPr>
        <xdr:cNvPr id="158" name="吹き出し: 角を丸めた四角形 157">
          <a:extLst>
            <a:ext uri="{FF2B5EF4-FFF2-40B4-BE49-F238E27FC236}">
              <a16:creationId xmlns:a16="http://schemas.microsoft.com/office/drawing/2014/main" id="{1BEAD61B-CE99-401E-B7C4-4EDDE97A8255}"/>
            </a:ext>
          </a:extLst>
        </xdr:cNvPr>
        <xdr:cNvSpPr/>
      </xdr:nvSpPr>
      <xdr:spPr>
        <a:xfrm>
          <a:off x="11943200" y="222911316"/>
          <a:ext cx="2623701" cy="1386045"/>
        </a:xfrm>
        <a:prstGeom prst="wedgeRoundRectCallout">
          <a:avLst>
            <a:gd name="adj1" fmla="val -113012"/>
            <a:gd name="adj2" fmla="val 5618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177480</xdr:colOff>
      <xdr:row>1252</xdr:row>
      <xdr:rowOff>151080</xdr:rowOff>
    </xdr:from>
    <xdr:to>
      <xdr:col>13</xdr:col>
      <xdr:colOff>289800</xdr:colOff>
      <xdr:row>1258</xdr:row>
      <xdr:rowOff>114600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99">
          <xdr14:nvContentPartPr>
            <xdr14:cNvPr id="161" name="インク 160">
              <a:extLst>
                <a:ext uri="{FF2B5EF4-FFF2-40B4-BE49-F238E27FC236}">
                  <a16:creationId xmlns:a16="http://schemas.microsoft.com/office/drawing/2014/main" id="{5BB43EB0-17EF-4967-AA59-2FF361FE8157}"/>
                </a:ext>
              </a:extLst>
            </xdr14:cNvPr>
            <xdr14:cNvContentPartPr/>
          </xdr14:nvContentPartPr>
          <xdr14:nvPr macro=""/>
          <xdr14:xfrm>
            <a:off x="5663880" y="222756680"/>
            <a:ext cx="3541320" cy="1030320"/>
          </xdr14:xfrm>
        </xdr:contentPart>
      </mc:Choice>
      <mc:Fallback xmlns="">
        <xdr:pic>
          <xdr:nvPicPr>
            <xdr:cNvPr id="161" name="インク 160">
              <a:extLst>
                <a:ext uri="{FF2B5EF4-FFF2-40B4-BE49-F238E27FC236}">
                  <a16:creationId xmlns:a16="http://schemas.microsoft.com/office/drawing/2014/main" id="{5BB43EB0-17EF-4967-AA59-2FF361FE8157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5628240" y="222721040"/>
              <a:ext cx="3612960" cy="1101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305280</xdr:colOff>
      <xdr:row>907</xdr:row>
      <xdr:rowOff>64800</xdr:rowOff>
    </xdr:from>
    <xdr:to>
      <xdr:col>6</xdr:col>
      <xdr:colOff>84960</xdr:colOff>
      <xdr:row>913</xdr:row>
      <xdr:rowOff>140280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75" name="インク 174">
              <a:extLst>
                <a:ext uri="{FF2B5EF4-FFF2-40B4-BE49-F238E27FC236}">
                  <a16:creationId xmlns:a16="http://schemas.microsoft.com/office/drawing/2014/main" id="{ED857EE6-9459-4165-87E4-116B8B0BCEBC}"/>
                </a:ext>
              </a:extLst>
            </xdr14:cNvPr>
            <xdr14:cNvContentPartPr/>
          </xdr14:nvContentPartPr>
          <xdr14:nvPr macro=""/>
          <xdr14:xfrm>
            <a:off x="991080" y="161329400"/>
            <a:ext cx="3208680" cy="1142280"/>
          </xdr14:xfrm>
        </xdr:contentPart>
      </mc:Choice>
      <mc:Fallback xmlns="">
        <xdr:pic>
          <xdr:nvPicPr>
            <xdr:cNvPr id="175" name="インク 174">
              <a:extLst>
                <a:ext uri="{FF2B5EF4-FFF2-40B4-BE49-F238E27FC236}">
                  <a16:creationId xmlns:a16="http://schemas.microsoft.com/office/drawing/2014/main" id="{ED857EE6-9459-4165-87E4-116B8B0BCEBC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55440" y="161293400"/>
              <a:ext cx="3280320" cy="1213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240840</xdr:colOff>
      <xdr:row>930</xdr:row>
      <xdr:rowOff>176720</xdr:rowOff>
    </xdr:from>
    <xdr:to>
      <xdr:col>11</xdr:col>
      <xdr:colOff>584640</xdr:colOff>
      <xdr:row>932</xdr:row>
      <xdr:rowOff>150160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76" name="インク 175">
              <a:extLst>
                <a:ext uri="{FF2B5EF4-FFF2-40B4-BE49-F238E27FC236}">
                  <a16:creationId xmlns:a16="http://schemas.microsoft.com/office/drawing/2014/main" id="{9A8FE401-5525-4752-B74D-AB627BD700A4}"/>
                </a:ext>
              </a:extLst>
            </xdr14:cNvPr>
            <xdr14:cNvContentPartPr/>
          </xdr14:nvContentPartPr>
          <xdr14:nvPr macro=""/>
          <xdr14:xfrm>
            <a:off x="4355640" y="165530720"/>
            <a:ext cx="3772800" cy="329040"/>
          </xdr14:xfrm>
        </xdr:contentPart>
      </mc:Choice>
      <mc:Fallback xmlns="">
        <xdr:pic>
          <xdr:nvPicPr>
            <xdr:cNvPr id="176" name="インク 175">
              <a:extLst>
                <a:ext uri="{FF2B5EF4-FFF2-40B4-BE49-F238E27FC236}">
                  <a16:creationId xmlns:a16="http://schemas.microsoft.com/office/drawing/2014/main" id="{9A8FE401-5525-4752-B74D-AB627BD700A4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4320000" y="165495080"/>
              <a:ext cx="3844440" cy="400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189720</xdr:colOff>
      <xdr:row>957</xdr:row>
      <xdr:rowOff>150920</xdr:rowOff>
    </xdr:from>
    <xdr:to>
      <xdr:col>14</xdr:col>
      <xdr:colOff>227160</xdr:colOff>
      <xdr:row>966</xdr:row>
      <xdr:rowOff>38600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77" name="インク 176">
              <a:extLst>
                <a:ext uri="{FF2B5EF4-FFF2-40B4-BE49-F238E27FC236}">
                  <a16:creationId xmlns:a16="http://schemas.microsoft.com/office/drawing/2014/main" id="{197F4413-4CFF-43B7-B570-D9B96A5EBD46}"/>
                </a:ext>
              </a:extLst>
            </xdr14:cNvPr>
            <xdr14:cNvContentPartPr/>
          </xdr14:nvContentPartPr>
          <xdr14:nvPr macro=""/>
          <xdr14:xfrm>
            <a:off x="5676120" y="170305520"/>
            <a:ext cx="4152240" cy="1487880"/>
          </xdr14:xfrm>
        </xdr:contentPart>
      </mc:Choice>
      <mc:Fallback xmlns="">
        <xdr:pic>
          <xdr:nvPicPr>
            <xdr:cNvPr id="177" name="インク 176">
              <a:extLst>
                <a:ext uri="{FF2B5EF4-FFF2-40B4-BE49-F238E27FC236}">
                  <a16:creationId xmlns:a16="http://schemas.microsoft.com/office/drawing/2014/main" id="{197F4413-4CFF-43B7-B570-D9B96A5EBD46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5640480" y="170269520"/>
              <a:ext cx="4223880" cy="155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266400</xdr:colOff>
      <xdr:row>980</xdr:row>
      <xdr:rowOff>127000</xdr:rowOff>
    </xdr:from>
    <xdr:to>
      <xdr:col>10</xdr:col>
      <xdr:colOff>290160</xdr:colOff>
      <xdr:row>983</xdr:row>
      <xdr:rowOff>10120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78" name="インク 177">
              <a:extLst>
                <a:ext uri="{FF2B5EF4-FFF2-40B4-BE49-F238E27FC236}">
                  <a16:creationId xmlns:a16="http://schemas.microsoft.com/office/drawing/2014/main" id="{F974882D-09BB-4540-8F28-6265E6DDF2B5}"/>
                </a:ext>
              </a:extLst>
            </xdr14:cNvPr>
            <xdr14:cNvContentPartPr/>
          </xdr14:nvContentPartPr>
          <xdr14:nvPr macro=""/>
          <xdr14:xfrm>
            <a:off x="3695400" y="174371000"/>
            <a:ext cx="3452760" cy="416520"/>
          </xdr14:xfrm>
        </xdr:contentPart>
      </mc:Choice>
      <mc:Fallback xmlns="">
        <xdr:pic>
          <xdr:nvPicPr>
            <xdr:cNvPr id="178" name="インク 177">
              <a:extLst>
                <a:ext uri="{FF2B5EF4-FFF2-40B4-BE49-F238E27FC236}">
                  <a16:creationId xmlns:a16="http://schemas.microsoft.com/office/drawing/2014/main" id="{F974882D-09BB-4540-8F28-6265E6DDF2B5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3659760" y="174335360"/>
              <a:ext cx="3524400" cy="48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418680</xdr:colOff>
      <xdr:row>1005</xdr:row>
      <xdr:rowOff>151480</xdr:rowOff>
    </xdr:from>
    <xdr:to>
      <xdr:col>13</xdr:col>
      <xdr:colOff>434520</xdr:colOff>
      <xdr:row>1014</xdr:row>
      <xdr:rowOff>114400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79" name="インク 178">
              <a:extLst>
                <a:ext uri="{FF2B5EF4-FFF2-40B4-BE49-F238E27FC236}">
                  <a16:creationId xmlns:a16="http://schemas.microsoft.com/office/drawing/2014/main" id="{0066B0A3-11E4-4DDF-BEEC-E4E94DEEFD60}"/>
                </a:ext>
              </a:extLst>
            </xdr14:cNvPr>
            <xdr14:cNvContentPartPr/>
          </xdr14:nvContentPartPr>
          <xdr14:nvPr macro=""/>
          <xdr14:xfrm>
            <a:off x="7276680" y="178840480"/>
            <a:ext cx="2073240" cy="1563120"/>
          </xdr14:xfrm>
        </xdr:contentPart>
      </mc:Choice>
      <mc:Fallback xmlns="">
        <xdr:pic>
          <xdr:nvPicPr>
            <xdr:cNvPr id="179" name="インク 178">
              <a:extLst>
                <a:ext uri="{FF2B5EF4-FFF2-40B4-BE49-F238E27FC236}">
                  <a16:creationId xmlns:a16="http://schemas.microsoft.com/office/drawing/2014/main" id="{0066B0A3-11E4-4DDF-BEEC-E4E94DEEFD60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241040" y="178804480"/>
              <a:ext cx="2144880" cy="1634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355680</xdr:colOff>
      <xdr:row>1038</xdr:row>
      <xdr:rowOff>36720</xdr:rowOff>
    </xdr:from>
    <xdr:to>
      <xdr:col>8</xdr:col>
      <xdr:colOff>437760</xdr:colOff>
      <xdr:row>1042</xdr:row>
      <xdr:rowOff>129040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82" name="インク 181">
              <a:extLst>
                <a:ext uri="{FF2B5EF4-FFF2-40B4-BE49-F238E27FC236}">
                  <a16:creationId xmlns:a16="http://schemas.microsoft.com/office/drawing/2014/main" id="{E4424619-D772-43BE-B8FF-FD77CC37A78E}"/>
                </a:ext>
              </a:extLst>
            </xdr14:cNvPr>
            <xdr14:cNvContentPartPr/>
          </xdr14:nvContentPartPr>
          <xdr14:nvPr macro=""/>
          <xdr14:xfrm>
            <a:off x="3784680" y="184593120"/>
            <a:ext cx="2139480" cy="803520"/>
          </xdr14:xfrm>
        </xdr:contentPart>
      </mc:Choice>
      <mc:Fallback xmlns="">
        <xdr:pic>
          <xdr:nvPicPr>
            <xdr:cNvPr id="182" name="インク 181">
              <a:extLst>
                <a:ext uri="{FF2B5EF4-FFF2-40B4-BE49-F238E27FC236}">
                  <a16:creationId xmlns:a16="http://schemas.microsoft.com/office/drawing/2014/main" id="{E4424619-D772-43BE-B8FF-FD77CC37A78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3749040" y="184557120"/>
              <a:ext cx="2211120" cy="875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469440</xdr:colOff>
      <xdr:row>1058</xdr:row>
      <xdr:rowOff>164560</xdr:rowOff>
    </xdr:from>
    <xdr:to>
      <xdr:col>9</xdr:col>
      <xdr:colOff>163440</xdr:colOff>
      <xdr:row>1063</xdr:row>
      <xdr:rowOff>165840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83" name="インク 182">
              <a:extLst>
                <a:ext uri="{FF2B5EF4-FFF2-40B4-BE49-F238E27FC236}">
                  <a16:creationId xmlns:a16="http://schemas.microsoft.com/office/drawing/2014/main" id="{E5E123AA-3404-404C-9264-F22E0B78EB4B}"/>
                </a:ext>
              </a:extLst>
            </xdr14:cNvPr>
            <xdr14:cNvContentPartPr/>
          </xdr14:nvContentPartPr>
          <xdr14:nvPr macro=""/>
          <xdr14:xfrm>
            <a:off x="3212640" y="188276960"/>
            <a:ext cx="3123000" cy="890280"/>
          </xdr14:xfrm>
        </xdr:contentPart>
      </mc:Choice>
      <mc:Fallback xmlns="">
        <xdr:pic>
          <xdr:nvPicPr>
            <xdr:cNvPr id="183" name="インク 182">
              <a:extLst>
                <a:ext uri="{FF2B5EF4-FFF2-40B4-BE49-F238E27FC236}">
                  <a16:creationId xmlns:a16="http://schemas.microsoft.com/office/drawing/2014/main" id="{E5E123AA-3404-404C-9264-F22E0B78EB4B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3176640" y="188240960"/>
              <a:ext cx="3194640" cy="961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342360</xdr:colOff>
      <xdr:row>1090</xdr:row>
      <xdr:rowOff>139320</xdr:rowOff>
    </xdr:from>
    <xdr:to>
      <xdr:col>12</xdr:col>
      <xdr:colOff>342000</xdr:colOff>
      <xdr:row>1096</xdr:row>
      <xdr:rowOff>102480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85" name="インク 184">
              <a:extLst>
                <a:ext uri="{FF2B5EF4-FFF2-40B4-BE49-F238E27FC236}">
                  <a16:creationId xmlns:a16="http://schemas.microsoft.com/office/drawing/2014/main" id="{13D183D3-FACF-4615-9E32-62EFC76021F7}"/>
                </a:ext>
              </a:extLst>
            </xdr14:cNvPr>
            <xdr14:cNvContentPartPr/>
          </xdr14:nvContentPartPr>
          <xdr14:nvPr macro=""/>
          <xdr14:xfrm>
            <a:off x="5142960" y="193941320"/>
            <a:ext cx="3428640" cy="1029960"/>
          </xdr14:xfrm>
        </xdr:contentPart>
      </mc:Choice>
      <mc:Fallback xmlns="">
        <xdr:pic>
          <xdr:nvPicPr>
            <xdr:cNvPr id="185" name="インク 184">
              <a:extLst>
                <a:ext uri="{FF2B5EF4-FFF2-40B4-BE49-F238E27FC236}">
                  <a16:creationId xmlns:a16="http://schemas.microsoft.com/office/drawing/2014/main" id="{13D183D3-FACF-4615-9E32-62EFC76021F7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5107320" y="193905320"/>
              <a:ext cx="3500280" cy="1101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253440</xdr:colOff>
      <xdr:row>1120</xdr:row>
      <xdr:rowOff>113520</xdr:rowOff>
    </xdr:from>
    <xdr:to>
      <xdr:col>9</xdr:col>
      <xdr:colOff>377280</xdr:colOff>
      <xdr:row>1129</xdr:row>
      <xdr:rowOff>77160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89" name="インク 188">
              <a:extLst>
                <a:ext uri="{FF2B5EF4-FFF2-40B4-BE49-F238E27FC236}">
                  <a16:creationId xmlns:a16="http://schemas.microsoft.com/office/drawing/2014/main" id="{14DAB17F-6CE0-42B6-9E4A-4C9425042094}"/>
                </a:ext>
              </a:extLst>
            </xdr14:cNvPr>
            <xdr14:cNvContentPartPr/>
          </xdr14:nvContentPartPr>
          <xdr14:nvPr macro=""/>
          <xdr14:xfrm>
            <a:off x="4368240" y="199249520"/>
            <a:ext cx="2181240" cy="1563840"/>
          </xdr14:xfrm>
        </xdr:contentPart>
      </mc:Choice>
      <mc:Fallback xmlns="">
        <xdr:pic>
          <xdr:nvPicPr>
            <xdr:cNvPr id="189" name="インク 188">
              <a:extLst>
                <a:ext uri="{FF2B5EF4-FFF2-40B4-BE49-F238E27FC236}">
                  <a16:creationId xmlns:a16="http://schemas.microsoft.com/office/drawing/2014/main" id="{14DAB17F-6CE0-42B6-9E4A-4C9425042094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4332600" y="199213520"/>
              <a:ext cx="2252880" cy="1635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558360</xdr:colOff>
      <xdr:row>1209</xdr:row>
      <xdr:rowOff>112000</xdr:rowOff>
    </xdr:from>
    <xdr:to>
      <xdr:col>4</xdr:col>
      <xdr:colOff>465120</xdr:colOff>
      <xdr:row>1212</xdr:row>
      <xdr:rowOff>50560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91" name="インク 190">
              <a:extLst>
                <a:ext uri="{FF2B5EF4-FFF2-40B4-BE49-F238E27FC236}">
                  <a16:creationId xmlns:a16="http://schemas.microsoft.com/office/drawing/2014/main" id="{DBDAD91E-4D42-4BE9-B4DC-0FDC90045BAF}"/>
                </a:ext>
              </a:extLst>
            </xdr14:cNvPr>
            <xdr14:cNvContentPartPr/>
          </xdr14:nvContentPartPr>
          <xdr14:nvPr macro=""/>
          <xdr14:xfrm>
            <a:off x="1244160" y="215072200"/>
            <a:ext cx="1964160" cy="471960"/>
          </xdr14:xfrm>
        </xdr:contentPart>
      </mc:Choice>
      <mc:Fallback xmlns="">
        <xdr:pic>
          <xdr:nvPicPr>
            <xdr:cNvPr id="191" name="インク 190">
              <a:extLst>
                <a:ext uri="{FF2B5EF4-FFF2-40B4-BE49-F238E27FC236}">
                  <a16:creationId xmlns:a16="http://schemas.microsoft.com/office/drawing/2014/main" id="{DBDAD91E-4D42-4BE9-B4DC-0FDC90045BAF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1208160" y="215036560"/>
              <a:ext cx="2035800" cy="543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546120</xdr:colOff>
      <xdr:row>1225</xdr:row>
      <xdr:rowOff>101480</xdr:rowOff>
    </xdr:from>
    <xdr:to>
      <xdr:col>11</xdr:col>
      <xdr:colOff>249840</xdr:colOff>
      <xdr:row>1236</xdr:row>
      <xdr:rowOff>46480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96" name="インク 195">
              <a:extLst>
                <a:ext uri="{FF2B5EF4-FFF2-40B4-BE49-F238E27FC236}">
                  <a16:creationId xmlns:a16="http://schemas.microsoft.com/office/drawing/2014/main" id="{F3390531-C838-4843-980D-DF5466AAAA88}"/>
                </a:ext>
              </a:extLst>
            </xdr14:cNvPr>
            <xdr14:cNvContentPartPr/>
          </xdr14:nvContentPartPr>
          <xdr14:nvPr macro=""/>
          <xdr14:xfrm>
            <a:off x="1917720" y="217906480"/>
            <a:ext cx="5875920" cy="1900800"/>
          </xdr14:xfrm>
        </xdr:contentPart>
      </mc:Choice>
      <mc:Fallback xmlns="">
        <xdr:pic>
          <xdr:nvPicPr>
            <xdr:cNvPr id="196" name="インク 195">
              <a:extLst>
                <a:ext uri="{FF2B5EF4-FFF2-40B4-BE49-F238E27FC236}">
                  <a16:creationId xmlns:a16="http://schemas.microsoft.com/office/drawing/2014/main" id="{F3390531-C838-4843-980D-DF5466AAAA88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1881722" y="217870487"/>
              <a:ext cx="5947556" cy="197242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1299</xdr:row>
      <xdr:rowOff>0</xdr:rowOff>
    </xdr:from>
    <xdr:to>
      <xdr:col>17</xdr:col>
      <xdr:colOff>179581</xdr:colOff>
      <xdr:row>1323</xdr:row>
      <xdr:rowOff>56609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B8264C2-0D66-4BB7-891D-2E2B3C3D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85800" y="230962200"/>
          <a:ext cx="11152381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1299</xdr:row>
      <xdr:rowOff>0</xdr:rowOff>
    </xdr:from>
    <xdr:to>
      <xdr:col>34</xdr:col>
      <xdr:colOff>131962</xdr:colOff>
      <xdr:row>1323</xdr:row>
      <xdr:rowOff>75657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D4A7AD1A-5FCB-43F0-96DC-B4F692AF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2344400" y="230962200"/>
          <a:ext cx="11104762" cy="4342857"/>
        </a:xfrm>
        <a:prstGeom prst="rect">
          <a:avLst/>
        </a:prstGeom>
      </xdr:spPr>
    </xdr:pic>
    <xdr:clientData/>
  </xdr:twoCellAnchor>
  <xdr:twoCellAnchor editAs="oneCell">
    <xdr:from>
      <xdr:col>7</xdr:col>
      <xdr:colOff>621720</xdr:colOff>
      <xdr:row>1280</xdr:row>
      <xdr:rowOff>112200</xdr:rowOff>
    </xdr:from>
    <xdr:to>
      <xdr:col>14</xdr:col>
      <xdr:colOff>264960</xdr:colOff>
      <xdr:row>1287</xdr:row>
      <xdr:rowOff>142000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63" name="インク 162">
              <a:extLst>
                <a:ext uri="{FF2B5EF4-FFF2-40B4-BE49-F238E27FC236}">
                  <a16:creationId xmlns:a16="http://schemas.microsoft.com/office/drawing/2014/main" id="{8A05933F-09C7-4C5B-B19F-EDC88C3F2A2D}"/>
                </a:ext>
              </a:extLst>
            </xdr14:cNvPr>
            <xdr14:cNvContentPartPr/>
          </xdr14:nvContentPartPr>
          <xdr14:nvPr macro=""/>
          <xdr14:xfrm>
            <a:off x="5422320" y="227696200"/>
            <a:ext cx="4443840" cy="1274400"/>
          </xdr14:xfrm>
        </xdr:contentPart>
      </mc:Choice>
      <mc:Fallback xmlns="">
        <xdr:pic>
          <xdr:nvPicPr>
            <xdr:cNvPr id="163" name="インク 162">
              <a:extLst>
                <a:ext uri="{FF2B5EF4-FFF2-40B4-BE49-F238E27FC236}">
                  <a16:creationId xmlns:a16="http://schemas.microsoft.com/office/drawing/2014/main" id="{8A05933F-09C7-4C5B-B19F-EDC88C3F2A2D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5386947" y="227657861"/>
              <a:ext cx="4514944" cy="135069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203040</xdr:colOff>
      <xdr:row>1301</xdr:row>
      <xdr:rowOff>177480</xdr:rowOff>
    </xdr:from>
    <xdr:to>
      <xdr:col>14</xdr:col>
      <xdr:colOff>362880</xdr:colOff>
      <xdr:row>1304</xdr:row>
      <xdr:rowOff>161400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64" name="インク 163">
              <a:extLst>
                <a:ext uri="{FF2B5EF4-FFF2-40B4-BE49-F238E27FC236}">
                  <a16:creationId xmlns:a16="http://schemas.microsoft.com/office/drawing/2014/main" id="{DBB2CAFE-3B09-4532-B8BD-19AFD214A7D7}"/>
                </a:ext>
              </a:extLst>
            </xdr14:cNvPr>
            <xdr14:cNvContentPartPr/>
          </xdr14:nvContentPartPr>
          <xdr14:nvPr macro=""/>
          <xdr14:xfrm>
            <a:off x="8432640" y="231495280"/>
            <a:ext cx="1531440" cy="517320"/>
          </xdr14:xfrm>
        </xdr:contentPart>
      </mc:Choice>
      <mc:Fallback xmlns="">
        <xdr:pic>
          <xdr:nvPicPr>
            <xdr:cNvPr id="164" name="インク 163">
              <a:extLst>
                <a:ext uri="{FF2B5EF4-FFF2-40B4-BE49-F238E27FC236}">
                  <a16:creationId xmlns:a16="http://schemas.microsoft.com/office/drawing/2014/main" id="{DBB2CAFE-3B09-4532-B8BD-19AFD214A7D7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8396640" y="231459280"/>
              <a:ext cx="1603080" cy="588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270720</xdr:colOff>
      <xdr:row>1302</xdr:row>
      <xdr:rowOff>11560</xdr:rowOff>
    </xdr:from>
    <xdr:to>
      <xdr:col>12</xdr:col>
      <xdr:colOff>279360</xdr:colOff>
      <xdr:row>1302</xdr:row>
      <xdr:rowOff>42520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65" name="インク 164">
              <a:extLst>
                <a:ext uri="{FF2B5EF4-FFF2-40B4-BE49-F238E27FC236}">
                  <a16:creationId xmlns:a16="http://schemas.microsoft.com/office/drawing/2014/main" id="{C315ADEF-52AF-43EE-BB0D-711E00B49DD1}"/>
                </a:ext>
              </a:extLst>
            </xdr14:cNvPr>
            <xdr14:cNvContentPartPr/>
          </xdr14:nvContentPartPr>
          <xdr14:nvPr macro=""/>
          <xdr14:xfrm>
            <a:off x="7814520" y="231507160"/>
            <a:ext cx="694440" cy="30960"/>
          </xdr14:xfrm>
        </xdr:contentPart>
      </mc:Choice>
      <mc:Fallback xmlns="">
        <xdr:pic>
          <xdr:nvPicPr>
            <xdr:cNvPr id="165" name="インク 164">
              <a:extLst>
                <a:ext uri="{FF2B5EF4-FFF2-40B4-BE49-F238E27FC236}">
                  <a16:creationId xmlns:a16="http://schemas.microsoft.com/office/drawing/2014/main" id="{C315ADEF-52AF-43EE-BB0D-711E00B49DD1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78520" y="231471520"/>
              <a:ext cx="766080" cy="10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1324</xdr:row>
      <xdr:rowOff>0</xdr:rowOff>
    </xdr:from>
    <xdr:to>
      <xdr:col>17</xdr:col>
      <xdr:colOff>131962</xdr:colOff>
      <xdr:row>1348</xdr:row>
      <xdr:rowOff>47086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E98381C2-B737-4DDA-8B85-C9154F5E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85800" y="235407200"/>
          <a:ext cx="11104762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1324</xdr:row>
      <xdr:rowOff>0</xdr:rowOff>
    </xdr:from>
    <xdr:to>
      <xdr:col>34</xdr:col>
      <xdr:colOff>122438</xdr:colOff>
      <xdr:row>1348</xdr:row>
      <xdr:rowOff>75657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105D29D-353E-4DBE-918F-E812945DF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2344400" y="235407200"/>
          <a:ext cx="11095238" cy="4342857"/>
        </a:xfrm>
        <a:prstGeom prst="rect">
          <a:avLst/>
        </a:prstGeom>
      </xdr:spPr>
    </xdr:pic>
    <xdr:clientData/>
  </xdr:twoCellAnchor>
  <xdr:twoCellAnchor>
    <xdr:from>
      <xdr:col>18</xdr:col>
      <xdr:colOff>87750</xdr:colOff>
      <xdr:row>1302</xdr:row>
      <xdr:rowOff>67591</xdr:rowOff>
    </xdr:from>
    <xdr:to>
      <xdr:col>21</xdr:col>
      <xdr:colOff>654051</xdr:colOff>
      <xdr:row>1311</xdr:row>
      <xdr:rowOff>25400</xdr:rowOff>
    </xdr:to>
    <xdr:sp macro="" textlink="">
      <xdr:nvSpPr>
        <xdr:cNvPr id="180" name="吹き出し: 角を丸めた四角形 179">
          <a:extLst>
            <a:ext uri="{FF2B5EF4-FFF2-40B4-BE49-F238E27FC236}">
              <a16:creationId xmlns:a16="http://schemas.microsoft.com/office/drawing/2014/main" id="{A203B6EA-5CCA-4762-ABBF-A55AB5A83E0A}"/>
            </a:ext>
          </a:extLst>
        </xdr:cNvPr>
        <xdr:cNvSpPr/>
      </xdr:nvSpPr>
      <xdr:spPr>
        <a:xfrm>
          <a:off x="12432150" y="231563191"/>
          <a:ext cx="2623701" cy="15580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1.27</a:t>
          </a: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614799</xdr:colOff>
      <xdr:row>1329</xdr:row>
      <xdr:rowOff>77115</xdr:rowOff>
    </xdr:from>
    <xdr:to>
      <xdr:col>23</xdr:col>
      <xdr:colOff>495300</xdr:colOff>
      <xdr:row>1338</xdr:row>
      <xdr:rowOff>46037</xdr:rowOff>
    </xdr:to>
    <xdr:sp macro="" textlink="">
      <xdr:nvSpPr>
        <xdr:cNvPr id="181" name="吹き出し: 角を丸めた四角形 180">
          <a:extLst>
            <a:ext uri="{FF2B5EF4-FFF2-40B4-BE49-F238E27FC236}">
              <a16:creationId xmlns:a16="http://schemas.microsoft.com/office/drawing/2014/main" id="{6B3766F0-E330-4A43-8667-96B156FF8DED}"/>
            </a:ext>
          </a:extLst>
        </xdr:cNvPr>
        <xdr:cNvSpPr/>
      </xdr:nvSpPr>
      <xdr:spPr>
        <a:xfrm>
          <a:off x="13735487" y="221604803"/>
          <a:ext cx="2642751" cy="14691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大きさの違う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一度離れてからの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EB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539480</xdr:colOff>
      <xdr:row>1328</xdr:row>
      <xdr:rowOff>77670</xdr:rowOff>
    </xdr:from>
    <xdr:to>
      <xdr:col>15</xdr:col>
      <xdr:colOff>77505</xdr:colOff>
      <xdr:row>1338</xdr:row>
      <xdr:rowOff>80300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8" name="インク 167">
              <a:extLst>
                <a:ext uri="{FF2B5EF4-FFF2-40B4-BE49-F238E27FC236}">
                  <a16:creationId xmlns:a16="http://schemas.microsoft.com/office/drawing/2014/main" id="{4BEBA858-7657-47E1-8174-FDE6B6FAF716}"/>
                </a:ext>
              </a:extLst>
            </xdr14:cNvPr>
            <xdr14:cNvContentPartPr/>
          </xdr14:nvContentPartPr>
          <xdr14:nvPr macro=""/>
          <xdr14:xfrm>
            <a:off x="6000480" y="231979670"/>
            <a:ext cx="4316400" cy="1748880"/>
          </xdr14:xfrm>
        </xdr:contentPart>
      </mc:Choice>
      <mc:Fallback xmlns="">
        <xdr:pic>
          <xdr:nvPicPr>
            <xdr:cNvPr id="168" name="インク 167">
              <a:extLst>
                <a:ext uri="{FF2B5EF4-FFF2-40B4-BE49-F238E27FC236}">
                  <a16:creationId xmlns:a16="http://schemas.microsoft.com/office/drawing/2014/main" id="{4BEBA858-7657-47E1-8174-FDE6B6FAF716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5964939" y="231942339"/>
              <a:ext cx="4387126" cy="182391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650875</xdr:colOff>
      <xdr:row>1350</xdr:row>
      <xdr:rowOff>0</xdr:rowOff>
    </xdr:from>
    <xdr:to>
      <xdr:col>17</xdr:col>
      <xdr:colOff>179583</xdr:colOff>
      <xdr:row>1374</xdr:row>
      <xdr:rowOff>94714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7F64135C-7022-4A66-8CCE-CA519BD3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50875" y="235743750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1350</xdr:row>
      <xdr:rowOff>0</xdr:rowOff>
    </xdr:from>
    <xdr:to>
      <xdr:col>34</xdr:col>
      <xdr:colOff>145714</xdr:colOff>
      <xdr:row>1375</xdr:row>
      <xdr:rowOff>71429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96704FA5-0B83-46FB-8991-79C358F3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2382500" y="228600000"/>
          <a:ext cx="11152381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1376</xdr:row>
      <xdr:rowOff>0</xdr:rowOff>
    </xdr:from>
    <xdr:to>
      <xdr:col>17</xdr:col>
      <xdr:colOff>117143</xdr:colOff>
      <xdr:row>1401</xdr:row>
      <xdr:rowOff>80953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CE02A5C-C649-4EB3-B94B-16CB06C9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87917" y="233002667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8</xdr:col>
      <xdr:colOff>645107</xdr:colOff>
      <xdr:row>1379</xdr:row>
      <xdr:rowOff>41960</xdr:rowOff>
    </xdr:from>
    <xdr:to>
      <xdr:col>11</xdr:col>
      <xdr:colOff>369117</xdr:colOff>
      <xdr:row>1382</xdr:row>
      <xdr:rowOff>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86" name="インク 185">
              <a:extLst>
                <a:ext uri="{FF2B5EF4-FFF2-40B4-BE49-F238E27FC236}">
                  <a16:creationId xmlns:a16="http://schemas.microsoft.com/office/drawing/2014/main" id="{C9B54D29-1FB2-481B-A351-2FA2D33ECAD9}"/>
                </a:ext>
              </a:extLst>
            </xdr14:cNvPr>
            <xdr14:cNvContentPartPr/>
          </xdr14:nvContentPartPr>
          <xdr14:nvPr macro=""/>
          <xdr14:xfrm>
            <a:off x="6148440" y="233552627"/>
            <a:ext cx="1787760" cy="466560"/>
          </xdr14:xfrm>
        </xdr:contentPart>
      </mc:Choice>
      <mc:Fallback xmlns="">
        <xdr:pic>
          <xdr:nvPicPr>
            <xdr:cNvPr id="186" name="インク 185">
              <a:extLst>
                <a:ext uri="{FF2B5EF4-FFF2-40B4-BE49-F238E27FC236}">
                  <a16:creationId xmlns:a16="http://schemas.microsoft.com/office/drawing/2014/main" id="{C9B54D29-1FB2-481B-A351-2FA2D33ECAD9}"/>
                </a:ext>
              </a:extLst>
            </xdr:cNvPr>
            <xdr:cNvPicPr/>
          </xdr:nvPicPr>
          <xdr:blipFill>
            <a:blip xmlns:r="http://schemas.openxmlformats.org/officeDocument/2006/relationships" r:embed="rId143"/>
            <a:stretch>
              <a:fillRect/>
            </a:stretch>
          </xdr:blipFill>
          <xdr:spPr>
            <a:xfrm>
              <a:off x="6112440" y="233516627"/>
              <a:ext cx="1859400" cy="538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0</xdr:colOff>
      <xdr:row>1376</xdr:row>
      <xdr:rowOff>0</xdr:rowOff>
    </xdr:from>
    <xdr:to>
      <xdr:col>34</xdr:col>
      <xdr:colOff>126666</xdr:colOff>
      <xdr:row>1401</xdr:row>
      <xdr:rowOff>4762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601DF866-632A-4470-9506-12F02A60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2382500" y="233002667"/>
          <a:ext cx="11133333" cy="4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1402</xdr:row>
      <xdr:rowOff>0</xdr:rowOff>
    </xdr:from>
    <xdr:to>
      <xdr:col>17</xdr:col>
      <xdr:colOff>117143</xdr:colOff>
      <xdr:row>1427</xdr:row>
      <xdr:rowOff>71428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F378B0AA-9E5F-48AA-BA75-5A991BC6F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87917" y="237405333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1402</xdr:row>
      <xdr:rowOff>0</xdr:rowOff>
    </xdr:from>
    <xdr:to>
      <xdr:col>34</xdr:col>
      <xdr:colOff>117142</xdr:colOff>
      <xdr:row>1427</xdr:row>
      <xdr:rowOff>61904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858582D5-3EED-487A-B9A6-CCDA6843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2382500" y="237405333"/>
          <a:ext cx="11123809" cy="4295238"/>
        </a:xfrm>
        <a:prstGeom prst="rect">
          <a:avLst/>
        </a:prstGeom>
      </xdr:spPr>
    </xdr:pic>
    <xdr:clientData/>
  </xdr:twoCellAnchor>
  <xdr:twoCellAnchor>
    <xdr:from>
      <xdr:col>17</xdr:col>
      <xdr:colOff>678300</xdr:colOff>
      <xdr:row>1407</xdr:row>
      <xdr:rowOff>66533</xdr:rowOff>
    </xdr:from>
    <xdr:to>
      <xdr:col>21</xdr:col>
      <xdr:colOff>558800</xdr:colOff>
      <xdr:row>1416</xdr:row>
      <xdr:rowOff>35455</xdr:rowOff>
    </xdr:to>
    <xdr:sp macro="" textlink="">
      <xdr:nvSpPr>
        <xdr:cNvPr id="193" name="吹き出し: 角を丸めた四角形 192">
          <a:extLst>
            <a:ext uri="{FF2B5EF4-FFF2-40B4-BE49-F238E27FC236}">
              <a16:creationId xmlns:a16="http://schemas.microsoft.com/office/drawing/2014/main" id="{DD77DFA6-F411-4F6A-B61F-798579D87ED0}"/>
            </a:ext>
          </a:extLst>
        </xdr:cNvPr>
        <xdr:cNvSpPr/>
      </xdr:nvSpPr>
      <xdr:spPr>
        <a:xfrm>
          <a:off x="12372883" y="238318533"/>
          <a:ext cx="2632167" cy="1492922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大きがほぼ同じ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一度離れてからの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EB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200923</xdr:colOff>
      <xdr:row>1405</xdr:row>
      <xdr:rowOff>73680</xdr:rowOff>
    </xdr:from>
    <xdr:to>
      <xdr:col>12</xdr:col>
      <xdr:colOff>358820</xdr:colOff>
      <xdr:row>1409</xdr:row>
      <xdr:rowOff>64146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95" name="インク 194">
              <a:extLst>
                <a:ext uri="{FF2B5EF4-FFF2-40B4-BE49-F238E27FC236}">
                  <a16:creationId xmlns:a16="http://schemas.microsoft.com/office/drawing/2014/main" id="{580748F7-C25C-4933-A858-BE9DBB50EA48}"/>
                </a:ext>
              </a:extLst>
            </xdr14:cNvPr>
            <xdr14:cNvContentPartPr/>
          </xdr14:nvContentPartPr>
          <xdr14:nvPr macro=""/>
          <xdr14:xfrm>
            <a:off x="5016340" y="237987013"/>
            <a:ext cx="3597480" cy="667800"/>
          </xdr14:xfrm>
        </xdr:contentPart>
      </mc:Choice>
      <mc:Fallback xmlns="">
        <xdr:pic>
          <xdr:nvPicPr>
            <xdr:cNvPr id="195" name="インク 194">
              <a:extLst>
                <a:ext uri="{FF2B5EF4-FFF2-40B4-BE49-F238E27FC236}">
                  <a16:creationId xmlns:a16="http://schemas.microsoft.com/office/drawing/2014/main" id="{580748F7-C25C-4933-A858-BE9DBB50EA48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4980340" y="237951013"/>
              <a:ext cx="3669120" cy="739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1429</xdr:row>
      <xdr:rowOff>0</xdr:rowOff>
    </xdr:from>
    <xdr:to>
      <xdr:col>17</xdr:col>
      <xdr:colOff>117143</xdr:colOff>
      <xdr:row>1454</xdr:row>
      <xdr:rowOff>109523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1F8EC1D7-26C6-4DC2-96D3-DA584B48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87917" y="241977333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1429</xdr:row>
      <xdr:rowOff>0</xdr:rowOff>
    </xdr:from>
    <xdr:to>
      <xdr:col>34</xdr:col>
      <xdr:colOff>126666</xdr:colOff>
      <xdr:row>1454</xdr:row>
      <xdr:rowOff>52380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C1983136-55FF-4D3E-88E5-24FCB620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2382500" y="241977333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676657</xdr:colOff>
      <xdr:row>1431</xdr:row>
      <xdr:rowOff>63653</xdr:rowOff>
    </xdr:from>
    <xdr:to>
      <xdr:col>11</xdr:col>
      <xdr:colOff>663827</xdr:colOff>
      <xdr:row>1438</xdr:row>
      <xdr:rowOff>95120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99" name="インク 198">
              <a:extLst>
                <a:ext uri="{FF2B5EF4-FFF2-40B4-BE49-F238E27FC236}">
                  <a16:creationId xmlns:a16="http://schemas.microsoft.com/office/drawing/2014/main" id="{37FFC28C-C201-4C9B-A994-B793A6CBFD3D}"/>
                </a:ext>
              </a:extLst>
            </xdr14:cNvPr>
            <xdr14:cNvContentPartPr/>
          </xdr14:nvContentPartPr>
          <xdr14:nvPr macro=""/>
          <xdr14:xfrm>
            <a:off x="6179990" y="242379653"/>
            <a:ext cx="2050920" cy="1216800"/>
          </xdr14:xfrm>
        </xdr:contentPart>
      </mc:Choice>
      <mc:Fallback xmlns="">
        <xdr:pic>
          <xdr:nvPicPr>
            <xdr:cNvPr id="199" name="インク 198">
              <a:extLst>
                <a:ext uri="{FF2B5EF4-FFF2-40B4-BE49-F238E27FC236}">
                  <a16:creationId xmlns:a16="http://schemas.microsoft.com/office/drawing/2014/main" id="{37FFC28C-C201-4C9B-A994-B793A6CBFD3D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6144350" y="242343653"/>
              <a:ext cx="2122560" cy="1288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16</xdr:col>
      <xdr:colOff>405249</xdr:colOff>
      <xdr:row>1360</xdr:row>
      <xdr:rowOff>14676</xdr:rowOff>
    </xdr:from>
    <xdr:to>
      <xdr:col>20</xdr:col>
      <xdr:colOff>283634</xdr:colOff>
      <xdr:row>1368</xdr:row>
      <xdr:rowOff>141818</xdr:rowOff>
    </xdr:to>
    <xdr:sp macro="" textlink="">
      <xdr:nvSpPr>
        <xdr:cNvPr id="200" name="吹き出し: 角を丸めた四角形 199">
          <a:extLst>
            <a:ext uri="{FF2B5EF4-FFF2-40B4-BE49-F238E27FC236}">
              <a16:creationId xmlns:a16="http://schemas.microsoft.com/office/drawing/2014/main" id="{47855DBA-BFCD-4CF0-B9A1-4EBBD9472992}"/>
            </a:ext>
          </a:extLst>
        </xdr:cNvPr>
        <xdr:cNvSpPr/>
      </xdr:nvSpPr>
      <xdr:spPr>
        <a:xfrm>
          <a:off x="11411916" y="230308009"/>
          <a:ext cx="2630051" cy="14818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84270</xdr:colOff>
      <xdr:row>1359</xdr:row>
      <xdr:rowOff>157653</xdr:rowOff>
    </xdr:from>
    <xdr:to>
      <xdr:col>12</xdr:col>
      <xdr:colOff>322360</xdr:colOff>
      <xdr:row>1362</xdr:row>
      <xdr:rowOff>12893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201" name="インク 200">
              <a:extLst>
                <a:ext uri="{FF2B5EF4-FFF2-40B4-BE49-F238E27FC236}">
                  <a16:creationId xmlns:a16="http://schemas.microsoft.com/office/drawing/2014/main" id="{BF542E89-D7A1-48FC-B6B6-08959C99B2F5}"/>
                </a:ext>
              </a:extLst>
            </xdr14:cNvPr>
            <xdr14:cNvContentPartPr/>
          </xdr14:nvContentPartPr>
          <xdr14:nvPr macro=""/>
          <xdr14:xfrm>
            <a:off x="6275520" y="230281653"/>
            <a:ext cx="2301840" cy="363240"/>
          </xdr14:xfrm>
        </xdr:contentPart>
      </mc:Choice>
      <mc:Fallback xmlns="">
        <xdr:pic>
          <xdr:nvPicPr>
            <xdr:cNvPr id="201" name="インク 200">
              <a:extLst>
                <a:ext uri="{FF2B5EF4-FFF2-40B4-BE49-F238E27FC236}">
                  <a16:creationId xmlns:a16="http://schemas.microsoft.com/office/drawing/2014/main" id="{BF542E89-D7A1-48FC-B6B6-08959C99B2F5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6239880" y="230246013"/>
              <a:ext cx="2373480" cy="434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337983</xdr:colOff>
      <xdr:row>1360</xdr:row>
      <xdr:rowOff>150320</xdr:rowOff>
    </xdr:from>
    <xdr:to>
      <xdr:col>9</xdr:col>
      <xdr:colOff>84630</xdr:colOff>
      <xdr:row>1361</xdr:row>
      <xdr:rowOff>159546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202" name="インク 201">
              <a:extLst>
                <a:ext uri="{FF2B5EF4-FFF2-40B4-BE49-F238E27FC236}">
                  <a16:creationId xmlns:a16="http://schemas.microsoft.com/office/drawing/2014/main" id="{5F8C3C08-9616-4C3A-8961-C942D97EDBA5}"/>
                </a:ext>
              </a:extLst>
            </xdr14:cNvPr>
            <xdr14:cNvContentPartPr/>
          </xdr14:nvContentPartPr>
          <xdr14:nvPr macro=""/>
          <xdr14:xfrm>
            <a:off x="5153400" y="230443653"/>
            <a:ext cx="1122480" cy="178560"/>
          </xdr14:xfrm>
        </xdr:contentPart>
      </mc:Choice>
      <mc:Fallback xmlns="">
        <xdr:pic>
          <xdr:nvPicPr>
            <xdr:cNvPr id="202" name="インク 201">
              <a:extLst>
                <a:ext uri="{FF2B5EF4-FFF2-40B4-BE49-F238E27FC236}">
                  <a16:creationId xmlns:a16="http://schemas.microsoft.com/office/drawing/2014/main" id="{5F8C3C08-9616-4C3A-8961-C942D97EDBA5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5117400" y="230407653"/>
              <a:ext cx="1194120" cy="250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687457</xdr:colOff>
      <xdr:row>1352</xdr:row>
      <xdr:rowOff>125826</xdr:rowOff>
    </xdr:from>
    <xdr:to>
      <xdr:col>7</xdr:col>
      <xdr:colOff>571263</xdr:colOff>
      <xdr:row>1361</xdr:row>
      <xdr:rowOff>154506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203" name="インク 202">
              <a:extLst>
                <a:ext uri="{FF2B5EF4-FFF2-40B4-BE49-F238E27FC236}">
                  <a16:creationId xmlns:a16="http://schemas.microsoft.com/office/drawing/2014/main" id="{D41EABB9-C690-4BCF-9DA8-2A728FA3D95A}"/>
                </a:ext>
              </a:extLst>
            </xdr14:cNvPr>
            <xdr14:cNvContentPartPr/>
          </xdr14:nvContentPartPr>
          <xdr14:nvPr macro=""/>
          <xdr14:xfrm>
            <a:off x="4127040" y="229064493"/>
            <a:ext cx="1259640" cy="1552680"/>
          </xdr14:xfrm>
        </xdr:contentPart>
      </mc:Choice>
      <mc:Fallback xmlns="">
        <xdr:pic>
          <xdr:nvPicPr>
            <xdr:cNvPr id="203" name="インク 202">
              <a:extLst>
                <a:ext uri="{FF2B5EF4-FFF2-40B4-BE49-F238E27FC236}">
                  <a16:creationId xmlns:a16="http://schemas.microsoft.com/office/drawing/2014/main" id="{D41EABB9-C690-4BCF-9DA8-2A728FA3D95A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4091400" y="229028853"/>
              <a:ext cx="1331280" cy="16243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531286</xdr:colOff>
      <xdr:row>1431</xdr:row>
      <xdr:rowOff>126282</xdr:rowOff>
    </xdr:from>
    <xdr:to>
      <xdr:col>21</xdr:col>
      <xdr:colOff>409670</xdr:colOff>
      <xdr:row>1440</xdr:row>
      <xdr:rowOff>84091</xdr:rowOff>
    </xdr:to>
    <xdr:sp macro="" textlink="">
      <xdr:nvSpPr>
        <xdr:cNvPr id="205" name="吹き出し: 角を丸めた四角形 204">
          <a:extLst>
            <a:ext uri="{FF2B5EF4-FFF2-40B4-BE49-F238E27FC236}">
              <a16:creationId xmlns:a16="http://schemas.microsoft.com/office/drawing/2014/main" id="{BA8A8363-16D4-4F0F-AE92-5D0DAA42CD17}"/>
            </a:ext>
          </a:extLst>
        </xdr:cNvPr>
        <xdr:cNvSpPr/>
      </xdr:nvSpPr>
      <xdr:spPr>
        <a:xfrm>
          <a:off x="12307650" y="247949464"/>
          <a:ext cx="2649293" cy="1516445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587187</xdr:colOff>
      <xdr:row>1382</xdr:row>
      <xdr:rowOff>121699</xdr:rowOff>
    </xdr:from>
    <xdr:to>
      <xdr:col>20</xdr:col>
      <xdr:colOff>465572</xdr:colOff>
      <xdr:row>1391</xdr:row>
      <xdr:rowOff>77606</xdr:rowOff>
    </xdr:to>
    <xdr:sp macro="" textlink="">
      <xdr:nvSpPr>
        <xdr:cNvPr id="206" name="吹き出し: 角を丸めた四角形 205">
          <a:extLst>
            <a:ext uri="{FF2B5EF4-FFF2-40B4-BE49-F238E27FC236}">
              <a16:creationId xmlns:a16="http://schemas.microsoft.com/office/drawing/2014/main" id="{1F9078CD-8528-425B-BEF8-65B9AC455EEC}"/>
            </a:ext>
          </a:extLst>
        </xdr:cNvPr>
        <xdr:cNvSpPr/>
      </xdr:nvSpPr>
      <xdr:spPr>
        <a:xfrm>
          <a:off x="11546288" y="236769789"/>
          <a:ext cx="2618160" cy="1497030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2:45:32.395"/>
    </inkml:context>
    <inkml:brush xml:id="br0">
      <inkml:brushProperty name="width" value="0.2" units="cm"/>
      <inkml:brushProperty name="height" value="0.2" units="cm"/>
      <inkml:brushProperty name="color" value="#CC912C"/>
      <inkml:brushProperty name="ignorePressure" value="1"/>
      <inkml:brushProperty name="inkEffects" value="gold"/>
      <inkml:brushProperty name="anchorX" value="-51147.93359"/>
      <inkml:brushProperty name="anchorY" value="-17228.59961"/>
      <inkml:brushProperty name="scaleFactor" value="0.5"/>
    </inkml:brush>
  </inkml:definitions>
  <inkml:trace contextRef="#ctx0" brushRef="#br0">1 249,'0'0,"5"0,11 0,5 0,7 0,3 0,4 0,1 0,1 0,-1 0,1 0,-1 0,0 0,-1 0,1 0,6 0,1 0,-1 0,-1-7,-1 0,-2 0,5 1,-6-5,-2 1,-1 2,-1 1,1 3,0 2,0 0,0 2,1 0,0 1,-6-8,-1 0,0 0,1 1,2-5,2 1,1 1,0 3,2 1,-1-4,1 0,-1 1,1 3,-1 1,0 1,1 2,-1 1,0 0,1 0,-1 0,-7 8,0 0,0-1,2-1,1-1,1-2,2 5,8 0,7 6,1-1,-1 5,4-2,-3-3,4-4,-4-4,12-1,-4-3,-3-1,2-1,-4 1,-5-1,-5 0,-3 1,-2 0,-3 0,7 0,0 0,0 0,-2 0,-1 0,-1 0,-1 0,5 0,1 0,-1 0,-1 0,-2 0,-1 0,-1 0,-1 0,6 0,0 0,8 0,-2 0,-2 0,-2 0,-3 0,-2 0,-3 0,0 0,-1-7,0 0,0 0,0 1,-1 1,1-4,0 0,8 1,-1 2,1 1,-2 3,-1 1,-2 0,-8-6,-2 1,0-1,1 1,2 2,1 2,2 1,0 0,-6-6,0 0,1 0,0 1,3 2,1 1,0-5,2 0,0 1,1 1,-1 2,-6-5,-1 0,0 1,2 2,1 2,1 2,2 0,1 2,0 0,1 0,-1 1,1-1,-1 0,1 1,-1-1,-7 7,0 0,0 1,2-2,1-2,1-1,2-2,1 7,0-1,0 0,1-1,-1 5,1-1,-1 5,-6 6,-1-2,0 4,2-5,1 4,-6 2,2-4,-7 4,2-6,-5 3,2-4,4 3,-4 3,3-4,-4 4,-4 2,2-3,-3 1,-3 3,4-4,-3 1,6-4,-3 2,-3 3,4-4,-2 2,-3 4,-3 2,-3 2,5-3,0 0,-2 1,-1 1,-2 3,5 1,-1 1,7 1,-2 8,-2 0,-3-1,-2 0,4-2,-1-2,-2-1,-1-1,-3-1,6-7,-1 7,0 0,-3 1,-1 1,-1 0,-2-1,-1 0,0 0,0 0,-1-1,8-7,0 0,1 0,-2 2,-2 0,6 3,-2 1,0 0,-2 1,-2 1,-2-1,7-6,-1-1,-1 1,-1 0,4-5,0 2,-2 0,-1 3,4-5,-1 1,-1 2,4-5,-2 2,6 1,-3 4,5 1,4-4,4 1,3-6,-4 1,2-4,7 1,-5 4,2 3,0-3,-6 2,0-6,1-4,1-5,-4 3,1-3,2-2,2 4,2-1,2-2,1-3,1-1,0-3,1-1,0-1,-1 0,1-1,0 1,-1 0,0-1,1 1,-1 0,0 0,0 0,1-7,-1 0,0-7,0 0,1 3,-8-5,0 3,-7-4,1 2,2-4,3 3,2-3,3 3,1 3,-5-2,0 2,1 3,-6-4,1 3,-5-6,2 3,2 3,4-5,2 4,-3-5,0 2,2 4,2-5,-5-3,0 2,2 2,-5-2,2 3,2 3,-5-3,2 3,-4-6,2-4,2 3,4-5,3 5,-4-4,1-2,0-3,3-4,2-1,1-3,1 7,-6-1,0 0,1 0,0 4,3 0,1-2,-7-2,2 5,-7-1,1 5,-5-2,3 5,3-2,-4-4,3-3,-5-4,4 5,-4-2,-4-1,2 5,5-1,4-2,4-3,-3-1,1-3,2 6,-5-1,-5 7,-6 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6:00.04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1,'24'0,"-3"-1,-1 2,36 4,-49-4,-1 0,1 1,0 1,0-1,-1 1,0 0,1 0,-1 1,0-1,-1 2,10 6,273 262,-269-255,0 2,1-2,0 0,1-1,1-1,1-1,29 15,55 19,-3-4,109 69,212 117,-220-109,-138-78,83 40,-3-6,137 96,-171-101,170 127,22 15,-286-203,0 1,-2 0,0 1,-1 0,0 1,16 22,110 113,-103-112,-1 0,-2 2,58 88,-43-30,-6 2,59 191,-79-211,43 92,-26-73,-27-64,3 0,1-1,1-1,34 41,115 116,-108-122,2 0,124 104,-169-158,1-1,0-1,1 0,31 13,-37-19,-1-2,1 1,-1-1,1-1,-1-1,1 0,0-1,25 0,-33-1,1-1,-1 0,1 0,-1-1,0 1,0-1,-1 0,1-1,0 0,-1 0,0 0,0 0,0-1,8-6,2-5,-1-1,23-33,10-9,16-13,-37 40,3 0,0 2,48-37,89-73,-95 75,-66 60,59-50,-1-1,-5-4,85-107,-98 108,73-72,-42 50,-24 14,-40 48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7:32.5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1311,'2'-3,"0"1,0 0,0 0,0-1,1 1,-1 1,0-1,1 0,0 1,-1-1,1 1,0 0,0 0,-1 0,6-1,6-4,61-27,0 3,107-27,-133 46,1 3,53-3,-26 3,184-12,12-2,-24 7,-228 11,0 0,-1-1,36-13,-36 10,1 1,0 1,27-3,218-4,-178 13,0-5,107-18,71-17,-50 0,-85 13,-89 18,0-3,44-18,-55 18,0 1,1 1,0 2,62-8,78-7,-99 11,1-3,-51 9,1 1,33-3,-43 7,0 0,0-2,0 1,0-2,0 0,-1-1,1 0,-1-1,0 0,-1-1,0 0,0-1,0-1,-1 0,-1 0,1-1,-1-1,-1 1,12-19,41-55,19-29,-61 86,1 1,1 0,0 2,2 0,1 2,1 1,1 1,1 1,59-30,-58 36,0 1,0 1,1 2,0 1,0 1,1 2,0 1,0 2,53 2,-40-1,-31 0,1 0,-1 1,1 0,-1 1,1 1,-1 0,1 1,-1 0,0 1,0 0,17 9,4 8,-1 2,-1 1,-1 1,-1 2,-2 1,0 1,39 55,-17-14,-28-41,-1 0,25 49,-33-50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8:01.06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9061 4818,'0'2,"0"-1,1 0,-1 1,1-1,-1 0,1 0,0 0,0 1,0-1,-1 0,1-1,0 1,0 0,0 0,0-1,1 1,-1 0,0 0,0-1,0 1,1-1,-1 1,0-1,1 1,-1-1,3 1,38 4,-34-5,0-1,0 0,0 0,0-1,0-1,0 1,1-1,-2 1,0-2,1 0,-1 0,0 1,8-9,10-7,46-47,-46 41,11-13,-1-2,-1 0,36-63,68-142,10-16,-116 215,58-66,-60 76,-1 0,-1-3,-3 0,-2-1,-1-1,17-50,1-8,3 2,4 2,80-116,-5 43,-37 54,97-174,-132 197,99-128,83-66,-191 239,97-124,-126 153,1 1,1 0,0 1,1 1,23-17,91-53,-25 17,115-74,-38 25,-134 86,3 2,71-31,111-31,-218 86,63-29,-4-3,0-2,96-69,20-10,-136 90,75-27,-30 14,340-157,-312 136,-78 35,91-34,-116 55,-1-1,1 2,38-2,21-4,167-29,-217 35,1 0,0 2,-1 1,1 2,0 1,0 1,-1 1,0 2,0 0,34 14,-47-14,10 2,2 2,-2 1,35 19,35 20,-50-26,0 2,51 36,127 106,-72-44,-125-102,0-1,-2 4,-1-1,48 57,65 90,-45-55,-9 7,-75-104</inkml:trace>
  <inkml:trace contextRef="#ctx0" brushRef="#br0" timeOffset="2835.07">8812 4620,'-12'0,"-30"0,-41-5,68 4,0-2,-1-1,1 0,0 0,1-1,-16-8,-99-41,85 39,-1-4,-50-30,60 30,0-1,-1 2,-45-14,57 24,-1 1,0 2,0 0,-1 0,0 3,-28 0,-67 1,-219 5,228 12,70-9,-46 2,82-8,-120 4,-140-11,236 2,-1-2,-43-13,-19-3,68 16,1 1,0-3,-1 0,-28-14,30 14,0 1,0 2,-2-1,1 2,0 1,0 2,0-1,-29 4,14-2,0-2,-46-7,-94-11,-1 0,119 13,0 1,-81 3,70 3,-80-9,-47-8,-301 11,273 8,-8-4,-267 5,450 1,0 1,0 4,-72 19,-147 59,16-4,202-69,-2-2,-102 11,-305 30,368-34,2 2,-167 63,-110 29,185-62,-354 81,388-105,-55 14,175-33</inkml:trace>
  <inkml:trace contextRef="#ctx0" brushRef="#br0" timeOffset="4995.13">8740 4455,'6'0,"3"6,4 2,2 5,-3 5,3 1,-1 2,-3 3,3 3,4-3,0 1,3-5,-2 0,-5 2,2-2,-2-5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17.15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1 568,'51'1,"0"-2,0-3,0-1,76-19,-87 14,1 2,0 1,0 2,74-1,-78 5,-1-2,52-11,-2 1,-48 6,-1-1,-1-2,41-16,33-10,226-70,12-4,-30 26,-313 82,17-2,-1-2,0 0,0-1,38-18,-48 19,0 2,1-1,0 2,0-1,0 2,1-1,-1 2,15-2,106 5,-70 0,-15-2,1 0,62 7,-95-4,1 0,-1 1,1 0,-1 1,-1 1,1 0,22 13,205 139,-211-137,-1 3,-1 0,-1 2,38 45,-47-50,23 27,1-3,82 65,-108-96,0 1,-1 0,-1 1,0 1,-1 0,23 36,-22-30,1-2,36 35,-34-37,-1 0,-1 0,21 33,-12-14,2-1,1-2,47 45,25 27,-78-79,44 54,125 117,153 118,66 18,-348-285,-42-33,1 0,0 0,33 16,-14-13,-1 1,-2 1,0 2,-2 2,47 42,-51-40,1-1,2-1,0-1,2-3,0 0,44 17,31 16,-52-24,66 24,-96-44,1-1,-1-2,2 0,-1-2,1-1,51 1,-43-3,64 10,-62-6,58 2,698-7,-386-5,-374 6,-1 0,61 15,-61-11,59 21,-70-19,46 10,-33-13,101 23,-125-24,1-1,-1 2,0 0,-1 1,1 0,20 15,-18-10,0-2,1 0,0 0,1-2,0 0,22 6,121 24,-83-22,13 10,-67-18,1-1,-1 0,1-2,30 3,-9-5,-1-2,0-1,0-3,1-1,-2-2,49-13,-28 1,-15 5,76-30,-53 12,2 3,1 3,110-22,-151 39,0-2,-1-1,-1-2,0-1,63-36,-77 40,2 1,-1 0,1 2,1 0,-1 1,1 2,1 0,-1 1,38 0,-22 0,-1-1,0-2,52-14,-49 10,1 2,62-6,41-2,-94 8,72-2,-7 13,89-5,-119-14,-65 11,1 0,28-1,119 4,-127 2,-11 1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35.75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0,'1'2,"-1"0,1 0,-1 0,1-1,0 1,0 0,0 0,0-1,0 1,0 0,1-1,-1 1,0-1,1 0,-1 1,1-1,2 2,35 21,-30-19,25 11,0-1,1-2,1-2,52 11,-33-8,106 29,158 38,-31-3,-94-21,496 133,-564-158,78 25,-128-28,472 152,-363-120,-5-1,-150-51,43 20,-5-2,115 48,-163-67,0 1,0 1,30 21,29 15,86 26,38 18,-184-80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40.00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1928 38,'-55'0,"1"3,-82 15,64-8,0-4,-133-6,92-1,82-2,1 0,0-2,0-1,-35-12,29 7,1 3,-51-7,-256 11,184 6,113-1,1 3,0 1,0 2,1 2,-69 23,86-20,6 1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25:22.995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45,'10'7,"1"0,-1-1,1 0,0-1,0 0,1-1,0 0,16 3,-14-3,53 13,1-2,133 10,144-12,-262-12,439 5,300 8,-612-6,363 5,-493-16,-1-3,125-25,145-55,-214 50,-67 21,0 2,1 3,0 3,140 3,-174 5,201 13,-207-10,0 1,0 1,-1 1,1 2,52 24,-58-22,25 13,56 36,101 64,-120-76,134 99,-181-112,-2 2,-2 1,57 81,-24-28,-60-81,0 1,0 0,-1 1,-1 0,0-1,-1 2,0-1,2 13,9 109,-5-37,19 48,-14-82,-4 1,5 85,-16-108,0 3,2-1,11 64,13 40,12 50,-22-147,2 0,3-1,32 56,36 79,-54-106,4-2,3-1,55 73,-64-106,108 146,-65-60,-55-89,2 0,2-1,40 47,32 32,5 6,-75-98,0-1,2-1,35 20,-18-12,13 6,2-3,117 49,-108-53,-1 2,64 42,50 38,-150-94,1-2,1-1,61 17,-38-14,-2 2,73 38,-82-37,4 0,1-2,0-3,2-2,-1-2,2-2,63 4,336-4,-414-11,-19 1,1 0,-1-2,0-1,0 0,-1-1,1-1,-1-1,38-17,111-47,-120 51,-19 5,0-1,43-29,16-10,12-4,133-101,-159 105,40-34,45-29,-90 67,-2-2,111-111,-162 148,0 1,21-13,28-23,223-204,-132 133,-140 108,0 0,1 2,1 0,0 0,0 2,1 0,38-11,8 3,80-11,-112 22,9 0,-4 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41:48.96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0,'18'2,"1"0,-1 1,-1 1,1 1,24 9,-21-7,2 0,37 6,-27-9,1 1,-2 2,48 15,-39-7,2-3,79 15,-96-21,1 1,-1 2,0 0,-1 2,0 1,32 20,27 13,156 66,-212-101,0-1,36 6,-34-8,0-2,0-1,1-2,52-2,-51-1,0 1,0 2,40 7,-33-3,0-1,41-1,-3 0,-38 1,70 19,-76-15,0-2,0-1,43 2,-14-8,-27-1,1 2,-1 1,0 1,0 3,54 14,1 3,-62-17,-1 1,48 19,25 18,101 51,-171-82,0 0,2-2,-1-1,2-2,56 8,54 14,-71-12,-43-12,52 18,195 77,-255-95,0 0,34 3,-40-7,0 0,0 1,-1 0,1 1,-1 1,0 0,22 13,-10-5,1-1,0-1,0-1,1-2,0 0,0-2,49 4,-43-6,0 1,0 2,0 2,62 24,-67-19,0-1,1-1,0-1,1-2,0-1,1-2,59 5,-65-11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54:06.965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0,'41'2,"-1"2,0 1,49 14,-22-4,0-4,-37-7,-1 2,0 1,30 11,-29-10,1 0,0-2,0-1,1-1,57-2,40 5,218 15,37 4,-110 29,-80-13,-175-38,1056 153,-960-151,-40-3,131 23,-63-3,-84-15,115 31,49 22,-64-20,-77-17,24 8,216 35,-109-34,-82 15,-55-30,0-1,107 41,-116-30,-1 2,-2 4,90 62,-65-29,-47-32,2-2,2-3,97 50,-127-72,1 1,-1 1,22 18,-20-15,-1-1,30 15,305 132,-328-150,0-1,0-1,1-1,0-1,27 1,-26-4,-1 2,0 1,0 0,0 2,26 11,-15-4,0-2,0-1,1-2,0-1,51 3,9 2,4 12,-77-17,0-2,1-1,0 0,27 0,26-7,0-3,0-4,0-3,-2-3,123-42,-160 47,66-9,-43 9,96-18,-108 14,94-40,-125 47,0 1,1 0,-1 2,1 0,33-2,101 7,-99 2,58-6,-34-11,-58 9,1 1,31-2,253 6,-142 1,-139-1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09:56.066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3379,'68'-52,"-22"18,-4 1,1 2,2 2,1 1,70-30,101-30,53-24,-203 80,122-79,34-28,-180 106,-2-2,67-75,19-17,11-10,-98 93,-3-1,-1-2,46-82,-56 86,66-93,32-56,116-208,-207 353,1 1,60-61,93-71,-71 70,-73 67,1 2,1 2,2 1,2 3,58-30,145-83,-223 128,1 2,1 1,0 1,54-16,138-25,-182 46,90-24,-70 16,1 3,120-12,-54 13,-85 7,0 2,57 1,-86 4,1 1,-1 0,0 1,0 0,0 1,0 0,0 2,-1-1,0 2,23 14,39 32,143 90,-208-137,-1 0,0 1,0 0,-1 1,0 0,0 0,10 15,44 72,-45-66,85 161,-96-179,-1 0,0 1,-1-1,0 1,2 13,-3-10,1-1,12 28,-6-23,1 0,1-1,1 0,1 0,0-2,26 24,-16-17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0:53.59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2786 1759,'26'-24,"21"-25,16-26,22-30,39-66,-49 49,36-53,-88 142,2 2,1 1,37-33,45-39,-67 60,2 2,2 2,1 2,59-35,-72 50,-2-1,0-2,32-32,-34 29,1 2,2 0,37-21,-26 21,65-36,155-65,-188 94,-50 20,1 1,1 1,0 1,52-10,-72 19,-1-1,1 2,-1-1,1 0,-1 1,0 1,1-1,-1 1,0 0,0 0,0 1,0-1,0 1,-1 1,1-1,8 8,3 5,-1 0,-1 1,20 26,7 10,173 221,-127-141,16 23,-46-91,-43-50,0 0,-2 1,0 1,17 28,-16-21,0-1,2 0,0-2,2 0,0 0,1-2,1 0,1-2,1 0,0-1,1-1,1-2,39 18,83 38,-93-42,2-2,64 20,-74-32,-1-3,2-1,-1-3,1-2,56-1,745-5,-822 1,0-2,47-10,-43 6,55-4,399 8,-250 5,-210-3,-1-1,1-2,23-6,-19 4,45-5,-29 6,0-3,-1-1,70-25,-109 33,15-6,-10 2</inkml:trace>
  <inkml:trace contextRef="#ctx0" brushRef="#br0" timeOffset="1903.29">2926 1583,'-5'2,"0"1,0-1,0 1,1 0,0 0,-1 0,1 0,0 1,1 0,-8 8,-2 1,-102 96,-55 47,10-9,113-104,-3-2,-1-3,-67 39,-8 7,86-58,-1-2,-1-1,-45 17,-137 41,-27 12,-209 93,43-20,245-82,-14 6,116-69,40-15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23.93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1 943,'0'2,"1"0,0 0,0-1,0 1,0 0,0 0,1-1,-1 1,0-1,1 1,-1-1,1 0,-1 1,1-1,0 0,0 0,3 1,35 17,-14-13,1-1,0-2,1 0,-1-2,54-4,-18 1,76 3,118-4,-226-1,0 0,0-2,-1-2,0 0,47-22,139-80,7-3,-190 97,0-1,-2-1,30-24,-27 19,68-36,-38 25,104-72,24-14,-129 87,-13 4,2 3,1 2,1 2,69-18,-86 32,315-63,-284 59,-41 6,1 2,35-2,1 5,214 4,-262-2,0 2,-1 0,1 1,-1 0,0 2,-1-1,1 2,-1 0,15 10,-11-8,1 0,0-1,1-1,33 7,-31-8,1 0,-1 2,29 14,23 15,43 25,-104-53,-1 1,0 1,0 0,-1 1,13 17,24 23,133 116,-167-156,2 0,0-1,0 0,1-2,0 0,20 8,32 17,-45-22,0-1,1-1,0-1,1-1,0-1,0-2,47 5,193-8,-135-5,575 3,-681 3,1 0,-1 2,0 0,0 2,-1 1,32 14,30 9,-77-28,14 5,1-2,-1 0,1-1,44 3,-50-8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28.56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3118 464,'-45'0,"-72"-1,-148 19,141-7,-201-8,159-5,-75-13,-6 0,-577 16,808-2,0-1,0 0,0-1,1 0,-1-2,1 0,-16-7,-102-57,113 58,-34-24,1-2,-76-71,92 76,-74-51,65 50,25 20,2 3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32.593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1 238,'16'-1,"0"-1,-1-1,1 0,30-12,16-2,45-8,0-5,160-67,-251 89,0 1,0 1,1 0,0 2,0 0,0 0,35-1,-48 5,292 3,-282-2,0 2,0 0,0 1,0 0,0 1,-1 0,18 11,85 59,-67-41,-13-7,0 1,-2 2,45 51,77 113,-74-51,-67-119,20 48,-25-47,2-2,21 34,79 90,-92-115,-1 0,-2 1,-1 1,-2 1,-1 0,9 41,-16-58,24 79,64 142,-85-220,0 1,-2 1,-1 0,0 0,-1 0,-2 0,0 1,-1-1,-2 41,-2 586,0-620,-1 0,-2 0,-15 52,10-45,-9 68,18-92,0 0,1-1,1 1,0 0,0 0,1-1,0 1,1 0,0-1,8 17,13 33,-1 0,24 109,-15-47,-5-52,-19-50,0 0,6 26,0 14,2-2,3 0,2 0,51 96,-65-141,0-1,0-1,1 1,1-1,0-1,0 0,1 0,0-1,1 0,0 0,0-1,1-1,0 0,0-1,1 0,-1-1,1 0,1-1,17 4,13 1,25 4,-1 3,-1 3,112 49,-7 10,-141-65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1:13.0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1 215,'29'-2,"0"-1,0-2,40-10,6-2,324-48,-317 49,-53 9,0 2,52-3,-10 3,131-25,-133 16,0 4,85-2,338 14,-448 0,0 2,47 12,-32-6,0 0,11 2,134 6,-72-19,167-22,-180 3,-61 9,113-8,453 21,-592 0,0 1,-1 2,0 2,48 15,33 8,101 8,-184-33,-1 2,47 17,-4-1,-4-5,74 10,-98-19,-1 3,1 1,-2 2,70 35,-18-7,13 8,-71-32,1-2,1-1,56 16,-45-20,0-1,1-3,90 3,-115-12,-1 1,1 1,-1 1,1 1,-1 1,0 1,33 12,-20-2,-12-4,0-1,1-1,0-1,1-1,-1-1,29 2,-14-4,-1 2,69 19,-72-15,1-1,0-2,54 3,-60-9,38 0,114 16,-86-6,1-4,144-9,-80 0,579 2,-715 1,0 2,48 11,-46-8,0-1,36 2,-23-5,-1 0,70 15,12 1,2 0,-69-9,0-3,0-2,108-7,-45 0,728 3,-823 2,0 1,0 1,-1 0,1 2,40 16,-16-5,-24-10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1:36.94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3,'186'-3,"200"7,-312 4,1 4,93 27,-144-33,43 10,-1 3,92 37,-105-36,-1-2,77 16,-38-10,-23-6,177 53,-206-60,1-1,42 4,-48-10,-1 3,1 0,53 20,-63-18,0-2,1 1,0-3,0 0,44 3,30 5,-50-5,66 1,761-8,-413-3,-437 5,-1 1,0 1,0 0,-1 3,0-1,1 1,27 16,-40-20,43 20,1 1,-3 3,67 46,-65-41,-39-24,-2-1,0 1,-1 2,17 13,128 145,-147-158,1 0,1 0,0 0,24 13,32 26,60 84,-110-113,166 197,-106-114,-53-68,34 39,-48-59,-1 0,-1 1,-1 0,0 1,-2 1,0-2,-1 2,6 34,-3-18,16 40,11 17,12 30,-35-91,16 60,-21-61,1-1,21 41,-13-32,13 43,14 32,-17-60,2 1,2-4,73 91,-33-53,-46-54,1-1,45 41,177 138,-109-105,-26-11,-89-73,2 0,1-1,0-3,1 1,57 28,-30-19,-45-22,0-2,0 1,1-1,0-1,0 0,0 0,0-1,13 2,-2-3,0-1,0-1,1-1,-1-1,0 0,0-1,0-2,-1 0,1-1,-1-1,0-1,-1-1,0 0,-1-1,0-1,-1-1,0-1,-1 0,24-24,-9 11,2 0,1 2,1 1,1 2,1 1,1 1,43-13,0 10,-60 17,0-1,23-9,6-8,-2-2,67-46,38-21,-108 65,0-2,-3-1,-1-3,69-68,76-83,-31 61,-135 104,1-1,-1 0,31-44,-28 34,34-32,239-180,-179 138,-86 72,2 2,54-37,-10 5,-16 12,0-4,-50 43,-1-1,2 2,-1 0,2 0,-1 1,2 1,15-8,15-2,65-33,-13 5,-69 35,-1-1,42-26,-53 27,1 3,-1 0,1 0,0 1,29-7,97-17,-53 14,-48 7,0 0,77-32,-105 36,0 1,1 1,0 1,-1-1,1 2,19-2,96 4,-96 2,-1-2,1-1,51-7,-15-5,-39 9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04.4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34,'69'0,"137"-21,-156 15,0 2,1 2,72 6,151 29,-265-31,171 35,-57-10,-97-20,-1 0,33 15,-30-11,43 12,213 61,-159-50,16 5,-115-32,2 0,-1-2,0-1,52 1,28 3,56 8,296-9,-252-9,-106 0,136 6,-207-1,0 1,-1 1,1 2,-1 0,48 21,-61-20,-1 1,25 19,-27-19,0 1,1-2,18 10,4-6,0-1,1-2,53 7,12 3,-2-2,0-5,137 0,122 14,-68 31,-100-18,-116-29,0-4,1-3,77-7,-7 1,490 3,-603-2,0-1,45-11,-43 7,63-4,435 10,-254 3,-250-1,1 2,45 11,-40-7,43 3,-60-10,0 2,0 0,0 0,0 2,0 0,-1 2,0 0,0 0,0 2,26 15,-6 0,1-2,1-1,1-3,1-1,47 12,7 5,-64-25,0-1,1-1,-1-1,1-2,0-2,53-3,-45 0,0 2,-1 2,64 10,86 17,-68-13,-18-6,-75-8,-1 0,0 2,1 0,-2 2,33 12,3 4,-33-14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22.833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4064,'13'-1,"0"0,0-1,0 0,0-1,1-1,-2 0,0 0,0-1,0-1,13-8,-1 0,-1-2,1 0,32-32,-29 21,-7 7,0 1,2-1,0 3,1 0,1 1,39-20,-17 12,0-1,-1-3,55-45,52-34,-86 63,-48 30,1 1,1 1,37-17,-28 14,0-1,-1-2,-1 0,1-2,35-35,49-34,-65 56,-8 8,0-1,-3-3,65-64,96-95,-171 166,298-278,-291 271,109-92,248-185,-286 225,-67 55,-3-1,-1-1,-1-1,-2-2,44-56,-5-15,230-315,-264 376,3 2,54-42,33-34,-52 24,-58 68,2 2,1-1,2 2,26-24,45-31,125-140,-210 210,15-20,1 2,2 0,0 2,1 0,1 1,45-24,13 0,-41 20,78-32,-90 46,-5-1,0 2,1 1,0 0,38-4,-57 12,1-1,0 1,0 0,-1 1,1 0,0 0,-1 1,1 0,-1 0,0 1,2 0,-2 1,-1-1,1 1,-1 1,1 0,-1-1,7 8,22 20,-3 2,0 2,43 62,53 62,-110-136,70 97,-64-84,36 35,17 26,-50-55,-4-6,34 39,-38-54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37.70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2186 2014,'1'-4,"1"1,0 0,0-1,0 1,0 0,0 0,1 0,-1 1,1-1,0 1,-1-1,1 1,1 0,-1 0,6-3,10-9,171-165,86-73,64-69,-281 249,8-9,-11 26,-2-3,50-70,-90 109,1 2,0 0,1 0,1 2,27-21,102-58,-33 23,73-53,45-31,-164 106,122-66,-162 102,1 0,0 2,0 2,2 0,-1 2,1 1,59-4,157 13,-230 0,0 0,0 1,0 0,0 1,-1 1,15 8,90 53,-70-36,-23-14,-1 2,-1 2,0 0,24 28,47 41,-33-44,-37-28,-1 1,33 32,-19-11,-2 2,46 65,-73-91,0 0,-1 0,-1 1,-1 0,0 0,-1 1,4 23,-1-8,0-7</inkml:trace>
  <inkml:trace contextRef="#ctx0" brushRef="#br0" timeOffset="2256.07">2434 1767,'-84'91,"-33"32,90-100,-2-1,0-1,-2-2,-34 17,-135 51,187-82,-11 4,0-2,-1-1,0 0,0-2,-36 1,-130-7,82-1,58 0,0-3,1-1,0-3,-64-22,83 25,-61-6,61 10,0-2,-35-9,-117-30,-17-6,136 30,14 3,1 2,-2 2,0 2,-58-4,79 14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58.30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0,'15'18,"0"0,19 31,1 2,33 33,4-3,3-3,115 92,-63-74,36 30,-113-83,2-3,1-2,98 51,-58-32,-59-35,1-1,47 20,220 96,-272-122,1-1,1-2,0-1,0-1,1-2,0-1,49 3,-23 0,-1 2,0 3,90 35,-7-3,26 7,129 35,293 91,-334-97,-194-61,98 53,26 9,301 52,-354-105,-85-22,1-2,0-2,50-2,3 1,244 43,-199-22,-33-7,7 2,244 10,-288-31,2-2,1 4,-1 3,150 26,-165-16,0-4,101 5,130-15,-142-2,-89-2,-1-3,111-25,-51 6,-97 20,-1-1,0-1,0-1,28-16,-27 13,0 0,1 2,32-8,-4 3,-1-1,-1-3,90-45,-126 58,1 0,0 1,0 0,0 2,1 0,-1 1,1 1,34 1,-21 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4:21.22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0,'0'7,"0"54,8 63,-5-102,1-1,1 1,1-1,1 0,0-1,16 30,0-12,33 42,9 13,-46-66,1-2,1-1,1 0,2-1,28 21,-16-14,51 57,-6 26,-3-2,0-33,-21-23,85 86,-110-110,1-2,40 28,-36-30,57 56,-46-36,62 44,-7-5,-54-46,93 57,-35-27,139 82,-218-136,247 148,-158-102,3-4,1-6,210 59,-138-51,75 20,-204-64,1-3,77 6,25-5,218 7,-227-19,137-5,-254-2,40-11,-26 5,67-12,134-22,15-8,-172 30,113-12,-69 30,-83 4,61-9,-38-4,-1-4,132-48,-210 65,183-62,-152 54,2 0,-1 3,48-4,-42 6,0-2,67-18,-67 13,0 1,71-5,-43 13,-29 2,0-2,0-2,50-11,-32 0,1 3,0 2,111-3,-115 10,-1-3,96-22,-23 3,-92 19,216-30,-50 3,-130 19,121-9,59 22,-130 3,-93-2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46</v>
      </c>
    </row>
    <row r="3" spans="1:2" x14ac:dyDescent="0.15">
      <c r="A3">
        <v>100000</v>
      </c>
    </row>
    <row r="5" spans="1:2" x14ac:dyDescent="0.15">
      <c r="A5" t="s">
        <v>47</v>
      </c>
    </row>
    <row r="6" spans="1:2" x14ac:dyDescent="0.15">
      <c r="A6" t="s">
        <v>54</v>
      </c>
      <c r="B6">
        <v>90</v>
      </c>
    </row>
    <row r="7" spans="1:2" x14ac:dyDescent="0.15">
      <c r="A7" t="s">
        <v>53</v>
      </c>
      <c r="B7">
        <v>90</v>
      </c>
    </row>
    <row r="8" spans="1:2" x14ac:dyDescent="0.15">
      <c r="A8" t="s">
        <v>51</v>
      </c>
      <c r="B8">
        <v>110</v>
      </c>
    </row>
    <row r="9" spans="1:2" x14ac:dyDescent="0.15">
      <c r="A9" t="s">
        <v>49</v>
      </c>
      <c r="B9">
        <v>120</v>
      </c>
    </row>
    <row r="10" spans="1:2" x14ac:dyDescent="0.15">
      <c r="A10" t="s">
        <v>50</v>
      </c>
      <c r="B10">
        <v>150</v>
      </c>
    </row>
    <row r="11" spans="1:2" x14ac:dyDescent="0.15">
      <c r="A11" t="s">
        <v>55</v>
      </c>
      <c r="B11">
        <v>100</v>
      </c>
    </row>
    <row r="12" spans="1:2" x14ac:dyDescent="0.15">
      <c r="A12" t="s">
        <v>52</v>
      </c>
      <c r="B12">
        <v>80</v>
      </c>
    </row>
    <row r="13" spans="1:2" x14ac:dyDescent="0.15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109"/>
  <sheetViews>
    <sheetView zoomScale="80" zoomScaleNormal="80" workbookViewId="0">
      <pane ySplit="8" topLeftCell="A52" activePane="bottomLeft" state="frozen"/>
      <selection pane="bottomLeft" activeCell="A61" sqref="A61:XFD61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66</v>
      </c>
      <c r="D2" s="57"/>
      <c r="E2" s="55" t="s">
        <v>6</v>
      </c>
      <c r="F2" s="55"/>
      <c r="G2" s="59" t="s">
        <v>70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161245.46547741035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59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61245.465477410369</v>
      </c>
      <c r="D4" s="62"/>
      <c r="E4" s="55" t="s">
        <v>12</v>
      </c>
      <c r="F4" s="55"/>
      <c r="G4" s="63">
        <f>SUM($S$9:$T$108)</f>
        <v>492.69999999999357</v>
      </c>
      <c r="H4" s="59"/>
      <c r="I4" s="64" t="s">
        <v>64</v>
      </c>
      <c r="J4" s="64"/>
      <c r="K4" s="58">
        <f>Y8/Z8</f>
        <v>-1.7046172420390056</v>
      </c>
      <c r="L4" s="58"/>
      <c r="M4" s="64" t="s">
        <v>57</v>
      </c>
      <c r="N4" s="64"/>
      <c r="O4" s="65">
        <f>MAX(X:X)</f>
        <v>0.11470719000000051</v>
      </c>
      <c r="P4" s="65"/>
      <c r="Q4" s="1"/>
      <c r="R4" s="1"/>
      <c r="S4" s="1"/>
    </row>
    <row r="5" spans="1:26" x14ac:dyDescent="0.15">
      <c r="A5" s="38" t="s">
        <v>15</v>
      </c>
      <c r="B5" s="2">
        <f>COUNTIF($Q$9:$Q$990,"&gt;0")</f>
        <v>33</v>
      </c>
      <c r="C5" s="37" t="s">
        <v>16</v>
      </c>
      <c r="D5" s="15">
        <f>COUNTIF($Q$9:$Q$990,"&lt;0")</f>
        <v>23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0.5892857142857143</v>
      </c>
      <c r="I5" s="66" t="s">
        <v>19</v>
      </c>
      <c r="J5" s="55"/>
      <c r="K5" s="67">
        <f>MAX(U9:U993)</f>
        <v>3</v>
      </c>
      <c r="L5" s="68"/>
      <c r="M5" s="17" t="s">
        <v>20</v>
      </c>
      <c r="N5" s="9"/>
      <c r="O5" s="67">
        <f>MAX(V9:V993)</f>
        <v>4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62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 t="s">
        <v>24</v>
      </c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56</v>
      </c>
      <c r="Y8">
        <f>SUM(Y9:Y108)</f>
        <v>148165.65678606983</v>
      </c>
      <c r="Z8">
        <f>SUM(Z9:Z108)</f>
        <v>-86920.191308659458</v>
      </c>
    </row>
    <row r="9" spans="1:26" x14ac:dyDescent="0.15">
      <c r="A9" s="39">
        <v>1</v>
      </c>
      <c r="B9" s="89">
        <f>K2</f>
        <v>100000</v>
      </c>
      <c r="C9" s="89"/>
      <c r="D9" s="51">
        <f>'検証シート　FIB1.27'!D9</f>
        <v>2020</v>
      </c>
      <c r="E9" s="8">
        <f>'検証シート　FIB1.27'!E9</f>
        <v>43867</v>
      </c>
      <c r="F9" s="39" t="s">
        <v>4</v>
      </c>
      <c r="G9" s="90">
        <v>109.83</v>
      </c>
      <c r="H9" s="91"/>
      <c r="I9" s="39">
        <v>10</v>
      </c>
      <c r="J9" s="89">
        <f>IF(I9="","",B9*0.03)</f>
        <v>3000</v>
      </c>
      <c r="K9" s="89"/>
      <c r="L9" s="6">
        <f>IF(I9="","",(J9/I9)/LOOKUP(RIGHT($C$2,3),定数!$A$6:$A$13,定数!$B$6:$B$13))</f>
        <v>3</v>
      </c>
      <c r="M9" s="39">
        <v>2007</v>
      </c>
      <c r="N9" s="8">
        <v>43867</v>
      </c>
      <c r="O9" s="92">
        <v>109.916</v>
      </c>
      <c r="P9" s="92"/>
      <c r="Q9" s="93">
        <f>IF(O9="","",S9*L9*LOOKUP(RIGHT($C$2,3),定数!$A$6:$A$13,定数!$B$6:$B$13))</f>
        <v>2579.9999999999554</v>
      </c>
      <c r="R9" s="93"/>
      <c r="S9" s="94">
        <f>IF(O9="","",IF(F9="買",(O9-G9),(G9-O9))*IF(RIGHT($C$2,3)="JPY",100,10000))</f>
        <v>8.5999999999998522</v>
      </c>
      <c r="T9" s="94"/>
      <c r="U9" s="1">
        <f>IF(S9&lt;&gt;"",IF(S9&gt;0,1+U8,0),"")</f>
        <v>1</v>
      </c>
      <c r="V9">
        <f>IF(S9&lt;&gt;"",IF(S9&lt;0,1+V8,0),"")</f>
        <v>0</v>
      </c>
      <c r="Y9">
        <f>IF(Q9&gt;0,Q9,"")</f>
        <v>2579.9999999999554</v>
      </c>
      <c r="Z9" t="str">
        <f>IF(Q9&lt;0,Q9,"")</f>
        <v/>
      </c>
    </row>
    <row r="10" spans="1:26" x14ac:dyDescent="0.15">
      <c r="A10" s="39">
        <v>2</v>
      </c>
      <c r="B10" s="89">
        <f t="shared" ref="B10:B73" si="0">IF(Q9="","",B9+Q9)</f>
        <v>102579.99999999996</v>
      </c>
      <c r="C10" s="89"/>
      <c r="D10" s="51">
        <f>'検証シート　FIB1.27'!D10</f>
        <v>2020</v>
      </c>
      <c r="E10" s="8">
        <v>43868</v>
      </c>
      <c r="F10" s="39" t="s">
        <v>3</v>
      </c>
      <c r="G10" s="92">
        <v>109.73</v>
      </c>
      <c r="H10" s="92"/>
      <c r="I10" s="39">
        <v>9</v>
      </c>
      <c r="J10" s="95">
        <f>IF(I10="","",B10*0.03)</f>
        <v>3077.3999999999987</v>
      </c>
      <c r="K10" s="96"/>
      <c r="L10" s="6">
        <f>IF(I10="","",(J10/I10)/LOOKUP(RIGHT($C$2,3),定数!$A$6:$A$13,定数!$B$6:$B$13))</f>
        <v>3.4193333333333316</v>
      </c>
      <c r="M10" s="43">
        <f>D10</f>
        <v>2020</v>
      </c>
      <c r="N10" s="8">
        <v>43871</v>
      </c>
      <c r="O10" s="92">
        <v>109.626</v>
      </c>
      <c r="P10" s="92"/>
      <c r="Q10" s="93">
        <f>IF(O10="","",S10*L10*LOOKUP(RIGHT($C$2,3),定数!$A$6:$A$13,定数!$B$6:$B$13))</f>
        <v>3556.1066666666379</v>
      </c>
      <c r="R10" s="93"/>
      <c r="S10" s="94">
        <f>IF(O10="","",IF(F10="買",(O10-G10),(G10-O10))*IF(RIGHT($C$2,3)="JPY",100,10000))</f>
        <v>10.39999999999992</v>
      </c>
      <c r="T10" s="94"/>
      <c r="U10" s="22">
        <f t="shared" ref="U10:U22" si="1">IF(S10&lt;&gt;"",IF(S10&gt;0,1+U9,0),"")</f>
        <v>2</v>
      </c>
      <c r="V10">
        <f t="shared" ref="V10:V73" si="2">IF(S10&lt;&gt;"",IF(S10&lt;0,1+V9,0),"")</f>
        <v>0</v>
      </c>
      <c r="W10" s="40">
        <f>IF(B10&lt;&gt;"",MAX(B10,B9),"")</f>
        <v>102579.99999999996</v>
      </c>
      <c r="Y10">
        <f t="shared" ref="Y10:Y73" si="3">IF(Q10&gt;0,Q10,"")</f>
        <v>3556.1066666666379</v>
      </c>
      <c r="Z10" t="str">
        <f t="shared" ref="Z10:Z73" si="4">IF(Q10&lt;0,Q10,"")</f>
        <v/>
      </c>
    </row>
    <row r="11" spans="1:26" x14ac:dyDescent="0.15">
      <c r="A11" s="39">
        <v>3</v>
      </c>
      <c r="B11" s="89">
        <f t="shared" si="0"/>
        <v>106136.1066666666</v>
      </c>
      <c r="C11" s="89"/>
      <c r="D11" s="51">
        <f>'検証シート　FIB1.27'!D11</f>
        <v>2020</v>
      </c>
      <c r="E11" s="8">
        <v>43871</v>
      </c>
      <c r="F11" s="39" t="s">
        <v>3</v>
      </c>
      <c r="G11" s="92">
        <v>109.54</v>
      </c>
      <c r="H11" s="92"/>
      <c r="I11" s="39">
        <v>23</v>
      </c>
      <c r="J11" s="95">
        <f t="shared" ref="J11:J74" si="5">IF(I11="","",B11*0.03)</f>
        <v>3184.0831999999978</v>
      </c>
      <c r="K11" s="96"/>
      <c r="L11" s="6">
        <f>IF(I11="","",(J11/I11)/LOOKUP(RIGHT($C$2,3),定数!$A$6:$A$13,定数!$B$6:$B$13))</f>
        <v>1.3843839999999992</v>
      </c>
      <c r="M11" s="44">
        <f t="shared" ref="M11:M27" si="6">D11</f>
        <v>2020</v>
      </c>
      <c r="N11" s="8">
        <v>43871</v>
      </c>
      <c r="O11" s="92">
        <v>109.77</v>
      </c>
      <c r="P11" s="92"/>
      <c r="Q11" s="93">
        <f>IF(O11="","",S11*L11*LOOKUP(RIGHT($C$2,3),定数!$A$6:$A$13,定数!$B$6:$B$13))</f>
        <v>-3184.0831999998563</v>
      </c>
      <c r="R11" s="93"/>
      <c r="S11" s="94">
        <f>IF(O11="","",IF(F11="買",(O11-G11),(G11-O11))*IF(RIGHT($C$2,3)="JPY",100,10000))</f>
        <v>-22.999999999998977</v>
      </c>
      <c r="T11" s="94"/>
      <c r="U11" s="22">
        <f t="shared" si="1"/>
        <v>0</v>
      </c>
      <c r="V11">
        <f t="shared" si="2"/>
        <v>1</v>
      </c>
      <c r="W11" s="40">
        <f>IF(B11&lt;&gt;"",MAX(W10,B11),"")</f>
        <v>106136.1066666666</v>
      </c>
      <c r="X11" s="41">
        <f>IF(W11&lt;&gt;"",1-(B11/W11),"")</f>
        <v>0</v>
      </c>
      <c r="Y11" t="str">
        <f t="shared" si="3"/>
        <v/>
      </c>
      <c r="Z11">
        <f t="shared" si="4"/>
        <v>-3184.0831999998563</v>
      </c>
    </row>
    <row r="12" spans="1:26" x14ac:dyDescent="0.15">
      <c r="A12" s="39">
        <v>4</v>
      </c>
      <c r="B12" s="89">
        <f t="shared" si="0"/>
        <v>102952.02346666674</v>
      </c>
      <c r="C12" s="89"/>
      <c r="D12" s="51">
        <f>'検証シート　FIB1.27'!D12</f>
        <v>2020</v>
      </c>
      <c r="E12" s="8">
        <v>43878</v>
      </c>
      <c r="F12" s="39" t="s">
        <v>4</v>
      </c>
      <c r="G12" s="92">
        <v>109.88</v>
      </c>
      <c r="H12" s="92"/>
      <c r="I12" s="39">
        <v>7</v>
      </c>
      <c r="J12" s="95">
        <f t="shared" si="5"/>
        <v>3088.5607040000023</v>
      </c>
      <c r="K12" s="96"/>
      <c r="L12" s="6">
        <f>IF(I12="","",(J12/I12)/LOOKUP(RIGHT($C$2,3),定数!$A$6:$A$13,定数!$B$6:$B$13))</f>
        <v>4.4122295771428606</v>
      </c>
      <c r="M12" s="44">
        <f t="shared" si="6"/>
        <v>2020</v>
      </c>
      <c r="N12" s="8">
        <v>43878</v>
      </c>
      <c r="O12" s="92">
        <v>109.946</v>
      </c>
      <c r="P12" s="92"/>
      <c r="Q12" s="93">
        <f>IF(O12="","",S12*L12*LOOKUP(RIGHT($C$2,3),定数!$A$6:$A$13,定数!$B$6:$B$13))</f>
        <v>2912.0715209143987</v>
      </c>
      <c r="R12" s="93"/>
      <c r="S12" s="94">
        <f t="shared" ref="S12:S75" si="7">IF(O12="","",IF(F12="買",(O12-G12),(G12-O12))*IF(RIGHT($C$2,3)="JPY",100,10000))</f>
        <v>6.6000000000002501</v>
      </c>
      <c r="T12" s="94"/>
      <c r="U12" s="22">
        <f t="shared" si="1"/>
        <v>1</v>
      </c>
      <c r="V12">
        <f t="shared" si="2"/>
        <v>0</v>
      </c>
      <c r="W12" s="40">
        <f t="shared" ref="W12:W75" si="8">IF(B12&lt;&gt;"",MAX(W11,B12),"")</f>
        <v>106136.1066666666</v>
      </c>
      <c r="X12" s="41">
        <f t="shared" ref="X12:X75" si="9">IF(W12&lt;&gt;"",1-(B12/W12),"")</f>
        <v>2.9999999999998694E-2</v>
      </c>
      <c r="Y12">
        <f t="shared" si="3"/>
        <v>2912.0715209143987</v>
      </c>
      <c r="Z12" t="str">
        <f t="shared" si="4"/>
        <v/>
      </c>
    </row>
    <row r="13" spans="1:26" x14ac:dyDescent="0.15">
      <c r="A13" s="39">
        <v>5</v>
      </c>
      <c r="B13" s="89">
        <f t="shared" si="0"/>
        <v>105864.09498758113</v>
      </c>
      <c r="C13" s="89"/>
      <c r="D13" s="51">
        <f>'検証シート　FIB1.27'!D13</f>
        <v>2020</v>
      </c>
      <c r="E13" s="8">
        <v>43878</v>
      </c>
      <c r="F13" s="39" t="s">
        <v>4</v>
      </c>
      <c r="G13" s="92">
        <v>109.93</v>
      </c>
      <c r="H13" s="92"/>
      <c r="I13" s="39">
        <v>7</v>
      </c>
      <c r="J13" s="95">
        <f t="shared" si="5"/>
        <v>3175.9228496274341</v>
      </c>
      <c r="K13" s="96"/>
      <c r="L13" s="6">
        <f>IF(I13="","",(J13/I13)/LOOKUP(RIGHT($C$2,3),定数!$A$6:$A$13,定数!$B$6:$B$13))</f>
        <v>4.5370326423249061</v>
      </c>
      <c r="M13" s="44">
        <f t="shared" si="6"/>
        <v>2020</v>
      </c>
      <c r="N13" s="8">
        <v>43878</v>
      </c>
      <c r="O13" s="92">
        <v>109.86</v>
      </c>
      <c r="P13" s="92"/>
      <c r="Q13" s="93">
        <f>IF(O13="","",S13*L13*LOOKUP(RIGHT($C$2,3),定数!$A$6:$A$13,定数!$B$6:$B$13))</f>
        <v>-3175.9228496277697</v>
      </c>
      <c r="R13" s="93"/>
      <c r="S13" s="94">
        <f t="shared" si="7"/>
        <v>-7.000000000000739</v>
      </c>
      <c r="T13" s="94"/>
      <c r="U13" s="22">
        <f t="shared" si="1"/>
        <v>0</v>
      </c>
      <c r="V13">
        <f t="shared" si="2"/>
        <v>1</v>
      </c>
      <c r="W13" s="40">
        <f t="shared" si="8"/>
        <v>106136.1066666666</v>
      </c>
      <c r="X13" s="41">
        <f t="shared" si="9"/>
        <v>2.5628571428547575E-3</v>
      </c>
      <c r="Y13" t="str">
        <f t="shared" si="3"/>
        <v/>
      </c>
      <c r="Z13">
        <f t="shared" si="4"/>
        <v>-3175.9228496277697</v>
      </c>
    </row>
    <row r="14" spans="1:26" x14ac:dyDescent="0.15">
      <c r="A14" s="39">
        <v>6</v>
      </c>
      <c r="B14" s="89">
        <f t="shared" si="0"/>
        <v>102688.17213795337</v>
      </c>
      <c r="C14" s="89"/>
      <c r="D14" s="51">
        <f>'検証シート　FIB1.27'!D14</f>
        <v>2020</v>
      </c>
      <c r="E14" s="8">
        <v>43879</v>
      </c>
      <c r="F14" s="39" t="s">
        <v>3</v>
      </c>
      <c r="G14" s="92">
        <v>109.66</v>
      </c>
      <c r="H14" s="92"/>
      <c r="I14" s="39">
        <v>13</v>
      </c>
      <c r="J14" s="95">
        <f t="shared" si="5"/>
        <v>3080.6451641386011</v>
      </c>
      <c r="K14" s="96"/>
      <c r="L14" s="6">
        <f>IF(I14="","",(J14/I14)/LOOKUP(RIGHT($C$2,3),定数!$A$6:$A$13,定数!$B$6:$B$13))</f>
        <v>2.3697270493373854</v>
      </c>
      <c r="M14" s="45">
        <f t="shared" si="6"/>
        <v>2020</v>
      </c>
      <c r="N14" s="8">
        <v>43879</v>
      </c>
      <c r="O14" s="92">
        <v>109.79</v>
      </c>
      <c r="P14" s="92"/>
      <c r="Q14" s="93">
        <f>IF(O14="","",S14*L14*LOOKUP(RIGHT($C$2,3),定数!$A$6:$A$13,定数!$B$6:$B$13))</f>
        <v>-3080.6451641388298</v>
      </c>
      <c r="R14" s="93"/>
      <c r="S14" s="94">
        <f t="shared" si="7"/>
        <v>-13.000000000000966</v>
      </c>
      <c r="T14" s="94"/>
      <c r="U14" s="22">
        <f t="shared" si="1"/>
        <v>0</v>
      </c>
      <c r="V14">
        <f t="shared" si="2"/>
        <v>2</v>
      </c>
      <c r="W14" s="40">
        <f t="shared" si="8"/>
        <v>106136.1066666666</v>
      </c>
      <c r="X14" s="41">
        <f t="shared" si="9"/>
        <v>3.2485971428572236E-2</v>
      </c>
      <c r="Y14" t="str">
        <f t="shared" si="3"/>
        <v/>
      </c>
      <c r="Z14">
        <f t="shared" si="4"/>
        <v>-3080.6451641388298</v>
      </c>
    </row>
    <row r="15" spans="1:26" x14ac:dyDescent="0.15">
      <c r="A15" s="39">
        <v>7</v>
      </c>
      <c r="B15" s="89">
        <f t="shared" si="0"/>
        <v>99607.526973814543</v>
      </c>
      <c r="C15" s="89"/>
      <c r="D15" s="51">
        <f>'検証シート　FIB1.27'!D15</f>
        <v>2020</v>
      </c>
      <c r="E15" s="8">
        <v>43880</v>
      </c>
      <c r="F15" s="39" t="s">
        <v>4</v>
      </c>
      <c r="G15" s="92">
        <v>109.94</v>
      </c>
      <c r="H15" s="92"/>
      <c r="I15" s="39">
        <v>10</v>
      </c>
      <c r="J15" s="95">
        <f t="shared" si="5"/>
        <v>2988.2258092144361</v>
      </c>
      <c r="K15" s="96"/>
      <c r="L15" s="6">
        <f>IF(I15="","",(J15/I15)/LOOKUP(RIGHT($C$2,3),定数!$A$6:$A$13,定数!$B$6:$B$13))</f>
        <v>2.9882258092144358</v>
      </c>
      <c r="M15" s="45">
        <f t="shared" si="6"/>
        <v>2020</v>
      </c>
      <c r="N15" s="8">
        <v>43880</v>
      </c>
      <c r="O15" s="92">
        <v>110.038</v>
      </c>
      <c r="P15" s="92"/>
      <c r="Q15" s="93">
        <f>IF(O15="","",S15*L15*LOOKUP(RIGHT($C$2,3),定数!$A$6:$A$13,定数!$B$6:$B$13))</f>
        <v>2928.4612930301164</v>
      </c>
      <c r="R15" s="93"/>
      <c r="S15" s="94">
        <f t="shared" si="7"/>
        <v>9.7999999999998977</v>
      </c>
      <c r="T15" s="94"/>
      <c r="U15" s="22">
        <f t="shared" si="1"/>
        <v>1</v>
      </c>
      <c r="V15">
        <f t="shared" si="2"/>
        <v>0</v>
      </c>
      <c r="W15" s="40">
        <f t="shared" si="8"/>
        <v>106136.1066666666</v>
      </c>
      <c r="X15" s="41">
        <f t="shared" si="9"/>
        <v>6.1511392285717226E-2</v>
      </c>
      <c r="Y15">
        <f t="shared" si="3"/>
        <v>2928.4612930301164</v>
      </c>
      <c r="Z15" t="str">
        <f t="shared" si="4"/>
        <v/>
      </c>
    </row>
    <row r="16" spans="1:26" x14ac:dyDescent="0.15">
      <c r="A16" s="39">
        <v>8</v>
      </c>
      <c r="B16" s="89">
        <f t="shared" si="0"/>
        <v>102535.98826684467</v>
      </c>
      <c r="C16" s="89"/>
      <c r="D16" s="51">
        <f>'検証シート　FIB1.27'!D16</f>
        <v>2020</v>
      </c>
      <c r="E16" s="8">
        <v>43881</v>
      </c>
      <c r="F16" s="39" t="s">
        <v>4</v>
      </c>
      <c r="G16" s="92">
        <v>112.1</v>
      </c>
      <c r="H16" s="92"/>
      <c r="I16" s="39">
        <v>12</v>
      </c>
      <c r="J16" s="95">
        <f t="shared" si="5"/>
        <v>3076.07964800534</v>
      </c>
      <c r="K16" s="96"/>
      <c r="L16" s="6">
        <f>IF(I16="","",(J16/I16)/LOOKUP(RIGHT($C$2,3),定数!$A$6:$A$13,定数!$B$6:$B$13))</f>
        <v>2.5633997066711167</v>
      </c>
      <c r="M16" s="45">
        <f t="shared" si="6"/>
        <v>2020</v>
      </c>
      <c r="N16" s="8">
        <v>43882</v>
      </c>
      <c r="O16" s="92">
        <v>111.98</v>
      </c>
      <c r="P16" s="92"/>
      <c r="Q16" s="93">
        <f>IF(O16="","",S16*L16*LOOKUP(RIGHT($C$2,3),定数!$A$6:$A$13,定数!$B$6:$B$13))</f>
        <v>-3076.0796480050926</v>
      </c>
      <c r="R16" s="93"/>
      <c r="S16" s="94">
        <f t="shared" si="7"/>
        <v>-11.999999999999034</v>
      </c>
      <c r="T16" s="94"/>
      <c r="U16" s="22">
        <f t="shared" si="1"/>
        <v>0</v>
      </c>
      <c r="V16">
        <f t="shared" si="2"/>
        <v>1</v>
      </c>
      <c r="W16" s="40">
        <f t="shared" si="8"/>
        <v>106136.1066666666</v>
      </c>
      <c r="X16" s="41">
        <f t="shared" si="9"/>
        <v>3.3919827218917509E-2</v>
      </c>
      <c r="Y16" t="str">
        <f t="shared" si="3"/>
        <v/>
      </c>
      <c r="Z16">
        <f t="shared" si="4"/>
        <v>-3076.0796480050926</v>
      </c>
    </row>
    <row r="17" spans="1:26" x14ac:dyDescent="0.15">
      <c r="A17" s="39">
        <v>9</v>
      </c>
      <c r="B17" s="89">
        <f t="shared" si="0"/>
        <v>99459.908618839574</v>
      </c>
      <c r="C17" s="89"/>
      <c r="D17" s="51">
        <f>'検証シート　FIB1.27'!D17</f>
        <v>2020</v>
      </c>
      <c r="E17" s="8">
        <v>43893</v>
      </c>
      <c r="F17" s="39" t="s">
        <v>3</v>
      </c>
      <c r="G17" s="92">
        <v>107.59</v>
      </c>
      <c r="H17" s="92"/>
      <c r="I17" s="39">
        <v>36</v>
      </c>
      <c r="J17" s="95">
        <f t="shared" si="5"/>
        <v>2983.7972585651869</v>
      </c>
      <c r="K17" s="96"/>
      <c r="L17" s="6">
        <f>IF(I17="","",(J17/I17)/LOOKUP(RIGHT($C$2,3),定数!$A$6:$A$13,定数!$B$6:$B$13))</f>
        <v>0.8288325718236631</v>
      </c>
      <c r="M17" s="45">
        <f t="shared" si="6"/>
        <v>2020</v>
      </c>
      <c r="N17" s="8">
        <v>43893</v>
      </c>
      <c r="O17" s="92">
        <v>107.167</v>
      </c>
      <c r="P17" s="92"/>
      <c r="Q17" s="93">
        <f>IF(O17="","",S17*L17*LOOKUP(RIGHT($C$2,3),定数!$A$6:$A$13,定数!$B$6:$B$13))</f>
        <v>3505.9617788141095</v>
      </c>
      <c r="R17" s="93"/>
      <c r="S17" s="94">
        <f t="shared" si="7"/>
        <v>42.300000000000182</v>
      </c>
      <c r="T17" s="94"/>
      <c r="U17" s="22">
        <f t="shared" si="1"/>
        <v>1</v>
      </c>
      <c r="V17">
        <f t="shared" si="2"/>
        <v>0</v>
      </c>
      <c r="W17" s="40">
        <f t="shared" si="8"/>
        <v>106136.1066666666</v>
      </c>
      <c r="X17" s="41">
        <f t="shared" si="9"/>
        <v>6.2902232402347713E-2</v>
      </c>
      <c r="Y17">
        <f t="shared" si="3"/>
        <v>3505.9617788141095</v>
      </c>
      <c r="Z17" t="str">
        <f t="shared" si="4"/>
        <v/>
      </c>
    </row>
    <row r="18" spans="1:26" x14ac:dyDescent="0.15">
      <c r="A18" s="39">
        <v>10</v>
      </c>
      <c r="B18" s="89">
        <f t="shared" si="0"/>
        <v>102965.87039765368</v>
      </c>
      <c r="C18" s="89"/>
      <c r="D18" s="51">
        <f>'検証シート　FIB1.27'!D18</f>
        <v>2020</v>
      </c>
      <c r="E18" s="8">
        <v>43896</v>
      </c>
      <c r="F18" s="39" t="s">
        <v>3</v>
      </c>
      <c r="G18" s="92">
        <v>105.89</v>
      </c>
      <c r="H18" s="92"/>
      <c r="I18" s="39">
        <v>44</v>
      </c>
      <c r="J18" s="95">
        <f t="shared" si="5"/>
        <v>3088.9761119296104</v>
      </c>
      <c r="K18" s="96"/>
      <c r="L18" s="6">
        <f>IF(I18="","",(J18/I18)/LOOKUP(RIGHT($C$2,3),定数!$A$6:$A$13,定数!$B$6:$B$13))</f>
        <v>0.70204002543854782</v>
      </c>
      <c r="M18" s="45">
        <f t="shared" si="6"/>
        <v>2020</v>
      </c>
      <c r="N18" s="8">
        <v>43896</v>
      </c>
      <c r="O18" s="92">
        <v>105.35299999999999</v>
      </c>
      <c r="P18" s="92"/>
      <c r="Q18" s="93">
        <f>IF(O18="","",S18*L18*LOOKUP(RIGHT($C$2,3),定数!$A$6:$A$13,定数!$B$6:$B$13))</f>
        <v>3769.9549366050446</v>
      </c>
      <c r="R18" s="93"/>
      <c r="S18" s="94">
        <f t="shared" si="7"/>
        <v>53.700000000000614</v>
      </c>
      <c r="T18" s="94"/>
      <c r="U18" s="22">
        <f t="shared" si="1"/>
        <v>2</v>
      </c>
      <c r="V18">
        <f t="shared" si="2"/>
        <v>0</v>
      </c>
      <c r="W18" s="40">
        <f t="shared" si="8"/>
        <v>106136.1066666666</v>
      </c>
      <c r="X18" s="41">
        <f t="shared" si="9"/>
        <v>2.9869536094530358E-2</v>
      </c>
      <c r="Y18">
        <f t="shared" si="3"/>
        <v>3769.9549366050446</v>
      </c>
      <c r="Z18" t="str">
        <f t="shared" si="4"/>
        <v/>
      </c>
    </row>
    <row r="19" spans="1:26" x14ac:dyDescent="0.15">
      <c r="A19" s="39">
        <v>11</v>
      </c>
      <c r="B19" s="89">
        <f t="shared" si="0"/>
        <v>106735.82533425873</v>
      </c>
      <c r="C19" s="89"/>
      <c r="D19" s="51">
        <f>'検証シート　FIB1.27'!D19</f>
        <v>2020</v>
      </c>
      <c r="E19" s="8">
        <v>43896</v>
      </c>
      <c r="F19" s="39" t="s">
        <v>3</v>
      </c>
      <c r="G19" s="92">
        <v>105.76</v>
      </c>
      <c r="H19" s="92"/>
      <c r="I19" s="39">
        <v>25</v>
      </c>
      <c r="J19" s="95">
        <f t="shared" si="5"/>
        <v>3202.0747600277618</v>
      </c>
      <c r="K19" s="96"/>
      <c r="L19" s="6">
        <f>IF(I19="","",(J19/I19)/LOOKUP(RIGHT($C$2,3),定数!$A$6:$A$13,定数!$B$6:$B$13))</f>
        <v>1.2808299040111046</v>
      </c>
      <c r="M19" s="45">
        <f t="shared" si="6"/>
        <v>2020</v>
      </c>
      <c r="N19" s="8">
        <v>43896</v>
      </c>
      <c r="O19" s="92">
        <v>105.404</v>
      </c>
      <c r="P19" s="92"/>
      <c r="Q19" s="93">
        <f>IF(O19="","",S19*L19*LOOKUP(RIGHT($C$2,3),定数!$A$6:$A$13,定数!$B$6:$B$13))</f>
        <v>4559.7544582796445</v>
      </c>
      <c r="R19" s="93"/>
      <c r="S19" s="94">
        <f t="shared" si="7"/>
        <v>35.600000000000875</v>
      </c>
      <c r="T19" s="94"/>
      <c r="U19" s="22">
        <f t="shared" si="1"/>
        <v>3</v>
      </c>
      <c r="V19">
        <f t="shared" si="2"/>
        <v>0</v>
      </c>
      <c r="W19" s="40">
        <f t="shared" si="8"/>
        <v>106735.82533425873</v>
      </c>
      <c r="X19" s="41"/>
      <c r="Y19">
        <f t="shared" si="3"/>
        <v>4559.7544582796445</v>
      </c>
      <c r="Z19" t="str">
        <f t="shared" si="4"/>
        <v/>
      </c>
    </row>
    <row r="20" spans="1:26" x14ac:dyDescent="0.15">
      <c r="A20" s="39">
        <v>12</v>
      </c>
      <c r="B20" s="89">
        <f t="shared" si="0"/>
        <v>111295.57979253837</v>
      </c>
      <c r="C20" s="89"/>
      <c r="D20" s="51">
        <f>'検証シート　FIB1.27'!D20</f>
        <v>2020</v>
      </c>
      <c r="E20" s="8">
        <v>43899</v>
      </c>
      <c r="F20" s="39" t="s">
        <v>3</v>
      </c>
      <c r="G20" s="92">
        <v>102.02</v>
      </c>
      <c r="H20" s="92"/>
      <c r="I20" s="39">
        <v>57</v>
      </c>
      <c r="J20" s="95">
        <f t="shared" si="5"/>
        <v>3338.8673937761509</v>
      </c>
      <c r="K20" s="96"/>
      <c r="L20" s="6">
        <f>IF(I20="","",(J20/I20)/LOOKUP(RIGHT($C$2,3),定数!$A$6:$A$13,定数!$B$6:$B$13))</f>
        <v>0.58576620943441238</v>
      </c>
      <c r="M20" s="45">
        <f t="shared" si="6"/>
        <v>2020</v>
      </c>
      <c r="N20" s="8">
        <v>43900</v>
      </c>
      <c r="O20" s="92">
        <v>102.59</v>
      </c>
      <c r="P20" s="92"/>
      <c r="Q20" s="93">
        <f>IF(O20="","",S20*L20*LOOKUP(RIGHT($C$2,3),定数!$A$6:$A$13,定数!$B$6:$B$13))</f>
        <v>-3338.8673937761937</v>
      </c>
      <c r="R20" s="93"/>
      <c r="S20" s="94">
        <f t="shared" si="7"/>
        <v>-57.000000000000739</v>
      </c>
      <c r="T20" s="94"/>
      <c r="U20" s="22">
        <f t="shared" si="1"/>
        <v>0</v>
      </c>
      <c r="V20">
        <f t="shared" si="2"/>
        <v>1</v>
      </c>
      <c r="W20" s="40">
        <f t="shared" si="8"/>
        <v>111295.57979253837</v>
      </c>
      <c r="X20" s="41">
        <f t="shared" si="9"/>
        <v>0</v>
      </c>
      <c r="Y20" t="str">
        <f t="shared" si="3"/>
        <v/>
      </c>
      <c r="Z20">
        <f t="shared" si="4"/>
        <v>-3338.8673937761937</v>
      </c>
    </row>
    <row r="21" spans="1:26" x14ac:dyDescent="0.15">
      <c r="A21" s="39">
        <v>13</v>
      </c>
      <c r="B21" s="89">
        <f t="shared" si="0"/>
        <v>107956.71239876217</v>
      </c>
      <c r="C21" s="89"/>
      <c r="D21" s="51">
        <f>'検証シート　FIB1.27'!D21</f>
        <v>2020</v>
      </c>
      <c r="E21" s="8">
        <v>43902</v>
      </c>
      <c r="F21" s="39" t="s">
        <v>3</v>
      </c>
      <c r="G21" s="92">
        <v>103.63</v>
      </c>
      <c r="H21" s="92"/>
      <c r="I21" s="39">
        <v>27</v>
      </c>
      <c r="J21" s="95">
        <f t="shared" ref="J21:J22" si="10">IF(I21="","",B21*0.03)</f>
        <v>3238.7013719628653</v>
      </c>
      <c r="K21" s="96"/>
      <c r="L21" s="6">
        <f>IF(I21="","",(J21/I21)/LOOKUP(RIGHT($C$2,3),定数!$A$6:$A$13,定数!$B$6:$B$13))</f>
        <v>1.1995190266529132</v>
      </c>
      <c r="M21" s="45">
        <f t="shared" si="6"/>
        <v>2020</v>
      </c>
      <c r="N21" s="8">
        <v>43902</v>
      </c>
      <c r="O21" s="92">
        <v>103.9</v>
      </c>
      <c r="P21" s="92"/>
      <c r="Q21" s="93">
        <f>IF(O21="","",S21*L21*LOOKUP(RIGHT($C$2,3),定数!$A$6:$A$13,定数!$B$6:$B$13))</f>
        <v>-3238.7013719629886</v>
      </c>
      <c r="R21" s="93"/>
      <c r="S21" s="94">
        <f t="shared" si="7"/>
        <v>-27.000000000001023</v>
      </c>
      <c r="T21" s="94"/>
      <c r="U21" s="22">
        <f t="shared" si="1"/>
        <v>0</v>
      </c>
      <c r="V21">
        <f t="shared" si="2"/>
        <v>2</v>
      </c>
      <c r="W21" s="40">
        <f t="shared" si="8"/>
        <v>111295.57979253837</v>
      </c>
      <c r="X21" s="41">
        <f t="shared" si="9"/>
        <v>3.000000000000036E-2</v>
      </c>
      <c r="Y21" t="str">
        <f t="shared" si="3"/>
        <v/>
      </c>
      <c r="Z21">
        <f t="shared" si="4"/>
        <v>-3238.7013719629886</v>
      </c>
    </row>
    <row r="22" spans="1:26" x14ac:dyDescent="0.15">
      <c r="A22" s="39">
        <v>14</v>
      </c>
      <c r="B22" s="89">
        <f t="shared" si="0"/>
        <v>104718.01102679918</v>
      </c>
      <c r="C22" s="89"/>
      <c r="D22" s="51">
        <f>'検証シート　FIB1.27'!D22</f>
        <v>2020</v>
      </c>
      <c r="E22" s="8">
        <v>43903</v>
      </c>
      <c r="F22" s="39" t="s">
        <v>4</v>
      </c>
      <c r="G22" s="92">
        <v>105.65</v>
      </c>
      <c r="H22" s="92"/>
      <c r="I22" s="39">
        <v>77</v>
      </c>
      <c r="J22" s="95">
        <f t="shared" si="10"/>
        <v>3141.5403308039754</v>
      </c>
      <c r="K22" s="96"/>
      <c r="L22" s="6">
        <f>IF(I22="","",(J22/I22)/LOOKUP(RIGHT($C$2,3),定数!$A$6:$A$13,定数!$B$6:$B$13))</f>
        <v>0.40799225075376305</v>
      </c>
      <c r="M22" s="45">
        <f t="shared" si="6"/>
        <v>2020</v>
      </c>
      <c r="N22" s="8">
        <v>43903</v>
      </c>
      <c r="O22" s="92">
        <v>106.627</v>
      </c>
      <c r="P22" s="92"/>
      <c r="Q22" s="93">
        <f>IF(O22="","",S22*L22*LOOKUP(RIGHT($C$2,3),定数!$A$6:$A$13,定数!$B$6:$B$13))</f>
        <v>3986.0842898642227</v>
      </c>
      <c r="R22" s="93"/>
      <c r="S22" s="94">
        <f t="shared" si="7"/>
        <v>97.699999999998965</v>
      </c>
      <c r="T22" s="94"/>
      <c r="U22" s="22">
        <f t="shared" si="1"/>
        <v>1</v>
      </c>
      <c r="V22">
        <f t="shared" si="2"/>
        <v>0</v>
      </c>
      <c r="W22" s="40">
        <f t="shared" si="8"/>
        <v>111295.57979253837</v>
      </c>
      <c r="X22" s="41">
        <f t="shared" si="9"/>
        <v>5.9100000000001485E-2</v>
      </c>
      <c r="Y22">
        <f t="shared" si="3"/>
        <v>3986.0842898642227</v>
      </c>
      <c r="Z22" t="str">
        <f t="shared" si="4"/>
        <v/>
      </c>
    </row>
    <row r="23" spans="1:26" x14ac:dyDescent="0.15">
      <c r="A23" s="39">
        <v>15</v>
      </c>
      <c r="B23" s="89">
        <f t="shared" si="0"/>
        <v>108704.09531666341</v>
      </c>
      <c r="C23" s="89"/>
      <c r="D23" s="51">
        <f>'検証シート　FIB1.27'!D23</f>
        <v>2020</v>
      </c>
      <c r="E23" s="8">
        <v>43906</v>
      </c>
      <c r="F23" s="39" t="s">
        <v>3</v>
      </c>
      <c r="G23" s="92">
        <v>106</v>
      </c>
      <c r="H23" s="92"/>
      <c r="I23" s="39">
        <v>74</v>
      </c>
      <c r="J23" s="95">
        <f t="shared" ref="J23:J25" si="11">IF(I23="","",B23*0.03)</f>
        <v>3261.1228594999025</v>
      </c>
      <c r="K23" s="96"/>
      <c r="L23" s="6">
        <f>IF(I23="","",(J23/I23)/LOOKUP(RIGHT($C$2,3),定数!$A$6:$A$13,定数!$B$6:$B$13))</f>
        <v>0.44069227831079766</v>
      </c>
      <c r="M23" s="45">
        <f t="shared" si="6"/>
        <v>2020</v>
      </c>
      <c r="N23" s="8">
        <v>43907</v>
      </c>
      <c r="O23" s="92">
        <v>106.74</v>
      </c>
      <c r="P23" s="92"/>
      <c r="Q23" s="93">
        <f>IF(O23="","",S23*L23*LOOKUP(RIGHT($C$2,3),定数!$A$6:$A$13,定数!$B$6:$B$13))</f>
        <v>-3261.1228594998797</v>
      </c>
      <c r="R23" s="93"/>
      <c r="S23" s="94">
        <f t="shared" si="7"/>
        <v>-73.999999999999488</v>
      </c>
      <c r="T23" s="94"/>
      <c r="U23" t="str">
        <f t="shared" ref="U23:V74" si="12">IF(R23&lt;&gt;"",IF(R23&lt;0,1+U22,0),"")</f>
        <v/>
      </c>
      <c r="V23">
        <f t="shared" si="2"/>
        <v>1</v>
      </c>
      <c r="W23" s="40">
        <f t="shared" si="8"/>
        <v>111295.57979253837</v>
      </c>
      <c r="X23" s="41">
        <f t="shared" si="9"/>
        <v>2.328470259740445E-2</v>
      </c>
      <c r="Y23" t="str">
        <f t="shared" si="3"/>
        <v/>
      </c>
      <c r="Z23">
        <f t="shared" si="4"/>
        <v>-3261.1228594998797</v>
      </c>
    </row>
    <row r="24" spans="1:26" x14ac:dyDescent="0.15">
      <c r="A24" s="39">
        <v>16</v>
      </c>
      <c r="B24" s="89">
        <f t="shared" si="0"/>
        <v>105442.97245716353</v>
      </c>
      <c r="C24" s="89"/>
      <c r="D24" s="51">
        <f>'検証シート　FIB1.27'!D24</f>
        <v>2020</v>
      </c>
      <c r="E24" s="8">
        <v>43907</v>
      </c>
      <c r="F24" s="39" t="s">
        <v>4</v>
      </c>
      <c r="G24" s="92">
        <v>106.72</v>
      </c>
      <c r="H24" s="92"/>
      <c r="I24" s="39">
        <v>50</v>
      </c>
      <c r="J24" s="95">
        <f t="shared" si="11"/>
        <v>3163.2891737149057</v>
      </c>
      <c r="K24" s="96"/>
      <c r="L24" s="6">
        <f>IF(I24="","",(J24/I24)/LOOKUP(RIGHT($C$2,3),定数!$A$6:$A$13,定数!$B$6:$B$13))</f>
        <v>0.6326578347429811</v>
      </c>
      <c r="M24" s="45">
        <f t="shared" si="6"/>
        <v>2020</v>
      </c>
      <c r="N24" s="8">
        <v>43907</v>
      </c>
      <c r="O24" s="92">
        <v>107.32599999999999</v>
      </c>
      <c r="P24" s="92"/>
      <c r="Q24" s="93">
        <f>IF(O24="","",S24*L24*LOOKUP(RIGHT($C$2,3),定数!$A$6:$A$13,定数!$B$6:$B$13))</f>
        <v>3833.9064785424307</v>
      </c>
      <c r="R24" s="93"/>
      <c r="S24" s="94">
        <f t="shared" si="7"/>
        <v>60.599999999999454</v>
      </c>
      <c r="T24" s="94"/>
      <c r="U24" t="str">
        <f t="shared" si="12"/>
        <v/>
      </c>
      <c r="V24">
        <f t="shared" si="2"/>
        <v>0</v>
      </c>
      <c r="W24" s="40">
        <f t="shared" si="8"/>
        <v>111295.57979253837</v>
      </c>
      <c r="X24" s="41">
        <f t="shared" si="9"/>
        <v>5.2586161519482144E-2</v>
      </c>
      <c r="Y24">
        <f t="shared" si="3"/>
        <v>3833.9064785424307</v>
      </c>
      <c r="Z24" t="str">
        <f t="shared" si="4"/>
        <v/>
      </c>
    </row>
    <row r="25" spans="1:26" x14ac:dyDescent="0.15">
      <c r="A25" s="39">
        <v>17</v>
      </c>
      <c r="B25" s="89">
        <f t="shared" si="0"/>
        <v>109276.87893570596</v>
      </c>
      <c r="C25" s="89"/>
      <c r="D25" s="51">
        <f>'検証シート　FIB1.27'!D25</f>
        <v>2020</v>
      </c>
      <c r="E25" s="8">
        <v>43907</v>
      </c>
      <c r="F25" s="39" t="s">
        <v>4</v>
      </c>
      <c r="G25" s="92">
        <v>107.15</v>
      </c>
      <c r="H25" s="92"/>
      <c r="I25" s="39">
        <v>44</v>
      </c>
      <c r="J25" s="95">
        <f t="shared" si="11"/>
        <v>3278.3063680711784</v>
      </c>
      <c r="K25" s="96"/>
      <c r="L25" s="6">
        <f>IF(I25="","",(J25/I25)/LOOKUP(RIGHT($C$2,3),定数!$A$6:$A$13,定数!$B$6:$B$13))</f>
        <v>0.74506962910708596</v>
      </c>
      <c r="M25" s="45">
        <f t="shared" si="6"/>
        <v>2020</v>
      </c>
      <c r="N25" s="8">
        <v>43907</v>
      </c>
      <c r="O25" s="92">
        <v>107.688</v>
      </c>
      <c r="P25" s="92"/>
      <c r="Q25" s="93">
        <f>IF(O25="","",S25*L25*LOOKUP(RIGHT($C$2,3),定数!$A$6:$A$13,定数!$B$6:$B$13))</f>
        <v>4008.4746045960978</v>
      </c>
      <c r="R25" s="93"/>
      <c r="S25" s="94">
        <f t="shared" si="7"/>
        <v>53.79999999999967</v>
      </c>
      <c r="T25" s="94"/>
      <c r="U25" t="str">
        <f t="shared" si="12"/>
        <v/>
      </c>
      <c r="V25">
        <f t="shared" si="2"/>
        <v>0</v>
      </c>
      <c r="W25" s="40">
        <f t="shared" si="8"/>
        <v>111295.57979253837</v>
      </c>
      <c r="X25" s="41">
        <f t="shared" si="9"/>
        <v>1.8138194352330883E-2</v>
      </c>
      <c r="Y25">
        <f t="shared" si="3"/>
        <v>4008.4746045960978</v>
      </c>
      <c r="Z25" t="str">
        <f t="shared" si="4"/>
        <v/>
      </c>
    </row>
    <row r="26" spans="1:26" x14ac:dyDescent="0.15">
      <c r="A26" s="39">
        <v>18</v>
      </c>
      <c r="B26" s="89">
        <f t="shared" si="0"/>
        <v>113285.35354030205</v>
      </c>
      <c r="C26" s="89"/>
      <c r="D26" s="51">
        <f>'検証シート　FIB1.27'!D26</f>
        <v>2020</v>
      </c>
      <c r="E26" s="8">
        <v>43907</v>
      </c>
      <c r="F26" s="39" t="s">
        <v>4</v>
      </c>
      <c r="G26" s="92">
        <v>107.42</v>
      </c>
      <c r="H26" s="92"/>
      <c r="I26" s="39">
        <v>65</v>
      </c>
      <c r="J26" s="95">
        <f t="shared" si="5"/>
        <v>3398.5606062090615</v>
      </c>
      <c r="K26" s="96"/>
      <c r="L26" s="6">
        <f>IF(I26="","",(J26/I26)/LOOKUP(RIGHT($C$2,3),定数!$A$6:$A$13,定数!$B$6:$B$13))</f>
        <v>0.52285547787831721</v>
      </c>
      <c r="M26" s="45">
        <f t="shared" si="6"/>
        <v>2020</v>
      </c>
      <c r="N26" s="8">
        <v>43908</v>
      </c>
      <c r="O26" s="92">
        <v>106.77</v>
      </c>
      <c r="P26" s="92"/>
      <c r="Q26" s="93">
        <f>IF(O26="","",S26*L26*LOOKUP(RIGHT($C$2,3),定数!$A$6:$A$13,定数!$B$6:$B$13))</f>
        <v>-3398.5606062090915</v>
      </c>
      <c r="R26" s="93"/>
      <c r="S26" s="94">
        <f t="shared" si="7"/>
        <v>-65.000000000000568</v>
      </c>
      <c r="T26" s="94"/>
      <c r="U26" t="str">
        <f t="shared" si="12"/>
        <v/>
      </c>
      <c r="V26">
        <f t="shared" si="2"/>
        <v>1</v>
      </c>
      <c r="W26" s="40">
        <f t="shared" si="8"/>
        <v>113285.35354030205</v>
      </c>
      <c r="X26" s="41">
        <f t="shared" si="9"/>
        <v>0</v>
      </c>
      <c r="Y26" t="str">
        <f t="shared" si="3"/>
        <v/>
      </c>
      <c r="Z26">
        <f t="shared" si="4"/>
        <v>-3398.5606062090915</v>
      </c>
    </row>
    <row r="27" spans="1:26" x14ac:dyDescent="0.15">
      <c r="A27" s="39">
        <v>19</v>
      </c>
      <c r="B27" s="89">
        <f t="shared" si="0"/>
        <v>109886.79293409295</v>
      </c>
      <c r="C27" s="89"/>
      <c r="D27" s="51">
        <f>'検証シート　FIB1.27'!D27</f>
        <v>2020</v>
      </c>
      <c r="E27" s="8">
        <v>43909</v>
      </c>
      <c r="F27" s="39" t="s">
        <v>4</v>
      </c>
      <c r="G27" s="92">
        <v>109.23</v>
      </c>
      <c r="H27" s="92"/>
      <c r="I27" s="39">
        <v>79</v>
      </c>
      <c r="J27" s="95">
        <f t="shared" si="5"/>
        <v>3296.6037880227886</v>
      </c>
      <c r="K27" s="96"/>
      <c r="L27" s="6">
        <f>IF(I27="","",(J27/I27)/LOOKUP(RIGHT($C$2,3),定数!$A$6:$A$13,定数!$B$6:$B$13))</f>
        <v>0.41729161873706183</v>
      </c>
      <c r="M27" s="46">
        <f t="shared" si="6"/>
        <v>2020</v>
      </c>
      <c r="N27" s="8">
        <v>43909</v>
      </c>
      <c r="O27" s="92">
        <v>110.215</v>
      </c>
      <c r="P27" s="92"/>
      <c r="Q27" s="93">
        <f>IF(O27="","",S27*L27*LOOKUP(RIGHT($C$2,3),定数!$A$6:$A$13,定数!$B$6:$B$13))</f>
        <v>4110.3224445600563</v>
      </c>
      <c r="R27" s="93"/>
      <c r="S27" s="94">
        <f t="shared" si="7"/>
        <v>98.499999999999943</v>
      </c>
      <c r="T27" s="94"/>
      <c r="U27" t="str">
        <f t="shared" si="12"/>
        <v/>
      </c>
      <c r="V27">
        <f t="shared" si="2"/>
        <v>0</v>
      </c>
      <c r="W27" s="40">
        <f t="shared" si="8"/>
        <v>113285.35354030205</v>
      </c>
      <c r="X27" s="41">
        <f t="shared" si="9"/>
        <v>3.0000000000000249E-2</v>
      </c>
      <c r="Y27">
        <f t="shared" si="3"/>
        <v>4110.3224445600563</v>
      </c>
      <c r="Z27" t="str">
        <f t="shared" si="4"/>
        <v/>
      </c>
    </row>
    <row r="28" spans="1:26" x14ac:dyDescent="0.15">
      <c r="A28" s="39">
        <v>20</v>
      </c>
      <c r="B28" s="89">
        <f t="shared" si="0"/>
        <v>113997.115378653</v>
      </c>
      <c r="C28" s="89"/>
      <c r="D28" s="51">
        <f>'検証シート　FIB1.27'!D28</f>
        <v>2020</v>
      </c>
      <c r="E28" s="8">
        <v>43916</v>
      </c>
      <c r="F28" s="39" t="s">
        <v>3</v>
      </c>
      <c r="G28" s="92">
        <v>109.33</v>
      </c>
      <c r="H28" s="92"/>
      <c r="I28" s="39">
        <v>74</v>
      </c>
      <c r="J28" s="95">
        <f t="shared" si="5"/>
        <v>3419.9134613595902</v>
      </c>
      <c r="K28" s="96"/>
      <c r="L28" s="6">
        <f>IF(I28="","",(J28/I28)/LOOKUP(RIGHT($C$2,3),定数!$A$6:$A$13,定数!$B$6:$B$13))</f>
        <v>0.46215046775129598</v>
      </c>
      <c r="M28" s="46">
        <v>2014</v>
      </c>
      <c r="N28" s="8">
        <v>43917</v>
      </c>
      <c r="O28" s="92">
        <v>108.41200000000001</v>
      </c>
      <c r="P28" s="92"/>
      <c r="Q28" s="93">
        <f>IF(O28="","",S28*L28*LOOKUP(RIGHT($C$2,3),定数!$A$6:$A$13,定数!$B$6:$B$13))</f>
        <v>4242.5412939568605</v>
      </c>
      <c r="R28" s="93"/>
      <c r="S28" s="94">
        <f t="shared" si="7"/>
        <v>91.799999999999216</v>
      </c>
      <c r="T28" s="94"/>
      <c r="U28" t="str">
        <f t="shared" si="12"/>
        <v/>
      </c>
      <c r="V28">
        <f t="shared" si="2"/>
        <v>0</v>
      </c>
      <c r="W28" s="40">
        <f t="shared" si="8"/>
        <v>113997.115378653</v>
      </c>
      <c r="X28" s="41">
        <f t="shared" si="9"/>
        <v>0</v>
      </c>
      <c r="Y28">
        <f t="shared" si="3"/>
        <v>4242.5412939568605</v>
      </c>
      <c r="Z28" t="str">
        <f t="shared" si="4"/>
        <v/>
      </c>
    </row>
    <row r="29" spans="1:26" x14ac:dyDescent="0.15">
      <c r="A29" s="39">
        <v>21</v>
      </c>
      <c r="B29" s="89">
        <f t="shared" si="0"/>
        <v>118239.65667260987</v>
      </c>
      <c r="C29" s="89"/>
      <c r="D29" s="51">
        <f>'検証シート　FIB1.27'!D29</f>
        <v>2020</v>
      </c>
      <c r="E29" s="8">
        <v>43921</v>
      </c>
      <c r="F29" s="39" t="s">
        <v>4</v>
      </c>
      <c r="G29" s="92">
        <v>108.62</v>
      </c>
      <c r="H29" s="92"/>
      <c r="I29" s="39">
        <v>30</v>
      </c>
      <c r="J29" s="95">
        <f t="shared" si="5"/>
        <v>3547.1897001782959</v>
      </c>
      <c r="K29" s="96"/>
      <c r="L29" s="6">
        <f>IF(I29="","",(J29/I29)/LOOKUP(RIGHT($C$2,3),定数!$A$6:$A$13,定数!$B$6:$B$13))</f>
        <v>1.1823965667260987</v>
      </c>
      <c r="M29" s="46">
        <v>2014</v>
      </c>
      <c r="N29" s="8">
        <v>43921</v>
      </c>
      <c r="O29" s="92">
        <v>108.32</v>
      </c>
      <c r="P29" s="92"/>
      <c r="Q29" s="93">
        <f>IF(O29="","",S29*L29*LOOKUP(RIGHT($C$2,3),定数!$A$6:$A$13,定数!$B$6:$B$13))</f>
        <v>-3547.1897001784305</v>
      </c>
      <c r="R29" s="93"/>
      <c r="S29" s="94">
        <f t="shared" si="7"/>
        <v>-30.000000000001137</v>
      </c>
      <c r="T29" s="94"/>
      <c r="U29" t="str">
        <f t="shared" si="12"/>
        <v/>
      </c>
      <c r="V29">
        <f t="shared" si="2"/>
        <v>1</v>
      </c>
      <c r="W29" s="40">
        <f t="shared" si="8"/>
        <v>118239.65667260987</v>
      </c>
      <c r="X29" s="41">
        <f t="shared" si="9"/>
        <v>0</v>
      </c>
      <c r="Y29" t="str">
        <f t="shared" si="3"/>
        <v/>
      </c>
      <c r="Z29">
        <f t="shared" si="4"/>
        <v>-3547.1897001784305</v>
      </c>
    </row>
    <row r="30" spans="1:26" x14ac:dyDescent="0.15">
      <c r="A30" s="39">
        <v>22</v>
      </c>
      <c r="B30" s="89">
        <f t="shared" si="0"/>
        <v>114692.46697243144</v>
      </c>
      <c r="C30" s="89"/>
      <c r="D30" s="51">
        <f>'検証シート　FIB1.27'!D30</f>
        <v>2020</v>
      </c>
      <c r="E30" s="8">
        <v>43936</v>
      </c>
      <c r="F30" s="39" t="s">
        <v>3</v>
      </c>
      <c r="G30" s="92">
        <v>107.06</v>
      </c>
      <c r="H30" s="92"/>
      <c r="I30" s="39">
        <v>13</v>
      </c>
      <c r="J30" s="95">
        <f t="shared" si="5"/>
        <v>3440.7740091729434</v>
      </c>
      <c r="K30" s="96"/>
      <c r="L30" s="6">
        <f>IF(I30="","",(J30/I30)/LOOKUP(RIGHT($C$2,3),定数!$A$6:$A$13,定数!$B$6:$B$13))</f>
        <v>2.646749237825341</v>
      </c>
      <c r="M30" s="46">
        <v>2014</v>
      </c>
      <c r="N30" s="8">
        <v>43936</v>
      </c>
      <c r="O30" s="92">
        <v>107.19</v>
      </c>
      <c r="P30" s="92"/>
      <c r="Q30" s="93">
        <f>IF(O30="","",S30*L30*LOOKUP(RIGHT($C$2,3),定数!$A$6:$A$13,定数!$B$6:$B$13))</f>
        <v>-3440.7740091728228</v>
      </c>
      <c r="R30" s="93"/>
      <c r="S30" s="94">
        <f t="shared" si="7"/>
        <v>-12.999999999999545</v>
      </c>
      <c r="T30" s="94"/>
      <c r="U30" t="str">
        <f t="shared" si="12"/>
        <v/>
      </c>
      <c r="V30">
        <f t="shared" si="2"/>
        <v>2</v>
      </c>
      <c r="W30" s="40">
        <f t="shared" si="8"/>
        <v>118239.65667260987</v>
      </c>
      <c r="X30" s="41">
        <f t="shared" si="9"/>
        <v>3.0000000000001026E-2</v>
      </c>
      <c r="Y30" t="str">
        <f t="shared" si="3"/>
        <v/>
      </c>
      <c r="Z30">
        <f t="shared" si="4"/>
        <v>-3440.7740091728228</v>
      </c>
    </row>
    <row r="31" spans="1:26" x14ac:dyDescent="0.15">
      <c r="A31" s="39">
        <v>23</v>
      </c>
      <c r="B31" s="89">
        <f t="shared" si="0"/>
        <v>111251.69296325863</v>
      </c>
      <c r="C31" s="89"/>
      <c r="D31" s="51">
        <f>'検証シート　FIB1.27'!D31</f>
        <v>2020</v>
      </c>
      <c r="E31" s="8">
        <v>43952</v>
      </c>
      <c r="F31" s="39" t="s">
        <v>4</v>
      </c>
      <c r="G31" s="92">
        <v>107.31</v>
      </c>
      <c r="H31" s="92"/>
      <c r="I31" s="39">
        <v>29</v>
      </c>
      <c r="J31" s="95">
        <f t="shared" si="5"/>
        <v>3337.5507888977586</v>
      </c>
      <c r="K31" s="96"/>
      <c r="L31" s="6">
        <f>IF(I31="","",(J31/I31)/LOOKUP(RIGHT($C$2,3),定数!$A$6:$A$13,定数!$B$6:$B$13))</f>
        <v>1.1508795823785374</v>
      </c>
      <c r="M31" s="46">
        <v>2014</v>
      </c>
      <c r="N31" s="8">
        <v>43952</v>
      </c>
      <c r="O31" s="92">
        <v>107.02</v>
      </c>
      <c r="P31" s="92"/>
      <c r="Q31" s="93">
        <f>IF(O31="","",S31*L31*LOOKUP(RIGHT($C$2,3),定数!$A$6:$A$13,定数!$B$6:$B$13))</f>
        <v>-3337.5507888978304</v>
      </c>
      <c r="R31" s="93"/>
      <c r="S31" s="94">
        <f t="shared" si="7"/>
        <v>-29.000000000000625</v>
      </c>
      <c r="T31" s="94"/>
      <c r="U31" t="str">
        <f t="shared" si="12"/>
        <v/>
      </c>
      <c r="V31">
        <f t="shared" si="2"/>
        <v>3</v>
      </c>
      <c r="W31" s="40">
        <f t="shared" si="8"/>
        <v>118239.65667260987</v>
      </c>
      <c r="X31" s="41">
        <f t="shared" si="9"/>
        <v>5.9100000000000041E-2</v>
      </c>
      <c r="Y31" t="str">
        <f t="shared" si="3"/>
        <v/>
      </c>
      <c r="Z31">
        <f t="shared" si="4"/>
        <v>-3337.5507888978304</v>
      </c>
    </row>
    <row r="32" spans="1:26" x14ac:dyDescent="0.15">
      <c r="A32" s="39">
        <v>24</v>
      </c>
      <c r="B32" s="89">
        <f t="shared" si="0"/>
        <v>107914.14217436079</v>
      </c>
      <c r="C32" s="89"/>
      <c r="D32" s="51">
        <f>'検証シート　FIB1.27'!D32</f>
        <v>2020</v>
      </c>
      <c r="E32" s="8">
        <v>43955</v>
      </c>
      <c r="F32" s="39" t="s">
        <v>3</v>
      </c>
      <c r="G32" s="92">
        <v>106.69</v>
      </c>
      <c r="H32" s="92"/>
      <c r="I32" s="39">
        <v>25</v>
      </c>
      <c r="J32" s="95">
        <f t="shared" si="5"/>
        <v>3237.4242652308235</v>
      </c>
      <c r="K32" s="96"/>
      <c r="L32" s="6">
        <f>IF(I32="","",(J32/I32)/LOOKUP(RIGHT($C$2,3),定数!$A$6:$A$13,定数!$B$6:$B$13))</f>
        <v>1.2949697060923293</v>
      </c>
      <c r="M32" s="39">
        <f>D32</f>
        <v>2020</v>
      </c>
      <c r="N32" s="8">
        <v>43955</v>
      </c>
      <c r="O32" s="92">
        <v>106.94</v>
      </c>
      <c r="P32" s="92"/>
      <c r="Q32" s="93">
        <f>IF(O32="","",S32*L32*LOOKUP(RIGHT($C$2,3),定数!$A$6:$A$13,定数!$B$6:$B$13))</f>
        <v>-3237.4242652308235</v>
      </c>
      <c r="R32" s="93"/>
      <c r="S32" s="94">
        <f t="shared" si="7"/>
        <v>-25</v>
      </c>
      <c r="T32" s="94"/>
      <c r="U32" t="str">
        <f t="shared" si="12"/>
        <v/>
      </c>
      <c r="V32">
        <f t="shared" si="2"/>
        <v>4</v>
      </c>
      <c r="W32" s="40">
        <f t="shared" si="8"/>
        <v>118239.65667260987</v>
      </c>
      <c r="X32" s="41">
        <f t="shared" si="9"/>
        <v>8.7327000000000599E-2</v>
      </c>
      <c r="Y32" t="str">
        <f t="shared" si="3"/>
        <v/>
      </c>
      <c r="Z32">
        <f t="shared" si="4"/>
        <v>-3237.4242652308235</v>
      </c>
    </row>
    <row r="33" spans="1:26" x14ac:dyDescent="0.15">
      <c r="A33" s="39">
        <v>25</v>
      </c>
      <c r="B33" s="89">
        <f t="shared" si="0"/>
        <v>104676.71790912998</v>
      </c>
      <c r="C33" s="89"/>
      <c r="D33" s="51">
        <f>'検証シート　FIB1.27'!D33</f>
        <v>2020</v>
      </c>
      <c r="E33" s="8">
        <v>43962</v>
      </c>
      <c r="F33" s="39" t="s">
        <v>4</v>
      </c>
      <c r="G33" s="92">
        <v>106.92</v>
      </c>
      <c r="H33" s="92"/>
      <c r="I33" s="39">
        <v>15</v>
      </c>
      <c r="J33" s="95">
        <f t="shared" si="5"/>
        <v>3140.3015372738992</v>
      </c>
      <c r="K33" s="96"/>
      <c r="L33" s="6">
        <f>IF(I33="","",(J33/I33)/LOOKUP(RIGHT($C$2,3),定数!$A$6:$A$13,定数!$B$6:$B$13))</f>
        <v>2.0935343581825996</v>
      </c>
      <c r="M33" s="47">
        <f t="shared" ref="M33:M66" si="13">D33</f>
        <v>2020</v>
      </c>
      <c r="N33" s="8">
        <v>43962</v>
      </c>
      <c r="O33" s="92">
        <v>107.098</v>
      </c>
      <c r="P33" s="92"/>
      <c r="Q33" s="93">
        <f>IF(O33="","",S33*L33*LOOKUP(RIGHT($C$2,3),定数!$A$6:$A$13,定数!$B$6:$B$13))</f>
        <v>3726.4911575649699</v>
      </c>
      <c r="R33" s="93"/>
      <c r="S33" s="94">
        <f t="shared" si="7"/>
        <v>17.799999999999727</v>
      </c>
      <c r="T33" s="94"/>
      <c r="U33" t="str">
        <f t="shared" si="12"/>
        <v/>
      </c>
      <c r="V33">
        <f t="shared" si="2"/>
        <v>0</v>
      </c>
      <c r="W33" s="40">
        <f t="shared" si="8"/>
        <v>118239.65667260987</v>
      </c>
      <c r="X33" s="41">
        <f t="shared" si="9"/>
        <v>0.11470719000000051</v>
      </c>
      <c r="Y33">
        <f t="shared" si="3"/>
        <v>3726.4911575649699</v>
      </c>
      <c r="Z33" t="str">
        <f t="shared" si="4"/>
        <v/>
      </c>
    </row>
    <row r="34" spans="1:26" x14ac:dyDescent="0.15">
      <c r="A34" s="39">
        <v>26</v>
      </c>
      <c r="B34" s="89">
        <f t="shared" si="0"/>
        <v>108403.20906669495</v>
      </c>
      <c r="C34" s="89"/>
      <c r="D34" s="51">
        <f>'検証シート　FIB1.27'!D34</f>
        <v>2020</v>
      </c>
      <c r="E34" s="8">
        <v>43962</v>
      </c>
      <c r="F34" s="39" t="s">
        <v>4</v>
      </c>
      <c r="G34" s="92">
        <v>107.18</v>
      </c>
      <c r="H34" s="92"/>
      <c r="I34" s="39">
        <v>30</v>
      </c>
      <c r="J34" s="95">
        <f t="shared" si="5"/>
        <v>3252.0962720008483</v>
      </c>
      <c r="K34" s="96"/>
      <c r="L34" s="6">
        <f>IF(I34="","",(J34/I34)/LOOKUP(RIGHT($C$2,3),定数!$A$6:$A$13,定数!$B$6:$B$13))</f>
        <v>1.0840320906669494</v>
      </c>
      <c r="M34" s="47">
        <f t="shared" si="13"/>
        <v>2020</v>
      </c>
      <c r="N34" s="8">
        <v>43962</v>
      </c>
      <c r="O34" s="92">
        <v>107.548</v>
      </c>
      <c r="P34" s="92"/>
      <c r="Q34" s="93">
        <f>IF(O34="","",S34*L34*LOOKUP(RIGHT($C$2,3),定数!$A$6:$A$13,定数!$B$6:$B$13))</f>
        <v>3989.23809365432</v>
      </c>
      <c r="R34" s="93"/>
      <c r="S34" s="94">
        <f t="shared" si="7"/>
        <v>36.7999999999995</v>
      </c>
      <c r="T34" s="94"/>
      <c r="U34" t="str">
        <f t="shared" si="12"/>
        <v/>
      </c>
      <c r="V34">
        <f t="shared" si="2"/>
        <v>0</v>
      </c>
      <c r="W34" s="40">
        <f t="shared" si="8"/>
        <v>118239.65667260987</v>
      </c>
      <c r="X34" s="41">
        <f t="shared" si="9"/>
        <v>8.319076596400099E-2</v>
      </c>
      <c r="Y34">
        <f t="shared" si="3"/>
        <v>3989.23809365432</v>
      </c>
      <c r="Z34" t="str">
        <f t="shared" si="4"/>
        <v/>
      </c>
    </row>
    <row r="35" spans="1:26" x14ac:dyDescent="0.15">
      <c r="A35" s="39">
        <v>27</v>
      </c>
      <c r="B35" s="89">
        <f t="shared" si="0"/>
        <v>112392.44716034927</v>
      </c>
      <c r="C35" s="89"/>
      <c r="D35" s="51">
        <f>'検証シート　FIB1.27'!D35</f>
        <v>2020</v>
      </c>
      <c r="E35" s="8">
        <v>43963</v>
      </c>
      <c r="F35" s="39" t="s">
        <v>3</v>
      </c>
      <c r="G35" s="92">
        <v>107.23</v>
      </c>
      <c r="H35" s="92"/>
      <c r="I35" s="39">
        <v>19</v>
      </c>
      <c r="J35" s="95">
        <f t="shared" si="5"/>
        <v>3371.7734148104778</v>
      </c>
      <c r="K35" s="96"/>
      <c r="L35" s="6">
        <f>IF(I35="","",(J35/I35)/LOOKUP(RIGHT($C$2,3),定数!$A$6:$A$13,定数!$B$6:$B$13))</f>
        <v>1.7746175867423568</v>
      </c>
      <c r="M35" s="47">
        <f t="shared" si="13"/>
        <v>2020</v>
      </c>
      <c r="N35" s="8">
        <v>43964</v>
      </c>
      <c r="O35" s="92">
        <v>107.021</v>
      </c>
      <c r="P35" s="92"/>
      <c r="Q35" s="93">
        <f>IF(O35="","",S35*L35*LOOKUP(RIGHT($C$2,3),定数!$A$6:$A$13,定数!$B$6:$B$13))</f>
        <v>3708.9507562915819</v>
      </c>
      <c r="R35" s="93"/>
      <c r="S35" s="94">
        <f t="shared" si="7"/>
        <v>20.900000000000318</v>
      </c>
      <c r="T35" s="94"/>
      <c r="U35" t="str">
        <f t="shared" si="12"/>
        <v/>
      </c>
      <c r="V35">
        <f t="shared" si="2"/>
        <v>0</v>
      </c>
      <c r="W35" s="40">
        <f t="shared" si="8"/>
        <v>118239.65667260987</v>
      </c>
      <c r="X35" s="41">
        <f t="shared" si="9"/>
        <v>4.9452186151476729E-2</v>
      </c>
      <c r="Y35">
        <f t="shared" si="3"/>
        <v>3708.9507562915819</v>
      </c>
      <c r="Z35" t="str">
        <f t="shared" si="4"/>
        <v/>
      </c>
    </row>
    <row r="36" spans="1:26" x14ac:dyDescent="0.15">
      <c r="A36" s="39">
        <v>28</v>
      </c>
      <c r="B36" s="89">
        <f t="shared" si="0"/>
        <v>116101.39791664085</v>
      </c>
      <c r="C36" s="89"/>
      <c r="D36" s="51">
        <f>'検証シート　FIB1.27'!D36</f>
        <v>2020</v>
      </c>
      <c r="E36" s="8">
        <v>43964</v>
      </c>
      <c r="F36" s="39" t="s">
        <v>3</v>
      </c>
      <c r="G36" s="92">
        <v>106.99</v>
      </c>
      <c r="H36" s="92"/>
      <c r="I36" s="39">
        <v>19</v>
      </c>
      <c r="J36" s="95">
        <f t="shared" si="5"/>
        <v>3483.0419374992257</v>
      </c>
      <c r="K36" s="96"/>
      <c r="L36" s="6">
        <f>IF(I36="","",(J36/I36)/LOOKUP(RIGHT($C$2,3),定数!$A$6:$A$13,定数!$B$6:$B$13))</f>
        <v>1.8331799671048556</v>
      </c>
      <c r="M36" s="48">
        <f t="shared" si="13"/>
        <v>2020</v>
      </c>
      <c r="N36" s="8">
        <v>43964</v>
      </c>
      <c r="O36" s="92">
        <v>106.76</v>
      </c>
      <c r="P36" s="92"/>
      <c r="Q36" s="93">
        <f>IF(O36="","",S36*L36*LOOKUP(RIGHT($C$2,3),定数!$A$6:$A$13,定数!$B$6:$B$13))</f>
        <v>4216.3139243409805</v>
      </c>
      <c r="R36" s="93"/>
      <c r="S36" s="94">
        <f t="shared" si="7"/>
        <v>22.999999999998977</v>
      </c>
      <c r="T36" s="94"/>
      <c r="U36" t="str">
        <f t="shared" si="12"/>
        <v/>
      </c>
      <c r="V36">
        <f t="shared" si="2"/>
        <v>0</v>
      </c>
      <c r="W36" s="40">
        <f t="shared" si="8"/>
        <v>118239.65667260987</v>
      </c>
      <c r="X36" s="41">
        <f t="shared" si="9"/>
        <v>1.8084108294474932E-2</v>
      </c>
      <c r="Y36">
        <f t="shared" si="3"/>
        <v>4216.3139243409805</v>
      </c>
      <c r="Z36" t="str">
        <f t="shared" si="4"/>
        <v/>
      </c>
    </row>
    <row r="37" spans="1:26" x14ac:dyDescent="0.15">
      <c r="A37" s="39">
        <v>29</v>
      </c>
      <c r="B37" s="89">
        <f t="shared" si="0"/>
        <v>120317.71184098184</v>
      </c>
      <c r="C37" s="89"/>
      <c r="D37" s="51">
        <f>'検証シート　FIB1.27'!D37</f>
        <v>2020</v>
      </c>
      <c r="E37" s="8">
        <v>43977</v>
      </c>
      <c r="F37" s="39" t="s">
        <v>3</v>
      </c>
      <c r="G37" s="92">
        <v>107.52</v>
      </c>
      <c r="H37" s="92"/>
      <c r="I37" s="39">
        <v>17</v>
      </c>
      <c r="J37" s="95">
        <f t="shared" si="5"/>
        <v>3609.5313552294551</v>
      </c>
      <c r="K37" s="96"/>
      <c r="L37" s="6">
        <f>IF(I37="","",(J37/I37)/LOOKUP(RIGHT($C$2,3),定数!$A$6:$A$13,定数!$B$6:$B$13))</f>
        <v>2.1232537383702677</v>
      </c>
      <c r="M37" s="48">
        <f t="shared" si="13"/>
        <v>2020</v>
      </c>
      <c r="N37" s="8">
        <v>43978</v>
      </c>
      <c r="O37" s="92">
        <v>107.69</v>
      </c>
      <c r="P37" s="92"/>
      <c r="Q37" s="93">
        <f>IF(O37="","",S37*L37*LOOKUP(RIGHT($C$2,3),定数!$A$6:$A$13,定数!$B$6:$B$13))</f>
        <v>-3609.5313552294911</v>
      </c>
      <c r="R37" s="93"/>
      <c r="S37" s="94">
        <f t="shared" si="7"/>
        <v>-17.000000000000171</v>
      </c>
      <c r="T37" s="94"/>
      <c r="U37" t="str">
        <f t="shared" si="12"/>
        <v/>
      </c>
      <c r="V37">
        <f t="shared" si="2"/>
        <v>1</v>
      </c>
      <c r="W37" s="40">
        <f t="shared" si="8"/>
        <v>120317.71184098184</v>
      </c>
      <c r="X37" s="41">
        <f t="shared" si="9"/>
        <v>0</v>
      </c>
      <c r="Y37" t="str">
        <f t="shared" si="3"/>
        <v/>
      </c>
      <c r="Z37">
        <f t="shared" si="4"/>
        <v>-3609.5313552294911</v>
      </c>
    </row>
    <row r="38" spans="1:26" x14ac:dyDescent="0.15">
      <c r="A38" s="39">
        <v>30</v>
      </c>
      <c r="B38" s="89">
        <f t="shared" si="0"/>
        <v>116708.18048575234</v>
      </c>
      <c r="C38" s="89"/>
      <c r="D38" s="51">
        <f>'検証シート　FIB1.27'!D38</f>
        <v>2020</v>
      </c>
      <c r="E38" s="8">
        <v>43977</v>
      </c>
      <c r="F38" s="39" t="s">
        <v>3</v>
      </c>
      <c r="G38" s="92">
        <v>107.51</v>
      </c>
      <c r="H38" s="92"/>
      <c r="I38" s="39">
        <v>10</v>
      </c>
      <c r="J38" s="95">
        <f t="shared" si="5"/>
        <v>3501.2454145725701</v>
      </c>
      <c r="K38" s="96"/>
      <c r="L38" s="6">
        <f>IF(I38="","",(J38/I38)/LOOKUP(RIGHT($C$2,3),定数!$A$6:$A$13,定数!$B$6:$B$13))</f>
        <v>3.50124541457257</v>
      </c>
      <c r="M38" s="49">
        <f t="shared" si="13"/>
        <v>2020</v>
      </c>
      <c r="N38" s="8">
        <v>43978</v>
      </c>
      <c r="O38" s="92">
        <v>107.398</v>
      </c>
      <c r="P38" s="92"/>
      <c r="Q38" s="93">
        <f>IF(O38="","",S38*L38*LOOKUP(RIGHT($C$2,3),定数!$A$6:$A$13,定数!$B$6:$B$13))</f>
        <v>3921.3948643215926</v>
      </c>
      <c r="R38" s="93"/>
      <c r="S38" s="94">
        <f t="shared" si="7"/>
        <v>11.200000000000898</v>
      </c>
      <c r="T38" s="94"/>
      <c r="U38" t="str">
        <f t="shared" si="12"/>
        <v/>
      </c>
      <c r="V38">
        <f t="shared" si="2"/>
        <v>0</v>
      </c>
      <c r="W38" s="40">
        <f t="shared" si="8"/>
        <v>120317.71184098184</v>
      </c>
      <c r="X38" s="41">
        <f t="shared" si="9"/>
        <v>3.000000000000036E-2</v>
      </c>
      <c r="Y38">
        <f t="shared" si="3"/>
        <v>3921.3948643215926</v>
      </c>
      <c r="Z38" t="str">
        <f t="shared" si="4"/>
        <v/>
      </c>
    </row>
    <row r="39" spans="1:26" x14ac:dyDescent="0.15">
      <c r="A39" s="39">
        <v>31</v>
      </c>
      <c r="B39" s="89">
        <f t="shared" si="0"/>
        <v>120629.57535007394</v>
      </c>
      <c r="C39" s="89"/>
      <c r="D39" s="51">
        <f>'検証シート　FIB1.27'!D39</f>
        <v>2020</v>
      </c>
      <c r="E39" s="8">
        <v>43984</v>
      </c>
      <c r="F39" s="39" t="s">
        <v>4</v>
      </c>
      <c r="G39" s="92">
        <v>107.79</v>
      </c>
      <c r="H39" s="92"/>
      <c r="I39" s="39">
        <v>11</v>
      </c>
      <c r="J39" s="95">
        <f t="shared" si="5"/>
        <v>3618.8872605022179</v>
      </c>
      <c r="K39" s="96"/>
      <c r="L39" s="6">
        <f>IF(I39="","",(J39/I39)/LOOKUP(RIGHT($C$2,3),定数!$A$6:$A$13,定数!$B$6:$B$13))</f>
        <v>3.2898975095474707</v>
      </c>
      <c r="M39" s="49">
        <f t="shared" si="13"/>
        <v>2020</v>
      </c>
      <c r="N39" s="8">
        <v>43984</v>
      </c>
      <c r="O39" s="92">
        <v>107.922</v>
      </c>
      <c r="P39" s="92"/>
      <c r="Q39" s="93">
        <f>IF(O39="","",S39*L39*LOOKUP(RIGHT($C$2,3),定数!$A$6:$A$13,定数!$B$6:$B$13))</f>
        <v>4342.6647126023581</v>
      </c>
      <c r="R39" s="93"/>
      <c r="S39" s="94">
        <f t="shared" si="7"/>
        <v>13.199999999999079</v>
      </c>
      <c r="T39" s="94"/>
      <c r="U39" t="str">
        <f t="shared" si="12"/>
        <v/>
      </c>
      <c r="V39">
        <f t="shared" si="2"/>
        <v>0</v>
      </c>
      <c r="W39" s="40">
        <f t="shared" si="8"/>
        <v>120629.57535007394</v>
      </c>
      <c r="X39" s="41">
        <f t="shared" si="9"/>
        <v>0</v>
      </c>
      <c r="Y39">
        <f t="shared" si="3"/>
        <v>4342.6647126023581</v>
      </c>
      <c r="Z39" t="str">
        <f t="shared" si="4"/>
        <v/>
      </c>
    </row>
    <row r="40" spans="1:26" x14ac:dyDescent="0.15">
      <c r="A40" s="39">
        <v>32</v>
      </c>
      <c r="B40" s="89">
        <f t="shared" si="0"/>
        <v>124972.2400626763</v>
      </c>
      <c r="C40" s="89"/>
      <c r="D40" s="51">
        <f>'検証シート　FIB1.27'!D40</f>
        <v>2020</v>
      </c>
      <c r="E40" s="8">
        <v>43985</v>
      </c>
      <c r="F40" s="39" t="s">
        <v>4</v>
      </c>
      <c r="G40" s="92">
        <v>108.84</v>
      </c>
      <c r="H40" s="92"/>
      <c r="I40" s="39">
        <v>27</v>
      </c>
      <c r="J40" s="95">
        <f t="shared" si="5"/>
        <v>3749.1672018802888</v>
      </c>
      <c r="K40" s="96"/>
      <c r="L40" s="6">
        <f>IF(I40="","",(J40/I40)/LOOKUP(RIGHT($C$2,3),定数!$A$6:$A$13,定数!$B$6:$B$13))</f>
        <v>1.3885804451408479</v>
      </c>
      <c r="M40" s="49">
        <f t="shared" si="13"/>
        <v>2020</v>
      </c>
      <c r="N40" s="8">
        <v>43985</v>
      </c>
      <c r="O40" s="92">
        <v>108.57</v>
      </c>
      <c r="P40" s="92"/>
      <c r="Q40" s="93">
        <f>IF(O40="","",S40*L40*LOOKUP(RIGHT($C$2,3),定数!$A$6:$A$13,定数!$B$6:$B$13))</f>
        <v>-3749.1672018804315</v>
      </c>
      <c r="R40" s="93"/>
      <c r="S40" s="94">
        <f t="shared" si="7"/>
        <v>-27.000000000001023</v>
      </c>
      <c r="T40" s="94"/>
      <c r="U40" t="str">
        <f t="shared" si="12"/>
        <v/>
      </c>
      <c r="V40">
        <f t="shared" si="2"/>
        <v>1</v>
      </c>
      <c r="W40" s="40">
        <f t="shared" si="8"/>
        <v>124972.2400626763</v>
      </c>
      <c r="X40" s="41">
        <f t="shared" si="9"/>
        <v>0</v>
      </c>
      <c r="Y40" t="str">
        <f t="shared" si="3"/>
        <v/>
      </c>
      <c r="Z40">
        <f t="shared" si="4"/>
        <v>-3749.1672018804315</v>
      </c>
    </row>
    <row r="41" spans="1:26" x14ac:dyDescent="0.15">
      <c r="A41" s="39">
        <v>33</v>
      </c>
      <c r="B41" s="89">
        <f t="shared" si="0"/>
        <v>121223.07286079586</v>
      </c>
      <c r="C41" s="89"/>
      <c r="D41" s="51">
        <f>'検証シート　FIB1.27'!D41</f>
        <v>2020</v>
      </c>
      <c r="E41" s="8">
        <v>43987</v>
      </c>
      <c r="F41" s="39" t="s">
        <v>4</v>
      </c>
      <c r="G41" s="92">
        <v>109.32</v>
      </c>
      <c r="H41" s="92"/>
      <c r="I41" s="39">
        <v>24</v>
      </c>
      <c r="J41" s="95">
        <f t="shared" si="5"/>
        <v>3636.6921858238757</v>
      </c>
      <c r="K41" s="96"/>
      <c r="L41" s="6">
        <f>IF(I41="","",(J41/I41)/LOOKUP(RIGHT($C$2,3),定数!$A$6:$A$13,定数!$B$6:$B$13))</f>
        <v>1.5152884107599482</v>
      </c>
      <c r="M41" s="49">
        <f t="shared" si="13"/>
        <v>2020</v>
      </c>
      <c r="N41" s="8">
        <v>43987</v>
      </c>
      <c r="O41" s="92">
        <v>109.599</v>
      </c>
      <c r="P41" s="92"/>
      <c r="Q41" s="93">
        <f>IF(O41="","",S41*L41*LOOKUP(RIGHT($C$2,3),定数!$A$6:$A$13,定数!$B$6:$B$13))</f>
        <v>4227.6546660204158</v>
      </c>
      <c r="R41" s="93"/>
      <c r="S41" s="94">
        <f t="shared" si="7"/>
        <v>27.900000000001057</v>
      </c>
      <c r="T41" s="94"/>
      <c r="U41" t="str">
        <f t="shared" si="12"/>
        <v/>
      </c>
      <c r="V41">
        <f t="shared" si="2"/>
        <v>0</v>
      </c>
      <c r="W41" s="40">
        <f t="shared" si="8"/>
        <v>124972.2400626763</v>
      </c>
      <c r="X41" s="41">
        <f t="shared" si="9"/>
        <v>3.0000000000001248E-2</v>
      </c>
      <c r="Y41">
        <f t="shared" si="3"/>
        <v>4227.6546660204158</v>
      </c>
      <c r="Z41" t="str">
        <f t="shared" si="4"/>
        <v/>
      </c>
    </row>
    <row r="42" spans="1:26" x14ac:dyDescent="0.15">
      <c r="A42" s="39">
        <v>34</v>
      </c>
      <c r="B42" s="89">
        <f t="shared" si="0"/>
        <v>125450.72752681628</v>
      </c>
      <c r="C42" s="89"/>
      <c r="D42" s="51">
        <f>'検証シート　FIB1.27'!D42</f>
        <v>2020</v>
      </c>
      <c r="E42" s="8">
        <v>43992</v>
      </c>
      <c r="F42" s="39" t="s">
        <v>3</v>
      </c>
      <c r="G42" s="92">
        <v>107.64</v>
      </c>
      <c r="H42" s="92"/>
      <c r="I42" s="39">
        <v>14</v>
      </c>
      <c r="J42" s="95">
        <f t="shared" si="5"/>
        <v>3763.5218258044883</v>
      </c>
      <c r="K42" s="96"/>
      <c r="L42" s="6">
        <f>IF(I42="","",(J42/I42)/LOOKUP(RIGHT($C$2,3),定数!$A$6:$A$13,定数!$B$6:$B$13))</f>
        <v>2.6882298755746348</v>
      </c>
      <c r="M42" s="49">
        <f t="shared" si="13"/>
        <v>2020</v>
      </c>
      <c r="N42" s="8">
        <v>43992</v>
      </c>
      <c r="O42" s="92">
        <v>107.48399999999999</v>
      </c>
      <c r="P42" s="92"/>
      <c r="Q42" s="93">
        <f>IF(O42="","",S42*L42*LOOKUP(RIGHT($C$2,3),定数!$A$6:$A$13,定数!$B$6:$B$13))</f>
        <v>4193.6386058965891</v>
      </c>
      <c r="R42" s="93"/>
      <c r="S42" s="94">
        <f t="shared" si="7"/>
        <v>15.600000000000591</v>
      </c>
      <c r="T42" s="94"/>
      <c r="U42" t="str">
        <f t="shared" si="12"/>
        <v/>
      </c>
      <c r="V42">
        <f t="shared" si="2"/>
        <v>0</v>
      </c>
      <c r="W42" s="40">
        <f t="shared" si="8"/>
        <v>125450.72752681628</v>
      </c>
      <c r="X42" s="41">
        <f t="shared" si="9"/>
        <v>0</v>
      </c>
      <c r="Y42">
        <f t="shared" si="3"/>
        <v>4193.6386058965891</v>
      </c>
      <c r="Z42" t="str">
        <f t="shared" si="4"/>
        <v/>
      </c>
    </row>
    <row r="43" spans="1:26" x14ac:dyDescent="0.15">
      <c r="A43" s="39">
        <v>35</v>
      </c>
      <c r="B43" s="89">
        <f t="shared" si="0"/>
        <v>129644.36613271286</v>
      </c>
      <c r="C43" s="89"/>
      <c r="D43" s="51">
        <f>'検証シート　FIB1.27'!D43</f>
        <v>2020</v>
      </c>
      <c r="E43" s="8">
        <v>43998</v>
      </c>
      <c r="F43" s="39" t="s">
        <v>4</v>
      </c>
      <c r="G43" s="92">
        <v>107.41</v>
      </c>
      <c r="H43" s="92"/>
      <c r="I43" s="39">
        <v>15</v>
      </c>
      <c r="J43" s="95">
        <f t="shared" si="5"/>
        <v>3889.330983981386</v>
      </c>
      <c r="K43" s="96"/>
      <c r="L43" s="6">
        <f>IF(I43="","",(J43/I43)/LOOKUP(RIGHT($C$2,3),定数!$A$6:$A$13,定数!$B$6:$B$13))</f>
        <v>2.5928873226542573</v>
      </c>
      <c r="M43" s="50">
        <f t="shared" si="13"/>
        <v>2020</v>
      </c>
      <c r="N43" s="8">
        <v>43998</v>
      </c>
      <c r="O43" s="92">
        <v>107.26</v>
      </c>
      <c r="P43" s="92"/>
      <c r="Q43" s="93">
        <f>IF(O43="","",S43*L43*LOOKUP(RIGHT($C$2,3),定数!$A$6:$A$13,定数!$B$6:$B$13))</f>
        <v>-3889.330983981165</v>
      </c>
      <c r="R43" s="93"/>
      <c r="S43" s="94">
        <f t="shared" si="7"/>
        <v>-14.999999999999147</v>
      </c>
      <c r="T43" s="94"/>
      <c r="U43" t="str">
        <f t="shared" si="12"/>
        <v/>
      </c>
      <c r="V43">
        <f t="shared" si="2"/>
        <v>1</v>
      </c>
      <c r="W43" s="40">
        <f t="shared" si="8"/>
        <v>129644.36613271286</v>
      </c>
      <c r="X43" s="41">
        <f t="shared" si="9"/>
        <v>0</v>
      </c>
      <c r="Y43" t="str">
        <f t="shared" si="3"/>
        <v/>
      </c>
      <c r="Z43">
        <f t="shared" si="4"/>
        <v>-3889.330983981165</v>
      </c>
    </row>
    <row r="44" spans="1:26" x14ac:dyDescent="0.15">
      <c r="A44" s="39">
        <v>36</v>
      </c>
      <c r="B44" s="89">
        <f t="shared" si="0"/>
        <v>125755.03514873169</v>
      </c>
      <c r="C44" s="89"/>
      <c r="D44" s="51">
        <f>'検証シート　FIB1.27'!D44</f>
        <v>2020</v>
      </c>
      <c r="E44" s="8">
        <v>44007</v>
      </c>
      <c r="F44" s="39" t="s">
        <v>4</v>
      </c>
      <c r="G44" s="92">
        <v>107.23</v>
      </c>
      <c r="H44" s="92"/>
      <c r="I44" s="39">
        <v>19</v>
      </c>
      <c r="J44" s="95">
        <f t="shared" si="5"/>
        <v>3772.6510544619505</v>
      </c>
      <c r="K44" s="96"/>
      <c r="L44" s="6">
        <f>IF(I44="","",(J44/I44)/LOOKUP(RIGHT($C$2,3),定数!$A$6:$A$13,定数!$B$6:$B$13))</f>
        <v>1.9856058181378686</v>
      </c>
      <c r="M44" s="50">
        <f t="shared" si="13"/>
        <v>2020</v>
      </c>
      <c r="N44" s="8">
        <v>44007</v>
      </c>
      <c r="O44" s="92">
        <v>107.438</v>
      </c>
      <c r="P44" s="92"/>
      <c r="Q44" s="93">
        <f>IF(O44="","",S44*L44*LOOKUP(RIGHT($C$2,3),定数!$A$6:$A$13,定数!$B$6:$B$13))</f>
        <v>4130.0601017267354</v>
      </c>
      <c r="R44" s="93"/>
      <c r="S44" s="94">
        <f t="shared" si="7"/>
        <v>20.799999999999841</v>
      </c>
      <c r="T44" s="94"/>
      <c r="U44" t="str">
        <f t="shared" si="12"/>
        <v/>
      </c>
      <c r="V44">
        <f t="shared" si="2"/>
        <v>0</v>
      </c>
      <c r="W44" s="40">
        <f t="shared" si="8"/>
        <v>129644.36613271286</v>
      </c>
      <c r="X44" s="41">
        <f t="shared" si="9"/>
        <v>2.9999999999998361E-2</v>
      </c>
      <c r="Y44">
        <f t="shared" si="3"/>
        <v>4130.0601017267354</v>
      </c>
      <c r="Z44" t="str">
        <f t="shared" si="4"/>
        <v/>
      </c>
    </row>
    <row r="45" spans="1:26" x14ac:dyDescent="0.15">
      <c r="A45" s="39">
        <v>37</v>
      </c>
      <c r="B45" s="89">
        <f t="shared" si="0"/>
        <v>129885.09525045843</v>
      </c>
      <c r="C45" s="89"/>
      <c r="D45" s="51">
        <f>'検証シート　FIB1.27'!D45</f>
        <v>2020</v>
      </c>
      <c r="E45" s="8">
        <v>44008</v>
      </c>
      <c r="F45" s="39" t="s">
        <v>3</v>
      </c>
      <c r="G45" s="92">
        <v>107.05</v>
      </c>
      <c r="H45" s="92"/>
      <c r="I45" s="39">
        <v>12</v>
      </c>
      <c r="J45" s="95">
        <f t="shared" si="5"/>
        <v>3896.5528575137528</v>
      </c>
      <c r="K45" s="96"/>
      <c r="L45" s="6">
        <f>IF(I45="","",(J45/I45)/LOOKUP(RIGHT($C$2,3),定数!$A$6:$A$13,定数!$B$6:$B$13))</f>
        <v>3.2471273812614605</v>
      </c>
      <c r="M45" s="50">
        <f t="shared" si="13"/>
        <v>2020</v>
      </c>
      <c r="N45" s="8">
        <v>44008</v>
      </c>
      <c r="O45" s="92">
        <v>106.932</v>
      </c>
      <c r="P45" s="92"/>
      <c r="Q45" s="93">
        <f>IF(O45="","",S45*L45*LOOKUP(RIGHT($C$2,3),定数!$A$6:$A$13,定数!$B$6:$B$13))</f>
        <v>3831.6103098883609</v>
      </c>
      <c r="R45" s="93"/>
      <c r="S45" s="94">
        <f t="shared" si="7"/>
        <v>11.7999999999995</v>
      </c>
      <c r="T45" s="94"/>
      <c r="U45" t="str">
        <f t="shared" si="12"/>
        <v/>
      </c>
      <c r="V45">
        <f t="shared" si="2"/>
        <v>0</v>
      </c>
      <c r="W45" s="40">
        <f t="shared" si="8"/>
        <v>129885.09525045843</v>
      </c>
      <c r="X45" s="41">
        <f t="shared" si="9"/>
        <v>0</v>
      </c>
      <c r="Y45">
        <f t="shared" si="3"/>
        <v>3831.6103098883609</v>
      </c>
      <c r="Z45" t="str">
        <f t="shared" si="4"/>
        <v/>
      </c>
    </row>
    <row r="46" spans="1:26" x14ac:dyDescent="0.15">
      <c r="A46" s="39">
        <v>38</v>
      </c>
      <c r="B46" s="89">
        <f t="shared" si="0"/>
        <v>133716.70556034677</v>
      </c>
      <c r="C46" s="89"/>
      <c r="D46" s="51">
        <f>'検証シート　FIB1.27'!D46</f>
        <v>2020</v>
      </c>
      <c r="E46" s="8">
        <v>44008</v>
      </c>
      <c r="F46" s="39" t="s">
        <v>3</v>
      </c>
      <c r="G46" s="92">
        <v>106.93</v>
      </c>
      <c r="H46" s="92"/>
      <c r="I46" s="39">
        <v>22</v>
      </c>
      <c r="J46" s="95">
        <f t="shared" si="5"/>
        <v>4011.501166810403</v>
      </c>
      <c r="K46" s="96"/>
      <c r="L46" s="6">
        <f>IF(I46="","",(J46/I46)/LOOKUP(RIGHT($C$2,3),定数!$A$6:$A$13,定数!$B$6:$B$13))</f>
        <v>1.823409621277456</v>
      </c>
      <c r="M46" s="50">
        <f t="shared" si="13"/>
        <v>2020</v>
      </c>
      <c r="N46" s="8">
        <v>44008</v>
      </c>
      <c r="O46" s="92">
        <v>107.15</v>
      </c>
      <c r="P46" s="92"/>
      <c r="Q46" s="93">
        <f>IF(O46="","",S46*L46*LOOKUP(RIGHT($C$2,3),定数!$A$6:$A$13,定数!$B$6:$B$13))</f>
        <v>-4011.5011668103825</v>
      </c>
      <c r="R46" s="93"/>
      <c r="S46" s="94">
        <f t="shared" si="7"/>
        <v>-21.999999999999886</v>
      </c>
      <c r="T46" s="94"/>
      <c r="U46" t="str">
        <f t="shared" si="12"/>
        <v/>
      </c>
      <c r="V46">
        <f t="shared" si="2"/>
        <v>1</v>
      </c>
      <c r="W46" s="40">
        <f t="shared" si="8"/>
        <v>133716.70556034677</v>
      </c>
      <c r="X46" s="41">
        <f t="shared" si="9"/>
        <v>0</v>
      </c>
      <c r="Y46" t="str">
        <f t="shared" si="3"/>
        <v/>
      </c>
      <c r="Z46">
        <f t="shared" si="4"/>
        <v>-4011.5011668103825</v>
      </c>
    </row>
    <row r="47" spans="1:26" x14ac:dyDescent="0.15">
      <c r="A47" s="39">
        <v>39</v>
      </c>
      <c r="B47" s="89">
        <f t="shared" si="0"/>
        <v>129705.20439353639</v>
      </c>
      <c r="C47" s="89"/>
      <c r="D47" s="51">
        <f>'検証シート　FIB1.27'!D47</f>
        <v>2020</v>
      </c>
      <c r="E47" s="8">
        <v>44020</v>
      </c>
      <c r="F47" s="39" t="s">
        <v>3</v>
      </c>
      <c r="G47" s="92">
        <v>107.37</v>
      </c>
      <c r="H47" s="92"/>
      <c r="I47" s="39">
        <v>16</v>
      </c>
      <c r="J47" s="95">
        <f t="shared" si="5"/>
        <v>3891.1561318060917</v>
      </c>
      <c r="K47" s="96"/>
      <c r="L47" s="6">
        <f>IF(I47="","",(J47/I47)/LOOKUP(RIGHT($C$2,3),定数!$A$6:$A$13,定数!$B$6:$B$13))</f>
        <v>2.4319725823788074</v>
      </c>
      <c r="M47" s="50">
        <f t="shared" si="13"/>
        <v>2020</v>
      </c>
      <c r="N47" s="8">
        <v>44020</v>
      </c>
      <c r="O47" s="92">
        <v>107.196</v>
      </c>
      <c r="P47" s="92"/>
      <c r="Q47" s="93">
        <f>IF(O47="","",S47*L47*LOOKUP(RIGHT($C$2,3),定数!$A$6:$A$13,定数!$B$6:$B$13))</f>
        <v>4231.6322933392858</v>
      </c>
      <c r="R47" s="93"/>
      <c r="S47" s="94">
        <f t="shared" si="7"/>
        <v>17.400000000000659</v>
      </c>
      <c r="T47" s="94"/>
      <c r="U47" t="str">
        <f t="shared" si="12"/>
        <v/>
      </c>
      <c r="V47">
        <f t="shared" si="2"/>
        <v>0</v>
      </c>
      <c r="W47" s="40">
        <f t="shared" si="8"/>
        <v>133716.70556034677</v>
      </c>
      <c r="X47" s="41">
        <f t="shared" si="9"/>
        <v>2.9999999999999805E-2</v>
      </c>
      <c r="Y47">
        <f t="shared" si="3"/>
        <v>4231.6322933392858</v>
      </c>
      <c r="Z47" t="str">
        <f t="shared" si="4"/>
        <v/>
      </c>
    </row>
    <row r="48" spans="1:26" x14ac:dyDescent="0.15">
      <c r="A48" s="39">
        <v>40</v>
      </c>
      <c r="B48" s="89">
        <f t="shared" si="0"/>
        <v>133936.83668687567</v>
      </c>
      <c r="C48" s="89"/>
      <c r="D48" s="51">
        <f>'検証シート　FIB1.27'!D48</f>
        <v>2020</v>
      </c>
      <c r="E48" s="8">
        <v>44025</v>
      </c>
      <c r="F48" s="39" t="s">
        <v>4</v>
      </c>
      <c r="G48" s="92">
        <v>107.26</v>
      </c>
      <c r="H48" s="92"/>
      <c r="I48" s="39">
        <v>12</v>
      </c>
      <c r="J48" s="95">
        <f t="shared" si="5"/>
        <v>4018.1051006062698</v>
      </c>
      <c r="K48" s="96"/>
      <c r="L48" s="6">
        <f>IF(I48="","",(J48/I48)/LOOKUP(RIGHT($C$2,3),定数!$A$6:$A$13,定数!$B$6:$B$13))</f>
        <v>3.3484209171718913</v>
      </c>
      <c r="M48" s="52">
        <f t="shared" si="13"/>
        <v>2020</v>
      </c>
      <c r="N48" s="8">
        <v>44026</v>
      </c>
      <c r="O48" s="92">
        <v>107.14</v>
      </c>
      <c r="P48" s="92"/>
      <c r="Q48" s="93">
        <f>IF(O48="","",S48*L48*LOOKUP(RIGHT($C$2,3),定数!$A$6:$A$13,定数!$B$6:$B$13))</f>
        <v>-4018.1051006064217</v>
      </c>
      <c r="R48" s="93"/>
      <c r="S48" s="94">
        <f t="shared" si="7"/>
        <v>-12.000000000000455</v>
      </c>
      <c r="T48" s="94"/>
      <c r="U48" t="str">
        <f t="shared" si="12"/>
        <v/>
      </c>
      <c r="V48">
        <f t="shared" si="2"/>
        <v>1</v>
      </c>
      <c r="W48" s="40">
        <f t="shared" si="8"/>
        <v>133936.83668687567</v>
      </c>
      <c r="X48" s="41">
        <f t="shared" si="9"/>
        <v>0</v>
      </c>
      <c r="Y48" t="str">
        <f t="shared" si="3"/>
        <v/>
      </c>
      <c r="Z48">
        <f t="shared" si="4"/>
        <v>-4018.1051006064217</v>
      </c>
    </row>
    <row r="49" spans="1:26" x14ac:dyDescent="0.15">
      <c r="A49" s="39">
        <v>41</v>
      </c>
      <c r="B49" s="89">
        <f t="shared" si="0"/>
        <v>129918.73158626925</v>
      </c>
      <c r="C49" s="89"/>
      <c r="D49" s="52">
        <f ca="1">'検証シート　FIB1.27'!D49</f>
        <v>2020</v>
      </c>
      <c r="E49" s="8">
        <v>44028</v>
      </c>
      <c r="F49" s="39" t="s">
        <v>4</v>
      </c>
      <c r="G49" s="92">
        <v>107.2</v>
      </c>
      <c r="H49" s="92"/>
      <c r="I49" s="39">
        <v>16</v>
      </c>
      <c r="J49" s="95">
        <f t="shared" si="5"/>
        <v>3897.5619475880771</v>
      </c>
      <c r="K49" s="96"/>
      <c r="L49" s="6">
        <f>IF(I49="","",(J49/I49)/LOOKUP(RIGHT($C$2,3),定数!$A$6:$A$13,定数!$B$6:$B$13))</f>
        <v>2.4359762172425481</v>
      </c>
      <c r="M49" s="52">
        <f t="shared" ca="1" si="13"/>
        <v>2020</v>
      </c>
      <c r="N49" s="8">
        <v>44028</v>
      </c>
      <c r="O49" s="92">
        <v>107.37</v>
      </c>
      <c r="P49" s="92"/>
      <c r="Q49" s="93">
        <f>IF(O49="","",S49*L49*LOOKUP(RIGHT($C$2,3),定数!$A$6:$A$13,定数!$B$6:$B$13))</f>
        <v>4141.1595693123736</v>
      </c>
      <c r="R49" s="93"/>
      <c r="S49" s="94">
        <f t="shared" si="7"/>
        <v>17.000000000000171</v>
      </c>
      <c r="T49" s="94"/>
      <c r="U49" t="str">
        <f t="shared" si="12"/>
        <v/>
      </c>
      <c r="V49">
        <f t="shared" si="2"/>
        <v>0</v>
      </c>
      <c r="W49" s="40">
        <f t="shared" si="8"/>
        <v>133936.83668687567</v>
      </c>
      <c r="X49" s="41">
        <f t="shared" si="9"/>
        <v>3.0000000000001137E-2</v>
      </c>
      <c r="Y49">
        <f t="shared" si="3"/>
        <v>4141.1595693123736</v>
      </c>
      <c r="Z49" t="str">
        <f t="shared" si="4"/>
        <v/>
      </c>
    </row>
    <row r="50" spans="1:26" x14ac:dyDescent="0.15">
      <c r="A50" s="39">
        <v>42</v>
      </c>
      <c r="B50" s="89">
        <f t="shared" si="0"/>
        <v>134059.89115558163</v>
      </c>
      <c r="C50" s="89"/>
      <c r="D50" s="52">
        <f ca="1">'検証シート　FIB1.27'!D50</f>
        <v>2020</v>
      </c>
      <c r="E50" s="8">
        <v>44036</v>
      </c>
      <c r="F50" s="39" t="s">
        <v>3</v>
      </c>
      <c r="G50" s="92">
        <v>106.5</v>
      </c>
      <c r="H50" s="92"/>
      <c r="I50" s="39">
        <v>35</v>
      </c>
      <c r="J50" s="95">
        <f t="shared" si="5"/>
        <v>4021.7967346674486</v>
      </c>
      <c r="K50" s="96"/>
      <c r="L50" s="6">
        <f>IF(I50="","",(J50/I50)/LOOKUP(RIGHT($C$2,3),定数!$A$6:$A$13,定数!$B$6:$B$13))</f>
        <v>1.1490847813335567</v>
      </c>
      <c r="M50" s="52">
        <f t="shared" ca="1" si="13"/>
        <v>2020</v>
      </c>
      <c r="N50" s="8">
        <v>44036</v>
      </c>
      <c r="O50" s="92">
        <v>106.07599999999999</v>
      </c>
      <c r="P50" s="92"/>
      <c r="Q50" s="93">
        <f>IF(O50="","",S50*L50*LOOKUP(RIGHT($C$2,3),定数!$A$6:$A$13,定数!$B$6:$B$13))</f>
        <v>4872.1194728543569</v>
      </c>
      <c r="R50" s="93"/>
      <c r="S50" s="94">
        <f t="shared" si="7"/>
        <v>42.400000000000659</v>
      </c>
      <c r="T50" s="94"/>
      <c r="U50" t="str">
        <f t="shared" si="12"/>
        <v/>
      </c>
      <c r="V50">
        <f t="shared" si="2"/>
        <v>0</v>
      </c>
      <c r="W50" s="40">
        <f t="shared" si="8"/>
        <v>134059.89115558163</v>
      </c>
      <c r="X50" s="41">
        <f t="shared" si="9"/>
        <v>0</v>
      </c>
      <c r="Y50">
        <f t="shared" si="3"/>
        <v>4872.1194728543569</v>
      </c>
      <c r="Z50" t="str">
        <f t="shared" si="4"/>
        <v/>
      </c>
    </row>
    <row r="51" spans="1:26" x14ac:dyDescent="0.15">
      <c r="A51" s="39">
        <v>43</v>
      </c>
      <c r="B51" s="89">
        <f t="shared" si="0"/>
        <v>138932.01062843599</v>
      </c>
      <c r="C51" s="89"/>
      <c r="D51" s="52">
        <f ca="1">'検証シート　FIB1.27'!D51</f>
        <v>2020</v>
      </c>
      <c r="E51" s="8">
        <v>44036</v>
      </c>
      <c r="F51" s="39" t="s">
        <v>3</v>
      </c>
      <c r="G51" s="92">
        <v>106.19</v>
      </c>
      <c r="H51" s="92"/>
      <c r="I51" s="39">
        <v>23</v>
      </c>
      <c r="J51" s="95">
        <f t="shared" si="5"/>
        <v>4167.96031885308</v>
      </c>
      <c r="K51" s="96"/>
      <c r="L51" s="6">
        <f>IF(I51="","",(J51/I51)/LOOKUP(RIGHT($C$2,3),定数!$A$6:$A$13,定数!$B$6:$B$13))</f>
        <v>1.8121566603709045</v>
      </c>
      <c r="M51" s="52">
        <f t="shared" ca="1" si="13"/>
        <v>2020</v>
      </c>
      <c r="N51" s="8">
        <v>44036</v>
      </c>
      <c r="O51" s="92">
        <v>105.93899999999999</v>
      </c>
      <c r="P51" s="92"/>
      <c r="Q51" s="93">
        <f>IF(O51="","",S51*L51*LOOKUP(RIGHT($C$2,3),定数!$A$6:$A$13,定数!$B$6:$B$13))</f>
        <v>4548.5132175310564</v>
      </c>
      <c r="R51" s="93"/>
      <c r="S51" s="94">
        <f t="shared" si="7"/>
        <v>25.100000000000477</v>
      </c>
      <c r="T51" s="94"/>
      <c r="U51" t="str">
        <f t="shared" si="12"/>
        <v/>
      </c>
      <c r="V51">
        <f t="shared" si="2"/>
        <v>0</v>
      </c>
      <c r="W51" s="40">
        <f t="shared" si="8"/>
        <v>138932.01062843599</v>
      </c>
      <c r="X51" s="41">
        <f t="shared" si="9"/>
        <v>0</v>
      </c>
      <c r="Y51">
        <f t="shared" si="3"/>
        <v>4548.5132175310564</v>
      </c>
      <c r="Z51" t="str">
        <f t="shared" si="4"/>
        <v/>
      </c>
    </row>
    <row r="52" spans="1:26" x14ac:dyDescent="0.15">
      <c r="A52" s="39">
        <v>44</v>
      </c>
      <c r="B52" s="89">
        <f t="shared" si="0"/>
        <v>143480.52384596705</v>
      </c>
      <c r="C52" s="89"/>
      <c r="D52" s="52">
        <f ca="1">'検証シート　FIB1.27'!D52</f>
        <v>2020</v>
      </c>
      <c r="E52" s="8">
        <v>44039</v>
      </c>
      <c r="F52" s="39" t="s">
        <v>3</v>
      </c>
      <c r="G52" s="92">
        <v>105.15</v>
      </c>
      <c r="H52" s="92"/>
      <c r="I52" s="39">
        <v>32</v>
      </c>
      <c r="J52" s="95">
        <f t="shared" si="5"/>
        <v>4304.4157153790111</v>
      </c>
      <c r="K52" s="96"/>
      <c r="L52" s="6">
        <f>IF(I52="","",(J52/I52)/LOOKUP(RIGHT($C$2,3),定数!$A$6:$A$13,定数!$B$6:$B$13))</f>
        <v>1.3451299110559409</v>
      </c>
      <c r="M52" s="52">
        <f t="shared" ca="1" si="13"/>
        <v>2020</v>
      </c>
      <c r="N52" s="8">
        <v>44040</v>
      </c>
      <c r="O52" s="92">
        <v>105.47</v>
      </c>
      <c r="P52" s="92"/>
      <c r="Q52" s="93">
        <f>IF(O52="","",S52*L52*LOOKUP(RIGHT($C$2,3),定数!$A$6:$A$13,定数!$B$6:$B$13))</f>
        <v>-4304.4157153789192</v>
      </c>
      <c r="R52" s="93"/>
      <c r="S52" s="94">
        <f t="shared" si="7"/>
        <v>-31.999999999999318</v>
      </c>
      <c r="T52" s="94"/>
      <c r="U52" t="str">
        <f t="shared" si="12"/>
        <v/>
      </c>
      <c r="V52">
        <f t="shared" si="2"/>
        <v>1</v>
      </c>
      <c r="W52" s="40">
        <f t="shared" si="8"/>
        <v>143480.52384596705</v>
      </c>
      <c r="X52" s="41">
        <f t="shared" si="9"/>
        <v>0</v>
      </c>
      <c r="Y52" t="str">
        <f t="shared" si="3"/>
        <v/>
      </c>
      <c r="Z52">
        <f t="shared" si="4"/>
        <v>-4304.4157153789192</v>
      </c>
    </row>
    <row r="53" spans="1:26" x14ac:dyDescent="0.15">
      <c r="A53" s="39">
        <v>45</v>
      </c>
      <c r="B53" s="89">
        <f t="shared" si="0"/>
        <v>139176.10813058814</v>
      </c>
      <c r="C53" s="89"/>
      <c r="D53" s="52">
        <f ca="1">'検証シート　FIB1.27'!D53</f>
        <v>2020</v>
      </c>
      <c r="E53" s="8">
        <v>44046</v>
      </c>
      <c r="F53" s="39" t="s">
        <v>4</v>
      </c>
      <c r="G53" s="92">
        <v>105.9</v>
      </c>
      <c r="H53" s="92"/>
      <c r="I53" s="39">
        <v>20</v>
      </c>
      <c r="J53" s="95">
        <f t="shared" si="5"/>
        <v>4175.2832439176436</v>
      </c>
      <c r="K53" s="96"/>
      <c r="L53" s="6">
        <f>IF(I53="","",(J53/I53)/LOOKUP(RIGHT($C$2,3),定数!$A$6:$A$13,定数!$B$6:$B$13))</f>
        <v>2.0876416219588219</v>
      </c>
      <c r="M53" s="52">
        <f t="shared" ca="1" si="13"/>
        <v>2020</v>
      </c>
      <c r="N53" s="8">
        <v>44046</v>
      </c>
      <c r="O53" s="92">
        <v>106.142</v>
      </c>
      <c r="P53" s="92"/>
      <c r="Q53" s="93">
        <f>IF(O53="","",S53*L53*LOOKUP(RIGHT($C$2,3),定数!$A$6:$A$13,定数!$B$6:$B$13))</f>
        <v>5052.0927251401445</v>
      </c>
      <c r="R53" s="93"/>
      <c r="S53" s="94">
        <f t="shared" si="7"/>
        <v>24.199999999999022</v>
      </c>
      <c r="T53" s="94"/>
      <c r="U53" t="str">
        <f t="shared" si="12"/>
        <v/>
      </c>
      <c r="V53">
        <f t="shared" si="2"/>
        <v>0</v>
      </c>
      <c r="W53" s="40">
        <f t="shared" si="8"/>
        <v>143480.52384596705</v>
      </c>
      <c r="X53" s="41">
        <f t="shared" si="9"/>
        <v>2.9999999999999361E-2</v>
      </c>
      <c r="Y53">
        <f t="shared" si="3"/>
        <v>5052.0927251401445</v>
      </c>
      <c r="Z53" t="str">
        <f t="shared" si="4"/>
        <v/>
      </c>
    </row>
    <row r="54" spans="1:26" x14ac:dyDescent="0.15">
      <c r="A54" s="39">
        <v>46</v>
      </c>
      <c r="B54" s="89">
        <f t="shared" si="0"/>
        <v>144228.2008557283</v>
      </c>
      <c r="C54" s="89"/>
      <c r="D54" s="52">
        <f ca="1">'検証シート　FIB1.27'!D54</f>
        <v>2020</v>
      </c>
      <c r="E54" s="8">
        <v>44048</v>
      </c>
      <c r="F54" s="39" t="s">
        <v>3</v>
      </c>
      <c r="G54" s="92">
        <v>105.69</v>
      </c>
      <c r="H54" s="92"/>
      <c r="I54" s="39">
        <v>10</v>
      </c>
      <c r="J54" s="95">
        <f t="shared" si="5"/>
        <v>4326.846025671849</v>
      </c>
      <c r="K54" s="96"/>
      <c r="L54" s="6">
        <f>IF(I54="","",(J54/I54)/LOOKUP(RIGHT($C$2,3),定数!$A$6:$A$13,定数!$B$6:$B$13))</f>
        <v>4.3268460256718493</v>
      </c>
      <c r="M54" s="52">
        <f t="shared" ca="1" si="13"/>
        <v>2020</v>
      </c>
      <c r="N54" s="8">
        <v>44048</v>
      </c>
      <c r="O54" s="92">
        <v>105.79</v>
      </c>
      <c r="P54" s="92"/>
      <c r="Q54" s="93">
        <f>IF(O54="","",S54*L54*LOOKUP(RIGHT($C$2,3),定数!$A$6:$A$13,定数!$B$6:$B$13))</f>
        <v>-4326.8460256722183</v>
      </c>
      <c r="R54" s="93"/>
      <c r="S54" s="94">
        <f t="shared" si="7"/>
        <v>-10.000000000000853</v>
      </c>
      <c r="T54" s="94"/>
      <c r="U54" t="str">
        <f t="shared" si="12"/>
        <v/>
      </c>
      <c r="V54">
        <f t="shared" si="2"/>
        <v>1</v>
      </c>
      <c r="W54" s="40">
        <f t="shared" si="8"/>
        <v>144228.2008557283</v>
      </c>
      <c r="X54" s="41">
        <f t="shared" si="9"/>
        <v>0</v>
      </c>
      <c r="Y54" t="str">
        <f t="shared" si="3"/>
        <v/>
      </c>
      <c r="Z54">
        <f t="shared" si="4"/>
        <v>-4326.8460256722183</v>
      </c>
    </row>
    <row r="55" spans="1:26" x14ac:dyDescent="0.15">
      <c r="A55" s="39">
        <v>47</v>
      </c>
      <c r="B55" s="89">
        <f t="shared" si="0"/>
        <v>139901.35483005608</v>
      </c>
      <c r="C55" s="89"/>
      <c r="D55" s="52">
        <f ca="1">'検証シート　FIB1.27'!D55</f>
        <v>2020</v>
      </c>
      <c r="E55" s="8">
        <v>44050</v>
      </c>
      <c r="F55" s="39" t="s">
        <v>4</v>
      </c>
      <c r="G55" s="92">
        <v>105.54</v>
      </c>
      <c r="H55" s="92"/>
      <c r="I55" s="39">
        <v>33</v>
      </c>
      <c r="J55" s="95">
        <f t="shared" si="5"/>
        <v>4197.0406449016818</v>
      </c>
      <c r="K55" s="96"/>
      <c r="L55" s="6">
        <f>IF(I55="","",(J55/I55)/LOOKUP(RIGHT($C$2,3),定数!$A$6:$A$13,定数!$B$6:$B$13))</f>
        <v>1.271830498455055</v>
      </c>
      <c r="M55" s="52">
        <f t="shared" ca="1" si="13"/>
        <v>2020</v>
      </c>
      <c r="N55" s="8">
        <v>44054</v>
      </c>
      <c r="O55" s="92">
        <v>106.283</v>
      </c>
      <c r="P55" s="92"/>
      <c r="Q55" s="93">
        <f>IF(O55="","",S55*L55*LOOKUP(RIGHT($C$2,3),定数!$A$6:$A$13,定数!$B$6:$B$13))</f>
        <v>9449.7006035209943</v>
      </c>
      <c r="R55" s="93"/>
      <c r="S55" s="94">
        <f t="shared" si="7"/>
        <v>74.2999999999995</v>
      </c>
      <c r="T55" s="94"/>
      <c r="U55" t="str">
        <f t="shared" si="12"/>
        <v/>
      </c>
      <c r="V55">
        <f t="shared" si="2"/>
        <v>0</v>
      </c>
      <c r="W55" s="40">
        <f t="shared" si="8"/>
        <v>144228.2008557283</v>
      </c>
      <c r="X55" s="41">
        <f t="shared" si="9"/>
        <v>3.000000000000258E-2</v>
      </c>
      <c r="Y55">
        <f t="shared" si="3"/>
        <v>9449.7006035209943</v>
      </c>
      <c r="Z55" t="str">
        <f t="shared" si="4"/>
        <v/>
      </c>
    </row>
    <row r="56" spans="1:26" x14ac:dyDescent="0.15">
      <c r="A56" s="39">
        <v>48</v>
      </c>
      <c r="B56" s="89">
        <f t="shared" si="0"/>
        <v>149351.05543357707</v>
      </c>
      <c r="C56" s="89"/>
      <c r="D56" s="52">
        <f ca="1">'検証シート　FIB1.27'!D56</f>
        <v>2020</v>
      </c>
      <c r="E56" s="8">
        <v>44054</v>
      </c>
      <c r="F56" s="39" t="s">
        <v>4</v>
      </c>
      <c r="G56" s="92">
        <v>106.54</v>
      </c>
      <c r="H56" s="92"/>
      <c r="I56" s="39">
        <v>12</v>
      </c>
      <c r="J56" s="95">
        <f t="shared" si="5"/>
        <v>4480.5316630073121</v>
      </c>
      <c r="K56" s="96"/>
      <c r="L56" s="6">
        <f>IF(I56="","",(J56/I56)/LOOKUP(RIGHT($C$2,3),定数!$A$6:$A$13,定数!$B$6:$B$13))</f>
        <v>3.7337763858394264</v>
      </c>
      <c r="M56" s="52">
        <f t="shared" ca="1" si="13"/>
        <v>2020</v>
      </c>
      <c r="N56" s="8">
        <v>44055</v>
      </c>
      <c r="O56" s="92">
        <v>106.67</v>
      </c>
      <c r="P56" s="92"/>
      <c r="Q56" s="93">
        <f>IF(O56="","",S56*L56*LOOKUP(RIGHT($C$2,3),定数!$A$6:$A$13,定数!$B$6:$B$13))</f>
        <v>4853.9093015910839</v>
      </c>
      <c r="R56" s="93"/>
      <c r="S56" s="94">
        <f t="shared" si="7"/>
        <v>12.999999999999545</v>
      </c>
      <c r="T56" s="94"/>
      <c r="U56" t="str">
        <f t="shared" si="12"/>
        <v/>
      </c>
      <c r="V56">
        <f t="shared" si="2"/>
        <v>0</v>
      </c>
      <c r="W56" s="40">
        <f t="shared" si="8"/>
        <v>149351.05543357707</v>
      </c>
      <c r="X56" s="41">
        <f t="shared" si="9"/>
        <v>0</v>
      </c>
      <c r="Y56">
        <f t="shared" si="3"/>
        <v>4853.9093015910839</v>
      </c>
      <c r="Z56" t="str">
        <f t="shared" si="4"/>
        <v/>
      </c>
    </row>
    <row r="57" spans="1:26" x14ac:dyDescent="0.15">
      <c r="A57" s="39">
        <v>49</v>
      </c>
      <c r="B57" s="89">
        <f t="shared" si="0"/>
        <v>154204.96473516815</v>
      </c>
      <c r="C57" s="89"/>
      <c r="D57" s="52">
        <f ca="1">'検証シート　FIB1.27'!D57</f>
        <v>2020</v>
      </c>
      <c r="E57" s="8">
        <v>44056</v>
      </c>
      <c r="F57" s="39" t="s">
        <v>3</v>
      </c>
      <c r="G57" s="92">
        <v>106.64</v>
      </c>
      <c r="H57" s="92"/>
      <c r="I57" s="39">
        <v>14</v>
      </c>
      <c r="J57" s="95">
        <f t="shared" si="5"/>
        <v>4626.1489420550442</v>
      </c>
      <c r="K57" s="96"/>
      <c r="L57" s="6">
        <f>IF(I57="","",(J57/I57)/LOOKUP(RIGHT($C$2,3),定数!$A$6:$A$13,定数!$B$6:$B$13))</f>
        <v>3.3043921014678888</v>
      </c>
      <c r="M57" s="52">
        <f t="shared" ca="1" si="13"/>
        <v>2020</v>
      </c>
      <c r="N57" s="8">
        <v>44056</v>
      </c>
      <c r="O57" s="92">
        <v>106.78</v>
      </c>
      <c r="P57" s="92"/>
      <c r="Q57" s="93">
        <f>IF(O57="","",S57*L57*LOOKUP(RIGHT($C$2,3),定数!$A$6:$A$13,定数!$B$6:$B$13))</f>
        <v>-4626.1489420550633</v>
      </c>
      <c r="R57" s="93"/>
      <c r="S57" s="94">
        <f t="shared" si="7"/>
        <v>-14.000000000000057</v>
      </c>
      <c r="T57" s="94"/>
      <c r="U57" t="str">
        <f t="shared" si="12"/>
        <v/>
      </c>
      <c r="V57">
        <f t="shared" si="2"/>
        <v>1</v>
      </c>
      <c r="W57" s="40">
        <f t="shared" si="8"/>
        <v>154204.96473516815</v>
      </c>
      <c r="X57" s="41">
        <f t="shared" si="9"/>
        <v>0</v>
      </c>
      <c r="Y57" t="str">
        <f t="shared" si="3"/>
        <v/>
      </c>
      <c r="Z57">
        <f t="shared" si="4"/>
        <v>-4626.1489420550633</v>
      </c>
    </row>
    <row r="58" spans="1:26" x14ac:dyDescent="0.15">
      <c r="A58" s="39">
        <v>50</v>
      </c>
      <c r="B58" s="89">
        <f t="shared" si="0"/>
        <v>149578.81579311308</v>
      </c>
      <c r="C58" s="89"/>
      <c r="D58" s="53">
        <f ca="1">'検証シート　FIB1.27'!D58</f>
        <v>2020</v>
      </c>
      <c r="E58" s="8">
        <v>44061</v>
      </c>
      <c r="F58" s="39" t="s">
        <v>3</v>
      </c>
      <c r="G58" s="92">
        <v>105.64</v>
      </c>
      <c r="H58" s="92"/>
      <c r="I58" s="39">
        <v>15</v>
      </c>
      <c r="J58" s="95">
        <f t="shared" si="5"/>
        <v>4487.3644737933928</v>
      </c>
      <c r="K58" s="96"/>
      <c r="L58" s="6">
        <f>IF(I58="","",(J58/I58)/LOOKUP(RIGHT($C$2,3),定数!$A$6:$A$13,定数!$B$6:$B$13))</f>
        <v>2.9915763158622615</v>
      </c>
      <c r="M58" s="54">
        <f t="shared" ca="1" si="13"/>
        <v>2020</v>
      </c>
      <c r="N58" s="8">
        <v>44061</v>
      </c>
      <c r="O58" s="92">
        <v>105.315</v>
      </c>
      <c r="P58" s="92"/>
      <c r="Q58" s="93">
        <f>IF(O58="","",S58*L58*LOOKUP(RIGHT($C$2,3),定数!$A$6:$A$13,定数!$B$6:$B$13))</f>
        <v>9722.6230265524355</v>
      </c>
      <c r="R58" s="93"/>
      <c r="S58" s="94">
        <f t="shared" si="7"/>
        <v>32.500000000000284</v>
      </c>
      <c r="T58" s="94"/>
      <c r="U58" t="str">
        <f t="shared" si="12"/>
        <v/>
      </c>
      <c r="V58">
        <f t="shared" si="2"/>
        <v>0</v>
      </c>
      <c r="W58" s="40">
        <f t="shared" si="8"/>
        <v>154204.96473516815</v>
      </c>
      <c r="X58" s="41">
        <f t="shared" si="9"/>
        <v>3.0000000000000138E-2</v>
      </c>
      <c r="Y58">
        <f t="shared" si="3"/>
        <v>9722.6230265524355</v>
      </c>
      <c r="Z58" t="str">
        <f t="shared" si="4"/>
        <v/>
      </c>
    </row>
    <row r="59" spans="1:26" x14ac:dyDescent="0.15">
      <c r="A59" s="39">
        <v>51</v>
      </c>
      <c r="B59" s="89">
        <f t="shared" si="0"/>
        <v>159301.43881966552</v>
      </c>
      <c r="C59" s="89"/>
      <c r="D59" s="53">
        <f ca="1">'検証シート　FIB1.27'!D59</f>
        <v>2020</v>
      </c>
      <c r="E59" s="8">
        <v>44064</v>
      </c>
      <c r="F59" s="39" t="s">
        <v>3</v>
      </c>
      <c r="G59" s="92">
        <v>105.74</v>
      </c>
      <c r="H59" s="92"/>
      <c r="I59" s="39">
        <v>17</v>
      </c>
      <c r="J59" s="95">
        <f t="shared" ref="J59" si="14">IF(I59="","",B59*0.03)</f>
        <v>4779.0431645899653</v>
      </c>
      <c r="K59" s="96"/>
      <c r="L59" s="6">
        <f>IF(I59="","",(J59/I59)/LOOKUP(RIGHT($C$2,3),定数!$A$6:$A$13,定数!$B$6:$B$13))</f>
        <v>2.811201861523509</v>
      </c>
      <c r="M59" s="54">
        <f t="shared" ca="1" si="13"/>
        <v>2020</v>
      </c>
      <c r="N59" s="8">
        <v>44064</v>
      </c>
      <c r="O59" s="92">
        <v>105.518</v>
      </c>
      <c r="P59" s="92"/>
      <c r="Q59" s="93">
        <f>IF(O59="","",S59*L59*LOOKUP(RIGHT($C$2,3),定数!$A$6:$A$13,定数!$B$6:$B$13))</f>
        <v>6240.8681325820271</v>
      </c>
      <c r="R59" s="93"/>
      <c r="S59" s="94">
        <f t="shared" si="7"/>
        <v>22.19999999999942</v>
      </c>
      <c r="T59" s="94"/>
      <c r="U59" t="str">
        <f t="shared" si="12"/>
        <v/>
      </c>
      <c r="V59">
        <f t="shared" si="2"/>
        <v>0</v>
      </c>
      <c r="W59" s="40">
        <f t="shared" si="8"/>
        <v>159301.43881966552</v>
      </c>
      <c r="X59" s="41">
        <f t="shared" si="9"/>
        <v>0</v>
      </c>
      <c r="Y59">
        <f t="shared" si="3"/>
        <v>6240.8681325820271</v>
      </c>
      <c r="Z59" t="str">
        <f t="shared" si="4"/>
        <v/>
      </c>
    </row>
    <row r="60" spans="1:26" x14ac:dyDescent="0.15">
      <c r="A60" s="39">
        <v>52</v>
      </c>
      <c r="B60" s="89">
        <f t="shared" si="0"/>
        <v>165542.30695224754</v>
      </c>
      <c r="C60" s="89"/>
      <c r="D60" s="53">
        <f ca="1">'検証シート　FIB1.27'!D60</f>
        <v>2020</v>
      </c>
      <c r="E60" s="8">
        <v>44083</v>
      </c>
      <c r="F60" s="39" t="s">
        <v>3</v>
      </c>
      <c r="G60" s="92">
        <v>106</v>
      </c>
      <c r="H60" s="92"/>
      <c r="I60" s="39">
        <v>7</v>
      </c>
      <c r="J60" s="95">
        <f t="shared" si="5"/>
        <v>4966.2692085674262</v>
      </c>
      <c r="K60" s="96"/>
      <c r="L60" s="6">
        <f>IF(I60="","",(J60/I60)/LOOKUP(RIGHT($C$2,3),定数!$A$6:$A$13,定数!$B$6:$B$13))</f>
        <v>7.0946702979534653</v>
      </c>
      <c r="M60" s="54">
        <f t="shared" ca="1" si="13"/>
        <v>2020</v>
      </c>
      <c r="N60" s="8">
        <v>44083</v>
      </c>
      <c r="O60" s="92">
        <v>105.929</v>
      </c>
      <c r="P60" s="92"/>
      <c r="Q60" s="93">
        <f>IF(O60="","",S60*L60*LOOKUP(RIGHT($C$2,3),定数!$A$6:$A$13,定数!$B$6:$B$13))</f>
        <v>5037.2159115468148</v>
      </c>
      <c r="R60" s="93"/>
      <c r="S60" s="94">
        <f t="shared" si="7"/>
        <v>7.0999999999997954</v>
      </c>
      <c r="T60" s="94"/>
      <c r="U60" t="str">
        <f t="shared" si="12"/>
        <v/>
      </c>
      <c r="V60">
        <f t="shared" si="2"/>
        <v>0</v>
      </c>
      <c r="W60" s="40">
        <f t="shared" si="8"/>
        <v>165542.30695224754</v>
      </c>
      <c r="X60" s="41">
        <f t="shared" si="9"/>
        <v>0</v>
      </c>
      <c r="Y60">
        <f t="shared" si="3"/>
        <v>5037.2159115468148</v>
      </c>
      <c r="Z60" t="str">
        <f t="shared" si="4"/>
        <v/>
      </c>
    </row>
    <row r="61" spans="1:26" x14ac:dyDescent="0.15">
      <c r="A61" s="39">
        <v>53</v>
      </c>
      <c r="B61" s="89">
        <f t="shared" si="0"/>
        <v>170579.52286379435</v>
      </c>
      <c r="C61" s="89"/>
      <c r="D61" s="53">
        <f ca="1">'検証シート　FIB1.27'!D61</f>
        <v>2020</v>
      </c>
      <c r="E61" s="8">
        <v>44083</v>
      </c>
      <c r="F61" s="39" t="s">
        <v>3</v>
      </c>
      <c r="G61" s="92">
        <v>105.85</v>
      </c>
      <c r="H61" s="92"/>
      <c r="I61" s="39">
        <v>13</v>
      </c>
      <c r="J61" s="95">
        <f t="shared" si="5"/>
        <v>5117.3856859138305</v>
      </c>
      <c r="K61" s="96"/>
      <c r="L61" s="6">
        <f>IF(I61="","",(J61/I61)/LOOKUP(RIGHT($C$2,3),定数!$A$6:$A$13,定数!$B$6:$B$13))</f>
        <v>3.9364505276260235</v>
      </c>
      <c r="M61" s="54">
        <f t="shared" ca="1" si="13"/>
        <v>2020</v>
      </c>
      <c r="N61" s="8">
        <v>44083</v>
      </c>
      <c r="O61" s="92">
        <v>105.98</v>
      </c>
      <c r="P61" s="92"/>
      <c r="Q61" s="93">
        <f>IF(O61="","",S61*L61*LOOKUP(RIGHT($C$2,3),定数!$A$6:$A$13,定数!$B$6:$B$13))</f>
        <v>-5117.3856859142115</v>
      </c>
      <c r="R61" s="93"/>
      <c r="S61" s="94">
        <f t="shared" si="7"/>
        <v>-13.000000000000966</v>
      </c>
      <c r="T61" s="94"/>
      <c r="U61" t="str">
        <f t="shared" si="12"/>
        <v/>
      </c>
      <c r="V61">
        <f t="shared" si="2"/>
        <v>1</v>
      </c>
      <c r="W61" s="40">
        <f t="shared" si="8"/>
        <v>170579.52286379435</v>
      </c>
      <c r="X61" s="41">
        <f t="shared" si="9"/>
        <v>0</v>
      </c>
      <c r="Y61" t="str">
        <f t="shared" si="3"/>
        <v/>
      </c>
      <c r="Z61">
        <f t="shared" si="4"/>
        <v>-5117.3856859142115</v>
      </c>
    </row>
    <row r="62" spans="1:26" x14ac:dyDescent="0.15">
      <c r="A62" s="39">
        <v>54</v>
      </c>
      <c r="B62" s="89">
        <f t="shared" si="0"/>
        <v>165462.13717788013</v>
      </c>
      <c r="C62" s="89"/>
      <c r="D62" s="54">
        <f ca="1">'検証シート　FIB1.27'!D62</f>
        <v>2020</v>
      </c>
      <c r="E62" s="8">
        <v>44084</v>
      </c>
      <c r="F62" s="39" t="s">
        <v>3</v>
      </c>
      <c r="G62" s="92">
        <v>106.06</v>
      </c>
      <c r="H62" s="92"/>
      <c r="I62" s="39">
        <v>9</v>
      </c>
      <c r="J62" s="95">
        <f t="shared" si="5"/>
        <v>4963.8641153364033</v>
      </c>
      <c r="K62" s="96"/>
      <c r="L62" s="6">
        <f>IF(I62="","",(J62/I62)/LOOKUP(RIGHT($C$2,3),定数!$A$6:$A$13,定数!$B$6:$B$13))</f>
        <v>5.5154045725960028</v>
      </c>
      <c r="M62" s="54">
        <f t="shared" ca="1" si="13"/>
        <v>2020</v>
      </c>
      <c r="N62" s="8">
        <v>44084</v>
      </c>
      <c r="O62" s="92">
        <v>106.15</v>
      </c>
      <c r="P62" s="92"/>
      <c r="Q62" s="93">
        <f>IF(O62="","",S62*L62*LOOKUP(RIGHT($C$2,3),定数!$A$6:$A$13,定数!$B$6:$B$13))</f>
        <v>-4963.8641153365907</v>
      </c>
      <c r="R62" s="93"/>
      <c r="S62" s="94">
        <f t="shared" si="7"/>
        <v>-9.0000000000003411</v>
      </c>
      <c r="T62" s="94"/>
      <c r="U62" t="str">
        <f t="shared" si="12"/>
        <v/>
      </c>
      <c r="V62">
        <f t="shared" si="2"/>
        <v>2</v>
      </c>
      <c r="W62" s="40">
        <f t="shared" si="8"/>
        <v>170579.52286379435</v>
      </c>
      <c r="X62" s="41">
        <f t="shared" si="9"/>
        <v>3.0000000000002358E-2</v>
      </c>
      <c r="Y62" t="str">
        <f t="shared" si="3"/>
        <v/>
      </c>
      <c r="Z62">
        <f t="shared" si="4"/>
        <v>-4963.8641153365907</v>
      </c>
    </row>
    <row r="63" spans="1:26" x14ac:dyDescent="0.15">
      <c r="A63" s="39">
        <v>55</v>
      </c>
      <c r="B63" s="89">
        <f t="shared" si="0"/>
        <v>160498.27306254354</v>
      </c>
      <c r="C63" s="89"/>
      <c r="D63" s="54">
        <f ca="1">'検証シート　FIB1.27'!D63</f>
        <v>2020</v>
      </c>
      <c r="E63" s="8">
        <v>44088</v>
      </c>
      <c r="F63" s="39" t="s">
        <v>3</v>
      </c>
      <c r="G63" s="92">
        <v>105.91</v>
      </c>
      <c r="H63" s="92"/>
      <c r="I63" s="39">
        <v>11</v>
      </c>
      <c r="J63" s="95">
        <f t="shared" si="5"/>
        <v>4814.9481918763058</v>
      </c>
      <c r="K63" s="96"/>
      <c r="L63" s="6">
        <f>IF(I63="","",(J63/I63)/LOOKUP(RIGHT($C$2,3),定数!$A$6:$A$13,定数!$B$6:$B$13))</f>
        <v>4.3772256289784597</v>
      </c>
      <c r="M63" s="54">
        <f t="shared" ca="1" si="13"/>
        <v>2020</v>
      </c>
      <c r="N63" s="8">
        <v>44088</v>
      </c>
      <c r="O63" s="92">
        <v>105.779</v>
      </c>
      <c r="P63" s="92"/>
      <c r="Q63" s="93">
        <f>IF(O63="","",S63*L63*LOOKUP(RIGHT($C$2,3),定数!$A$6:$A$13,定数!$B$6:$B$13))</f>
        <v>5734.1655739617918</v>
      </c>
      <c r="R63" s="93"/>
      <c r="S63" s="94">
        <f t="shared" si="7"/>
        <v>13.100000000000023</v>
      </c>
      <c r="T63" s="94"/>
      <c r="U63" t="str">
        <f t="shared" si="12"/>
        <v/>
      </c>
      <c r="V63">
        <f t="shared" si="2"/>
        <v>0</v>
      </c>
      <c r="W63" s="40">
        <f t="shared" si="8"/>
        <v>170579.52286379435</v>
      </c>
      <c r="X63" s="41">
        <f t="shared" si="9"/>
        <v>5.9100000000003372E-2</v>
      </c>
      <c r="Y63">
        <f t="shared" si="3"/>
        <v>5734.1655739617918</v>
      </c>
      <c r="Z63" t="str">
        <f t="shared" si="4"/>
        <v/>
      </c>
    </row>
    <row r="64" spans="1:26" x14ac:dyDescent="0.15">
      <c r="A64" s="39">
        <v>56</v>
      </c>
      <c r="B64" s="89">
        <f t="shared" si="0"/>
        <v>166232.43863650534</v>
      </c>
      <c r="C64" s="89"/>
      <c r="D64" s="54">
        <f ca="1">'検証シート　FIB1.27'!D64</f>
        <v>2020</v>
      </c>
      <c r="E64" s="8">
        <v>44098</v>
      </c>
      <c r="F64" s="39" t="s">
        <v>4</v>
      </c>
      <c r="G64" s="92">
        <v>105.46</v>
      </c>
      <c r="H64" s="92"/>
      <c r="I64" s="39">
        <v>18</v>
      </c>
      <c r="J64" s="95">
        <f t="shared" si="5"/>
        <v>4986.9731590951596</v>
      </c>
      <c r="K64" s="96"/>
      <c r="L64" s="6">
        <f>IF(I64="","",(J64/I64)/LOOKUP(RIGHT($C$2,3),定数!$A$6:$A$13,定数!$B$6:$B$13))</f>
        <v>2.7705406439417555</v>
      </c>
      <c r="M64" s="54">
        <f t="shared" ca="1" si="13"/>
        <v>2020</v>
      </c>
      <c r="N64" s="8">
        <v>44098</v>
      </c>
      <c r="O64" s="92">
        <v>105.28</v>
      </c>
      <c r="P64" s="92"/>
      <c r="Q64" s="93">
        <f>IF(O64="","",S64*L64*LOOKUP(RIGHT($C$2,3),定数!$A$6:$A$13,定数!$B$6:$B$13))</f>
        <v>-4986.973159094955</v>
      </c>
      <c r="R64" s="93"/>
      <c r="S64" s="94">
        <f t="shared" si="7"/>
        <v>-17.999999999999261</v>
      </c>
      <c r="T64" s="94"/>
      <c r="U64" t="str">
        <f t="shared" si="12"/>
        <v/>
      </c>
      <c r="V64">
        <f t="shared" si="2"/>
        <v>1</v>
      </c>
      <c r="W64" s="40">
        <f t="shared" si="8"/>
        <v>170579.52286379435</v>
      </c>
      <c r="X64" s="41">
        <f t="shared" si="9"/>
        <v>2.5484209090912424E-2</v>
      </c>
      <c r="Y64" t="str">
        <f t="shared" si="3"/>
        <v/>
      </c>
      <c r="Z64">
        <f t="shared" si="4"/>
        <v>-4986.973159094955</v>
      </c>
    </row>
    <row r="65" spans="1:26" x14ac:dyDescent="0.15">
      <c r="A65" s="39">
        <v>57</v>
      </c>
      <c r="B65" s="89">
        <f t="shared" si="0"/>
        <v>161245.46547741038</v>
      </c>
      <c r="C65" s="89"/>
      <c r="D65" s="54">
        <f ca="1">'検証シート　FIB1.27'!D65</f>
        <v>2020</v>
      </c>
      <c r="E65" s="8"/>
      <c r="F65" s="39"/>
      <c r="G65" s="92"/>
      <c r="H65" s="92"/>
      <c r="I65" s="39"/>
      <c r="J65" s="95" t="str">
        <f t="shared" si="5"/>
        <v/>
      </c>
      <c r="K65" s="96"/>
      <c r="L65" s="6" t="str">
        <f>IF(I65="","",(J65/I65)/LOOKUP(RIGHT($C$2,3),定数!$A$6:$A$13,定数!$B$6:$B$13))</f>
        <v/>
      </c>
      <c r="M65" s="54">
        <f t="shared" ca="1" si="13"/>
        <v>2020</v>
      </c>
      <c r="N65" s="8"/>
      <c r="O65" s="92"/>
      <c r="P65" s="92"/>
      <c r="Q65" s="93" t="str">
        <f>IF(O65="","",S65*L65*LOOKUP(RIGHT($C$2,3),定数!$A$6:$A$13,定数!$B$6:$B$13))</f>
        <v/>
      </c>
      <c r="R65" s="93"/>
      <c r="S65" s="94" t="str">
        <f t="shared" si="7"/>
        <v/>
      </c>
      <c r="T65" s="94"/>
      <c r="U65" t="str">
        <f t="shared" si="12"/>
        <v/>
      </c>
      <c r="V65" t="str">
        <f t="shared" si="2"/>
        <v/>
      </c>
      <c r="W65" s="40">
        <f t="shared" si="8"/>
        <v>170579.52286379435</v>
      </c>
      <c r="X65" s="41">
        <f t="shared" si="9"/>
        <v>5.4719682818183846E-2</v>
      </c>
      <c r="Y65" t="str">
        <f t="shared" si="3"/>
        <v/>
      </c>
      <c r="Z65" t="str">
        <f t="shared" si="4"/>
        <v/>
      </c>
    </row>
    <row r="66" spans="1:26" x14ac:dyDescent="0.15">
      <c r="A66" s="39">
        <v>58</v>
      </c>
      <c r="B66" s="89" t="str">
        <f t="shared" si="0"/>
        <v/>
      </c>
      <c r="C66" s="89"/>
      <c r="D66" s="39"/>
      <c r="E66" s="8"/>
      <c r="F66" s="39"/>
      <c r="G66" s="92"/>
      <c r="H66" s="92"/>
      <c r="I66" s="39"/>
      <c r="J66" s="95" t="str">
        <f t="shared" si="5"/>
        <v/>
      </c>
      <c r="K66" s="96"/>
      <c r="L66" s="6" t="str">
        <f>IF(I66="","",(J66/I66)/LOOKUP(RIGHT($C$2,3),定数!$A$6:$A$13,定数!$B$6:$B$13))</f>
        <v/>
      </c>
      <c r="M66" s="54">
        <f t="shared" si="13"/>
        <v>0</v>
      </c>
      <c r="N66" s="8"/>
      <c r="O66" s="92"/>
      <c r="P66" s="92"/>
      <c r="Q66" s="93" t="str">
        <f>IF(O66="","",S66*L66*LOOKUP(RIGHT($C$2,3),定数!$A$6:$A$13,定数!$B$6:$B$13))</f>
        <v/>
      </c>
      <c r="R66" s="93"/>
      <c r="S66" s="94" t="str">
        <f t="shared" si="7"/>
        <v/>
      </c>
      <c r="T66" s="94"/>
      <c r="U66" t="str">
        <f t="shared" si="12"/>
        <v/>
      </c>
      <c r="V66" t="str">
        <f t="shared" si="2"/>
        <v/>
      </c>
      <c r="W66" s="40" t="str">
        <f t="shared" si="8"/>
        <v/>
      </c>
      <c r="X66" s="41" t="str">
        <f t="shared" si="9"/>
        <v/>
      </c>
      <c r="Y66" t="str">
        <f t="shared" si="3"/>
        <v/>
      </c>
      <c r="Z66" t="str">
        <f t="shared" si="4"/>
        <v/>
      </c>
    </row>
    <row r="67" spans="1:26" x14ac:dyDescent="0.15">
      <c r="A67" s="39">
        <v>59</v>
      </c>
      <c r="B67" s="89" t="str">
        <f t="shared" si="0"/>
        <v/>
      </c>
      <c r="C67" s="89"/>
      <c r="D67" s="39"/>
      <c r="E67" s="8"/>
      <c r="F67" s="39"/>
      <c r="G67" s="92"/>
      <c r="H67" s="92"/>
      <c r="I67" s="39"/>
      <c r="J67" s="95" t="str">
        <f t="shared" si="5"/>
        <v/>
      </c>
      <c r="K67" s="96"/>
      <c r="L67" s="6" t="str">
        <f>IF(I67="","",(J67/I67)/LOOKUP(RIGHT($C$2,3),定数!$A$6:$A$13,定数!$B$6:$B$13))</f>
        <v/>
      </c>
      <c r="M67" s="39"/>
      <c r="N67" s="8"/>
      <c r="O67" s="92"/>
      <c r="P67" s="92"/>
      <c r="Q67" s="93" t="str">
        <f>IF(O67="","",S67*L67*LOOKUP(RIGHT($C$2,3),定数!$A$6:$A$13,定数!$B$6:$B$13))</f>
        <v/>
      </c>
      <c r="R67" s="93"/>
      <c r="S67" s="94" t="str">
        <f t="shared" si="7"/>
        <v/>
      </c>
      <c r="T67" s="94"/>
      <c r="U67" t="str">
        <f t="shared" si="12"/>
        <v/>
      </c>
      <c r="V67" t="str">
        <f t="shared" si="2"/>
        <v/>
      </c>
      <c r="W67" s="40" t="str">
        <f t="shared" si="8"/>
        <v/>
      </c>
      <c r="X67" s="41" t="str">
        <f t="shared" si="9"/>
        <v/>
      </c>
      <c r="Y67" t="str">
        <f t="shared" si="3"/>
        <v/>
      </c>
      <c r="Z67" t="str">
        <f t="shared" si="4"/>
        <v/>
      </c>
    </row>
    <row r="68" spans="1:26" x14ac:dyDescent="0.15">
      <c r="A68" s="39">
        <v>60</v>
      </c>
      <c r="B68" s="89" t="str">
        <f t="shared" si="0"/>
        <v/>
      </c>
      <c r="C68" s="89"/>
      <c r="D68" s="39"/>
      <c r="E68" s="8"/>
      <c r="F68" s="39"/>
      <c r="G68" s="92"/>
      <c r="H68" s="92"/>
      <c r="I68" s="39"/>
      <c r="J68" s="95" t="str">
        <f t="shared" si="5"/>
        <v/>
      </c>
      <c r="K68" s="96"/>
      <c r="L68" s="6" t="str">
        <f>IF(I68="","",(J68/I68)/LOOKUP(RIGHT($C$2,3),定数!$A$6:$A$13,定数!$B$6:$B$13))</f>
        <v/>
      </c>
      <c r="M68" s="39"/>
      <c r="N68" s="8"/>
      <c r="O68" s="92"/>
      <c r="P68" s="92"/>
      <c r="Q68" s="93" t="str">
        <f>IF(O68="","",S68*L68*LOOKUP(RIGHT($C$2,3),定数!$A$6:$A$13,定数!$B$6:$B$13))</f>
        <v/>
      </c>
      <c r="R68" s="93"/>
      <c r="S68" s="94" t="str">
        <f t="shared" si="7"/>
        <v/>
      </c>
      <c r="T68" s="94"/>
      <c r="U68" t="str">
        <f t="shared" si="12"/>
        <v/>
      </c>
      <c r="V68" t="str">
        <f t="shared" si="2"/>
        <v/>
      </c>
      <c r="W68" s="40" t="str">
        <f t="shared" si="8"/>
        <v/>
      </c>
      <c r="X68" s="41" t="str">
        <f t="shared" si="9"/>
        <v/>
      </c>
      <c r="Y68" t="str">
        <f t="shared" si="3"/>
        <v/>
      </c>
      <c r="Z68" t="str">
        <f t="shared" si="4"/>
        <v/>
      </c>
    </row>
    <row r="69" spans="1:26" x14ac:dyDescent="0.15">
      <c r="A69" s="39">
        <v>61</v>
      </c>
      <c r="B69" s="89" t="str">
        <f t="shared" si="0"/>
        <v/>
      </c>
      <c r="C69" s="89"/>
      <c r="D69" s="39"/>
      <c r="E69" s="8"/>
      <c r="F69" s="39"/>
      <c r="G69" s="92"/>
      <c r="H69" s="92"/>
      <c r="I69" s="39"/>
      <c r="J69" s="95" t="str">
        <f t="shared" si="5"/>
        <v/>
      </c>
      <c r="K69" s="96"/>
      <c r="L69" s="6" t="str">
        <f>IF(I69="","",(J69/I69)/LOOKUP(RIGHT($C$2,3),定数!$A$6:$A$13,定数!$B$6:$B$13))</f>
        <v/>
      </c>
      <c r="M69" s="39"/>
      <c r="N69" s="8"/>
      <c r="O69" s="92"/>
      <c r="P69" s="92"/>
      <c r="Q69" s="93" t="str">
        <f>IF(O69="","",S69*L69*LOOKUP(RIGHT($C$2,3),定数!$A$6:$A$13,定数!$B$6:$B$13))</f>
        <v/>
      </c>
      <c r="R69" s="93"/>
      <c r="S69" s="94" t="str">
        <f t="shared" si="7"/>
        <v/>
      </c>
      <c r="T69" s="94"/>
      <c r="U69" t="str">
        <f t="shared" si="12"/>
        <v/>
      </c>
      <c r="V69" t="str">
        <f t="shared" si="2"/>
        <v/>
      </c>
      <c r="W69" s="40" t="str">
        <f t="shared" si="8"/>
        <v/>
      </c>
      <c r="X69" s="41" t="str">
        <f t="shared" si="9"/>
        <v/>
      </c>
      <c r="Y69" t="str">
        <f t="shared" si="3"/>
        <v/>
      </c>
      <c r="Z69" t="str">
        <f t="shared" si="4"/>
        <v/>
      </c>
    </row>
    <row r="70" spans="1:26" x14ac:dyDescent="0.15">
      <c r="A70" s="39">
        <v>62</v>
      </c>
      <c r="B70" s="89" t="str">
        <f t="shared" si="0"/>
        <v/>
      </c>
      <c r="C70" s="89"/>
      <c r="D70" s="39"/>
      <c r="E70" s="8"/>
      <c r="F70" s="39"/>
      <c r="G70" s="92"/>
      <c r="H70" s="92"/>
      <c r="I70" s="39"/>
      <c r="J70" s="95" t="str">
        <f t="shared" si="5"/>
        <v/>
      </c>
      <c r="K70" s="96"/>
      <c r="L70" s="6" t="str">
        <f>IF(I70="","",(J70/I70)/LOOKUP(RIGHT($C$2,3),定数!$A$6:$A$13,定数!$B$6:$B$13))</f>
        <v/>
      </c>
      <c r="M70" s="39"/>
      <c r="N70" s="8"/>
      <c r="O70" s="92"/>
      <c r="P70" s="92"/>
      <c r="Q70" s="93" t="str">
        <f>IF(O70="","",S70*L70*LOOKUP(RIGHT($C$2,3),定数!$A$6:$A$13,定数!$B$6:$B$13))</f>
        <v/>
      </c>
      <c r="R70" s="93"/>
      <c r="S70" s="94" t="str">
        <f t="shared" si="7"/>
        <v/>
      </c>
      <c r="T70" s="94"/>
      <c r="U70" t="str">
        <f t="shared" si="12"/>
        <v/>
      </c>
      <c r="V70" t="str">
        <f t="shared" si="2"/>
        <v/>
      </c>
      <c r="W70" s="40" t="str">
        <f t="shared" si="8"/>
        <v/>
      </c>
      <c r="X70" s="41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9">
        <v>63</v>
      </c>
      <c r="B71" s="89" t="str">
        <f t="shared" si="0"/>
        <v/>
      </c>
      <c r="C71" s="89"/>
      <c r="D71" s="39"/>
      <c r="E71" s="8"/>
      <c r="F71" s="39"/>
      <c r="G71" s="92"/>
      <c r="H71" s="92"/>
      <c r="I71" s="39"/>
      <c r="J71" s="95" t="str">
        <f t="shared" si="5"/>
        <v/>
      </c>
      <c r="K71" s="96"/>
      <c r="L71" s="6" t="str">
        <f>IF(I71="","",(J71/I71)/LOOKUP(RIGHT($C$2,3),定数!$A$6:$A$13,定数!$B$6:$B$13))</f>
        <v/>
      </c>
      <c r="M71" s="39"/>
      <c r="N71" s="8"/>
      <c r="O71" s="92"/>
      <c r="P71" s="92"/>
      <c r="Q71" s="93" t="str">
        <f>IF(O71="","",S71*L71*LOOKUP(RIGHT($C$2,3),定数!$A$6:$A$13,定数!$B$6:$B$13))</f>
        <v/>
      </c>
      <c r="R71" s="93"/>
      <c r="S71" s="94" t="str">
        <f t="shared" si="7"/>
        <v/>
      </c>
      <c r="T71" s="94"/>
      <c r="U71" t="str">
        <f t="shared" si="12"/>
        <v/>
      </c>
      <c r="V71" t="str">
        <f t="shared" si="2"/>
        <v/>
      </c>
      <c r="W71" s="40" t="str">
        <f t="shared" si="8"/>
        <v/>
      </c>
      <c r="X71" s="41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9">
        <v>64</v>
      </c>
      <c r="B72" s="89" t="str">
        <f t="shared" si="0"/>
        <v/>
      </c>
      <c r="C72" s="89"/>
      <c r="D72" s="39"/>
      <c r="E72" s="8"/>
      <c r="F72" s="39"/>
      <c r="G72" s="92"/>
      <c r="H72" s="92"/>
      <c r="I72" s="39"/>
      <c r="J72" s="95" t="str">
        <f t="shared" si="5"/>
        <v/>
      </c>
      <c r="K72" s="96"/>
      <c r="L72" s="6" t="str">
        <f>IF(I72="","",(J72/I72)/LOOKUP(RIGHT($C$2,3),定数!$A$6:$A$13,定数!$B$6:$B$13))</f>
        <v/>
      </c>
      <c r="M72" s="39"/>
      <c r="N72" s="8"/>
      <c r="O72" s="92"/>
      <c r="P72" s="92"/>
      <c r="Q72" s="93" t="str">
        <f>IF(O72="","",S72*L72*LOOKUP(RIGHT($C$2,3),定数!$A$6:$A$13,定数!$B$6:$B$13))</f>
        <v/>
      </c>
      <c r="R72" s="93"/>
      <c r="S72" s="94" t="str">
        <f t="shared" si="7"/>
        <v/>
      </c>
      <c r="T72" s="94"/>
      <c r="U72" t="str">
        <f t="shared" si="12"/>
        <v/>
      </c>
      <c r="V72" t="str">
        <f t="shared" si="2"/>
        <v/>
      </c>
      <c r="W72" s="40" t="str">
        <f t="shared" si="8"/>
        <v/>
      </c>
      <c r="X72" s="41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9">
        <v>65</v>
      </c>
      <c r="B73" s="89" t="str">
        <f t="shared" si="0"/>
        <v/>
      </c>
      <c r="C73" s="89"/>
      <c r="D73" s="39"/>
      <c r="E73" s="8"/>
      <c r="F73" s="39"/>
      <c r="G73" s="92"/>
      <c r="H73" s="92"/>
      <c r="I73" s="39"/>
      <c r="J73" s="95" t="str">
        <f t="shared" si="5"/>
        <v/>
      </c>
      <c r="K73" s="96"/>
      <c r="L73" s="6" t="str">
        <f>IF(I73="","",(J73/I73)/LOOKUP(RIGHT($C$2,3),定数!$A$6:$A$13,定数!$B$6:$B$13))</f>
        <v/>
      </c>
      <c r="M73" s="39"/>
      <c r="N73" s="8"/>
      <c r="O73" s="92"/>
      <c r="P73" s="92"/>
      <c r="Q73" s="93" t="str">
        <f>IF(O73="","",S73*L73*LOOKUP(RIGHT($C$2,3),定数!$A$6:$A$13,定数!$B$6:$B$13))</f>
        <v/>
      </c>
      <c r="R73" s="93"/>
      <c r="S73" s="94" t="str">
        <f t="shared" si="7"/>
        <v/>
      </c>
      <c r="T73" s="94"/>
      <c r="U73" t="str">
        <f t="shared" si="12"/>
        <v/>
      </c>
      <c r="V73" t="str">
        <f t="shared" si="2"/>
        <v/>
      </c>
      <c r="W73" s="40" t="str">
        <f t="shared" si="8"/>
        <v/>
      </c>
      <c r="X73" s="41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9">
        <v>66</v>
      </c>
      <c r="B74" s="89" t="str">
        <f t="shared" ref="B74:B108" si="15">IF(Q73="","",B73+Q73)</f>
        <v/>
      </c>
      <c r="C74" s="89"/>
      <c r="D74" s="39"/>
      <c r="E74" s="8"/>
      <c r="F74" s="39"/>
      <c r="G74" s="92"/>
      <c r="H74" s="92"/>
      <c r="I74" s="39"/>
      <c r="J74" s="95" t="str">
        <f t="shared" si="5"/>
        <v/>
      </c>
      <c r="K74" s="96"/>
      <c r="L74" s="6" t="str">
        <f>IF(I74="","",(J74/I74)/LOOKUP(RIGHT($C$2,3),定数!$A$6:$A$13,定数!$B$6:$B$13))</f>
        <v/>
      </c>
      <c r="M74" s="39"/>
      <c r="N74" s="8"/>
      <c r="O74" s="92"/>
      <c r="P74" s="92"/>
      <c r="Q74" s="93" t="str">
        <f>IF(O74="","",S74*L74*LOOKUP(RIGHT($C$2,3),定数!$A$6:$A$13,定数!$B$6:$B$13))</f>
        <v/>
      </c>
      <c r="R74" s="93"/>
      <c r="S74" s="94" t="str">
        <f t="shared" si="7"/>
        <v/>
      </c>
      <c r="T74" s="94"/>
      <c r="U74" t="str">
        <f t="shared" si="12"/>
        <v/>
      </c>
      <c r="V74" t="str">
        <f t="shared" si="12"/>
        <v/>
      </c>
      <c r="W74" s="40" t="str">
        <f t="shared" si="8"/>
        <v/>
      </c>
      <c r="X74" s="41" t="str">
        <f t="shared" si="9"/>
        <v/>
      </c>
      <c r="Y74" t="str">
        <f t="shared" ref="Y74:Y108" si="16">IF(Q74&gt;0,Q74,"")</f>
        <v/>
      </c>
      <c r="Z74" t="str">
        <f t="shared" ref="Z74:Z108" si="17">IF(Q74&lt;0,Q74,"")</f>
        <v/>
      </c>
    </row>
    <row r="75" spans="1:26" x14ac:dyDescent="0.15">
      <c r="A75" s="39">
        <v>67</v>
      </c>
      <c r="B75" s="89" t="str">
        <f t="shared" si="15"/>
        <v/>
      </c>
      <c r="C75" s="89"/>
      <c r="D75" s="39"/>
      <c r="E75" s="8"/>
      <c r="F75" s="39"/>
      <c r="G75" s="92"/>
      <c r="H75" s="92"/>
      <c r="I75" s="39"/>
      <c r="J75" s="95" t="str">
        <f t="shared" ref="J75:J108" si="18">IF(I75="","",B75*0.03)</f>
        <v/>
      </c>
      <c r="K75" s="96"/>
      <c r="L75" s="6" t="str">
        <f>IF(I75="","",(J75/I75)/LOOKUP(RIGHT($C$2,3),定数!$A$6:$A$13,定数!$B$6:$B$13))</f>
        <v/>
      </c>
      <c r="M75" s="39"/>
      <c r="N75" s="8"/>
      <c r="O75" s="92"/>
      <c r="P75" s="92"/>
      <c r="Q75" s="93" t="str">
        <f>IF(O75="","",S75*L75*LOOKUP(RIGHT($C$2,3),定数!$A$6:$A$13,定数!$B$6:$B$13))</f>
        <v/>
      </c>
      <c r="R75" s="93"/>
      <c r="S75" s="94" t="str">
        <f t="shared" si="7"/>
        <v/>
      </c>
      <c r="T75" s="94"/>
      <c r="U75" t="str">
        <f t="shared" ref="U75:V90" si="19">IF(R75&lt;&gt;"",IF(R75&lt;0,1+U74,0),"")</f>
        <v/>
      </c>
      <c r="V75" t="str">
        <f t="shared" si="19"/>
        <v/>
      </c>
      <c r="W75" s="40" t="str">
        <f t="shared" si="8"/>
        <v/>
      </c>
      <c r="X75" s="41" t="str">
        <f t="shared" si="9"/>
        <v/>
      </c>
      <c r="Y75" t="str">
        <f t="shared" si="16"/>
        <v/>
      </c>
      <c r="Z75" t="str">
        <f t="shared" si="17"/>
        <v/>
      </c>
    </row>
    <row r="76" spans="1:26" x14ac:dyDescent="0.15">
      <c r="A76" s="39">
        <v>68</v>
      </c>
      <c r="B76" s="89" t="str">
        <f t="shared" si="15"/>
        <v/>
      </c>
      <c r="C76" s="89"/>
      <c r="D76" s="39"/>
      <c r="E76" s="8"/>
      <c r="F76" s="39"/>
      <c r="G76" s="92"/>
      <c r="H76" s="92"/>
      <c r="I76" s="39"/>
      <c r="J76" s="95" t="str">
        <f t="shared" si="18"/>
        <v/>
      </c>
      <c r="K76" s="96"/>
      <c r="L76" s="6" t="str">
        <f>IF(I76="","",(J76/I76)/LOOKUP(RIGHT($C$2,3),定数!$A$6:$A$13,定数!$B$6:$B$13))</f>
        <v/>
      </c>
      <c r="M76" s="39"/>
      <c r="N76" s="8"/>
      <c r="O76" s="92"/>
      <c r="P76" s="92"/>
      <c r="Q76" s="93" t="str">
        <f>IF(O76="","",S76*L76*LOOKUP(RIGHT($C$2,3),定数!$A$6:$A$13,定数!$B$6:$B$13))</f>
        <v/>
      </c>
      <c r="R76" s="93"/>
      <c r="S76" s="94" t="str">
        <f t="shared" ref="S76:S108" si="20">IF(O76="","",IF(F76="買",(O76-G76),(G76-O76))*IF(RIGHT($C$2,3)="JPY",100,10000))</f>
        <v/>
      </c>
      <c r="T76" s="94"/>
      <c r="U76" t="str">
        <f t="shared" si="19"/>
        <v/>
      </c>
      <c r="V76" t="str">
        <f t="shared" si="19"/>
        <v/>
      </c>
      <c r="W76" s="40" t="str">
        <f t="shared" ref="W76:W108" si="21">IF(B76&lt;&gt;"",MAX(W75,B76),"")</f>
        <v/>
      </c>
      <c r="X76" s="41" t="str">
        <f t="shared" ref="X76:X108" si="22">IF(W76&lt;&gt;"",1-(B76/W76),"")</f>
        <v/>
      </c>
      <c r="Y76" t="str">
        <f t="shared" si="16"/>
        <v/>
      </c>
      <c r="Z76" t="str">
        <f t="shared" si="17"/>
        <v/>
      </c>
    </row>
    <row r="77" spans="1:26" x14ac:dyDescent="0.15">
      <c r="A77" s="39">
        <v>69</v>
      </c>
      <c r="B77" s="89" t="str">
        <f t="shared" si="15"/>
        <v/>
      </c>
      <c r="C77" s="89"/>
      <c r="D77" s="39"/>
      <c r="E77" s="8"/>
      <c r="F77" s="39"/>
      <c r="G77" s="92"/>
      <c r="H77" s="92"/>
      <c r="I77" s="39"/>
      <c r="J77" s="95" t="str">
        <f t="shared" si="18"/>
        <v/>
      </c>
      <c r="K77" s="96"/>
      <c r="L77" s="6" t="str">
        <f>IF(I77="","",(J77/I77)/LOOKUP(RIGHT($C$2,3),定数!$A$6:$A$13,定数!$B$6:$B$13))</f>
        <v/>
      </c>
      <c r="M77" s="39"/>
      <c r="N77" s="8"/>
      <c r="O77" s="92"/>
      <c r="P77" s="92"/>
      <c r="Q77" s="93" t="str">
        <f>IF(O77="","",S77*L77*LOOKUP(RIGHT($C$2,3),定数!$A$6:$A$13,定数!$B$6:$B$13))</f>
        <v/>
      </c>
      <c r="R77" s="93"/>
      <c r="S77" s="94" t="str">
        <f t="shared" si="20"/>
        <v/>
      </c>
      <c r="T77" s="94"/>
      <c r="U77" t="str">
        <f t="shared" si="19"/>
        <v/>
      </c>
      <c r="V77" t="str">
        <f t="shared" si="19"/>
        <v/>
      </c>
      <c r="W77" s="40" t="str">
        <f t="shared" si="21"/>
        <v/>
      </c>
      <c r="X77" s="41" t="str">
        <f t="shared" si="22"/>
        <v/>
      </c>
      <c r="Y77" t="str">
        <f t="shared" si="16"/>
        <v/>
      </c>
      <c r="Z77" t="str">
        <f t="shared" si="17"/>
        <v/>
      </c>
    </row>
    <row r="78" spans="1:26" x14ac:dyDescent="0.15">
      <c r="A78" s="39">
        <v>70</v>
      </c>
      <c r="B78" s="89" t="str">
        <f t="shared" si="15"/>
        <v/>
      </c>
      <c r="C78" s="89"/>
      <c r="D78" s="39"/>
      <c r="E78" s="8"/>
      <c r="F78" s="39"/>
      <c r="G78" s="92"/>
      <c r="H78" s="92"/>
      <c r="I78" s="39"/>
      <c r="J78" s="95" t="str">
        <f t="shared" si="18"/>
        <v/>
      </c>
      <c r="K78" s="96"/>
      <c r="L78" s="6" t="str">
        <f>IF(I78="","",(J78/I78)/LOOKUP(RIGHT($C$2,3),定数!$A$6:$A$13,定数!$B$6:$B$13))</f>
        <v/>
      </c>
      <c r="M78" s="39"/>
      <c r="N78" s="8"/>
      <c r="O78" s="92"/>
      <c r="P78" s="92"/>
      <c r="Q78" s="93" t="str">
        <f>IF(O78="","",S78*L78*LOOKUP(RIGHT($C$2,3),定数!$A$6:$A$13,定数!$B$6:$B$13))</f>
        <v/>
      </c>
      <c r="R78" s="93"/>
      <c r="S78" s="94" t="str">
        <f t="shared" si="20"/>
        <v/>
      </c>
      <c r="T78" s="94"/>
      <c r="U78" t="str">
        <f t="shared" si="19"/>
        <v/>
      </c>
      <c r="V78" t="str">
        <f t="shared" si="19"/>
        <v/>
      </c>
      <c r="W78" s="40" t="str">
        <f t="shared" si="21"/>
        <v/>
      </c>
      <c r="X78" s="41" t="str">
        <f t="shared" si="22"/>
        <v/>
      </c>
      <c r="Y78" t="str">
        <f t="shared" si="16"/>
        <v/>
      </c>
      <c r="Z78" t="str">
        <f t="shared" si="17"/>
        <v/>
      </c>
    </row>
    <row r="79" spans="1:26" x14ac:dyDescent="0.15">
      <c r="A79" s="39">
        <v>71</v>
      </c>
      <c r="B79" s="89" t="str">
        <f t="shared" si="15"/>
        <v/>
      </c>
      <c r="C79" s="89"/>
      <c r="D79" s="39"/>
      <c r="E79" s="8"/>
      <c r="F79" s="39"/>
      <c r="G79" s="92"/>
      <c r="H79" s="92"/>
      <c r="I79" s="39"/>
      <c r="J79" s="95" t="str">
        <f t="shared" si="18"/>
        <v/>
      </c>
      <c r="K79" s="96"/>
      <c r="L79" s="6" t="str">
        <f>IF(I79="","",(J79/I79)/LOOKUP(RIGHT($C$2,3),定数!$A$6:$A$13,定数!$B$6:$B$13))</f>
        <v/>
      </c>
      <c r="M79" s="39"/>
      <c r="N79" s="8"/>
      <c r="O79" s="92"/>
      <c r="P79" s="92"/>
      <c r="Q79" s="93" t="str">
        <f>IF(O79="","",S79*L79*LOOKUP(RIGHT($C$2,3),定数!$A$6:$A$13,定数!$B$6:$B$13))</f>
        <v/>
      </c>
      <c r="R79" s="93"/>
      <c r="S79" s="94" t="str">
        <f t="shared" si="20"/>
        <v/>
      </c>
      <c r="T79" s="94"/>
      <c r="U79" t="str">
        <f t="shared" si="19"/>
        <v/>
      </c>
      <c r="V79" t="str">
        <f t="shared" si="19"/>
        <v/>
      </c>
      <c r="W79" s="40" t="str">
        <f t="shared" si="21"/>
        <v/>
      </c>
      <c r="X79" s="41" t="str">
        <f t="shared" si="22"/>
        <v/>
      </c>
      <c r="Y79" t="str">
        <f t="shared" si="16"/>
        <v/>
      </c>
      <c r="Z79" t="str">
        <f t="shared" si="17"/>
        <v/>
      </c>
    </row>
    <row r="80" spans="1:26" x14ac:dyDescent="0.15">
      <c r="A80" s="39">
        <v>72</v>
      </c>
      <c r="B80" s="89" t="str">
        <f t="shared" si="15"/>
        <v/>
      </c>
      <c r="C80" s="89"/>
      <c r="D80" s="39"/>
      <c r="E80" s="8"/>
      <c r="F80" s="39"/>
      <c r="G80" s="92"/>
      <c r="H80" s="92"/>
      <c r="I80" s="39"/>
      <c r="J80" s="95" t="str">
        <f t="shared" si="18"/>
        <v/>
      </c>
      <c r="K80" s="96"/>
      <c r="L80" s="6" t="str">
        <f>IF(I80="","",(J80/I80)/LOOKUP(RIGHT($C$2,3),定数!$A$6:$A$13,定数!$B$6:$B$13))</f>
        <v/>
      </c>
      <c r="M80" s="39"/>
      <c r="N80" s="8"/>
      <c r="O80" s="92"/>
      <c r="P80" s="92"/>
      <c r="Q80" s="93" t="str">
        <f>IF(O80="","",S80*L80*LOOKUP(RIGHT($C$2,3),定数!$A$6:$A$13,定数!$B$6:$B$13))</f>
        <v/>
      </c>
      <c r="R80" s="93"/>
      <c r="S80" s="94" t="str">
        <f t="shared" si="20"/>
        <v/>
      </c>
      <c r="T80" s="94"/>
      <c r="U80" t="str">
        <f t="shared" si="19"/>
        <v/>
      </c>
      <c r="V80" t="str">
        <f t="shared" si="19"/>
        <v/>
      </c>
      <c r="W80" s="40" t="str">
        <f t="shared" si="21"/>
        <v/>
      </c>
      <c r="X80" s="41" t="str">
        <f t="shared" si="22"/>
        <v/>
      </c>
      <c r="Y80" t="str">
        <f t="shared" si="16"/>
        <v/>
      </c>
      <c r="Z80" t="str">
        <f t="shared" si="17"/>
        <v/>
      </c>
    </row>
    <row r="81" spans="1:26" x14ac:dyDescent="0.15">
      <c r="A81" s="39">
        <v>73</v>
      </c>
      <c r="B81" s="89" t="str">
        <f t="shared" si="15"/>
        <v/>
      </c>
      <c r="C81" s="89"/>
      <c r="D81" s="39"/>
      <c r="E81" s="8"/>
      <c r="F81" s="39"/>
      <c r="G81" s="92"/>
      <c r="H81" s="92"/>
      <c r="I81" s="39"/>
      <c r="J81" s="95" t="str">
        <f t="shared" si="18"/>
        <v/>
      </c>
      <c r="K81" s="96"/>
      <c r="L81" s="6" t="str">
        <f>IF(I81="","",(J81/I81)/LOOKUP(RIGHT($C$2,3),定数!$A$6:$A$13,定数!$B$6:$B$13))</f>
        <v/>
      </c>
      <c r="M81" s="39"/>
      <c r="N81" s="8"/>
      <c r="O81" s="92"/>
      <c r="P81" s="92"/>
      <c r="Q81" s="93" t="str">
        <f>IF(O81="","",S81*L81*LOOKUP(RIGHT($C$2,3),定数!$A$6:$A$13,定数!$B$6:$B$13))</f>
        <v/>
      </c>
      <c r="R81" s="93"/>
      <c r="S81" s="94" t="str">
        <f t="shared" si="20"/>
        <v/>
      </c>
      <c r="T81" s="94"/>
      <c r="U81" t="str">
        <f t="shared" si="19"/>
        <v/>
      </c>
      <c r="V81" t="str">
        <f t="shared" si="19"/>
        <v/>
      </c>
      <c r="W81" s="40" t="str">
        <f t="shared" si="21"/>
        <v/>
      </c>
      <c r="X81" s="41" t="str">
        <f t="shared" si="22"/>
        <v/>
      </c>
      <c r="Y81" t="str">
        <f t="shared" si="16"/>
        <v/>
      </c>
      <c r="Z81" t="str">
        <f t="shared" si="17"/>
        <v/>
      </c>
    </row>
    <row r="82" spans="1:26" x14ac:dyDescent="0.15">
      <c r="A82" s="39">
        <v>74</v>
      </c>
      <c r="B82" s="89" t="str">
        <f t="shared" si="15"/>
        <v/>
      </c>
      <c r="C82" s="89"/>
      <c r="D82" s="39"/>
      <c r="E82" s="8"/>
      <c r="F82" s="39"/>
      <c r="G82" s="92"/>
      <c r="H82" s="92"/>
      <c r="I82" s="39"/>
      <c r="J82" s="95" t="str">
        <f t="shared" si="18"/>
        <v/>
      </c>
      <c r="K82" s="96"/>
      <c r="L82" s="6" t="str">
        <f>IF(I82="","",(J82/I82)/LOOKUP(RIGHT($C$2,3),定数!$A$6:$A$13,定数!$B$6:$B$13))</f>
        <v/>
      </c>
      <c r="M82" s="39"/>
      <c r="N82" s="8"/>
      <c r="O82" s="92"/>
      <c r="P82" s="92"/>
      <c r="Q82" s="93" t="str">
        <f>IF(O82="","",S82*L82*LOOKUP(RIGHT($C$2,3),定数!$A$6:$A$13,定数!$B$6:$B$13))</f>
        <v/>
      </c>
      <c r="R82" s="93"/>
      <c r="S82" s="94" t="str">
        <f t="shared" si="20"/>
        <v/>
      </c>
      <c r="T82" s="94"/>
      <c r="U82" t="str">
        <f t="shared" si="19"/>
        <v/>
      </c>
      <c r="V82" t="str">
        <f t="shared" si="19"/>
        <v/>
      </c>
      <c r="W82" s="40" t="str">
        <f t="shared" si="21"/>
        <v/>
      </c>
      <c r="X82" s="41" t="str">
        <f t="shared" si="22"/>
        <v/>
      </c>
      <c r="Y82" t="str">
        <f t="shared" si="16"/>
        <v/>
      </c>
      <c r="Z82" t="str">
        <f t="shared" si="17"/>
        <v/>
      </c>
    </row>
    <row r="83" spans="1:26" x14ac:dyDescent="0.15">
      <c r="A83" s="39">
        <v>75</v>
      </c>
      <c r="B83" s="89" t="str">
        <f t="shared" si="15"/>
        <v/>
      </c>
      <c r="C83" s="89"/>
      <c r="D83" s="39"/>
      <c r="E83" s="8"/>
      <c r="F83" s="39"/>
      <c r="G83" s="92"/>
      <c r="H83" s="92"/>
      <c r="I83" s="39"/>
      <c r="J83" s="95" t="str">
        <f t="shared" si="18"/>
        <v/>
      </c>
      <c r="K83" s="96"/>
      <c r="L83" s="6" t="str">
        <f>IF(I83="","",(J83/I83)/LOOKUP(RIGHT($C$2,3),定数!$A$6:$A$13,定数!$B$6:$B$13))</f>
        <v/>
      </c>
      <c r="M83" s="39"/>
      <c r="N83" s="8"/>
      <c r="O83" s="92"/>
      <c r="P83" s="92"/>
      <c r="Q83" s="93" t="str">
        <f>IF(O83="","",S83*L83*LOOKUP(RIGHT($C$2,3),定数!$A$6:$A$13,定数!$B$6:$B$13))</f>
        <v/>
      </c>
      <c r="R83" s="93"/>
      <c r="S83" s="94" t="str">
        <f t="shared" si="20"/>
        <v/>
      </c>
      <c r="T83" s="94"/>
      <c r="U83" t="str">
        <f t="shared" si="19"/>
        <v/>
      </c>
      <c r="V83" t="str">
        <f t="shared" si="19"/>
        <v/>
      </c>
      <c r="W83" s="40" t="str">
        <f t="shared" si="21"/>
        <v/>
      </c>
      <c r="X83" s="41" t="str">
        <f t="shared" si="22"/>
        <v/>
      </c>
      <c r="Y83" t="str">
        <f t="shared" si="16"/>
        <v/>
      </c>
      <c r="Z83" t="str">
        <f t="shared" si="17"/>
        <v/>
      </c>
    </row>
    <row r="84" spans="1:26" x14ac:dyDescent="0.15">
      <c r="A84" s="39">
        <v>76</v>
      </c>
      <c r="B84" s="89" t="str">
        <f t="shared" si="15"/>
        <v/>
      </c>
      <c r="C84" s="89"/>
      <c r="D84" s="39"/>
      <c r="E84" s="8"/>
      <c r="F84" s="39"/>
      <c r="G84" s="92"/>
      <c r="H84" s="92"/>
      <c r="I84" s="39"/>
      <c r="J84" s="95" t="str">
        <f t="shared" si="18"/>
        <v/>
      </c>
      <c r="K84" s="96"/>
      <c r="L84" s="6" t="str">
        <f>IF(I84="","",(J84/I84)/LOOKUP(RIGHT($C$2,3),定数!$A$6:$A$13,定数!$B$6:$B$13))</f>
        <v/>
      </c>
      <c r="M84" s="39"/>
      <c r="N84" s="8"/>
      <c r="O84" s="92"/>
      <c r="P84" s="92"/>
      <c r="Q84" s="93" t="str">
        <f>IF(O84="","",S84*L84*LOOKUP(RIGHT($C$2,3),定数!$A$6:$A$13,定数!$B$6:$B$13))</f>
        <v/>
      </c>
      <c r="R84" s="93"/>
      <c r="S84" s="94" t="str">
        <f t="shared" si="20"/>
        <v/>
      </c>
      <c r="T84" s="94"/>
      <c r="U84" t="str">
        <f t="shared" si="19"/>
        <v/>
      </c>
      <c r="V84" t="str">
        <f t="shared" si="19"/>
        <v/>
      </c>
      <c r="W84" s="40" t="str">
        <f t="shared" si="21"/>
        <v/>
      </c>
      <c r="X84" s="41" t="str">
        <f t="shared" si="22"/>
        <v/>
      </c>
      <c r="Y84" t="str">
        <f t="shared" si="16"/>
        <v/>
      </c>
      <c r="Z84" t="str">
        <f t="shared" si="17"/>
        <v/>
      </c>
    </row>
    <row r="85" spans="1:26" x14ac:dyDescent="0.15">
      <c r="A85" s="39">
        <v>77</v>
      </c>
      <c r="B85" s="89" t="str">
        <f t="shared" si="15"/>
        <v/>
      </c>
      <c r="C85" s="89"/>
      <c r="D85" s="39"/>
      <c r="E85" s="8"/>
      <c r="F85" s="39"/>
      <c r="G85" s="92"/>
      <c r="H85" s="92"/>
      <c r="I85" s="39"/>
      <c r="J85" s="95" t="str">
        <f t="shared" si="18"/>
        <v/>
      </c>
      <c r="K85" s="96"/>
      <c r="L85" s="6" t="str">
        <f>IF(I85="","",(J85/I85)/LOOKUP(RIGHT($C$2,3),定数!$A$6:$A$13,定数!$B$6:$B$13))</f>
        <v/>
      </c>
      <c r="M85" s="39"/>
      <c r="N85" s="8"/>
      <c r="O85" s="92"/>
      <c r="P85" s="92"/>
      <c r="Q85" s="93" t="str">
        <f>IF(O85="","",S85*L85*LOOKUP(RIGHT($C$2,3),定数!$A$6:$A$13,定数!$B$6:$B$13))</f>
        <v/>
      </c>
      <c r="R85" s="93"/>
      <c r="S85" s="94" t="str">
        <f t="shared" si="20"/>
        <v/>
      </c>
      <c r="T85" s="94"/>
      <c r="U85" t="str">
        <f t="shared" si="19"/>
        <v/>
      </c>
      <c r="V85" t="str">
        <f t="shared" si="19"/>
        <v/>
      </c>
      <c r="W85" s="40" t="str">
        <f t="shared" si="21"/>
        <v/>
      </c>
      <c r="X85" s="41" t="str">
        <f t="shared" si="22"/>
        <v/>
      </c>
      <c r="Y85" t="str">
        <f t="shared" si="16"/>
        <v/>
      </c>
      <c r="Z85" t="str">
        <f t="shared" si="17"/>
        <v/>
      </c>
    </row>
    <row r="86" spans="1:26" x14ac:dyDescent="0.15">
      <c r="A86" s="39">
        <v>78</v>
      </c>
      <c r="B86" s="89" t="str">
        <f t="shared" si="15"/>
        <v/>
      </c>
      <c r="C86" s="89"/>
      <c r="D86" s="39"/>
      <c r="E86" s="8"/>
      <c r="F86" s="39"/>
      <c r="G86" s="92"/>
      <c r="H86" s="92"/>
      <c r="I86" s="39"/>
      <c r="J86" s="95" t="str">
        <f t="shared" si="18"/>
        <v/>
      </c>
      <c r="K86" s="96"/>
      <c r="L86" s="6" t="str">
        <f>IF(I86="","",(J86/I86)/LOOKUP(RIGHT($C$2,3),定数!$A$6:$A$13,定数!$B$6:$B$13))</f>
        <v/>
      </c>
      <c r="M86" s="39"/>
      <c r="N86" s="8"/>
      <c r="O86" s="92"/>
      <c r="P86" s="92"/>
      <c r="Q86" s="93" t="str">
        <f>IF(O86="","",S86*L86*LOOKUP(RIGHT($C$2,3),定数!$A$6:$A$13,定数!$B$6:$B$13))</f>
        <v/>
      </c>
      <c r="R86" s="93"/>
      <c r="S86" s="94" t="str">
        <f t="shared" si="20"/>
        <v/>
      </c>
      <c r="T86" s="94"/>
      <c r="U86" t="str">
        <f t="shared" si="19"/>
        <v/>
      </c>
      <c r="V86" t="str">
        <f t="shared" si="19"/>
        <v/>
      </c>
      <c r="W86" s="40" t="str">
        <f t="shared" si="21"/>
        <v/>
      </c>
      <c r="X86" s="41" t="str">
        <f t="shared" si="22"/>
        <v/>
      </c>
      <c r="Y86" t="str">
        <f t="shared" si="16"/>
        <v/>
      </c>
      <c r="Z86" t="str">
        <f t="shared" si="17"/>
        <v/>
      </c>
    </row>
    <row r="87" spans="1:26" x14ac:dyDescent="0.15">
      <c r="A87" s="39">
        <v>79</v>
      </c>
      <c r="B87" s="89" t="str">
        <f t="shared" si="15"/>
        <v/>
      </c>
      <c r="C87" s="89"/>
      <c r="D87" s="39"/>
      <c r="E87" s="8"/>
      <c r="F87" s="39"/>
      <c r="G87" s="92"/>
      <c r="H87" s="92"/>
      <c r="I87" s="39"/>
      <c r="J87" s="95" t="str">
        <f t="shared" si="18"/>
        <v/>
      </c>
      <c r="K87" s="96"/>
      <c r="L87" s="6" t="str">
        <f>IF(I87="","",(J87/I87)/LOOKUP(RIGHT($C$2,3),定数!$A$6:$A$13,定数!$B$6:$B$13))</f>
        <v/>
      </c>
      <c r="M87" s="39"/>
      <c r="N87" s="8"/>
      <c r="O87" s="92"/>
      <c r="P87" s="92"/>
      <c r="Q87" s="93" t="str">
        <f>IF(O87="","",S87*L87*LOOKUP(RIGHT($C$2,3),定数!$A$6:$A$13,定数!$B$6:$B$13))</f>
        <v/>
      </c>
      <c r="R87" s="93"/>
      <c r="S87" s="94" t="str">
        <f t="shared" si="20"/>
        <v/>
      </c>
      <c r="T87" s="94"/>
      <c r="U87" t="str">
        <f t="shared" si="19"/>
        <v/>
      </c>
      <c r="V87" t="str">
        <f t="shared" si="19"/>
        <v/>
      </c>
      <c r="W87" s="40" t="str">
        <f t="shared" si="21"/>
        <v/>
      </c>
      <c r="X87" s="41" t="str">
        <f t="shared" si="22"/>
        <v/>
      </c>
      <c r="Y87" t="str">
        <f t="shared" si="16"/>
        <v/>
      </c>
      <c r="Z87" t="str">
        <f t="shared" si="17"/>
        <v/>
      </c>
    </row>
    <row r="88" spans="1:26" x14ac:dyDescent="0.15">
      <c r="A88" s="39">
        <v>80</v>
      </c>
      <c r="B88" s="89" t="str">
        <f t="shared" si="15"/>
        <v/>
      </c>
      <c r="C88" s="89"/>
      <c r="D88" s="39"/>
      <c r="E88" s="8"/>
      <c r="F88" s="39"/>
      <c r="G88" s="92"/>
      <c r="H88" s="92"/>
      <c r="I88" s="39"/>
      <c r="J88" s="95" t="str">
        <f t="shared" si="18"/>
        <v/>
      </c>
      <c r="K88" s="96"/>
      <c r="L88" s="6" t="str">
        <f>IF(I88="","",(J88/I88)/LOOKUP(RIGHT($C$2,3),定数!$A$6:$A$13,定数!$B$6:$B$13))</f>
        <v/>
      </c>
      <c r="M88" s="39"/>
      <c r="N88" s="8"/>
      <c r="O88" s="92"/>
      <c r="P88" s="92"/>
      <c r="Q88" s="93" t="str">
        <f>IF(O88="","",S88*L88*LOOKUP(RIGHT($C$2,3),定数!$A$6:$A$13,定数!$B$6:$B$13))</f>
        <v/>
      </c>
      <c r="R88" s="93"/>
      <c r="S88" s="94" t="str">
        <f t="shared" si="20"/>
        <v/>
      </c>
      <c r="T88" s="94"/>
      <c r="U88" t="str">
        <f t="shared" si="19"/>
        <v/>
      </c>
      <c r="V88" t="str">
        <f t="shared" si="19"/>
        <v/>
      </c>
      <c r="W88" s="40" t="str">
        <f t="shared" si="21"/>
        <v/>
      </c>
      <c r="X88" s="41" t="str">
        <f t="shared" si="22"/>
        <v/>
      </c>
      <c r="Y88" t="str">
        <f t="shared" si="16"/>
        <v/>
      </c>
      <c r="Z88" t="str">
        <f t="shared" si="17"/>
        <v/>
      </c>
    </row>
    <row r="89" spans="1:26" x14ac:dyDescent="0.15">
      <c r="A89" s="39">
        <v>81</v>
      </c>
      <c r="B89" s="89" t="str">
        <f t="shared" si="15"/>
        <v/>
      </c>
      <c r="C89" s="89"/>
      <c r="D89" s="39"/>
      <c r="E89" s="8"/>
      <c r="F89" s="39"/>
      <c r="G89" s="92"/>
      <c r="H89" s="92"/>
      <c r="I89" s="39"/>
      <c r="J89" s="95" t="str">
        <f t="shared" si="18"/>
        <v/>
      </c>
      <c r="K89" s="96"/>
      <c r="L89" s="6" t="str">
        <f>IF(I89="","",(J89/I89)/LOOKUP(RIGHT($C$2,3),定数!$A$6:$A$13,定数!$B$6:$B$13))</f>
        <v/>
      </c>
      <c r="M89" s="39"/>
      <c r="N89" s="8"/>
      <c r="O89" s="92"/>
      <c r="P89" s="92"/>
      <c r="Q89" s="93" t="str">
        <f>IF(O89="","",S89*L89*LOOKUP(RIGHT($C$2,3),定数!$A$6:$A$13,定数!$B$6:$B$13))</f>
        <v/>
      </c>
      <c r="R89" s="93"/>
      <c r="S89" s="94" t="str">
        <f t="shared" si="20"/>
        <v/>
      </c>
      <c r="T89" s="94"/>
      <c r="U89" t="str">
        <f t="shared" si="19"/>
        <v/>
      </c>
      <c r="V89" t="str">
        <f t="shared" si="19"/>
        <v/>
      </c>
      <c r="W89" s="40" t="str">
        <f t="shared" si="21"/>
        <v/>
      </c>
      <c r="X89" s="41" t="str">
        <f t="shared" si="22"/>
        <v/>
      </c>
      <c r="Y89" t="str">
        <f t="shared" si="16"/>
        <v/>
      </c>
      <c r="Z89" t="str">
        <f t="shared" si="17"/>
        <v/>
      </c>
    </row>
    <row r="90" spans="1:26" x14ac:dyDescent="0.15">
      <c r="A90" s="39">
        <v>82</v>
      </c>
      <c r="B90" s="89" t="str">
        <f t="shared" si="15"/>
        <v/>
      </c>
      <c r="C90" s="89"/>
      <c r="D90" s="39"/>
      <c r="E90" s="8"/>
      <c r="F90" s="39"/>
      <c r="G90" s="92"/>
      <c r="H90" s="92"/>
      <c r="I90" s="39"/>
      <c r="J90" s="95" t="str">
        <f t="shared" si="18"/>
        <v/>
      </c>
      <c r="K90" s="96"/>
      <c r="L90" s="6" t="str">
        <f>IF(I90="","",(J90/I90)/LOOKUP(RIGHT($C$2,3),定数!$A$6:$A$13,定数!$B$6:$B$13))</f>
        <v/>
      </c>
      <c r="M90" s="39"/>
      <c r="N90" s="8"/>
      <c r="O90" s="92"/>
      <c r="P90" s="92"/>
      <c r="Q90" s="93" t="str">
        <f>IF(O90="","",S90*L90*LOOKUP(RIGHT($C$2,3),定数!$A$6:$A$13,定数!$B$6:$B$13))</f>
        <v/>
      </c>
      <c r="R90" s="93"/>
      <c r="S90" s="94" t="str">
        <f t="shared" si="20"/>
        <v/>
      </c>
      <c r="T90" s="94"/>
      <c r="U90" t="str">
        <f t="shared" si="19"/>
        <v/>
      </c>
      <c r="V90" t="str">
        <f t="shared" si="19"/>
        <v/>
      </c>
      <c r="W90" s="40" t="str">
        <f t="shared" si="21"/>
        <v/>
      </c>
      <c r="X90" s="41" t="str">
        <f t="shared" si="22"/>
        <v/>
      </c>
      <c r="Y90" t="str">
        <f t="shared" si="16"/>
        <v/>
      </c>
      <c r="Z90" t="str">
        <f t="shared" si="17"/>
        <v/>
      </c>
    </row>
    <row r="91" spans="1:26" x14ac:dyDescent="0.15">
      <c r="A91" s="39">
        <v>83</v>
      </c>
      <c r="B91" s="89" t="str">
        <f t="shared" si="15"/>
        <v/>
      </c>
      <c r="C91" s="89"/>
      <c r="D91" s="39"/>
      <c r="E91" s="8"/>
      <c r="F91" s="39"/>
      <c r="G91" s="92"/>
      <c r="H91" s="92"/>
      <c r="I91" s="39"/>
      <c r="J91" s="95" t="str">
        <f t="shared" si="18"/>
        <v/>
      </c>
      <c r="K91" s="96"/>
      <c r="L91" s="6" t="str">
        <f>IF(I91="","",(J91/I91)/LOOKUP(RIGHT($C$2,3),定数!$A$6:$A$13,定数!$B$6:$B$13))</f>
        <v/>
      </c>
      <c r="M91" s="39"/>
      <c r="N91" s="8"/>
      <c r="O91" s="92"/>
      <c r="P91" s="92"/>
      <c r="Q91" s="93" t="str">
        <f>IF(O91="","",S91*L91*LOOKUP(RIGHT($C$2,3),定数!$A$6:$A$13,定数!$B$6:$B$13))</f>
        <v/>
      </c>
      <c r="R91" s="93"/>
      <c r="S91" s="94" t="str">
        <f t="shared" si="20"/>
        <v/>
      </c>
      <c r="T91" s="94"/>
      <c r="U91" t="str">
        <f t="shared" ref="U91:V106" si="23">IF(R91&lt;&gt;"",IF(R91&lt;0,1+U90,0),"")</f>
        <v/>
      </c>
      <c r="V91" t="str">
        <f t="shared" si="23"/>
        <v/>
      </c>
      <c r="W91" s="40" t="str">
        <f t="shared" si="21"/>
        <v/>
      </c>
      <c r="X91" s="41" t="str">
        <f t="shared" si="22"/>
        <v/>
      </c>
      <c r="Y91" t="str">
        <f t="shared" si="16"/>
        <v/>
      </c>
      <c r="Z91" t="str">
        <f t="shared" si="17"/>
        <v/>
      </c>
    </row>
    <row r="92" spans="1:26" x14ac:dyDescent="0.15">
      <c r="A92" s="39">
        <v>84</v>
      </c>
      <c r="B92" s="89" t="str">
        <f t="shared" si="15"/>
        <v/>
      </c>
      <c r="C92" s="89"/>
      <c r="D92" s="39"/>
      <c r="E92" s="8"/>
      <c r="F92" s="39"/>
      <c r="G92" s="92"/>
      <c r="H92" s="92"/>
      <c r="I92" s="39"/>
      <c r="J92" s="95" t="str">
        <f t="shared" si="18"/>
        <v/>
      </c>
      <c r="K92" s="96"/>
      <c r="L92" s="6" t="str">
        <f>IF(I92="","",(J92/I92)/LOOKUP(RIGHT($C$2,3),定数!$A$6:$A$13,定数!$B$6:$B$13))</f>
        <v/>
      </c>
      <c r="M92" s="39"/>
      <c r="N92" s="8"/>
      <c r="O92" s="92"/>
      <c r="P92" s="92"/>
      <c r="Q92" s="93" t="str">
        <f>IF(O92="","",S92*L92*LOOKUP(RIGHT($C$2,3),定数!$A$6:$A$13,定数!$B$6:$B$13))</f>
        <v/>
      </c>
      <c r="R92" s="93"/>
      <c r="S92" s="94" t="str">
        <f t="shared" si="20"/>
        <v/>
      </c>
      <c r="T92" s="94"/>
      <c r="U92" t="str">
        <f t="shared" si="23"/>
        <v/>
      </c>
      <c r="V92" t="str">
        <f t="shared" si="23"/>
        <v/>
      </c>
      <c r="W92" s="40" t="str">
        <f t="shared" si="21"/>
        <v/>
      </c>
      <c r="X92" s="41" t="str">
        <f t="shared" si="22"/>
        <v/>
      </c>
      <c r="Y92" t="str">
        <f t="shared" si="16"/>
        <v/>
      </c>
      <c r="Z92" t="str">
        <f t="shared" si="17"/>
        <v/>
      </c>
    </row>
    <row r="93" spans="1:26" x14ac:dyDescent="0.15">
      <c r="A93" s="39">
        <v>85</v>
      </c>
      <c r="B93" s="89" t="str">
        <f t="shared" si="15"/>
        <v/>
      </c>
      <c r="C93" s="89"/>
      <c r="D93" s="39"/>
      <c r="E93" s="8"/>
      <c r="F93" s="39"/>
      <c r="G93" s="92"/>
      <c r="H93" s="92"/>
      <c r="I93" s="39"/>
      <c r="J93" s="95" t="str">
        <f t="shared" si="18"/>
        <v/>
      </c>
      <c r="K93" s="96"/>
      <c r="L93" s="6" t="str">
        <f>IF(I93="","",(J93/I93)/LOOKUP(RIGHT($C$2,3),定数!$A$6:$A$13,定数!$B$6:$B$13))</f>
        <v/>
      </c>
      <c r="M93" s="39"/>
      <c r="N93" s="8"/>
      <c r="O93" s="92"/>
      <c r="P93" s="92"/>
      <c r="Q93" s="93" t="str">
        <f>IF(O93="","",S93*L93*LOOKUP(RIGHT($C$2,3),定数!$A$6:$A$13,定数!$B$6:$B$13))</f>
        <v/>
      </c>
      <c r="R93" s="93"/>
      <c r="S93" s="94" t="str">
        <f t="shared" si="20"/>
        <v/>
      </c>
      <c r="T93" s="94"/>
      <c r="U93" t="str">
        <f t="shared" si="23"/>
        <v/>
      </c>
      <c r="V93" t="str">
        <f t="shared" si="23"/>
        <v/>
      </c>
      <c r="W93" s="40" t="str">
        <f t="shared" si="21"/>
        <v/>
      </c>
      <c r="X93" s="41" t="str">
        <f t="shared" si="22"/>
        <v/>
      </c>
      <c r="Y93" t="str">
        <f t="shared" si="16"/>
        <v/>
      </c>
      <c r="Z93" t="str">
        <f t="shared" si="17"/>
        <v/>
      </c>
    </row>
    <row r="94" spans="1:26" x14ac:dyDescent="0.15">
      <c r="A94" s="39">
        <v>86</v>
      </c>
      <c r="B94" s="89" t="str">
        <f t="shared" si="15"/>
        <v/>
      </c>
      <c r="C94" s="89"/>
      <c r="D94" s="39"/>
      <c r="E94" s="8"/>
      <c r="F94" s="39"/>
      <c r="G94" s="92"/>
      <c r="H94" s="92"/>
      <c r="I94" s="39"/>
      <c r="J94" s="95" t="str">
        <f t="shared" si="18"/>
        <v/>
      </c>
      <c r="K94" s="96"/>
      <c r="L94" s="6" t="str">
        <f>IF(I94="","",(J94/I94)/LOOKUP(RIGHT($C$2,3),定数!$A$6:$A$13,定数!$B$6:$B$13))</f>
        <v/>
      </c>
      <c r="M94" s="39"/>
      <c r="N94" s="8"/>
      <c r="O94" s="92"/>
      <c r="P94" s="92"/>
      <c r="Q94" s="93" t="str">
        <f>IF(O94="","",S94*L94*LOOKUP(RIGHT($C$2,3),定数!$A$6:$A$13,定数!$B$6:$B$13))</f>
        <v/>
      </c>
      <c r="R94" s="93"/>
      <c r="S94" s="94" t="str">
        <f t="shared" si="20"/>
        <v/>
      </c>
      <c r="T94" s="94"/>
      <c r="U94" t="str">
        <f t="shared" si="23"/>
        <v/>
      </c>
      <c r="V94" t="str">
        <f t="shared" si="23"/>
        <v/>
      </c>
      <c r="W94" s="40" t="str">
        <f t="shared" si="21"/>
        <v/>
      </c>
      <c r="X94" s="41" t="str">
        <f t="shared" si="22"/>
        <v/>
      </c>
      <c r="Y94" t="str">
        <f t="shared" si="16"/>
        <v/>
      </c>
      <c r="Z94" t="str">
        <f t="shared" si="17"/>
        <v/>
      </c>
    </row>
    <row r="95" spans="1:26" x14ac:dyDescent="0.15">
      <c r="A95" s="39">
        <v>87</v>
      </c>
      <c r="B95" s="89" t="str">
        <f t="shared" si="15"/>
        <v/>
      </c>
      <c r="C95" s="89"/>
      <c r="D95" s="39"/>
      <c r="E95" s="8"/>
      <c r="F95" s="39"/>
      <c r="G95" s="92"/>
      <c r="H95" s="92"/>
      <c r="I95" s="39"/>
      <c r="J95" s="95" t="str">
        <f t="shared" si="18"/>
        <v/>
      </c>
      <c r="K95" s="96"/>
      <c r="L95" s="6" t="str">
        <f>IF(I95="","",(J95/I95)/LOOKUP(RIGHT($C$2,3),定数!$A$6:$A$13,定数!$B$6:$B$13))</f>
        <v/>
      </c>
      <c r="M95" s="39"/>
      <c r="N95" s="8"/>
      <c r="O95" s="92"/>
      <c r="P95" s="92"/>
      <c r="Q95" s="93" t="str">
        <f>IF(O95="","",S95*L95*LOOKUP(RIGHT($C$2,3),定数!$A$6:$A$13,定数!$B$6:$B$13))</f>
        <v/>
      </c>
      <c r="R95" s="93"/>
      <c r="S95" s="94" t="str">
        <f t="shared" si="20"/>
        <v/>
      </c>
      <c r="T95" s="94"/>
      <c r="U95" t="str">
        <f t="shared" si="23"/>
        <v/>
      </c>
      <c r="V95" t="str">
        <f t="shared" si="23"/>
        <v/>
      </c>
      <c r="W95" s="40" t="str">
        <f t="shared" si="21"/>
        <v/>
      </c>
      <c r="X95" s="41" t="str">
        <f t="shared" si="22"/>
        <v/>
      </c>
      <c r="Y95" t="str">
        <f t="shared" si="16"/>
        <v/>
      </c>
      <c r="Z95" t="str">
        <f t="shared" si="17"/>
        <v/>
      </c>
    </row>
    <row r="96" spans="1:26" x14ac:dyDescent="0.15">
      <c r="A96" s="39">
        <v>88</v>
      </c>
      <c r="B96" s="89" t="str">
        <f t="shared" si="15"/>
        <v/>
      </c>
      <c r="C96" s="89"/>
      <c r="D96" s="39"/>
      <c r="E96" s="8"/>
      <c r="F96" s="39"/>
      <c r="G96" s="92"/>
      <c r="H96" s="92"/>
      <c r="I96" s="39"/>
      <c r="J96" s="95" t="str">
        <f t="shared" si="18"/>
        <v/>
      </c>
      <c r="K96" s="96"/>
      <c r="L96" s="6" t="str">
        <f>IF(I96="","",(J96/I96)/LOOKUP(RIGHT($C$2,3),定数!$A$6:$A$13,定数!$B$6:$B$13))</f>
        <v/>
      </c>
      <c r="M96" s="39"/>
      <c r="N96" s="8"/>
      <c r="O96" s="92"/>
      <c r="P96" s="92"/>
      <c r="Q96" s="93" t="str">
        <f>IF(O96="","",S96*L96*LOOKUP(RIGHT($C$2,3),定数!$A$6:$A$13,定数!$B$6:$B$13))</f>
        <v/>
      </c>
      <c r="R96" s="93"/>
      <c r="S96" s="94" t="str">
        <f t="shared" si="20"/>
        <v/>
      </c>
      <c r="T96" s="94"/>
      <c r="U96" t="str">
        <f t="shared" si="23"/>
        <v/>
      </c>
      <c r="V96" t="str">
        <f t="shared" si="23"/>
        <v/>
      </c>
      <c r="W96" s="40" t="str">
        <f t="shared" si="21"/>
        <v/>
      </c>
      <c r="X96" s="41" t="str">
        <f t="shared" si="22"/>
        <v/>
      </c>
      <c r="Y96" t="str">
        <f t="shared" si="16"/>
        <v/>
      </c>
      <c r="Z96" t="str">
        <f t="shared" si="17"/>
        <v/>
      </c>
    </row>
    <row r="97" spans="1:26" x14ac:dyDescent="0.15">
      <c r="A97" s="39">
        <v>89</v>
      </c>
      <c r="B97" s="89" t="str">
        <f t="shared" si="15"/>
        <v/>
      </c>
      <c r="C97" s="89"/>
      <c r="D97" s="39"/>
      <c r="E97" s="8"/>
      <c r="F97" s="39"/>
      <c r="G97" s="92"/>
      <c r="H97" s="92"/>
      <c r="I97" s="39"/>
      <c r="J97" s="95" t="str">
        <f t="shared" si="18"/>
        <v/>
      </c>
      <c r="K97" s="96"/>
      <c r="L97" s="6" t="str">
        <f>IF(I97="","",(J97/I97)/LOOKUP(RIGHT($C$2,3),定数!$A$6:$A$13,定数!$B$6:$B$13))</f>
        <v/>
      </c>
      <c r="M97" s="39"/>
      <c r="N97" s="8"/>
      <c r="O97" s="92"/>
      <c r="P97" s="92"/>
      <c r="Q97" s="93" t="str">
        <f>IF(O97="","",S97*L97*LOOKUP(RIGHT($C$2,3),定数!$A$6:$A$13,定数!$B$6:$B$13))</f>
        <v/>
      </c>
      <c r="R97" s="93"/>
      <c r="S97" s="94" t="str">
        <f t="shared" si="20"/>
        <v/>
      </c>
      <c r="T97" s="94"/>
      <c r="U97" t="str">
        <f t="shared" si="23"/>
        <v/>
      </c>
      <c r="V97" t="str">
        <f t="shared" si="23"/>
        <v/>
      </c>
      <c r="W97" s="40" t="str">
        <f t="shared" si="21"/>
        <v/>
      </c>
      <c r="X97" s="41" t="str">
        <f t="shared" si="22"/>
        <v/>
      </c>
      <c r="Y97" t="str">
        <f t="shared" si="16"/>
        <v/>
      </c>
      <c r="Z97" t="str">
        <f t="shared" si="17"/>
        <v/>
      </c>
    </row>
    <row r="98" spans="1:26" x14ac:dyDescent="0.15">
      <c r="A98" s="39">
        <v>90</v>
      </c>
      <c r="B98" s="89" t="str">
        <f t="shared" si="15"/>
        <v/>
      </c>
      <c r="C98" s="89"/>
      <c r="D98" s="39"/>
      <c r="E98" s="8"/>
      <c r="F98" s="39"/>
      <c r="G98" s="92"/>
      <c r="H98" s="92"/>
      <c r="I98" s="39"/>
      <c r="J98" s="95" t="str">
        <f t="shared" si="18"/>
        <v/>
      </c>
      <c r="K98" s="96"/>
      <c r="L98" s="6" t="str">
        <f>IF(I98="","",(J98/I98)/LOOKUP(RIGHT($C$2,3),定数!$A$6:$A$13,定数!$B$6:$B$13))</f>
        <v/>
      </c>
      <c r="M98" s="39"/>
      <c r="N98" s="8"/>
      <c r="O98" s="92"/>
      <c r="P98" s="92"/>
      <c r="Q98" s="93" t="str">
        <f>IF(O98="","",S98*L98*LOOKUP(RIGHT($C$2,3),定数!$A$6:$A$13,定数!$B$6:$B$13))</f>
        <v/>
      </c>
      <c r="R98" s="93"/>
      <c r="S98" s="94" t="str">
        <f t="shared" si="20"/>
        <v/>
      </c>
      <c r="T98" s="94"/>
      <c r="U98" t="str">
        <f t="shared" si="23"/>
        <v/>
      </c>
      <c r="V98" t="str">
        <f t="shared" si="23"/>
        <v/>
      </c>
      <c r="W98" s="40" t="str">
        <f t="shared" si="21"/>
        <v/>
      </c>
      <c r="X98" s="41" t="str">
        <f t="shared" si="22"/>
        <v/>
      </c>
      <c r="Y98" t="str">
        <f t="shared" si="16"/>
        <v/>
      </c>
      <c r="Z98" t="str">
        <f t="shared" si="17"/>
        <v/>
      </c>
    </row>
    <row r="99" spans="1:26" x14ac:dyDescent="0.15">
      <c r="A99" s="39">
        <v>91</v>
      </c>
      <c r="B99" s="89" t="str">
        <f t="shared" si="15"/>
        <v/>
      </c>
      <c r="C99" s="89"/>
      <c r="D99" s="39"/>
      <c r="E99" s="8"/>
      <c r="F99" s="39"/>
      <c r="G99" s="92"/>
      <c r="H99" s="92"/>
      <c r="I99" s="39"/>
      <c r="J99" s="95" t="str">
        <f t="shared" si="18"/>
        <v/>
      </c>
      <c r="K99" s="96"/>
      <c r="L99" s="6" t="str">
        <f>IF(I99="","",(J99/I99)/LOOKUP(RIGHT($C$2,3),定数!$A$6:$A$13,定数!$B$6:$B$13))</f>
        <v/>
      </c>
      <c r="M99" s="39"/>
      <c r="N99" s="8"/>
      <c r="O99" s="92"/>
      <c r="P99" s="92"/>
      <c r="Q99" s="93" t="str">
        <f>IF(O99="","",S99*L99*LOOKUP(RIGHT($C$2,3),定数!$A$6:$A$13,定数!$B$6:$B$13))</f>
        <v/>
      </c>
      <c r="R99" s="93"/>
      <c r="S99" s="94" t="str">
        <f t="shared" si="20"/>
        <v/>
      </c>
      <c r="T99" s="94"/>
      <c r="U99" t="str">
        <f t="shared" si="23"/>
        <v/>
      </c>
      <c r="V99" t="str">
        <f t="shared" si="23"/>
        <v/>
      </c>
      <c r="W99" s="40" t="str">
        <f t="shared" si="21"/>
        <v/>
      </c>
      <c r="X99" s="41" t="str">
        <f t="shared" si="22"/>
        <v/>
      </c>
      <c r="Y99" t="str">
        <f t="shared" si="16"/>
        <v/>
      </c>
      <c r="Z99" t="str">
        <f t="shared" si="17"/>
        <v/>
      </c>
    </row>
    <row r="100" spans="1:26" x14ac:dyDescent="0.15">
      <c r="A100" s="39">
        <v>92</v>
      </c>
      <c r="B100" s="89" t="str">
        <f t="shared" si="15"/>
        <v/>
      </c>
      <c r="C100" s="89"/>
      <c r="D100" s="39"/>
      <c r="E100" s="8"/>
      <c r="F100" s="39"/>
      <c r="G100" s="92"/>
      <c r="H100" s="92"/>
      <c r="I100" s="39"/>
      <c r="J100" s="95" t="str">
        <f t="shared" si="18"/>
        <v/>
      </c>
      <c r="K100" s="96"/>
      <c r="L100" s="6" t="str">
        <f>IF(I100="","",(J100/I100)/LOOKUP(RIGHT($C$2,3),定数!$A$6:$A$13,定数!$B$6:$B$13))</f>
        <v/>
      </c>
      <c r="M100" s="39"/>
      <c r="N100" s="8"/>
      <c r="O100" s="92"/>
      <c r="P100" s="92"/>
      <c r="Q100" s="93" t="str">
        <f>IF(O100="","",S100*L100*LOOKUP(RIGHT($C$2,3),定数!$A$6:$A$13,定数!$B$6:$B$13))</f>
        <v/>
      </c>
      <c r="R100" s="93"/>
      <c r="S100" s="94" t="str">
        <f t="shared" si="20"/>
        <v/>
      </c>
      <c r="T100" s="94"/>
      <c r="U100" t="str">
        <f t="shared" si="23"/>
        <v/>
      </c>
      <c r="V100" t="str">
        <f t="shared" si="23"/>
        <v/>
      </c>
      <c r="W100" s="40" t="str">
        <f t="shared" si="21"/>
        <v/>
      </c>
      <c r="X100" s="41" t="str">
        <f t="shared" si="22"/>
        <v/>
      </c>
      <c r="Y100" t="str">
        <f t="shared" si="16"/>
        <v/>
      </c>
      <c r="Z100" t="str">
        <f t="shared" si="17"/>
        <v/>
      </c>
    </row>
    <row r="101" spans="1:26" x14ac:dyDescent="0.15">
      <c r="A101" s="39">
        <v>93</v>
      </c>
      <c r="B101" s="89" t="str">
        <f t="shared" si="15"/>
        <v/>
      </c>
      <c r="C101" s="89"/>
      <c r="D101" s="39"/>
      <c r="E101" s="8"/>
      <c r="F101" s="39"/>
      <c r="G101" s="92"/>
      <c r="H101" s="92"/>
      <c r="I101" s="39"/>
      <c r="J101" s="95" t="str">
        <f t="shared" si="18"/>
        <v/>
      </c>
      <c r="K101" s="96"/>
      <c r="L101" s="6" t="str">
        <f>IF(I101="","",(J101/I101)/LOOKUP(RIGHT($C$2,3),定数!$A$6:$A$13,定数!$B$6:$B$13))</f>
        <v/>
      </c>
      <c r="M101" s="39"/>
      <c r="N101" s="8"/>
      <c r="O101" s="92"/>
      <c r="P101" s="92"/>
      <c r="Q101" s="93" t="str">
        <f>IF(O101="","",S101*L101*LOOKUP(RIGHT($C$2,3),定数!$A$6:$A$13,定数!$B$6:$B$13))</f>
        <v/>
      </c>
      <c r="R101" s="93"/>
      <c r="S101" s="94" t="str">
        <f t="shared" si="20"/>
        <v/>
      </c>
      <c r="T101" s="94"/>
      <c r="U101" t="str">
        <f t="shared" si="23"/>
        <v/>
      </c>
      <c r="V101" t="str">
        <f t="shared" si="23"/>
        <v/>
      </c>
      <c r="W101" s="40" t="str">
        <f t="shared" si="21"/>
        <v/>
      </c>
      <c r="X101" s="41" t="str">
        <f t="shared" si="22"/>
        <v/>
      </c>
      <c r="Y101" t="str">
        <f t="shared" si="16"/>
        <v/>
      </c>
      <c r="Z101" t="str">
        <f t="shared" si="17"/>
        <v/>
      </c>
    </row>
    <row r="102" spans="1:26" x14ac:dyDescent="0.15">
      <c r="A102" s="39">
        <v>94</v>
      </c>
      <c r="B102" s="89" t="str">
        <f t="shared" si="15"/>
        <v/>
      </c>
      <c r="C102" s="89"/>
      <c r="D102" s="39"/>
      <c r="E102" s="8"/>
      <c r="F102" s="39"/>
      <c r="G102" s="92"/>
      <c r="H102" s="92"/>
      <c r="I102" s="39"/>
      <c r="J102" s="95" t="str">
        <f t="shared" si="18"/>
        <v/>
      </c>
      <c r="K102" s="96"/>
      <c r="L102" s="6" t="str">
        <f>IF(I102="","",(J102/I102)/LOOKUP(RIGHT($C$2,3),定数!$A$6:$A$13,定数!$B$6:$B$13))</f>
        <v/>
      </c>
      <c r="M102" s="39"/>
      <c r="N102" s="8"/>
      <c r="O102" s="92"/>
      <c r="P102" s="92"/>
      <c r="Q102" s="93" t="str">
        <f>IF(O102="","",S102*L102*LOOKUP(RIGHT($C$2,3),定数!$A$6:$A$13,定数!$B$6:$B$13))</f>
        <v/>
      </c>
      <c r="R102" s="93"/>
      <c r="S102" s="94" t="str">
        <f t="shared" si="20"/>
        <v/>
      </c>
      <c r="T102" s="94"/>
      <c r="U102" t="str">
        <f t="shared" si="23"/>
        <v/>
      </c>
      <c r="V102" t="str">
        <f t="shared" si="23"/>
        <v/>
      </c>
      <c r="W102" s="40" t="str">
        <f t="shared" si="21"/>
        <v/>
      </c>
      <c r="X102" s="41" t="str">
        <f t="shared" si="22"/>
        <v/>
      </c>
      <c r="Y102" t="str">
        <f t="shared" si="16"/>
        <v/>
      </c>
      <c r="Z102" t="str">
        <f t="shared" si="17"/>
        <v/>
      </c>
    </row>
    <row r="103" spans="1:26" x14ac:dyDescent="0.15">
      <c r="A103" s="39">
        <v>95</v>
      </c>
      <c r="B103" s="89" t="str">
        <f t="shared" si="15"/>
        <v/>
      </c>
      <c r="C103" s="89"/>
      <c r="D103" s="39"/>
      <c r="E103" s="8"/>
      <c r="F103" s="39"/>
      <c r="G103" s="92"/>
      <c r="H103" s="92"/>
      <c r="I103" s="39"/>
      <c r="J103" s="95" t="str">
        <f t="shared" si="18"/>
        <v/>
      </c>
      <c r="K103" s="96"/>
      <c r="L103" s="6" t="str">
        <f>IF(I103="","",(J103/I103)/LOOKUP(RIGHT($C$2,3),定数!$A$6:$A$13,定数!$B$6:$B$13))</f>
        <v/>
      </c>
      <c r="M103" s="39"/>
      <c r="N103" s="8"/>
      <c r="O103" s="92"/>
      <c r="P103" s="92"/>
      <c r="Q103" s="93" t="str">
        <f>IF(O103="","",S103*L103*LOOKUP(RIGHT($C$2,3),定数!$A$6:$A$13,定数!$B$6:$B$13))</f>
        <v/>
      </c>
      <c r="R103" s="93"/>
      <c r="S103" s="94" t="str">
        <f t="shared" si="20"/>
        <v/>
      </c>
      <c r="T103" s="94"/>
      <c r="U103" t="str">
        <f t="shared" si="23"/>
        <v/>
      </c>
      <c r="V103" t="str">
        <f t="shared" si="23"/>
        <v/>
      </c>
      <c r="W103" s="40" t="str">
        <f t="shared" si="21"/>
        <v/>
      </c>
      <c r="X103" s="41" t="str">
        <f t="shared" si="22"/>
        <v/>
      </c>
      <c r="Y103" t="str">
        <f t="shared" si="16"/>
        <v/>
      </c>
      <c r="Z103" t="str">
        <f t="shared" si="17"/>
        <v/>
      </c>
    </row>
    <row r="104" spans="1:26" x14ac:dyDescent="0.15">
      <c r="A104" s="39">
        <v>96</v>
      </c>
      <c r="B104" s="89" t="str">
        <f t="shared" si="15"/>
        <v/>
      </c>
      <c r="C104" s="89"/>
      <c r="D104" s="39"/>
      <c r="E104" s="8"/>
      <c r="F104" s="39"/>
      <c r="G104" s="92"/>
      <c r="H104" s="92"/>
      <c r="I104" s="39"/>
      <c r="J104" s="95" t="str">
        <f t="shared" si="18"/>
        <v/>
      </c>
      <c r="K104" s="96"/>
      <c r="L104" s="6" t="str">
        <f>IF(I104="","",(J104/I104)/LOOKUP(RIGHT($C$2,3),定数!$A$6:$A$13,定数!$B$6:$B$13))</f>
        <v/>
      </c>
      <c r="M104" s="39"/>
      <c r="N104" s="8"/>
      <c r="O104" s="92"/>
      <c r="P104" s="92"/>
      <c r="Q104" s="93" t="str">
        <f>IF(O104="","",S104*L104*LOOKUP(RIGHT($C$2,3),定数!$A$6:$A$13,定数!$B$6:$B$13))</f>
        <v/>
      </c>
      <c r="R104" s="93"/>
      <c r="S104" s="94" t="str">
        <f t="shared" si="20"/>
        <v/>
      </c>
      <c r="T104" s="94"/>
      <c r="U104" t="str">
        <f t="shared" si="23"/>
        <v/>
      </c>
      <c r="V104" t="str">
        <f t="shared" si="23"/>
        <v/>
      </c>
      <c r="W104" s="40" t="str">
        <f t="shared" si="21"/>
        <v/>
      </c>
      <c r="X104" s="41" t="str">
        <f t="shared" si="22"/>
        <v/>
      </c>
      <c r="Y104" t="str">
        <f t="shared" si="16"/>
        <v/>
      </c>
      <c r="Z104" t="str">
        <f t="shared" si="17"/>
        <v/>
      </c>
    </row>
    <row r="105" spans="1:26" x14ac:dyDescent="0.15">
      <c r="A105" s="39">
        <v>97</v>
      </c>
      <c r="B105" s="89" t="str">
        <f t="shared" si="15"/>
        <v/>
      </c>
      <c r="C105" s="89"/>
      <c r="D105" s="39"/>
      <c r="E105" s="8"/>
      <c r="F105" s="39"/>
      <c r="G105" s="92"/>
      <c r="H105" s="92"/>
      <c r="I105" s="39"/>
      <c r="J105" s="95" t="str">
        <f t="shared" si="18"/>
        <v/>
      </c>
      <c r="K105" s="96"/>
      <c r="L105" s="6" t="str">
        <f>IF(I105="","",(J105/I105)/LOOKUP(RIGHT($C$2,3),定数!$A$6:$A$13,定数!$B$6:$B$13))</f>
        <v/>
      </c>
      <c r="M105" s="39"/>
      <c r="N105" s="8"/>
      <c r="O105" s="92"/>
      <c r="P105" s="92"/>
      <c r="Q105" s="93" t="str">
        <f>IF(O105="","",S105*L105*LOOKUP(RIGHT($C$2,3),定数!$A$6:$A$13,定数!$B$6:$B$13))</f>
        <v/>
      </c>
      <c r="R105" s="93"/>
      <c r="S105" s="94" t="str">
        <f t="shared" si="20"/>
        <v/>
      </c>
      <c r="T105" s="94"/>
      <c r="U105" t="str">
        <f t="shared" si="23"/>
        <v/>
      </c>
      <c r="V105" t="str">
        <f t="shared" si="23"/>
        <v/>
      </c>
      <c r="W105" s="40" t="str">
        <f t="shared" si="21"/>
        <v/>
      </c>
      <c r="X105" s="41" t="str">
        <f t="shared" si="22"/>
        <v/>
      </c>
      <c r="Y105" t="str">
        <f t="shared" si="16"/>
        <v/>
      </c>
      <c r="Z105" t="str">
        <f t="shared" si="17"/>
        <v/>
      </c>
    </row>
    <row r="106" spans="1:26" x14ac:dyDescent="0.15">
      <c r="A106" s="39">
        <v>98</v>
      </c>
      <c r="B106" s="89" t="str">
        <f t="shared" si="15"/>
        <v/>
      </c>
      <c r="C106" s="89"/>
      <c r="D106" s="39"/>
      <c r="E106" s="8"/>
      <c r="F106" s="39"/>
      <c r="G106" s="92"/>
      <c r="H106" s="92"/>
      <c r="I106" s="39"/>
      <c r="J106" s="95" t="str">
        <f t="shared" si="18"/>
        <v/>
      </c>
      <c r="K106" s="96"/>
      <c r="L106" s="6" t="str">
        <f>IF(I106="","",(J106/I106)/LOOKUP(RIGHT($C$2,3),定数!$A$6:$A$13,定数!$B$6:$B$13))</f>
        <v/>
      </c>
      <c r="M106" s="39"/>
      <c r="N106" s="8"/>
      <c r="O106" s="92"/>
      <c r="P106" s="92"/>
      <c r="Q106" s="93" t="str">
        <f>IF(O106="","",S106*L106*LOOKUP(RIGHT($C$2,3),定数!$A$6:$A$13,定数!$B$6:$B$13))</f>
        <v/>
      </c>
      <c r="R106" s="93"/>
      <c r="S106" s="94" t="str">
        <f t="shared" si="20"/>
        <v/>
      </c>
      <c r="T106" s="94"/>
      <c r="U106" t="str">
        <f t="shared" si="23"/>
        <v/>
      </c>
      <c r="V106" t="str">
        <f t="shared" si="23"/>
        <v/>
      </c>
      <c r="W106" s="40" t="str">
        <f t="shared" si="21"/>
        <v/>
      </c>
      <c r="X106" s="41" t="str">
        <f t="shared" si="22"/>
        <v/>
      </c>
      <c r="Y106" t="str">
        <f t="shared" si="16"/>
        <v/>
      </c>
      <c r="Z106" t="str">
        <f t="shared" si="17"/>
        <v/>
      </c>
    </row>
    <row r="107" spans="1:26" x14ac:dyDescent="0.15">
      <c r="A107" s="39">
        <v>99</v>
      </c>
      <c r="B107" s="89" t="str">
        <f t="shared" si="15"/>
        <v/>
      </c>
      <c r="C107" s="89"/>
      <c r="D107" s="39"/>
      <c r="E107" s="8"/>
      <c r="F107" s="39"/>
      <c r="G107" s="92"/>
      <c r="H107" s="92"/>
      <c r="I107" s="39"/>
      <c r="J107" s="95" t="str">
        <f t="shared" si="18"/>
        <v/>
      </c>
      <c r="K107" s="96"/>
      <c r="L107" s="6" t="str">
        <f>IF(I107="","",(J107/I107)/LOOKUP(RIGHT($C$2,3),定数!$A$6:$A$13,定数!$B$6:$B$13))</f>
        <v/>
      </c>
      <c r="M107" s="39"/>
      <c r="N107" s="8"/>
      <c r="O107" s="92"/>
      <c r="P107" s="92"/>
      <c r="Q107" s="93" t="str">
        <f>IF(O107="","",S107*L107*LOOKUP(RIGHT($C$2,3),定数!$A$6:$A$13,定数!$B$6:$B$13))</f>
        <v/>
      </c>
      <c r="R107" s="93"/>
      <c r="S107" s="94" t="str">
        <f t="shared" si="20"/>
        <v/>
      </c>
      <c r="T107" s="94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21"/>
        <v/>
      </c>
      <c r="X107" s="41" t="str">
        <f t="shared" si="22"/>
        <v/>
      </c>
      <c r="Y107" t="str">
        <f t="shared" si="16"/>
        <v/>
      </c>
      <c r="Z107" t="str">
        <f t="shared" si="17"/>
        <v/>
      </c>
    </row>
    <row r="108" spans="1:26" x14ac:dyDescent="0.15">
      <c r="A108" s="39">
        <v>100</v>
      </c>
      <c r="B108" s="89" t="str">
        <f t="shared" si="15"/>
        <v/>
      </c>
      <c r="C108" s="89"/>
      <c r="D108" s="39"/>
      <c r="E108" s="8"/>
      <c r="F108" s="39"/>
      <c r="G108" s="92"/>
      <c r="H108" s="92"/>
      <c r="I108" s="39"/>
      <c r="J108" s="95" t="str">
        <f t="shared" si="18"/>
        <v/>
      </c>
      <c r="K108" s="96"/>
      <c r="L108" s="6" t="str">
        <f>IF(I108="","",(J108/I108)/LOOKUP(RIGHT($C$2,3),定数!$A$6:$A$13,定数!$B$6:$B$13))</f>
        <v/>
      </c>
      <c r="M108" s="39"/>
      <c r="N108" s="8"/>
      <c r="O108" s="92"/>
      <c r="P108" s="92"/>
      <c r="Q108" s="93" t="str">
        <f>IF(O108="","",S108*L108*LOOKUP(RIGHT($C$2,3),定数!$A$6:$A$13,定数!$B$6:$B$13))</f>
        <v/>
      </c>
      <c r="R108" s="93"/>
      <c r="S108" s="94" t="str">
        <f t="shared" si="20"/>
        <v/>
      </c>
      <c r="T108" s="94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21"/>
        <v/>
      </c>
      <c r="X108" s="41" t="str">
        <f t="shared" si="22"/>
        <v/>
      </c>
      <c r="Y108" t="str">
        <f t="shared" si="16"/>
        <v/>
      </c>
      <c r="Z108" t="str">
        <f t="shared" si="17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F9:F11 F14:F45 F47:F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F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F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09"/>
  <sheetViews>
    <sheetView zoomScale="80" zoomScaleNormal="80" workbookViewId="0">
      <pane ySplit="8" topLeftCell="A51" activePane="bottomLeft" state="frozen"/>
      <selection pane="bottomLeft" activeCell="A61" sqref="A61:XFD61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66</v>
      </c>
      <c r="D2" s="57"/>
      <c r="E2" s="55" t="s">
        <v>6</v>
      </c>
      <c r="F2" s="55"/>
      <c r="G2" s="59" t="s">
        <v>70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150035.63547994324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58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50035.635479943245</v>
      </c>
      <c r="D4" s="62"/>
      <c r="E4" s="55" t="s">
        <v>12</v>
      </c>
      <c r="F4" s="55"/>
      <c r="G4" s="63">
        <f>SUM($S$9:$T$108)</f>
        <v>533.59999999999559</v>
      </c>
      <c r="H4" s="59"/>
      <c r="I4" s="64" t="s">
        <v>65</v>
      </c>
      <c r="J4" s="64"/>
      <c r="K4" s="58" t="e">
        <f>Y8/Z8</f>
        <v>#DIV/0!</v>
      </c>
      <c r="L4" s="58"/>
      <c r="M4" s="64" t="s">
        <v>57</v>
      </c>
      <c r="N4" s="64"/>
      <c r="O4" s="65">
        <f>MAX(X:X)</f>
        <v>0.11470719000000107</v>
      </c>
      <c r="P4" s="65"/>
      <c r="Q4" s="1"/>
      <c r="R4" s="1"/>
      <c r="S4" s="1"/>
    </row>
    <row r="5" spans="1:26" x14ac:dyDescent="0.15">
      <c r="A5" s="38" t="s">
        <v>15</v>
      </c>
      <c r="B5" s="2">
        <f>COUNTIF($Q$9:$Q$990,"&gt;0")</f>
        <v>29</v>
      </c>
      <c r="C5" s="37" t="s">
        <v>16</v>
      </c>
      <c r="D5" s="15">
        <f>COUNTIF($Q$9:$Q$990,"&lt;0")</f>
        <v>27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0.5178571428571429</v>
      </c>
      <c r="I5" s="66" t="s">
        <v>19</v>
      </c>
      <c r="J5" s="55"/>
      <c r="K5" s="67">
        <f>MAX(U9:U993)</f>
        <v>3</v>
      </c>
      <c r="L5" s="68"/>
      <c r="M5" s="17" t="s">
        <v>20</v>
      </c>
      <c r="N5" s="9"/>
      <c r="O5" s="67">
        <f>MAX(V9:V993)</f>
        <v>4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63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/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56</v>
      </c>
    </row>
    <row r="9" spans="1:26" x14ac:dyDescent="0.15">
      <c r="A9" s="39">
        <v>1</v>
      </c>
      <c r="B9" s="89">
        <f>K2</f>
        <v>100000</v>
      </c>
      <c r="C9" s="89"/>
      <c r="D9" s="39">
        <f>'検証シート　FIB1.27'!D9</f>
        <v>2020</v>
      </c>
      <c r="E9" s="8">
        <f>'検証シート　FIB1.27'!E9</f>
        <v>43867</v>
      </c>
      <c r="F9" s="39" t="s">
        <v>4</v>
      </c>
      <c r="G9" s="92">
        <f>'検証シート　FIB1.27'!G9:H9</f>
        <v>109.83</v>
      </c>
      <c r="H9" s="92"/>
      <c r="I9" s="39">
        <f>'検証シート　FIB1.27'!I9</f>
        <v>10</v>
      </c>
      <c r="J9" s="89">
        <f>IF(I9="","",B9*0.03)</f>
        <v>3000</v>
      </c>
      <c r="K9" s="89"/>
      <c r="L9" s="6">
        <f>IF(I9="","",(J9/I9)/LOOKUP(RIGHT($C$2,3),定数!$A$6:$A$13,定数!$B$6:$B$13))</f>
        <v>3</v>
      </c>
      <c r="M9" s="39">
        <f>D9</f>
        <v>2020</v>
      </c>
      <c r="N9" s="8">
        <v>43867</v>
      </c>
      <c r="O9" s="92">
        <v>109.93300000000001</v>
      </c>
      <c r="P9" s="92"/>
      <c r="Q9" s="93">
        <f>IF(O9="","",S9*L9*LOOKUP(RIGHT($C$2,3),定数!$A$6:$A$13,定数!$B$6:$B$13))</f>
        <v>3090.0000000002592</v>
      </c>
      <c r="R9" s="93"/>
      <c r="S9" s="94">
        <f>IF(O9="","",IF(F9="買",(O9-G9),(G9-O9))*IF(RIGHT($C$2,3)="JPY",100,10000))</f>
        <v>10.300000000000864</v>
      </c>
      <c r="T9" s="94"/>
      <c r="U9" s="1">
        <f>IF(S9&lt;&gt;"",IF(S9&gt;0,1+U8,0),"")</f>
        <v>1</v>
      </c>
      <c r="V9">
        <f>IF(S9&lt;&gt;"",IF(S9&lt;0,1+V8,0),"")</f>
        <v>0</v>
      </c>
      <c r="Y9">
        <f>IF(Q9&gt;0,Q9,"")</f>
        <v>3090.0000000002592</v>
      </c>
      <c r="Z9" t="str">
        <f>IF(Q9&lt;0,Q9,"")</f>
        <v/>
      </c>
    </row>
    <row r="10" spans="1:26" x14ac:dyDescent="0.15">
      <c r="A10" s="39">
        <v>2</v>
      </c>
      <c r="B10" s="89">
        <f t="shared" ref="B10:B73" si="0">IF(Q9="","",B9+Q9)</f>
        <v>103090.00000000026</v>
      </c>
      <c r="C10" s="89"/>
      <c r="D10" s="51">
        <f>'検証シート　FIB1.27'!D10</f>
        <v>2020</v>
      </c>
      <c r="E10" s="8">
        <f>'検証シート　FIB1.27'!E10</f>
        <v>43868</v>
      </c>
      <c r="F10" s="39" t="s">
        <v>3</v>
      </c>
      <c r="G10" s="92">
        <f>'検証シート　FIB1.27'!G10:H10</f>
        <v>109.73</v>
      </c>
      <c r="H10" s="92"/>
      <c r="I10" s="51">
        <f>'検証シート　FIB1.27'!I10</f>
        <v>9</v>
      </c>
      <c r="J10" s="95">
        <f>IF(I10="","",B10*0.03)</f>
        <v>3092.7000000000075</v>
      </c>
      <c r="K10" s="96"/>
      <c r="L10" s="6">
        <f>IF(I10="","",(J10/I10)/LOOKUP(RIGHT($C$2,3),定数!$A$6:$A$13,定数!$B$6:$B$13))</f>
        <v>3.4363333333333417</v>
      </c>
      <c r="M10" s="43">
        <f t="shared" ref="M10:M73" si="1">D10</f>
        <v>2020</v>
      </c>
      <c r="N10" s="8">
        <v>43871</v>
      </c>
      <c r="O10" s="92">
        <v>109.60599999999999</v>
      </c>
      <c r="P10" s="92"/>
      <c r="Q10" s="93">
        <f>IF(O10="","",S10*L10*LOOKUP(RIGHT($C$2,3),定数!$A$6:$A$13,定数!$B$6:$B$13))</f>
        <v>4261.053333333668</v>
      </c>
      <c r="R10" s="93"/>
      <c r="S10" s="94">
        <f>IF(O10="","",IF(F10="買",(O10-G10),(G10-O10))*IF(RIGHT($C$2,3)="JPY",100,10000))</f>
        <v>12.400000000000944</v>
      </c>
      <c r="T10" s="94"/>
      <c r="U10" s="22">
        <f t="shared" ref="U10:U22" si="2">IF(S10&lt;&gt;"",IF(S10&gt;0,1+U9,0),"")</f>
        <v>2</v>
      </c>
      <c r="V10">
        <f t="shared" ref="V10:V73" si="3">IF(S10&lt;&gt;"",IF(S10&lt;0,1+V9,0),"")</f>
        <v>0</v>
      </c>
      <c r="W10" s="40">
        <f>IF(B10&lt;&gt;"",MAX(B10,B9),"")</f>
        <v>103090.00000000026</v>
      </c>
      <c r="Y10">
        <f t="shared" ref="Y10:Y73" si="4">IF(Q10&gt;0,Q10,"")</f>
        <v>4261.053333333668</v>
      </c>
      <c r="Z10" t="str">
        <f t="shared" ref="Z10:Z73" si="5">IF(Q10&lt;0,Q10,"")</f>
        <v/>
      </c>
    </row>
    <row r="11" spans="1:26" x14ac:dyDescent="0.15">
      <c r="A11" s="39">
        <v>3</v>
      </c>
      <c r="B11" s="89">
        <f t="shared" si="0"/>
        <v>107351.05333333393</v>
      </c>
      <c r="C11" s="89"/>
      <c r="D11" s="51">
        <f>'検証シート　FIB1.27'!D11</f>
        <v>2020</v>
      </c>
      <c r="E11" s="8">
        <f>'検証シート　FIB1.27'!E11</f>
        <v>43871</v>
      </c>
      <c r="F11" s="39" t="s">
        <v>3</v>
      </c>
      <c r="G11" s="92">
        <f>'検証シート　FIB1.27'!G11:H11</f>
        <v>109.54</v>
      </c>
      <c r="H11" s="92"/>
      <c r="I11" s="51">
        <f>'検証シート　FIB1.27'!I11</f>
        <v>23</v>
      </c>
      <c r="J11" s="95">
        <f t="shared" ref="J11:J74" si="6">IF(I11="","",B11*0.03)</f>
        <v>3220.5316000000175</v>
      </c>
      <c r="K11" s="96"/>
      <c r="L11" s="6">
        <f>IF(I11="","",(J11/I11)/LOOKUP(RIGHT($C$2,3),定数!$A$6:$A$13,定数!$B$6:$B$13))</f>
        <v>1.4002311304347901</v>
      </c>
      <c r="M11" s="43">
        <f t="shared" si="1"/>
        <v>2020</v>
      </c>
      <c r="N11" s="8">
        <v>43871</v>
      </c>
      <c r="O11" s="92">
        <v>109.77</v>
      </c>
      <c r="P11" s="92"/>
      <c r="Q11" s="93">
        <f>IF(O11="","",S11*L11*LOOKUP(RIGHT($C$2,3),定数!$A$6:$A$13,定数!$B$6:$B$13))</f>
        <v>-3220.5315999998738</v>
      </c>
      <c r="R11" s="93"/>
      <c r="S11" s="94">
        <f>IF(O11="","",IF(F11="買",(O11-G11),(G11-O11))*IF(RIGHT($C$2,3)="JPY",100,10000))</f>
        <v>-22.999999999998977</v>
      </c>
      <c r="T11" s="94"/>
      <c r="U11" s="22">
        <f t="shared" si="2"/>
        <v>0</v>
      </c>
      <c r="V11">
        <f t="shared" si="3"/>
        <v>1</v>
      </c>
      <c r="W11" s="40">
        <f>IF(B11&lt;&gt;"",MAX(W10,B11),"")</f>
        <v>107351.05333333393</v>
      </c>
      <c r="X11" s="41">
        <f>IF(W11&lt;&gt;"",1-(B11/W11),"")</f>
        <v>0</v>
      </c>
      <c r="Y11" t="str">
        <f t="shared" si="4"/>
        <v/>
      </c>
      <c r="Z11">
        <f t="shared" si="5"/>
        <v>-3220.5315999998738</v>
      </c>
    </row>
    <row r="12" spans="1:26" x14ac:dyDescent="0.15">
      <c r="A12" s="39">
        <v>4</v>
      </c>
      <c r="B12" s="89">
        <f t="shared" si="0"/>
        <v>104130.52173333406</v>
      </c>
      <c r="C12" s="89"/>
      <c r="D12" s="51">
        <f>'検証シート　FIB1.27'!D12</f>
        <v>2020</v>
      </c>
      <c r="E12" s="8">
        <f>'検証シート　FIB1.27'!E12</f>
        <v>43878</v>
      </c>
      <c r="F12" s="39" t="s">
        <v>4</v>
      </c>
      <c r="G12" s="92">
        <f>'検証シート　FIB1.27'!G12:H12</f>
        <v>109.88</v>
      </c>
      <c r="H12" s="92"/>
      <c r="I12" s="51">
        <f>'検証シート　FIB1.27'!I12</f>
        <v>7</v>
      </c>
      <c r="J12" s="95">
        <f t="shared" si="6"/>
        <v>3123.9156520000215</v>
      </c>
      <c r="K12" s="96"/>
      <c r="L12" s="6">
        <f>IF(I12="","",(J12/I12)/LOOKUP(RIGHT($C$2,3),定数!$A$6:$A$13,定数!$B$6:$B$13))</f>
        <v>4.4627366457143163</v>
      </c>
      <c r="M12" s="43">
        <f t="shared" si="1"/>
        <v>2020</v>
      </c>
      <c r="N12" s="8">
        <v>43879</v>
      </c>
      <c r="O12" s="92">
        <v>109.81</v>
      </c>
      <c r="P12" s="92"/>
      <c r="Q12" s="93">
        <f>IF(O12="","",S12*L12*LOOKUP(RIGHT($C$2,3),定数!$A$6:$A$13,定数!$B$6:$B$13))</f>
        <v>-3123.9156519997168</v>
      </c>
      <c r="R12" s="93"/>
      <c r="S12" s="94">
        <f t="shared" ref="S12:S75" si="7">IF(O12="","",IF(F12="買",(O12-G12),(G12-O12))*IF(RIGHT($C$2,3)="JPY",100,10000))</f>
        <v>-6.9999999999993179</v>
      </c>
      <c r="T12" s="94"/>
      <c r="U12" s="22">
        <f t="shared" si="2"/>
        <v>0</v>
      </c>
      <c r="V12">
        <f t="shared" si="3"/>
        <v>2</v>
      </c>
      <c r="W12" s="40">
        <f t="shared" ref="W12:W75" si="8">IF(B12&lt;&gt;"",MAX(W11,B12),"")</f>
        <v>107351.05333333393</v>
      </c>
      <c r="X12" s="41">
        <f t="shared" ref="X12:X75" si="9">IF(W12&lt;&gt;"",1-(B12/W12),"")</f>
        <v>2.9999999999998583E-2</v>
      </c>
      <c r="Y12" t="str">
        <f t="shared" si="4"/>
        <v/>
      </c>
      <c r="Z12">
        <f t="shared" si="5"/>
        <v>-3123.9156519997168</v>
      </c>
    </row>
    <row r="13" spans="1:26" x14ac:dyDescent="0.15">
      <c r="A13" s="39">
        <v>5</v>
      </c>
      <c r="B13" s="89">
        <f t="shared" si="0"/>
        <v>101006.60608133434</v>
      </c>
      <c r="C13" s="89"/>
      <c r="D13" s="51">
        <f>'検証シート　FIB1.27'!D13</f>
        <v>2020</v>
      </c>
      <c r="E13" s="8">
        <f>'検証シート　FIB1.27'!E13</f>
        <v>43878</v>
      </c>
      <c r="F13" s="39" t="s">
        <v>4</v>
      </c>
      <c r="G13" s="92">
        <f>'検証シート　FIB1.27'!G13:H13</f>
        <v>109.93</v>
      </c>
      <c r="H13" s="92"/>
      <c r="I13" s="51">
        <f>'検証シート　FIB1.27'!I13</f>
        <v>7</v>
      </c>
      <c r="J13" s="95">
        <f t="shared" si="6"/>
        <v>3030.19818244003</v>
      </c>
      <c r="K13" s="96"/>
      <c r="L13" s="6">
        <f>IF(I13="","",(J13/I13)/LOOKUP(RIGHT($C$2,3),定数!$A$6:$A$13,定数!$B$6:$B$13))</f>
        <v>4.3288545463428996</v>
      </c>
      <c r="M13" s="45">
        <f t="shared" si="1"/>
        <v>2020</v>
      </c>
      <c r="N13" s="8">
        <v>43878</v>
      </c>
      <c r="O13" s="92">
        <v>109.86</v>
      </c>
      <c r="P13" s="92"/>
      <c r="Q13" s="93">
        <f>IF(O13="","",S13*L13*LOOKUP(RIGHT($C$2,3),定数!$A$6:$A$13,定数!$B$6:$B$13))</f>
        <v>-3030.1981824403492</v>
      </c>
      <c r="R13" s="93"/>
      <c r="S13" s="94">
        <f t="shared" si="7"/>
        <v>-7.000000000000739</v>
      </c>
      <c r="T13" s="94"/>
      <c r="U13" s="22">
        <f t="shared" si="2"/>
        <v>0</v>
      </c>
      <c r="V13">
        <f t="shared" si="3"/>
        <v>3</v>
      </c>
      <c r="W13" s="40">
        <f t="shared" si="8"/>
        <v>107351.05333333393</v>
      </c>
      <c r="X13" s="41">
        <f t="shared" si="9"/>
        <v>5.9099999999995823E-2</v>
      </c>
      <c r="Y13" t="str">
        <f t="shared" si="4"/>
        <v/>
      </c>
      <c r="Z13">
        <f t="shared" si="5"/>
        <v>-3030.1981824403492</v>
      </c>
    </row>
    <row r="14" spans="1:26" x14ac:dyDescent="0.15">
      <c r="A14" s="39">
        <v>6</v>
      </c>
      <c r="B14" s="89">
        <f t="shared" si="0"/>
        <v>97976.407898893987</v>
      </c>
      <c r="C14" s="89"/>
      <c r="D14" s="51">
        <f>'検証シート　FIB1.27'!D14</f>
        <v>2020</v>
      </c>
      <c r="E14" s="8">
        <f>'検証シート　FIB1.27'!E14</f>
        <v>43879</v>
      </c>
      <c r="F14" s="39" t="s">
        <v>3</v>
      </c>
      <c r="G14" s="92">
        <f>'検証シート　FIB1.27'!G14:H14</f>
        <v>109.66</v>
      </c>
      <c r="H14" s="92"/>
      <c r="I14" s="51">
        <f>'検証シート　FIB1.27'!I14</f>
        <v>13</v>
      </c>
      <c r="J14" s="95">
        <f t="shared" si="6"/>
        <v>2939.2922369668195</v>
      </c>
      <c r="K14" s="96"/>
      <c r="L14" s="6">
        <f>IF(I14="","",(J14/I14)/LOOKUP(RIGHT($C$2,3),定数!$A$6:$A$13,定数!$B$6:$B$13))</f>
        <v>2.260994028436015</v>
      </c>
      <c r="M14" s="45">
        <f t="shared" si="1"/>
        <v>2020</v>
      </c>
      <c r="N14" s="8">
        <v>43879</v>
      </c>
      <c r="O14" s="92">
        <v>109.79</v>
      </c>
      <c r="P14" s="92"/>
      <c r="Q14" s="93">
        <f>IF(O14="","",S14*L14*LOOKUP(RIGHT($C$2,3),定数!$A$6:$A$13,定数!$B$6:$B$13))</f>
        <v>-2939.2922369670382</v>
      </c>
      <c r="R14" s="93"/>
      <c r="S14" s="94">
        <f t="shared" si="7"/>
        <v>-13.000000000000966</v>
      </c>
      <c r="T14" s="94"/>
      <c r="U14" s="22">
        <f t="shared" si="2"/>
        <v>0</v>
      </c>
      <c r="V14">
        <f t="shared" si="3"/>
        <v>4</v>
      </c>
      <c r="W14" s="40">
        <f t="shared" si="8"/>
        <v>107351.05333333393</v>
      </c>
      <c r="X14" s="41">
        <f t="shared" si="9"/>
        <v>8.7326999999998933E-2</v>
      </c>
      <c r="Y14" t="str">
        <f t="shared" si="4"/>
        <v/>
      </c>
      <c r="Z14">
        <f t="shared" si="5"/>
        <v>-2939.2922369670382</v>
      </c>
    </row>
    <row r="15" spans="1:26" x14ac:dyDescent="0.15">
      <c r="A15" s="39">
        <v>7</v>
      </c>
      <c r="B15" s="89">
        <f t="shared" si="0"/>
        <v>95037.115661926946</v>
      </c>
      <c r="C15" s="89"/>
      <c r="D15" s="51">
        <f>'検証シート　FIB1.27'!D15</f>
        <v>2020</v>
      </c>
      <c r="E15" s="8">
        <f>'検証シート　FIB1.27'!E15</f>
        <v>43880</v>
      </c>
      <c r="F15" s="39" t="s">
        <v>4</v>
      </c>
      <c r="G15" s="92">
        <f>'検証シート　FIB1.27'!G15:H15</f>
        <v>109.94</v>
      </c>
      <c r="H15" s="92"/>
      <c r="I15" s="51">
        <f>'検証シート　FIB1.27'!I15</f>
        <v>10</v>
      </c>
      <c r="J15" s="95">
        <f t="shared" si="6"/>
        <v>2851.1134698578085</v>
      </c>
      <c r="K15" s="96"/>
      <c r="L15" s="6">
        <f>IF(I15="","",(J15/I15)/LOOKUP(RIGHT($C$2,3),定数!$A$6:$A$13,定数!$B$6:$B$13))</f>
        <v>2.8511134698578089</v>
      </c>
      <c r="M15" s="45">
        <f t="shared" si="1"/>
        <v>2020</v>
      </c>
      <c r="N15" s="8">
        <v>43880</v>
      </c>
      <c r="O15" s="92">
        <v>110.059</v>
      </c>
      <c r="P15" s="92"/>
      <c r="Q15" s="93">
        <f>IF(O15="","",S15*L15*LOOKUP(RIGHT($C$2,3),定数!$A$6:$A$13,定数!$B$6:$B$13))</f>
        <v>3392.8250291307863</v>
      </c>
      <c r="R15" s="93"/>
      <c r="S15" s="94">
        <f t="shared" si="7"/>
        <v>11.899999999999977</v>
      </c>
      <c r="T15" s="94"/>
      <c r="U15" s="22">
        <f t="shared" si="2"/>
        <v>1</v>
      </c>
      <c r="V15">
        <f t="shared" si="3"/>
        <v>0</v>
      </c>
      <c r="W15" s="40">
        <f t="shared" si="8"/>
        <v>107351.05333333393</v>
      </c>
      <c r="X15" s="41">
        <f t="shared" si="9"/>
        <v>0.11470719000000107</v>
      </c>
      <c r="Y15">
        <f t="shared" si="4"/>
        <v>3392.8250291307863</v>
      </c>
      <c r="Z15" t="str">
        <f t="shared" si="5"/>
        <v/>
      </c>
    </row>
    <row r="16" spans="1:26" x14ac:dyDescent="0.15">
      <c r="A16" s="39">
        <v>8</v>
      </c>
      <c r="B16" s="89">
        <f t="shared" si="0"/>
        <v>98429.940691057738</v>
      </c>
      <c r="C16" s="89"/>
      <c r="D16" s="51">
        <f>'検証シート　FIB1.27'!D16</f>
        <v>2020</v>
      </c>
      <c r="E16" s="8">
        <f>'検証シート　FIB1.27'!E16</f>
        <v>43881</v>
      </c>
      <c r="F16" s="39" t="s">
        <v>4</v>
      </c>
      <c r="G16" s="92">
        <f>'検証シート　FIB1.27'!G16:H16</f>
        <v>112.1</v>
      </c>
      <c r="H16" s="92"/>
      <c r="I16" s="51">
        <f>'検証シート　FIB1.27'!I16</f>
        <v>12</v>
      </c>
      <c r="J16" s="95">
        <f t="shared" si="6"/>
        <v>2952.8982207317322</v>
      </c>
      <c r="K16" s="96"/>
      <c r="L16" s="6">
        <f>IF(I16="","",(J16/I16)/LOOKUP(RIGHT($C$2,3),定数!$A$6:$A$13,定数!$B$6:$B$13))</f>
        <v>2.4607485172764436</v>
      </c>
      <c r="M16" s="45">
        <f t="shared" si="1"/>
        <v>2020</v>
      </c>
      <c r="N16" s="8">
        <v>43882</v>
      </c>
      <c r="O16" s="92">
        <v>111.98</v>
      </c>
      <c r="P16" s="92"/>
      <c r="Q16" s="93">
        <f>IF(O16="","",S16*L16*LOOKUP(RIGHT($C$2,3),定数!$A$6:$A$13,定数!$B$6:$B$13))</f>
        <v>-2952.8982207314948</v>
      </c>
      <c r="R16" s="93"/>
      <c r="S16" s="94">
        <f t="shared" si="7"/>
        <v>-11.999999999999034</v>
      </c>
      <c r="T16" s="94"/>
      <c r="U16" s="22">
        <f t="shared" si="2"/>
        <v>0</v>
      </c>
      <c r="V16">
        <f t="shared" si="3"/>
        <v>1</v>
      </c>
      <c r="W16" s="40">
        <f t="shared" si="8"/>
        <v>107351.05333333393</v>
      </c>
      <c r="X16" s="41">
        <f t="shared" si="9"/>
        <v>8.3102236683001096E-2</v>
      </c>
      <c r="Y16" t="str">
        <f t="shared" si="4"/>
        <v/>
      </c>
      <c r="Z16">
        <f t="shared" si="5"/>
        <v>-2952.8982207314948</v>
      </c>
    </row>
    <row r="17" spans="1:26" x14ac:dyDescent="0.15">
      <c r="A17" s="39">
        <v>9</v>
      </c>
      <c r="B17" s="89">
        <f t="shared" si="0"/>
        <v>95477.04247032624</v>
      </c>
      <c r="C17" s="89"/>
      <c r="D17" s="51">
        <f>'検証シート　FIB1.27'!D17</f>
        <v>2020</v>
      </c>
      <c r="E17" s="8">
        <f>'検証シート　FIB1.27'!E17</f>
        <v>43893</v>
      </c>
      <c r="F17" s="39" t="s">
        <v>3</v>
      </c>
      <c r="G17" s="92">
        <f>'検証シート　FIB1.27'!G17:H17</f>
        <v>107.59</v>
      </c>
      <c r="H17" s="92"/>
      <c r="I17" s="51">
        <f>'検証シート　FIB1.27'!I17</f>
        <v>36</v>
      </c>
      <c r="J17" s="95">
        <f t="shared" si="6"/>
        <v>2864.3112741097871</v>
      </c>
      <c r="K17" s="96"/>
      <c r="L17" s="6">
        <f>IF(I17="","",(J17/I17)/LOOKUP(RIGHT($C$2,3),定数!$A$6:$A$13,定数!$B$6:$B$13))</f>
        <v>0.79564202058605193</v>
      </c>
      <c r="M17" s="45">
        <f t="shared" si="1"/>
        <v>2020</v>
      </c>
      <c r="N17" s="8">
        <v>43893</v>
      </c>
      <c r="O17" s="92">
        <v>107.08799999999999</v>
      </c>
      <c r="P17" s="92"/>
      <c r="Q17" s="93">
        <f>IF(O17="","",S17*L17*LOOKUP(RIGHT($C$2,3),定数!$A$6:$A$13,定数!$B$6:$B$13))</f>
        <v>3994.1229433420567</v>
      </c>
      <c r="R17" s="93"/>
      <c r="S17" s="94">
        <f t="shared" si="7"/>
        <v>50.200000000000955</v>
      </c>
      <c r="T17" s="94"/>
      <c r="U17" s="22">
        <f t="shared" si="2"/>
        <v>1</v>
      </c>
      <c r="V17">
        <f t="shared" si="3"/>
        <v>0</v>
      </c>
      <c r="W17" s="40">
        <f t="shared" si="8"/>
        <v>107351.05333333393</v>
      </c>
      <c r="X17" s="41">
        <f t="shared" si="9"/>
        <v>0.11060916958250888</v>
      </c>
      <c r="Y17">
        <f t="shared" si="4"/>
        <v>3994.1229433420567</v>
      </c>
      <c r="Z17" t="str">
        <f t="shared" si="5"/>
        <v/>
      </c>
    </row>
    <row r="18" spans="1:26" x14ac:dyDescent="0.15">
      <c r="A18" s="39">
        <v>10</v>
      </c>
      <c r="B18" s="89">
        <f t="shared" si="0"/>
        <v>99471.165413668292</v>
      </c>
      <c r="C18" s="89"/>
      <c r="D18" s="51">
        <f>'検証シート　FIB1.27'!D18</f>
        <v>2020</v>
      </c>
      <c r="E18" s="8">
        <f>'検証シート　FIB1.27'!E18</f>
        <v>43896</v>
      </c>
      <c r="F18" s="39" t="s">
        <v>3</v>
      </c>
      <c r="G18" s="92">
        <f>'検証シート　FIB1.27'!G18:H18</f>
        <v>105.89</v>
      </c>
      <c r="H18" s="92"/>
      <c r="I18" s="51">
        <f>'検証シート　FIB1.27'!I18</f>
        <v>44</v>
      </c>
      <c r="J18" s="95">
        <f t="shared" si="6"/>
        <v>2984.1349624100485</v>
      </c>
      <c r="K18" s="96"/>
      <c r="L18" s="6">
        <f>IF(I18="","",(J18/I18)/LOOKUP(RIGHT($C$2,3),定数!$A$6:$A$13,定数!$B$6:$B$13))</f>
        <v>0.67821249145682927</v>
      </c>
      <c r="M18" s="45">
        <f t="shared" si="1"/>
        <v>2020</v>
      </c>
      <c r="N18" s="8">
        <v>43896</v>
      </c>
      <c r="O18" s="92">
        <v>105.254</v>
      </c>
      <c r="P18" s="92"/>
      <c r="Q18" s="93">
        <f>IF(O18="","",S18*L18*LOOKUP(RIGHT($C$2,3),定数!$A$6:$A$13,定数!$B$6:$B$13))</f>
        <v>4313.4314456654047</v>
      </c>
      <c r="R18" s="93"/>
      <c r="S18" s="94">
        <f t="shared" si="7"/>
        <v>63.599999999999568</v>
      </c>
      <c r="T18" s="94"/>
      <c r="U18" s="22">
        <f t="shared" si="2"/>
        <v>2</v>
      </c>
      <c r="V18">
        <f t="shared" si="3"/>
        <v>0</v>
      </c>
      <c r="W18" s="40">
        <f t="shared" si="8"/>
        <v>107351.05333333393</v>
      </c>
      <c r="X18" s="41">
        <f t="shared" si="9"/>
        <v>7.3402986510043178E-2</v>
      </c>
      <c r="Y18">
        <f t="shared" si="4"/>
        <v>4313.4314456654047</v>
      </c>
      <c r="Z18" t="str">
        <f t="shared" si="5"/>
        <v/>
      </c>
    </row>
    <row r="19" spans="1:26" x14ac:dyDescent="0.15">
      <c r="A19" s="39">
        <v>11</v>
      </c>
      <c r="B19" s="89">
        <f t="shared" si="0"/>
        <v>103784.5968593337</v>
      </c>
      <c r="C19" s="89"/>
      <c r="D19" s="51">
        <f>'検証シート　FIB1.27'!D19</f>
        <v>2020</v>
      </c>
      <c r="E19" s="8">
        <f>'検証シート　FIB1.27'!E19</f>
        <v>43896</v>
      </c>
      <c r="F19" s="39" t="s">
        <v>3</v>
      </c>
      <c r="G19" s="92">
        <f>'検証シート　FIB1.27'!G19:H19</f>
        <v>105.76</v>
      </c>
      <c r="H19" s="92"/>
      <c r="I19" s="51">
        <f>'検証シート　FIB1.27'!I19</f>
        <v>25</v>
      </c>
      <c r="J19" s="95">
        <f t="shared" si="6"/>
        <v>3113.537905780011</v>
      </c>
      <c r="K19" s="96"/>
      <c r="L19" s="6">
        <f>IF(I19="","",(J19/I19)/LOOKUP(RIGHT($C$2,3),定数!$A$6:$A$13,定数!$B$6:$B$13))</f>
        <v>1.2454151623120042</v>
      </c>
      <c r="M19" s="45">
        <f t="shared" si="1"/>
        <v>2020</v>
      </c>
      <c r="N19" s="8">
        <v>43896</v>
      </c>
      <c r="O19" s="92">
        <v>105.337</v>
      </c>
      <c r="P19" s="92"/>
      <c r="Q19" s="93">
        <f>IF(O19="","",S19*L19*LOOKUP(RIGHT($C$2,3),定数!$A$6:$A$13,定数!$B$6:$B$13))</f>
        <v>5268.1061365798005</v>
      </c>
      <c r="R19" s="93"/>
      <c r="S19" s="94">
        <f t="shared" si="7"/>
        <v>42.300000000000182</v>
      </c>
      <c r="T19" s="94"/>
      <c r="U19" s="22">
        <f t="shared" si="2"/>
        <v>3</v>
      </c>
      <c r="V19">
        <f t="shared" si="3"/>
        <v>0</v>
      </c>
      <c r="W19" s="40">
        <f t="shared" si="8"/>
        <v>107351.05333333393</v>
      </c>
      <c r="X19" s="41">
        <f t="shared" si="9"/>
        <v>3.3222370561433401E-2</v>
      </c>
      <c r="Y19">
        <f t="shared" si="4"/>
        <v>5268.1061365798005</v>
      </c>
      <c r="Z19" t="str">
        <f t="shared" si="5"/>
        <v/>
      </c>
    </row>
    <row r="20" spans="1:26" x14ac:dyDescent="0.15">
      <c r="A20" s="39">
        <v>12</v>
      </c>
      <c r="B20" s="89">
        <f t="shared" si="0"/>
        <v>109052.7029959135</v>
      </c>
      <c r="C20" s="89"/>
      <c r="D20" s="51">
        <f>'検証シート　FIB1.27'!D20</f>
        <v>2020</v>
      </c>
      <c r="E20" s="8">
        <f>'検証シート　FIB1.27'!E20</f>
        <v>43899</v>
      </c>
      <c r="F20" s="39" t="s">
        <v>3</v>
      </c>
      <c r="G20" s="92">
        <f>'検証シート　FIB1.27'!G20:H20</f>
        <v>102.02</v>
      </c>
      <c r="H20" s="92"/>
      <c r="I20" s="51">
        <f>'検証シート　FIB1.27'!I20</f>
        <v>57</v>
      </c>
      <c r="J20" s="95">
        <f t="shared" si="6"/>
        <v>3271.5810898774048</v>
      </c>
      <c r="K20" s="96"/>
      <c r="L20" s="6">
        <f>IF(I20="","",(J20/I20)/LOOKUP(RIGHT($C$2,3),定数!$A$6:$A$13,定数!$B$6:$B$13))</f>
        <v>0.57396159471533414</v>
      </c>
      <c r="M20" s="45">
        <f t="shared" si="1"/>
        <v>2020</v>
      </c>
      <c r="N20" s="8">
        <v>43900</v>
      </c>
      <c r="O20" s="92">
        <v>102.59</v>
      </c>
      <c r="P20" s="92"/>
      <c r="Q20" s="93">
        <f>IF(O20="","",S20*L20*LOOKUP(RIGHT($C$2,3),定数!$A$6:$A$13,定数!$B$6:$B$13))</f>
        <v>-3271.5810898774471</v>
      </c>
      <c r="R20" s="93"/>
      <c r="S20" s="94">
        <f t="shared" si="7"/>
        <v>-57.000000000000739</v>
      </c>
      <c r="T20" s="94"/>
      <c r="U20" s="22">
        <f t="shared" si="2"/>
        <v>0</v>
      </c>
      <c r="V20">
        <f t="shared" si="3"/>
        <v>1</v>
      </c>
      <c r="W20" s="40">
        <f t="shared" si="8"/>
        <v>109052.7029959135</v>
      </c>
      <c r="X20" s="41">
        <f t="shared" si="9"/>
        <v>0</v>
      </c>
      <c r="Y20" t="str">
        <f t="shared" si="4"/>
        <v/>
      </c>
      <c r="Z20">
        <f t="shared" si="5"/>
        <v>-3271.5810898774471</v>
      </c>
    </row>
    <row r="21" spans="1:26" x14ac:dyDescent="0.15">
      <c r="A21" s="39">
        <v>13</v>
      </c>
      <c r="B21" s="89">
        <f t="shared" si="0"/>
        <v>105781.12190603605</v>
      </c>
      <c r="C21" s="89"/>
      <c r="D21" s="51">
        <f>'検証シート　FIB1.27'!D21</f>
        <v>2020</v>
      </c>
      <c r="E21" s="8">
        <f>'検証シート　FIB1.27'!E21</f>
        <v>43902</v>
      </c>
      <c r="F21" s="39" t="s">
        <v>3</v>
      </c>
      <c r="G21" s="92">
        <f>'検証シート　FIB1.27'!G21:H21</f>
        <v>103.63</v>
      </c>
      <c r="H21" s="92"/>
      <c r="I21" s="51">
        <f>'検証シート　FIB1.27'!I21</f>
        <v>27</v>
      </c>
      <c r="J21" s="95">
        <f t="shared" si="6"/>
        <v>3173.4336571810813</v>
      </c>
      <c r="K21" s="96"/>
      <c r="L21" s="6">
        <f>IF(I21="","",(J21/I21)/LOOKUP(RIGHT($C$2,3),定数!$A$6:$A$13,定数!$B$6:$B$13))</f>
        <v>1.1753457989559559</v>
      </c>
      <c r="M21" s="45">
        <f t="shared" si="1"/>
        <v>2020</v>
      </c>
      <c r="N21" s="8">
        <v>43902</v>
      </c>
      <c r="O21" s="92">
        <v>103.9</v>
      </c>
      <c r="P21" s="92"/>
      <c r="Q21" s="93">
        <f>IF(O21="","",S21*L21*LOOKUP(RIGHT($C$2,3),定数!$A$6:$A$13,定数!$B$6:$B$13))</f>
        <v>-3173.4336571812014</v>
      </c>
      <c r="R21" s="93"/>
      <c r="S21" s="94">
        <f t="shared" si="7"/>
        <v>-27.000000000001023</v>
      </c>
      <c r="T21" s="94"/>
      <c r="U21" s="22">
        <f t="shared" si="2"/>
        <v>0</v>
      </c>
      <c r="V21">
        <f t="shared" si="3"/>
        <v>2</v>
      </c>
      <c r="W21" s="40">
        <f t="shared" si="8"/>
        <v>109052.7029959135</v>
      </c>
      <c r="X21" s="41">
        <f t="shared" si="9"/>
        <v>3.0000000000000471E-2</v>
      </c>
      <c r="Y21" t="str">
        <f t="shared" si="4"/>
        <v/>
      </c>
      <c r="Z21">
        <f t="shared" si="5"/>
        <v>-3173.4336571812014</v>
      </c>
    </row>
    <row r="22" spans="1:26" x14ac:dyDescent="0.15">
      <c r="A22" s="39">
        <v>14</v>
      </c>
      <c r="B22" s="89">
        <f t="shared" si="0"/>
        <v>102607.68824885484</v>
      </c>
      <c r="C22" s="89"/>
      <c r="D22" s="51">
        <f>'検証シート　FIB1.27'!D22</f>
        <v>2020</v>
      </c>
      <c r="E22" s="8">
        <f>'検証シート　FIB1.27'!E22</f>
        <v>43903</v>
      </c>
      <c r="F22" s="39" t="s">
        <v>4</v>
      </c>
      <c r="G22" s="92">
        <f>'検証シート　FIB1.27'!G22:H22</f>
        <v>105.65</v>
      </c>
      <c r="H22" s="92"/>
      <c r="I22" s="51">
        <f>'検証シート　FIB1.27'!I22</f>
        <v>77</v>
      </c>
      <c r="J22" s="95">
        <f t="shared" si="6"/>
        <v>3078.2306474656452</v>
      </c>
      <c r="K22" s="96"/>
      <c r="L22" s="6">
        <f>IF(I22="","",(J22/I22)/LOOKUP(RIGHT($C$2,3),定数!$A$6:$A$13,定数!$B$6:$B$13))</f>
        <v>0.3997702139565773</v>
      </c>
      <c r="M22" s="45">
        <f t="shared" si="1"/>
        <v>2020</v>
      </c>
      <c r="N22" s="8">
        <v>43903</v>
      </c>
      <c r="O22" s="92">
        <v>106.804</v>
      </c>
      <c r="P22" s="92"/>
      <c r="Q22" s="93">
        <f>IF(O22="","",S22*L22*LOOKUP(RIGHT($C$2,3),定数!$A$6:$A$13,定数!$B$6:$B$13))</f>
        <v>4613.348269058888</v>
      </c>
      <c r="R22" s="93"/>
      <c r="S22" s="94">
        <f t="shared" si="7"/>
        <v>115.39999999999964</v>
      </c>
      <c r="T22" s="94"/>
      <c r="U22" s="22">
        <f t="shared" si="2"/>
        <v>1</v>
      </c>
      <c r="V22">
        <f t="shared" si="3"/>
        <v>0</v>
      </c>
      <c r="W22" s="40">
        <f t="shared" si="8"/>
        <v>109052.7029959135</v>
      </c>
      <c r="X22" s="41">
        <f t="shared" si="9"/>
        <v>5.9100000000001485E-2</v>
      </c>
      <c r="Y22">
        <f t="shared" si="4"/>
        <v>4613.348269058888</v>
      </c>
      <c r="Z22" t="str">
        <f t="shared" si="5"/>
        <v/>
      </c>
    </row>
    <row r="23" spans="1:26" x14ac:dyDescent="0.15">
      <c r="A23" s="39">
        <v>15</v>
      </c>
      <c r="B23" s="89">
        <f t="shared" si="0"/>
        <v>107221.03651791373</v>
      </c>
      <c r="C23" s="89"/>
      <c r="D23" s="51">
        <f>'検証シート　FIB1.27'!D23</f>
        <v>2020</v>
      </c>
      <c r="E23" s="8">
        <f>'検証シート　FIB1.27'!E23</f>
        <v>43906</v>
      </c>
      <c r="F23" s="39" t="s">
        <v>3</v>
      </c>
      <c r="G23" s="92">
        <f>'検証シート　FIB1.27'!G23:H23</f>
        <v>106</v>
      </c>
      <c r="H23" s="92"/>
      <c r="I23" s="51">
        <f>'検証シート　FIB1.27'!I23</f>
        <v>74</v>
      </c>
      <c r="J23" s="95">
        <f t="shared" si="6"/>
        <v>3216.631095537412</v>
      </c>
      <c r="K23" s="96"/>
      <c r="L23" s="6">
        <f>IF(I23="","",(J23/I23)/LOOKUP(RIGHT($C$2,3),定数!$A$6:$A$13,定数!$B$6:$B$13))</f>
        <v>0.43467987777532591</v>
      </c>
      <c r="M23" s="45">
        <f t="shared" si="1"/>
        <v>2020</v>
      </c>
      <c r="N23" s="8">
        <v>43907</v>
      </c>
      <c r="O23" s="92">
        <v>106.74</v>
      </c>
      <c r="P23" s="92"/>
      <c r="Q23" s="93">
        <f>IF(O23="","",S23*L23*LOOKUP(RIGHT($C$2,3),定数!$A$6:$A$13,定数!$B$6:$B$13))</f>
        <v>-3216.6310955373897</v>
      </c>
      <c r="R23" s="93"/>
      <c r="S23" s="94">
        <f t="shared" si="7"/>
        <v>-73.999999999999488</v>
      </c>
      <c r="T23" s="94"/>
      <c r="U23" t="str">
        <f t="shared" ref="U23:V74" si="10">IF(R23&lt;&gt;"",IF(R23&lt;0,1+U22,0),"")</f>
        <v/>
      </c>
      <c r="V23">
        <f t="shared" si="3"/>
        <v>1</v>
      </c>
      <c r="W23" s="40">
        <f t="shared" si="8"/>
        <v>109052.7029959135</v>
      </c>
      <c r="X23" s="41">
        <f t="shared" si="9"/>
        <v>1.6796158441560127E-2</v>
      </c>
      <c r="Y23" t="str">
        <f t="shared" si="4"/>
        <v/>
      </c>
      <c r="Z23">
        <f t="shared" si="5"/>
        <v>-3216.6310955373897</v>
      </c>
    </row>
    <row r="24" spans="1:26" x14ac:dyDescent="0.15">
      <c r="A24" s="39">
        <v>16</v>
      </c>
      <c r="B24" s="89">
        <f t="shared" si="0"/>
        <v>104004.40542237634</v>
      </c>
      <c r="C24" s="89"/>
      <c r="D24" s="51">
        <f>'検証シート　FIB1.27'!D24</f>
        <v>2020</v>
      </c>
      <c r="E24" s="8">
        <f>'検証シート　FIB1.27'!E24</f>
        <v>43907</v>
      </c>
      <c r="F24" s="39" t="s">
        <v>4</v>
      </c>
      <c r="G24" s="92">
        <f>'検証シート　FIB1.27'!G24:H24</f>
        <v>106.72</v>
      </c>
      <c r="H24" s="92"/>
      <c r="I24" s="51">
        <f>'検証シート　FIB1.27'!I24</f>
        <v>50</v>
      </c>
      <c r="J24" s="95">
        <f t="shared" si="6"/>
        <v>3120.1321626712902</v>
      </c>
      <c r="K24" s="96"/>
      <c r="L24" s="6">
        <f>IF(I24="","",(J24/I24)/LOOKUP(RIGHT($C$2,3),定数!$A$6:$A$13,定数!$B$6:$B$13))</f>
        <v>0.62402643253425805</v>
      </c>
      <c r="M24" s="45">
        <f t="shared" si="1"/>
        <v>2020</v>
      </c>
      <c r="N24" s="8">
        <v>43907</v>
      </c>
      <c r="O24" s="92">
        <v>107.438</v>
      </c>
      <c r="P24" s="92"/>
      <c r="Q24" s="93">
        <f>IF(O24="","",S24*L24*LOOKUP(RIGHT($C$2,3),定数!$A$6:$A$13,定数!$B$6:$B$13))</f>
        <v>4480.5097855959948</v>
      </c>
      <c r="R24" s="93"/>
      <c r="S24" s="94">
        <f t="shared" si="7"/>
        <v>71.800000000000352</v>
      </c>
      <c r="T24" s="94"/>
      <c r="U24" t="str">
        <f t="shared" si="10"/>
        <v/>
      </c>
      <c r="V24">
        <f t="shared" si="3"/>
        <v>0</v>
      </c>
      <c r="W24" s="40">
        <f t="shared" si="8"/>
        <v>109052.7029959135</v>
      </c>
      <c r="X24" s="41">
        <f t="shared" si="9"/>
        <v>4.6292273688313235E-2</v>
      </c>
      <c r="Y24">
        <f t="shared" si="4"/>
        <v>4480.5097855959948</v>
      </c>
      <c r="Z24" t="str">
        <f t="shared" si="5"/>
        <v/>
      </c>
    </row>
    <row r="25" spans="1:26" x14ac:dyDescent="0.15">
      <c r="A25" s="39">
        <v>17</v>
      </c>
      <c r="B25" s="89">
        <f t="shared" si="0"/>
        <v>108484.91520797233</v>
      </c>
      <c r="C25" s="89"/>
      <c r="D25" s="51">
        <f>'検証シート　FIB1.27'!D25</f>
        <v>2020</v>
      </c>
      <c r="E25" s="8">
        <f>'検証シート　FIB1.27'!E25</f>
        <v>43907</v>
      </c>
      <c r="F25" s="39" t="s">
        <v>4</v>
      </c>
      <c r="G25" s="92">
        <f>'検証シート　FIB1.27'!G25:H25</f>
        <v>107.15</v>
      </c>
      <c r="H25" s="92"/>
      <c r="I25" s="51">
        <f>'検証シート　FIB1.27'!I25</f>
        <v>44</v>
      </c>
      <c r="J25" s="95">
        <f t="shared" si="6"/>
        <v>3254.5474562391696</v>
      </c>
      <c r="K25" s="96"/>
      <c r="L25" s="6">
        <f>IF(I25="","",(J25/I25)/LOOKUP(RIGHT($C$2,3),定数!$A$6:$A$13,定数!$B$6:$B$13))</f>
        <v>0.73966987641799309</v>
      </c>
      <c r="M25" s="45">
        <f t="shared" si="1"/>
        <v>2020</v>
      </c>
      <c r="N25" s="8">
        <v>43907</v>
      </c>
      <c r="O25" s="92">
        <v>107.767</v>
      </c>
      <c r="P25" s="92"/>
      <c r="Q25" s="93">
        <f>IF(O25="","",S25*L25*LOOKUP(RIGHT($C$2,3),定数!$A$6:$A$13,定数!$B$6:$B$13))</f>
        <v>4563.7631374989451</v>
      </c>
      <c r="R25" s="93"/>
      <c r="S25" s="94">
        <f t="shared" si="7"/>
        <v>61.699999999999022</v>
      </c>
      <c r="T25" s="94"/>
      <c r="U25" t="str">
        <f t="shared" si="10"/>
        <v/>
      </c>
      <c r="V25">
        <f t="shared" si="3"/>
        <v>0</v>
      </c>
      <c r="W25" s="40">
        <f t="shared" si="8"/>
        <v>109052.7029959135</v>
      </c>
      <c r="X25" s="41">
        <f t="shared" si="9"/>
        <v>5.2065448388055602E-3</v>
      </c>
      <c r="Y25">
        <f t="shared" si="4"/>
        <v>4563.7631374989451</v>
      </c>
      <c r="Z25" t="str">
        <f t="shared" si="5"/>
        <v/>
      </c>
    </row>
    <row r="26" spans="1:26" x14ac:dyDescent="0.15">
      <c r="A26" s="39">
        <v>18</v>
      </c>
      <c r="B26" s="89">
        <f t="shared" si="0"/>
        <v>113048.67834547127</v>
      </c>
      <c r="C26" s="89"/>
      <c r="D26" s="51">
        <f>'検証シート　FIB1.27'!D26</f>
        <v>2020</v>
      </c>
      <c r="E26" s="8">
        <f>'検証シート　FIB1.27'!E26</f>
        <v>43907</v>
      </c>
      <c r="F26" s="39" t="s">
        <v>4</v>
      </c>
      <c r="G26" s="92">
        <f>'検証シート　FIB1.27'!G26:H26</f>
        <v>107.42</v>
      </c>
      <c r="H26" s="92"/>
      <c r="I26" s="51">
        <f>'検証シート　FIB1.27'!I26</f>
        <v>65</v>
      </c>
      <c r="J26" s="95">
        <f t="shared" si="6"/>
        <v>3391.4603503641379</v>
      </c>
      <c r="K26" s="96"/>
      <c r="L26" s="6">
        <f>IF(I26="","",(J26/I26)/LOOKUP(RIGHT($C$2,3),定数!$A$6:$A$13,定数!$B$6:$B$13))</f>
        <v>0.52176313082525194</v>
      </c>
      <c r="M26" s="45">
        <f t="shared" si="1"/>
        <v>2020</v>
      </c>
      <c r="N26" s="8">
        <v>43908</v>
      </c>
      <c r="O26" s="92">
        <v>106.77</v>
      </c>
      <c r="P26" s="92"/>
      <c r="Q26" s="93">
        <f>IF(O26="","",S26*L26*LOOKUP(RIGHT($C$2,3),定数!$A$6:$A$13,定数!$B$6:$B$13))</f>
        <v>-3391.4603503641674</v>
      </c>
      <c r="R26" s="93"/>
      <c r="S26" s="94">
        <f t="shared" si="7"/>
        <v>-65.000000000000568</v>
      </c>
      <c r="T26" s="94"/>
      <c r="U26" t="str">
        <f t="shared" si="10"/>
        <v/>
      </c>
      <c r="V26">
        <f t="shared" si="3"/>
        <v>1</v>
      </c>
      <c r="W26" s="40">
        <f t="shared" si="8"/>
        <v>113048.67834547127</v>
      </c>
      <c r="X26" s="41">
        <f t="shared" si="9"/>
        <v>0</v>
      </c>
      <c r="Y26" t="str">
        <f t="shared" si="4"/>
        <v/>
      </c>
      <c r="Z26">
        <f t="shared" si="5"/>
        <v>-3391.4603503641674</v>
      </c>
    </row>
    <row r="27" spans="1:26" x14ac:dyDescent="0.15">
      <c r="A27" s="39">
        <v>19</v>
      </c>
      <c r="B27" s="89">
        <f t="shared" si="0"/>
        <v>109657.2179951071</v>
      </c>
      <c r="C27" s="89"/>
      <c r="D27" s="51">
        <f>'検証シート　FIB1.27'!D27</f>
        <v>2020</v>
      </c>
      <c r="E27" s="8">
        <f>'検証シート　FIB1.27'!E27</f>
        <v>43909</v>
      </c>
      <c r="F27" s="39" t="s">
        <v>4</v>
      </c>
      <c r="G27" s="92">
        <f>'検証シート　FIB1.27'!G27:H27</f>
        <v>109.23</v>
      </c>
      <c r="H27" s="92"/>
      <c r="I27" s="51">
        <f>'検証シート　FIB1.27'!I27</f>
        <v>79</v>
      </c>
      <c r="J27" s="95">
        <f t="shared" si="6"/>
        <v>3289.7165398532129</v>
      </c>
      <c r="K27" s="96"/>
      <c r="L27" s="6">
        <f>IF(I27="","",(J27/I27)/LOOKUP(RIGHT($C$2,3),定数!$A$6:$A$13,定数!$B$6:$B$13))</f>
        <v>0.41641981517129273</v>
      </c>
      <c r="M27" s="45">
        <f t="shared" si="1"/>
        <v>2020</v>
      </c>
      <c r="N27" s="8">
        <v>43909</v>
      </c>
      <c r="O27" s="92">
        <v>110.39400000000001</v>
      </c>
      <c r="P27" s="92"/>
      <c r="Q27" s="93">
        <f>IF(O27="","",S27*L27*LOOKUP(RIGHT($C$2,3),定数!$A$6:$A$13,定数!$B$6:$B$13))</f>
        <v>4847.1266485938531</v>
      </c>
      <c r="R27" s="93"/>
      <c r="S27" s="94">
        <f t="shared" si="7"/>
        <v>116.40000000000015</v>
      </c>
      <c r="T27" s="94"/>
      <c r="U27" t="str">
        <f t="shared" si="10"/>
        <v/>
      </c>
      <c r="V27">
        <f t="shared" si="3"/>
        <v>0</v>
      </c>
      <c r="W27" s="40">
        <f t="shared" si="8"/>
        <v>113048.67834547127</v>
      </c>
      <c r="X27" s="41">
        <f t="shared" si="9"/>
        <v>3.0000000000000249E-2</v>
      </c>
      <c r="Y27">
        <f t="shared" si="4"/>
        <v>4847.1266485938531</v>
      </c>
      <c r="Z27" t="str">
        <f t="shared" si="5"/>
        <v/>
      </c>
    </row>
    <row r="28" spans="1:26" x14ac:dyDescent="0.15">
      <c r="A28" s="39">
        <v>20</v>
      </c>
      <c r="B28" s="89">
        <f t="shared" si="0"/>
        <v>114504.34464370096</v>
      </c>
      <c r="C28" s="89"/>
      <c r="D28" s="51">
        <f>'検証シート　FIB1.27'!D28</f>
        <v>2020</v>
      </c>
      <c r="E28" s="8">
        <f>'検証シート　FIB1.27'!E28</f>
        <v>43916</v>
      </c>
      <c r="F28" s="39" t="s">
        <v>3</v>
      </c>
      <c r="G28" s="92">
        <f>'検証シート　FIB1.27'!G28:H28</f>
        <v>109.33</v>
      </c>
      <c r="H28" s="92"/>
      <c r="I28" s="51">
        <f>'検証シート　FIB1.27'!I28</f>
        <v>74</v>
      </c>
      <c r="J28" s="95">
        <f t="shared" si="6"/>
        <v>3435.1303393110284</v>
      </c>
      <c r="K28" s="96"/>
      <c r="L28" s="6">
        <f>IF(I28="","",(J28/I28)/LOOKUP(RIGHT($C$2,3),定数!$A$6:$A$13,定数!$B$6:$B$13))</f>
        <v>0.4642068026095984</v>
      </c>
      <c r="M28" s="46">
        <v>2014</v>
      </c>
      <c r="N28" s="8">
        <v>43917</v>
      </c>
      <c r="O28" s="92">
        <v>108.244</v>
      </c>
      <c r="P28" s="92"/>
      <c r="Q28" s="93">
        <f>IF(O28="","",S28*L28*LOOKUP(RIGHT($C$2,3),定数!$A$6:$A$13,定数!$B$6:$B$13))</f>
        <v>5041.2858763402319</v>
      </c>
      <c r="R28" s="93"/>
      <c r="S28" s="94">
        <f t="shared" si="7"/>
        <v>108.59999999999985</v>
      </c>
      <c r="T28" s="94"/>
      <c r="U28" t="str">
        <f t="shared" si="10"/>
        <v/>
      </c>
      <c r="V28">
        <f t="shared" si="3"/>
        <v>0</v>
      </c>
      <c r="W28" s="40">
        <f t="shared" si="8"/>
        <v>114504.34464370096</v>
      </c>
      <c r="X28" s="41">
        <f t="shared" si="9"/>
        <v>0</v>
      </c>
      <c r="Y28">
        <f t="shared" si="4"/>
        <v>5041.2858763402319</v>
      </c>
      <c r="Z28" t="str">
        <f t="shared" si="5"/>
        <v/>
      </c>
    </row>
    <row r="29" spans="1:26" x14ac:dyDescent="0.15">
      <c r="A29" s="39">
        <v>21</v>
      </c>
      <c r="B29" s="89">
        <f t="shared" si="0"/>
        <v>119545.63052004119</v>
      </c>
      <c r="C29" s="89"/>
      <c r="D29" s="51">
        <f>'検証シート　FIB1.27'!D29</f>
        <v>2020</v>
      </c>
      <c r="E29" s="8">
        <f>'検証シート　FIB1.27'!E29</f>
        <v>43921</v>
      </c>
      <c r="F29" s="39" t="s">
        <v>4</v>
      </c>
      <c r="G29" s="92">
        <f>'検証シート　FIB1.27'!G29:H29</f>
        <v>108.62</v>
      </c>
      <c r="H29" s="92"/>
      <c r="I29" s="51">
        <f>'検証シート　FIB1.27'!I29</f>
        <v>30</v>
      </c>
      <c r="J29" s="95">
        <f t="shared" si="6"/>
        <v>3586.3689156012356</v>
      </c>
      <c r="K29" s="96"/>
      <c r="L29" s="6">
        <f>IF(I29="","",(J29/I29)/LOOKUP(RIGHT($C$2,3),定数!$A$6:$A$13,定数!$B$6:$B$13))</f>
        <v>1.1954563052004119</v>
      </c>
      <c r="M29" s="45">
        <f t="shared" si="1"/>
        <v>2020</v>
      </c>
      <c r="N29" s="8">
        <v>43921</v>
      </c>
      <c r="O29" s="92">
        <v>108.32</v>
      </c>
      <c r="P29" s="92"/>
      <c r="Q29" s="93">
        <f>IF(O29="","",S29*L29*LOOKUP(RIGHT($C$2,3),定数!$A$6:$A$13,定数!$B$6:$B$13))</f>
        <v>-3586.3689156013711</v>
      </c>
      <c r="R29" s="93"/>
      <c r="S29" s="94">
        <f t="shared" si="7"/>
        <v>-30.000000000001137</v>
      </c>
      <c r="T29" s="94"/>
      <c r="U29" t="str">
        <f t="shared" si="10"/>
        <v/>
      </c>
      <c r="V29">
        <f t="shared" si="3"/>
        <v>1</v>
      </c>
      <c r="W29" s="40">
        <f t="shared" si="8"/>
        <v>119545.63052004119</v>
      </c>
      <c r="X29" s="41">
        <f t="shared" si="9"/>
        <v>0</v>
      </c>
      <c r="Y29" t="str">
        <f t="shared" si="4"/>
        <v/>
      </c>
      <c r="Z29">
        <f t="shared" si="5"/>
        <v>-3586.3689156013711</v>
      </c>
    </row>
    <row r="30" spans="1:26" x14ac:dyDescent="0.15">
      <c r="A30" s="39">
        <v>22</v>
      </c>
      <c r="B30" s="89">
        <f t="shared" si="0"/>
        <v>115959.26160443982</v>
      </c>
      <c r="C30" s="89"/>
      <c r="D30" s="51">
        <f>'検証シート　FIB1.27'!D30</f>
        <v>2020</v>
      </c>
      <c r="E30" s="8">
        <f>'検証シート　FIB1.27'!E30</f>
        <v>43936</v>
      </c>
      <c r="F30" s="39" t="s">
        <v>3</v>
      </c>
      <c r="G30" s="92">
        <f>'検証シート　FIB1.27'!G30:H30</f>
        <v>107.06</v>
      </c>
      <c r="H30" s="92"/>
      <c r="I30" s="51">
        <f>'検証シート　FIB1.27'!I30</f>
        <v>13</v>
      </c>
      <c r="J30" s="95">
        <f t="shared" si="6"/>
        <v>3478.7778481331943</v>
      </c>
      <c r="K30" s="96"/>
      <c r="L30" s="6">
        <f>IF(I30="","",(J30/I30)/LOOKUP(RIGHT($C$2,3),定数!$A$6:$A$13,定数!$B$6:$B$13))</f>
        <v>2.675982960102457</v>
      </c>
      <c r="M30" s="45">
        <f t="shared" si="1"/>
        <v>2020</v>
      </c>
      <c r="N30" s="8">
        <v>43936</v>
      </c>
      <c r="O30" s="92">
        <v>107.19</v>
      </c>
      <c r="P30" s="92"/>
      <c r="Q30" s="93">
        <f>IF(O30="","",S30*L30*LOOKUP(RIGHT($C$2,3),定数!$A$6:$A$13,定数!$B$6:$B$13))</f>
        <v>-3478.7778481330724</v>
      </c>
      <c r="R30" s="93"/>
      <c r="S30" s="94">
        <f t="shared" si="7"/>
        <v>-12.999999999999545</v>
      </c>
      <c r="T30" s="94"/>
      <c r="U30" t="str">
        <f t="shared" si="10"/>
        <v/>
      </c>
      <c r="V30">
        <f t="shared" si="3"/>
        <v>2</v>
      </c>
      <c r="W30" s="40">
        <f t="shared" si="8"/>
        <v>119545.63052004119</v>
      </c>
      <c r="X30" s="41">
        <f t="shared" si="9"/>
        <v>3.0000000000001137E-2</v>
      </c>
      <c r="Y30" t="str">
        <f t="shared" si="4"/>
        <v/>
      </c>
      <c r="Z30">
        <f t="shared" si="5"/>
        <v>-3478.7778481330724</v>
      </c>
    </row>
    <row r="31" spans="1:26" x14ac:dyDescent="0.15">
      <c r="A31" s="39">
        <v>23</v>
      </c>
      <c r="B31" s="89">
        <f t="shared" si="0"/>
        <v>112480.48375630674</v>
      </c>
      <c r="C31" s="89"/>
      <c r="D31" s="51">
        <f>'検証シート　FIB1.27'!D31</f>
        <v>2020</v>
      </c>
      <c r="E31" s="8">
        <f>'検証シート　FIB1.27'!E31</f>
        <v>43952</v>
      </c>
      <c r="F31" s="39" t="s">
        <v>4</v>
      </c>
      <c r="G31" s="92">
        <f>'検証シート　FIB1.27'!G31:H31</f>
        <v>107.31</v>
      </c>
      <c r="H31" s="92"/>
      <c r="I31" s="51">
        <f>'検証シート　FIB1.27'!I31</f>
        <v>29</v>
      </c>
      <c r="J31" s="95">
        <f t="shared" si="6"/>
        <v>3374.4145126892022</v>
      </c>
      <c r="K31" s="96"/>
      <c r="L31" s="6">
        <f>IF(I31="","",(J31/I31)/LOOKUP(RIGHT($C$2,3),定数!$A$6:$A$13,定数!$B$6:$B$13))</f>
        <v>1.1635912112721387</v>
      </c>
      <c r="M31" s="45">
        <f t="shared" si="1"/>
        <v>2020</v>
      </c>
      <c r="N31" s="8">
        <v>43952</v>
      </c>
      <c r="O31" s="92">
        <v>107.02</v>
      </c>
      <c r="P31" s="92"/>
      <c r="Q31" s="93">
        <f>IF(O31="","",S31*L31*LOOKUP(RIGHT($C$2,3),定数!$A$6:$A$13,定数!$B$6:$B$13))</f>
        <v>-3374.4145126892754</v>
      </c>
      <c r="R31" s="93"/>
      <c r="S31" s="94">
        <f t="shared" si="7"/>
        <v>-29.000000000000625</v>
      </c>
      <c r="T31" s="94"/>
      <c r="U31" t="str">
        <f t="shared" si="10"/>
        <v/>
      </c>
      <c r="V31">
        <f t="shared" si="3"/>
        <v>3</v>
      </c>
      <c r="W31" s="40">
        <f t="shared" si="8"/>
        <v>119545.63052004119</v>
      </c>
      <c r="X31" s="41">
        <f t="shared" si="9"/>
        <v>5.9100000000000152E-2</v>
      </c>
      <c r="Y31" t="str">
        <f t="shared" si="4"/>
        <v/>
      </c>
      <c r="Z31">
        <f t="shared" si="5"/>
        <v>-3374.4145126892754</v>
      </c>
    </row>
    <row r="32" spans="1:26" x14ac:dyDescent="0.15">
      <c r="A32" s="39">
        <v>24</v>
      </c>
      <c r="B32" s="89">
        <f t="shared" si="0"/>
        <v>109106.06924361747</v>
      </c>
      <c r="C32" s="89"/>
      <c r="D32" s="51">
        <f>'検証シート　FIB1.27'!D32</f>
        <v>2020</v>
      </c>
      <c r="E32" s="8">
        <f>'検証シート　FIB1.27'!E32</f>
        <v>43955</v>
      </c>
      <c r="F32" s="39" t="s">
        <v>3</v>
      </c>
      <c r="G32" s="92">
        <f>'検証シート　FIB1.27'!G32:H32</f>
        <v>106.69</v>
      </c>
      <c r="H32" s="92"/>
      <c r="I32" s="51">
        <f>'検証シート　FIB1.27'!I32</f>
        <v>25</v>
      </c>
      <c r="J32" s="95">
        <f t="shared" si="6"/>
        <v>3273.1820773085242</v>
      </c>
      <c r="K32" s="96"/>
      <c r="L32" s="6">
        <f>IF(I32="","",(J32/I32)/LOOKUP(RIGHT($C$2,3),定数!$A$6:$A$13,定数!$B$6:$B$13))</f>
        <v>1.3092728309234096</v>
      </c>
      <c r="M32" s="45">
        <f t="shared" si="1"/>
        <v>2020</v>
      </c>
      <c r="N32" s="8">
        <v>43955</v>
      </c>
      <c r="O32" s="92">
        <v>106.94</v>
      </c>
      <c r="P32" s="92"/>
      <c r="Q32" s="93">
        <f>IF(O32="","",S32*L32*LOOKUP(RIGHT($C$2,3),定数!$A$6:$A$13,定数!$B$6:$B$13))</f>
        <v>-3273.1820773085237</v>
      </c>
      <c r="R32" s="93"/>
      <c r="S32" s="94">
        <f t="shared" si="7"/>
        <v>-25</v>
      </c>
      <c r="T32" s="94"/>
      <c r="U32" t="str">
        <f t="shared" si="10"/>
        <v/>
      </c>
      <c r="V32">
        <f t="shared" si="3"/>
        <v>4</v>
      </c>
      <c r="W32" s="40">
        <f t="shared" si="8"/>
        <v>119545.63052004119</v>
      </c>
      <c r="X32" s="41">
        <f t="shared" si="9"/>
        <v>8.732700000000071E-2</v>
      </c>
      <c r="Y32" t="str">
        <f t="shared" si="4"/>
        <v/>
      </c>
      <c r="Z32">
        <f t="shared" si="5"/>
        <v>-3273.1820773085237</v>
      </c>
    </row>
    <row r="33" spans="1:26" x14ac:dyDescent="0.15">
      <c r="A33" s="39">
        <v>25</v>
      </c>
      <c r="B33" s="89">
        <f t="shared" si="0"/>
        <v>105832.88716630895</v>
      </c>
      <c r="C33" s="89"/>
      <c r="D33" s="51">
        <f>'検証シート　FIB1.27'!D33</f>
        <v>2020</v>
      </c>
      <c r="E33" s="8">
        <f>'検証シート　FIB1.27'!E33</f>
        <v>43962</v>
      </c>
      <c r="F33" s="39" t="s">
        <v>4</v>
      </c>
      <c r="G33" s="92">
        <f>'検証シート　FIB1.27'!G33:H33</f>
        <v>106.92</v>
      </c>
      <c r="H33" s="92"/>
      <c r="I33" s="51">
        <f>'検証シート　FIB1.27'!I33</f>
        <v>15</v>
      </c>
      <c r="J33" s="95">
        <f t="shared" si="6"/>
        <v>3174.9866149892687</v>
      </c>
      <c r="K33" s="96"/>
      <c r="L33" s="6">
        <f>IF(I33="","",(J33/I33)/LOOKUP(RIGHT($C$2,3),定数!$A$6:$A$13,定数!$B$6:$B$13))</f>
        <v>2.1166577433261788</v>
      </c>
      <c r="M33" s="45">
        <f t="shared" si="1"/>
        <v>2020</v>
      </c>
      <c r="N33" s="8">
        <v>43962</v>
      </c>
      <c r="O33" s="92">
        <v>107.131</v>
      </c>
      <c r="P33" s="92"/>
      <c r="Q33" s="93">
        <f>IF(O33="","",S33*L33*LOOKUP(RIGHT($C$2,3),定数!$A$6:$A$13,定数!$B$6:$B$13))</f>
        <v>4466.1478384182064</v>
      </c>
      <c r="R33" s="93"/>
      <c r="S33" s="94">
        <f t="shared" si="7"/>
        <v>21.099999999999852</v>
      </c>
      <c r="T33" s="94"/>
      <c r="U33" t="str">
        <f t="shared" si="10"/>
        <v/>
      </c>
      <c r="V33">
        <f t="shared" si="3"/>
        <v>0</v>
      </c>
      <c r="W33" s="40">
        <f t="shared" si="8"/>
        <v>119545.63052004119</v>
      </c>
      <c r="X33" s="41">
        <f t="shared" si="9"/>
        <v>0.11470719000000063</v>
      </c>
      <c r="Y33">
        <f t="shared" si="4"/>
        <v>4466.1478384182064</v>
      </c>
      <c r="Z33" t="str">
        <f t="shared" si="5"/>
        <v/>
      </c>
    </row>
    <row r="34" spans="1:26" x14ac:dyDescent="0.15">
      <c r="A34" s="39">
        <v>26</v>
      </c>
      <c r="B34" s="89">
        <f t="shared" si="0"/>
        <v>110299.03500472716</v>
      </c>
      <c r="C34" s="89"/>
      <c r="D34" s="51">
        <f>'検証シート　FIB1.27'!D34</f>
        <v>2020</v>
      </c>
      <c r="E34" s="8">
        <f>'検証シート　FIB1.27'!E34</f>
        <v>43962</v>
      </c>
      <c r="F34" s="39" t="s">
        <v>4</v>
      </c>
      <c r="G34" s="92">
        <f>'検証シート　FIB1.27'!G34:H34</f>
        <v>107.18</v>
      </c>
      <c r="H34" s="92"/>
      <c r="I34" s="51">
        <f>'検証シート　FIB1.27'!I34</f>
        <v>30</v>
      </c>
      <c r="J34" s="95">
        <f t="shared" si="6"/>
        <v>3308.9710501418149</v>
      </c>
      <c r="K34" s="96"/>
      <c r="L34" s="6">
        <f>IF(I34="","",(J34/I34)/LOOKUP(RIGHT($C$2,3),定数!$A$6:$A$13,定数!$B$6:$B$13))</f>
        <v>1.1029903500472715</v>
      </c>
      <c r="M34" s="45">
        <f t="shared" si="1"/>
        <v>2020</v>
      </c>
      <c r="N34" s="8">
        <v>43962</v>
      </c>
      <c r="O34" s="92">
        <v>107.61499999999999</v>
      </c>
      <c r="P34" s="92"/>
      <c r="Q34" s="93">
        <f>IF(O34="","",S34*L34*LOOKUP(RIGHT($C$2,3),定数!$A$6:$A$13,定数!$B$6:$B$13))</f>
        <v>4798.0080227054996</v>
      </c>
      <c r="R34" s="93"/>
      <c r="S34" s="94">
        <f t="shared" si="7"/>
        <v>43.499999999998806</v>
      </c>
      <c r="T34" s="94"/>
      <c r="U34" t="str">
        <f t="shared" si="10"/>
        <v/>
      </c>
      <c r="V34">
        <f t="shared" si="3"/>
        <v>0</v>
      </c>
      <c r="W34" s="40">
        <f t="shared" si="8"/>
        <v>119545.63052004119</v>
      </c>
      <c r="X34" s="41">
        <f t="shared" si="9"/>
        <v>7.7347833418000889E-2</v>
      </c>
      <c r="Y34">
        <f t="shared" si="4"/>
        <v>4798.0080227054996</v>
      </c>
      <c r="Z34" t="str">
        <f t="shared" si="5"/>
        <v/>
      </c>
    </row>
    <row r="35" spans="1:26" x14ac:dyDescent="0.15">
      <c r="A35" s="39">
        <v>27</v>
      </c>
      <c r="B35" s="89">
        <f t="shared" si="0"/>
        <v>115097.04302743266</v>
      </c>
      <c r="C35" s="89"/>
      <c r="D35" s="51">
        <f>'検証シート　FIB1.27'!D35</f>
        <v>2020</v>
      </c>
      <c r="E35" s="8">
        <f>'検証シート　FIB1.27'!E35</f>
        <v>43963</v>
      </c>
      <c r="F35" s="39" t="s">
        <v>3</v>
      </c>
      <c r="G35" s="92">
        <f>'検証シート　FIB1.27'!G35:H35</f>
        <v>107.23</v>
      </c>
      <c r="H35" s="92"/>
      <c r="I35" s="51">
        <f>'検証シート　FIB1.27'!I35</f>
        <v>19</v>
      </c>
      <c r="J35" s="95">
        <f t="shared" si="6"/>
        <v>3452.9112908229799</v>
      </c>
      <c r="K35" s="96"/>
      <c r="L35" s="6">
        <f>IF(I35="","",(J35/I35)/LOOKUP(RIGHT($C$2,3),定数!$A$6:$A$13,定数!$B$6:$B$13))</f>
        <v>1.8173217320120947</v>
      </c>
      <c r="M35" s="45">
        <f t="shared" si="1"/>
        <v>2020</v>
      </c>
      <c r="N35" s="8">
        <v>43964</v>
      </c>
      <c r="O35" s="92">
        <v>106.98099999999999</v>
      </c>
      <c r="P35" s="92"/>
      <c r="Q35" s="93">
        <f>IF(O35="","",S35*L35*LOOKUP(RIGHT($C$2,3),定数!$A$6:$A$13,定数!$B$6:$B$13))</f>
        <v>4525.1311127102872</v>
      </c>
      <c r="R35" s="93"/>
      <c r="S35" s="94">
        <f t="shared" si="7"/>
        <v>24.900000000000944</v>
      </c>
      <c r="T35" s="94"/>
      <c r="U35" t="str">
        <f t="shared" si="10"/>
        <v/>
      </c>
      <c r="V35">
        <f t="shared" si="3"/>
        <v>0</v>
      </c>
      <c r="W35" s="40">
        <f t="shared" si="8"/>
        <v>119545.63052004119</v>
      </c>
      <c r="X35" s="41">
        <f t="shared" si="9"/>
        <v>3.7212464171685E-2</v>
      </c>
      <c r="Y35">
        <f t="shared" si="4"/>
        <v>4525.1311127102872</v>
      </c>
      <c r="Z35" t="str">
        <f t="shared" si="5"/>
        <v/>
      </c>
    </row>
    <row r="36" spans="1:26" x14ac:dyDescent="0.15">
      <c r="A36" s="39">
        <v>28</v>
      </c>
      <c r="B36" s="89">
        <f t="shared" si="0"/>
        <v>119622.17414014295</v>
      </c>
      <c r="C36" s="89"/>
      <c r="D36" s="51">
        <f>'検証シート　FIB1.27'!D36</f>
        <v>2020</v>
      </c>
      <c r="E36" s="8">
        <f>'検証シート　FIB1.27'!E36</f>
        <v>43964</v>
      </c>
      <c r="F36" s="39" t="s">
        <v>3</v>
      </c>
      <c r="G36" s="92">
        <f>'検証シート　FIB1.27'!G36:H36</f>
        <v>106.99</v>
      </c>
      <c r="H36" s="92"/>
      <c r="I36" s="51">
        <f>'検証シート　FIB1.27'!I36</f>
        <v>19</v>
      </c>
      <c r="J36" s="95">
        <f t="shared" si="6"/>
        <v>3588.6652242042883</v>
      </c>
      <c r="K36" s="96"/>
      <c r="L36" s="6">
        <f>IF(I36="","",(J36/I36)/LOOKUP(RIGHT($C$2,3),定数!$A$6:$A$13,定数!$B$6:$B$13))</f>
        <v>1.8887711706338359</v>
      </c>
      <c r="M36" s="45">
        <f t="shared" si="1"/>
        <v>2020</v>
      </c>
      <c r="N36" s="8">
        <v>43965</v>
      </c>
      <c r="O36" s="92">
        <v>107.18</v>
      </c>
      <c r="P36" s="92"/>
      <c r="Q36" s="93">
        <f>IF(O36="","",S36*L36*LOOKUP(RIGHT($C$2,3),定数!$A$6:$A$13,定数!$B$6:$B$13))</f>
        <v>-3588.6652242045138</v>
      </c>
      <c r="R36" s="93"/>
      <c r="S36" s="94">
        <f t="shared" si="7"/>
        <v>-19.000000000001194</v>
      </c>
      <c r="T36" s="94"/>
      <c r="U36" t="str">
        <f t="shared" si="10"/>
        <v/>
      </c>
      <c r="V36">
        <f t="shared" si="3"/>
        <v>1</v>
      </c>
      <c r="W36" s="40">
        <f t="shared" si="8"/>
        <v>119622.17414014295</v>
      </c>
      <c r="X36" s="41">
        <f t="shared" si="9"/>
        <v>0</v>
      </c>
      <c r="Y36" t="str">
        <f t="shared" si="4"/>
        <v/>
      </c>
      <c r="Z36">
        <f t="shared" si="5"/>
        <v>-3588.6652242045138</v>
      </c>
    </row>
    <row r="37" spans="1:26" x14ac:dyDescent="0.15">
      <c r="A37" s="39">
        <v>29</v>
      </c>
      <c r="B37" s="89">
        <f t="shared" si="0"/>
        <v>116033.50891593844</v>
      </c>
      <c r="C37" s="89"/>
      <c r="D37" s="51">
        <f>'検証シート　FIB1.27'!D37</f>
        <v>2020</v>
      </c>
      <c r="E37" s="8">
        <f>'検証シート　FIB1.27'!E37</f>
        <v>43977</v>
      </c>
      <c r="F37" s="39" t="s">
        <v>3</v>
      </c>
      <c r="G37" s="92">
        <f>'検証シート　FIB1.27'!G37:H37</f>
        <v>107.52</v>
      </c>
      <c r="H37" s="92"/>
      <c r="I37" s="51">
        <f>'検証シート　FIB1.27'!I37</f>
        <v>17</v>
      </c>
      <c r="J37" s="95">
        <f t="shared" si="6"/>
        <v>3481.0052674781532</v>
      </c>
      <c r="K37" s="96"/>
      <c r="L37" s="6">
        <f>IF(I37="","",(J37/I37)/LOOKUP(RIGHT($C$2,3),定数!$A$6:$A$13,定数!$B$6:$B$13))</f>
        <v>2.0476501573400903</v>
      </c>
      <c r="M37" s="45">
        <f t="shared" si="1"/>
        <v>2020</v>
      </c>
      <c r="N37" s="8">
        <v>43978</v>
      </c>
      <c r="O37" s="92">
        <v>107.69</v>
      </c>
      <c r="P37" s="92"/>
      <c r="Q37" s="93">
        <f>IF(O37="","",S37*L37*LOOKUP(RIGHT($C$2,3),定数!$A$6:$A$13,定数!$B$6:$B$13))</f>
        <v>-3481.0052674781887</v>
      </c>
      <c r="R37" s="93"/>
      <c r="S37" s="94">
        <f t="shared" si="7"/>
        <v>-17.000000000000171</v>
      </c>
      <c r="T37" s="94"/>
      <c r="U37" t="str">
        <f t="shared" si="10"/>
        <v/>
      </c>
      <c r="V37">
        <f t="shared" si="3"/>
        <v>2</v>
      </c>
      <c r="W37" s="40">
        <f t="shared" si="8"/>
        <v>119622.17414014295</v>
      </c>
      <c r="X37" s="41">
        <f t="shared" si="9"/>
        <v>3.0000000000001803E-2</v>
      </c>
      <c r="Y37" t="str">
        <f t="shared" si="4"/>
        <v/>
      </c>
      <c r="Z37">
        <f t="shared" si="5"/>
        <v>-3481.0052674781887</v>
      </c>
    </row>
    <row r="38" spans="1:26" x14ac:dyDescent="0.15">
      <c r="A38" s="39">
        <v>30</v>
      </c>
      <c r="B38" s="89">
        <f t="shared" si="0"/>
        <v>112552.50364846025</v>
      </c>
      <c r="C38" s="89"/>
      <c r="D38" s="51">
        <f>'検証シート　FIB1.27'!D38</f>
        <v>2020</v>
      </c>
      <c r="E38" s="8">
        <f>'検証シート　FIB1.27'!E38</f>
        <v>43977</v>
      </c>
      <c r="F38" s="39" t="s">
        <v>3</v>
      </c>
      <c r="G38" s="92">
        <f>'検証シート　FIB1.27'!G38:H38</f>
        <v>107.51</v>
      </c>
      <c r="H38" s="92"/>
      <c r="I38" s="51">
        <f>'検証シート　FIB1.27'!I38</f>
        <v>10</v>
      </c>
      <c r="J38" s="95">
        <f t="shared" si="6"/>
        <v>3376.5751094538073</v>
      </c>
      <c r="K38" s="96"/>
      <c r="L38" s="6">
        <f>IF(I38="","",(J38/I38)/LOOKUP(RIGHT($C$2,3),定数!$A$6:$A$13,定数!$B$6:$B$13))</f>
        <v>3.3765751094538077</v>
      </c>
      <c r="M38" s="45">
        <f t="shared" si="1"/>
        <v>2020</v>
      </c>
      <c r="N38" s="8">
        <v>43978</v>
      </c>
      <c r="O38" s="92">
        <v>107.377</v>
      </c>
      <c r="P38" s="92"/>
      <c r="Q38" s="93">
        <f>IF(O38="","",S38*L38*LOOKUP(RIGHT($C$2,3),定数!$A$6:$A$13,定数!$B$6:$B$13))</f>
        <v>4490.8448955738941</v>
      </c>
      <c r="R38" s="93"/>
      <c r="S38" s="94">
        <f t="shared" si="7"/>
        <v>13.300000000000978</v>
      </c>
      <c r="T38" s="94"/>
      <c r="U38" t="str">
        <f t="shared" si="10"/>
        <v/>
      </c>
      <c r="V38">
        <f t="shared" si="3"/>
        <v>0</v>
      </c>
      <c r="W38" s="40">
        <f t="shared" si="8"/>
        <v>119622.17414014295</v>
      </c>
      <c r="X38" s="41">
        <f t="shared" si="9"/>
        <v>5.9100000000002151E-2</v>
      </c>
      <c r="Y38">
        <f t="shared" si="4"/>
        <v>4490.8448955738941</v>
      </c>
      <c r="Z38" t="str">
        <f t="shared" si="5"/>
        <v/>
      </c>
    </row>
    <row r="39" spans="1:26" x14ac:dyDescent="0.15">
      <c r="A39" s="39">
        <v>31</v>
      </c>
      <c r="B39" s="89">
        <f t="shared" si="0"/>
        <v>117043.34854403415</v>
      </c>
      <c r="C39" s="89"/>
      <c r="D39" s="51">
        <f>'検証シート　FIB1.27'!D39</f>
        <v>2020</v>
      </c>
      <c r="E39" s="8">
        <f>'検証シート　FIB1.27'!E39</f>
        <v>43984</v>
      </c>
      <c r="F39" s="39" t="s">
        <v>4</v>
      </c>
      <c r="G39" s="92">
        <f>'検証シート　FIB1.27'!G39:H39</f>
        <v>107.79</v>
      </c>
      <c r="H39" s="92"/>
      <c r="I39" s="51">
        <f>'検証シート　FIB1.27'!I39</f>
        <v>11</v>
      </c>
      <c r="J39" s="95">
        <f t="shared" si="6"/>
        <v>3511.3004563210243</v>
      </c>
      <c r="K39" s="96"/>
      <c r="L39" s="6">
        <f>IF(I39="","",(J39/I39)/LOOKUP(RIGHT($C$2,3),定数!$A$6:$A$13,定数!$B$6:$B$13))</f>
        <v>3.1920913239282038</v>
      </c>
      <c r="M39" s="45">
        <f t="shared" si="1"/>
        <v>2020</v>
      </c>
      <c r="N39" s="8">
        <v>43984</v>
      </c>
      <c r="O39" s="92">
        <v>107.94799999999999</v>
      </c>
      <c r="P39" s="92"/>
      <c r="Q39" s="93">
        <f>IF(O39="","",S39*L39*LOOKUP(RIGHT($C$2,3),定数!$A$6:$A$13,定数!$B$6:$B$13))</f>
        <v>5043.5042918061481</v>
      </c>
      <c r="R39" s="93"/>
      <c r="S39" s="94">
        <f t="shared" si="7"/>
        <v>15.799999999998704</v>
      </c>
      <c r="T39" s="94"/>
      <c r="U39" t="str">
        <f t="shared" si="10"/>
        <v/>
      </c>
      <c r="V39">
        <f t="shared" si="3"/>
        <v>0</v>
      </c>
      <c r="W39" s="40">
        <f t="shared" si="8"/>
        <v>119622.17414014295</v>
      </c>
      <c r="X39" s="41">
        <f t="shared" si="9"/>
        <v>2.1558089999999419E-2</v>
      </c>
      <c r="Y39">
        <f t="shared" si="4"/>
        <v>5043.5042918061481</v>
      </c>
      <c r="Z39" t="str">
        <f t="shared" si="5"/>
        <v/>
      </c>
    </row>
    <row r="40" spans="1:26" x14ac:dyDescent="0.15">
      <c r="A40" s="39">
        <v>32</v>
      </c>
      <c r="B40" s="89">
        <f t="shared" si="0"/>
        <v>122086.8528358403</v>
      </c>
      <c r="C40" s="89"/>
      <c r="D40" s="51">
        <f>'検証シート　FIB1.27'!D40</f>
        <v>2020</v>
      </c>
      <c r="E40" s="8">
        <f>'検証シート　FIB1.27'!E40</f>
        <v>43985</v>
      </c>
      <c r="F40" s="39" t="s">
        <v>4</v>
      </c>
      <c r="G40" s="92">
        <f>'検証シート　FIB1.27'!G40:H40</f>
        <v>108.84</v>
      </c>
      <c r="H40" s="92"/>
      <c r="I40" s="51">
        <f>'検証シート　FIB1.27'!I40</f>
        <v>27</v>
      </c>
      <c r="J40" s="95">
        <f t="shared" si="6"/>
        <v>3662.6055850752086</v>
      </c>
      <c r="K40" s="96"/>
      <c r="L40" s="6">
        <f>IF(I40="","",(J40/I40)/LOOKUP(RIGHT($C$2,3),定数!$A$6:$A$13,定数!$B$6:$B$13))</f>
        <v>1.3565205870648922</v>
      </c>
      <c r="M40" s="45">
        <f t="shared" si="1"/>
        <v>2020</v>
      </c>
      <c r="N40" s="8">
        <v>43985</v>
      </c>
      <c r="O40" s="92">
        <v>108.57</v>
      </c>
      <c r="P40" s="92"/>
      <c r="Q40" s="93">
        <f>IF(O40="","",S40*L40*LOOKUP(RIGHT($C$2,3),定数!$A$6:$A$13,定数!$B$6:$B$13))</f>
        <v>-3662.6055850753473</v>
      </c>
      <c r="R40" s="93"/>
      <c r="S40" s="94">
        <f t="shared" si="7"/>
        <v>-27.000000000001023</v>
      </c>
      <c r="T40" s="94"/>
      <c r="U40" t="str">
        <f t="shared" si="10"/>
        <v/>
      </c>
      <c r="V40">
        <f t="shared" si="3"/>
        <v>1</v>
      </c>
      <c r="W40" s="40">
        <f t="shared" si="8"/>
        <v>122086.8528358403</v>
      </c>
      <c r="X40" s="41">
        <f t="shared" si="9"/>
        <v>0</v>
      </c>
      <c r="Y40" t="str">
        <f t="shared" si="4"/>
        <v/>
      </c>
      <c r="Z40">
        <f t="shared" si="5"/>
        <v>-3662.6055850753473</v>
      </c>
    </row>
    <row r="41" spans="1:26" x14ac:dyDescent="0.15">
      <c r="A41" s="39">
        <v>33</v>
      </c>
      <c r="B41" s="89">
        <f t="shared" si="0"/>
        <v>118424.24725076495</v>
      </c>
      <c r="C41" s="89"/>
      <c r="D41" s="51">
        <f>'検証シート　FIB1.27'!D41</f>
        <v>2020</v>
      </c>
      <c r="E41" s="8">
        <f>'検証シート　FIB1.27'!E41</f>
        <v>43987</v>
      </c>
      <c r="F41" s="39" t="s">
        <v>4</v>
      </c>
      <c r="G41" s="92">
        <f>'検証シート　FIB1.27'!G41:H41</f>
        <v>109.32</v>
      </c>
      <c r="H41" s="92"/>
      <c r="I41" s="51">
        <f>'検証シート　FIB1.27'!I41</f>
        <v>24</v>
      </c>
      <c r="J41" s="95">
        <f t="shared" si="6"/>
        <v>3552.7274175229486</v>
      </c>
      <c r="K41" s="96"/>
      <c r="L41" s="6">
        <f>IF(I41="","",(J41/I41)/LOOKUP(RIGHT($C$2,3),定数!$A$6:$A$13,定数!$B$6:$B$13))</f>
        <v>1.480303090634562</v>
      </c>
      <c r="M41" s="45">
        <f t="shared" si="1"/>
        <v>2020</v>
      </c>
      <c r="N41" s="8">
        <v>43987</v>
      </c>
      <c r="O41" s="92">
        <v>109.651</v>
      </c>
      <c r="P41" s="92"/>
      <c r="Q41" s="93">
        <f>IF(O41="","",S41*L41*LOOKUP(RIGHT($C$2,3),定数!$A$6:$A$13,定数!$B$6:$B$13))</f>
        <v>4899.8032300004452</v>
      </c>
      <c r="R41" s="93"/>
      <c r="S41" s="94">
        <f t="shared" si="7"/>
        <v>33.100000000000307</v>
      </c>
      <c r="T41" s="94"/>
      <c r="U41" t="str">
        <f t="shared" si="10"/>
        <v/>
      </c>
      <c r="V41">
        <f t="shared" si="3"/>
        <v>0</v>
      </c>
      <c r="W41" s="40">
        <f t="shared" si="8"/>
        <v>122086.8528358403</v>
      </c>
      <c r="X41" s="41">
        <f t="shared" si="9"/>
        <v>3.0000000000001137E-2</v>
      </c>
      <c r="Y41">
        <f t="shared" si="4"/>
        <v>4899.8032300004452</v>
      </c>
      <c r="Z41" t="str">
        <f t="shared" si="5"/>
        <v/>
      </c>
    </row>
    <row r="42" spans="1:26" x14ac:dyDescent="0.15">
      <c r="A42" s="39">
        <v>34</v>
      </c>
      <c r="B42" s="89">
        <f t="shared" si="0"/>
        <v>123324.05048076539</v>
      </c>
      <c r="C42" s="89"/>
      <c r="D42" s="51">
        <f>'検証シート　FIB1.27'!D42</f>
        <v>2020</v>
      </c>
      <c r="E42" s="8">
        <f>'検証シート　FIB1.27'!E42</f>
        <v>43992</v>
      </c>
      <c r="F42" s="39" t="s">
        <v>3</v>
      </c>
      <c r="G42" s="92">
        <f>'検証シート　FIB1.27'!G42:H42</f>
        <v>107.64</v>
      </c>
      <c r="H42" s="92"/>
      <c r="I42" s="51">
        <f>'検証シート　FIB1.27'!I42</f>
        <v>14</v>
      </c>
      <c r="J42" s="95">
        <f t="shared" si="6"/>
        <v>3699.7215144229617</v>
      </c>
      <c r="K42" s="96"/>
      <c r="L42" s="6">
        <f>IF(I42="","",(J42/I42)/LOOKUP(RIGHT($C$2,3),定数!$A$6:$A$13,定数!$B$6:$B$13))</f>
        <v>2.6426582245878296</v>
      </c>
      <c r="M42" s="45">
        <f t="shared" si="1"/>
        <v>2020</v>
      </c>
      <c r="N42" s="8">
        <v>43992</v>
      </c>
      <c r="O42" s="92">
        <v>107.45399999999999</v>
      </c>
      <c r="P42" s="92"/>
      <c r="Q42" s="93">
        <f>IF(O42="","",S42*L42*LOOKUP(RIGHT($C$2,3),定数!$A$6:$A$13,定数!$B$6:$B$13))</f>
        <v>4915.3442977335499</v>
      </c>
      <c r="R42" s="93"/>
      <c r="S42" s="94">
        <f t="shared" si="7"/>
        <v>18.600000000000705</v>
      </c>
      <c r="T42" s="94"/>
      <c r="U42" t="str">
        <f t="shared" si="10"/>
        <v/>
      </c>
      <c r="V42">
        <f t="shared" si="3"/>
        <v>0</v>
      </c>
      <c r="W42" s="40">
        <f t="shared" si="8"/>
        <v>123324.05048076539</v>
      </c>
      <c r="X42" s="41">
        <f t="shared" si="9"/>
        <v>0</v>
      </c>
      <c r="Y42">
        <f t="shared" si="4"/>
        <v>4915.3442977335499</v>
      </c>
      <c r="Z42" t="str">
        <f t="shared" si="5"/>
        <v/>
      </c>
    </row>
    <row r="43" spans="1:26" x14ac:dyDescent="0.15">
      <c r="A43" s="39">
        <v>35</v>
      </c>
      <c r="B43" s="89">
        <f t="shared" si="0"/>
        <v>128239.39477849894</v>
      </c>
      <c r="C43" s="89"/>
      <c r="D43" s="51">
        <f>'検証シート　FIB1.27'!D43</f>
        <v>2020</v>
      </c>
      <c r="E43" s="8">
        <f>'検証シート　FIB1.27'!E43</f>
        <v>43998</v>
      </c>
      <c r="F43" s="39" t="s">
        <v>4</v>
      </c>
      <c r="G43" s="92">
        <f>'検証シート　FIB1.27'!G43:H43</f>
        <v>107.41</v>
      </c>
      <c r="H43" s="92"/>
      <c r="I43" s="51">
        <f>'検証シート　FIB1.27'!I43</f>
        <v>15</v>
      </c>
      <c r="J43" s="95">
        <f t="shared" si="6"/>
        <v>3847.1818433549684</v>
      </c>
      <c r="K43" s="96"/>
      <c r="L43" s="6">
        <f>IF(I43="","",(J43/I43)/LOOKUP(RIGHT($C$2,3),定数!$A$6:$A$13,定数!$B$6:$B$13))</f>
        <v>2.5647878955699785</v>
      </c>
      <c r="M43" s="45">
        <f t="shared" si="1"/>
        <v>2020</v>
      </c>
      <c r="N43" s="8">
        <v>43998</v>
      </c>
      <c r="O43" s="92">
        <v>107.26</v>
      </c>
      <c r="P43" s="92"/>
      <c r="Q43" s="93">
        <f>IF(O43="","",S43*L43*LOOKUP(RIGHT($C$2,3),定数!$A$6:$A$13,定数!$B$6:$B$13))</f>
        <v>-3847.1818433547492</v>
      </c>
      <c r="R43" s="93"/>
      <c r="S43" s="94">
        <f t="shared" si="7"/>
        <v>-14.999999999999147</v>
      </c>
      <c r="T43" s="94"/>
      <c r="U43" t="str">
        <f t="shared" si="10"/>
        <v/>
      </c>
      <c r="V43">
        <f t="shared" si="3"/>
        <v>1</v>
      </c>
      <c r="W43" s="40">
        <f t="shared" si="8"/>
        <v>128239.39477849894</v>
      </c>
      <c r="X43" s="41">
        <f t="shared" si="9"/>
        <v>0</v>
      </c>
      <c r="Y43" t="str">
        <f t="shared" si="4"/>
        <v/>
      </c>
      <c r="Z43">
        <f t="shared" si="5"/>
        <v>-3847.1818433547492</v>
      </c>
    </row>
    <row r="44" spans="1:26" x14ac:dyDescent="0.15">
      <c r="A44" s="39">
        <v>36</v>
      </c>
      <c r="B44" s="89">
        <f t="shared" si="0"/>
        <v>124392.2129351442</v>
      </c>
      <c r="C44" s="89"/>
      <c r="D44" s="51">
        <f>'検証シート　FIB1.27'!D44</f>
        <v>2020</v>
      </c>
      <c r="E44" s="8">
        <f>'検証シート　FIB1.27'!E44</f>
        <v>44007</v>
      </c>
      <c r="F44" s="39" t="s">
        <v>4</v>
      </c>
      <c r="G44" s="92">
        <f>'検証シート　FIB1.27'!G44:H44</f>
        <v>107.23</v>
      </c>
      <c r="H44" s="92"/>
      <c r="I44" s="51">
        <f>'検証シート　FIB1.27'!I44</f>
        <v>19</v>
      </c>
      <c r="J44" s="95">
        <f t="shared" si="6"/>
        <v>3731.7663880543259</v>
      </c>
      <c r="K44" s="96"/>
      <c r="L44" s="6">
        <f>IF(I44="","",(J44/I44)/LOOKUP(RIGHT($C$2,3),定数!$A$6:$A$13,定数!$B$6:$B$13))</f>
        <v>1.9640875726601714</v>
      </c>
      <c r="M44" s="50">
        <f t="shared" si="1"/>
        <v>2020</v>
      </c>
      <c r="N44" s="8">
        <v>44008</v>
      </c>
      <c r="O44" s="92">
        <v>107.04</v>
      </c>
      <c r="P44" s="92"/>
      <c r="Q44" s="93">
        <f>IF(O44="","",S44*L44*LOOKUP(RIGHT($C$2,3),定数!$A$6:$A$13,定数!$B$6:$B$13))</f>
        <v>-3731.7663880542809</v>
      </c>
      <c r="R44" s="93"/>
      <c r="S44" s="94">
        <f t="shared" si="7"/>
        <v>-18.999999999999773</v>
      </c>
      <c r="T44" s="94"/>
      <c r="U44" t="str">
        <f t="shared" si="10"/>
        <v/>
      </c>
      <c r="V44">
        <f t="shared" si="3"/>
        <v>2</v>
      </c>
      <c r="W44" s="40">
        <f t="shared" si="8"/>
        <v>128239.39477849894</v>
      </c>
      <c r="X44" s="41">
        <f t="shared" si="9"/>
        <v>2.999999999999825E-2</v>
      </c>
      <c r="Y44" t="str">
        <f t="shared" si="4"/>
        <v/>
      </c>
      <c r="Z44">
        <f t="shared" si="5"/>
        <v>-3731.7663880542809</v>
      </c>
    </row>
    <row r="45" spans="1:26" x14ac:dyDescent="0.15">
      <c r="A45" s="39">
        <v>37</v>
      </c>
      <c r="B45" s="89">
        <f t="shared" si="0"/>
        <v>120660.44654708992</v>
      </c>
      <c r="C45" s="89"/>
      <c r="D45" s="51">
        <f>'検証シート　FIB1.27'!D45</f>
        <v>2020</v>
      </c>
      <c r="E45" s="8">
        <f>'検証シート　FIB1.27'!E45</f>
        <v>44008</v>
      </c>
      <c r="F45" s="39" t="s">
        <v>3</v>
      </c>
      <c r="G45" s="92">
        <f>'検証シート　FIB1.27'!G45:H45</f>
        <v>107.05</v>
      </c>
      <c r="H45" s="92"/>
      <c r="I45" s="51">
        <f>'検証シート　FIB1.27'!I45</f>
        <v>12</v>
      </c>
      <c r="J45" s="95">
        <f t="shared" si="6"/>
        <v>3619.8133964126973</v>
      </c>
      <c r="K45" s="96"/>
      <c r="L45" s="6">
        <f>IF(I45="","",(J45/I45)/LOOKUP(RIGHT($C$2,3),定数!$A$6:$A$13,定数!$B$6:$B$13))</f>
        <v>3.0165111636772481</v>
      </c>
      <c r="M45" s="50">
        <f t="shared" si="1"/>
        <v>2020</v>
      </c>
      <c r="N45" s="8">
        <v>44008</v>
      </c>
      <c r="O45" s="92">
        <v>106.908</v>
      </c>
      <c r="P45" s="92"/>
      <c r="Q45" s="93">
        <f>IF(O45="","",S45*L45*LOOKUP(RIGHT($C$2,3),定数!$A$6:$A$13,定数!$B$6:$B$13))</f>
        <v>4283.4458524215688</v>
      </c>
      <c r="R45" s="93"/>
      <c r="S45" s="94">
        <f t="shared" si="7"/>
        <v>14.199999999999591</v>
      </c>
      <c r="T45" s="94"/>
      <c r="U45" t="str">
        <f t="shared" si="10"/>
        <v/>
      </c>
      <c r="V45">
        <f t="shared" si="3"/>
        <v>0</v>
      </c>
      <c r="W45" s="40">
        <f t="shared" si="8"/>
        <v>128239.39477849894</v>
      </c>
      <c r="X45" s="41">
        <f t="shared" si="9"/>
        <v>5.9099999999997932E-2</v>
      </c>
      <c r="Y45">
        <f t="shared" si="4"/>
        <v>4283.4458524215688</v>
      </c>
      <c r="Z45" t="str">
        <f t="shared" si="5"/>
        <v/>
      </c>
    </row>
    <row r="46" spans="1:26" x14ac:dyDescent="0.15">
      <c r="A46" s="39">
        <v>38</v>
      </c>
      <c r="B46" s="89">
        <f t="shared" si="0"/>
        <v>124943.89239951149</v>
      </c>
      <c r="C46" s="89"/>
      <c r="D46" s="51">
        <f>'検証シート　FIB1.27'!D46</f>
        <v>2020</v>
      </c>
      <c r="E46" s="8">
        <f>'検証シート　FIB1.27'!E46</f>
        <v>44008</v>
      </c>
      <c r="F46" s="39" t="s">
        <v>3</v>
      </c>
      <c r="G46" s="92">
        <f>'検証シート　FIB1.27'!G46:H46</f>
        <v>106.93</v>
      </c>
      <c r="H46" s="92"/>
      <c r="I46" s="51">
        <f>'検証シート　FIB1.27'!I46</f>
        <v>22</v>
      </c>
      <c r="J46" s="95">
        <f t="shared" si="6"/>
        <v>3748.3167719853445</v>
      </c>
      <c r="K46" s="96"/>
      <c r="L46" s="6">
        <f>IF(I46="","",(J46/I46)/LOOKUP(RIGHT($C$2,3),定数!$A$6:$A$13,定数!$B$6:$B$13))</f>
        <v>1.7037803509024294</v>
      </c>
      <c r="M46" s="50">
        <f t="shared" si="1"/>
        <v>2020</v>
      </c>
      <c r="N46" s="8">
        <v>44008</v>
      </c>
      <c r="O46" s="92">
        <v>107.15</v>
      </c>
      <c r="P46" s="92"/>
      <c r="Q46" s="93">
        <f>IF(O46="","",S46*L46*LOOKUP(RIGHT($C$2,3),定数!$A$6:$A$13,定数!$B$6:$B$13))</f>
        <v>-3748.3167719853254</v>
      </c>
      <c r="R46" s="93"/>
      <c r="S46" s="94">
        <f t="shared" si="7"/>
        <v>-21.999999999999886</v>
      </c>
      <c r="T46" s="94"/>
      <c r="U46" t="str">
        <f t="shared" si="10"/>
        <v/>
      </c>
      <c r="V46">
        <f t="shared" si="3"/>
        <v>1</v>
      </c>
      <c r="W46" s="40">
        <f t="shared" si="8"/>
        <v>128239.39477849894</v>
      </c>
      <c r="X46" s="41">
        <f t="shared" si="9"/>
        <v>2.5698049999998807E-2</v>
      </c>
      <c r="Y46" t="str">
        <f t="shared" si="4"/>
        <v/>
      </c>
      <c r="Z46">
        <f t="shared" si="5"/>
        <v>-3748.3167719853254</v>
      </c>
    </row>
    <row r="47" spans="1:26" x14ac:dyDescent="0.15">
      <c r="A47" s="39">
        <v>39</v>
      </c>
      <c r="B47" s="89">
        <f t="shared" si="0"/>
        <v>121195.57562752617</v>
      </c>
      <c r="C47" s="89"/>
      <c r="D47" s="51">
        <f>'検証シート　FIB1.27'!D47</f>
        <v>2020</v>
      </c>
      <c r="E47" s="8">
        <f>'検証シート　FIB1.27'!E47</f>
        <v>44020</v>
      </c>
      <c r="F47" s="39" t="s">
        <v>3</v>
      </c>
      <c r="G47" s="92">
        <f>'検証シート　FIB1.27'!G47:H47</f>
        <v>107.37</v>
      </c>
      <c r="H47" s="92"/>
      <c r="I47" s="51">
        <f>'検証シート　FIB1.27'!I47</f>
        <v>16</v>
      </c>
      <c r="J47" s="95">
        <f t="shared" si="6"/>
        <v>3635.8672688257848</v>
      </c>
      <c r="K47" s="96"/>
      <c r="L47" s="6">
        <f>IF(I47="","",(J47/I47)/LOOKUP(RIGHT($C$2,3),定数!$A$6:$A$13,定数!$B$6:$B$13))</f>
        <v>2.2724170430161155</v>
      </c>
      <c r="M47" s="45">
        <f t="shared" si="1"/>
        <v>2020</v>
      </c>
      <c r="N47" s="8">
        <v>44021</v>
      </c>
      <c r="O47" s="92">
        <v>107.163</v>
      </c>
      <c r="P47" s="92"/>
      <c r="Q47" s="93">
        <f>IF(O47="","",S47*L47*LOOKUP(RIGHT($C$2,3),定数!$A$6:$A$13,定数!$B$6:$B$13))</f>
        <v>4703.9032790435367</v>
      </c>
      <c r="R47" s="93"/>
      <c r="S47" s="94">
        <f t="shared" si="7"/>
        <v>20.700000000000784</v>
      </c>
      <c r="T47" s="94"/>
      <c r="U47" t="str">
        <f t="shared" si="10"/>
        <v/>
      </c>
      <c r="V47">
        <f t="shared" si="3"/>
        <v>0</v>
      </c>
      <c r="W47" s="40">
        <f t="shared" si="8"/>
        <v>128239.39477849894</v>
      </c>
      <c r="X47" s="41">
        <f t="shared" si="9"/>
        <v>5.4927108499998711E-2</v>
      </c>
      <c r="Y47">
        <f t="shared" si="4"/>
        <v>4703.9032790435367</v>
      </c>
      <c r="Z47" t="str">
        <f t="shared" si="5"/>
        <v/>
      </c>
    </row>
    <row r="48" spans="1:26" x14ac:dyDescent="0.15">
      <c r="A48" s="39">
        <v>40</v>
      </c>
      <c r="B48" s="89">
        <f t="shared" si="0"/>
        <v>125899.4789065697</v>
      </c>
      <c r="C48" s="89"/>
      <c r="D48" s="51">
        <f>'検証シート　FIB1.27'!D48</f>
        <v>2020</v>
      </c>
      <c r="E48" s="8">
        <f>'検証シート　FIB1.27'!E48</f>
        <v>44025</v>
      </c>
      <c r="F48" s="39" t="s">
        <v>4</v>
      </c>
      <c r="G48" s="92">
        <f>'検証シート　FIB1.27'!G48:H48</f>
        <v>107.26</v>
      </c>
      <c r="H48" s="92"/>
      <c r="I48" s="51">
        <f>'検証シート　FIB1.27'!I48</f>
        <v>12</v>
      </c>
      <c r="J48" s="95">
        <f t="shared" si="6"/>
        <v>3776.9843671970907</v>
      </c>
      <c r="K48" s="96"/>
      <c r="L48" s="6">
        <f>IF(I48="","",(J48/I48)/LOOKUP(RIGHT($C$2,3),定数!$A$6:$A$13,定数!$B$6:$B$13))</f>
        <v>3.1474869726642423</v>
      </c>
      <c r="M48" s="45">
        <f t="shared" si="1"/>
        <v>2020</v>
      </c>
      <c r="N48" s="8">
        <v>44026</v>
      </c>
      <c r="O48" s="92">
        <v>107.14</v>
      </c>
      <c r="P48" s="92"/>
      <c r="Q48" s="93">
        <f>IF(O48="","",S48*L48*LOOKUP(RIGHT($C$2,3),定数!$A$6:$A$13,定数!$B$6:$B$13))</f>
        <v>-3776.984367197234</v>
      </c>
      <c r="R48" s="93"/>
      <c r="S48" s="94">
        <f t="shared" si="7"/>
        <v>-12.000000000000455</v>
      </c>
      <c r="T48" s="94"/>
      <c r="U48" t="str">
        <f t="shared" si="10"/>
        <v/>
      </c>
      <c r="V48">
        <f t="shared" si="3"/>
        <v>1</v>
      </c>
      <c r="W48" s="40">
        <f t="shared" si="8"/>
        <v>128239.39477849894</v>
      </c>
      <c r="X48" s="41">
        <f t="shared" si="9"/>
        <v>1.8246466898653502E-2</v>
      </c>
      <c r="Y48" t="str">
        <f t="shared" si="4"/>
        <v/>
      </c>
      <c r="Z48">
        <f t="shared" si="5"/>
        <v>-3776.984367197234</v>
      </c>
    </row>
    <row r="49" spans="1:26" x14ac:dyDescent="0.15">
      <c r="A49" s="39">
        <v>41</v>
      </c>
      <c r="B49" s="89">
        <f t="shared" si="0"/>
        <v>122122.49453937246</v>
      </c>
      <c r="C49" s="89"/>
      <c r="D49" s="52">
        <f ca="1">'検証シート　FIB1.27'!D49</f>
        <v>2020</v>
      </c>
      <c r="E49" s="8">
        <f>'検証シート　FIB1.27'!E49</f>
        <v>44028</v>
      </c>
      <c r="F49" s="39" t="s">
        <v>4</v>
      </c>
      <c r="G49" s="92">
        <f>'検証シート　FIB1.27'!G49:H49</f>
        <v>107.2</v>
      </c>
      <c r="H49" s="92"/>
      <c r="I49" s="51">
        <f>'検証シート　FIB1.27'!I49</f>
        <v>16</v>
      </c>
      <c r="J49" s="95">
        <f t="shared" si="6"/>
        <v>3663.6748361811738</v>
      </c>
      <c r="K49" s="96"/>
      <c r="L49" s="6">
        <f>IF(I49="","",(J49/I49)/LOOKUP(RIGHT($C$2,3),定数!$A$6:$A$13,定数!$B$6:$B$13))</f>
        <v>2.2897967726132338</v>
      </c>
      <c r="M49" s="52">
        <f t="shared" ca="1" si="1"/>
        <v>2020</v>
      </c>
      <c r="N49" s="8">
        <v>44029</v>
      </c>
      <c r="O49" s="92">
        <v>107.04</v>
      </c>
      <c r="P49" s="92"/>
      <c r="Q49" s="93">
        <f>IF(O49="","",S49*L49*LOOKUP(RIGHT($C$2,3),定数!$A$6:$A$13,定数!$B$6:$B$13))</f>
        <v>-3663.674836181096</v>
      </c>
      <c r="R49" s="93"/>
      <c r="S49" s="94">
        <f t="shared" si="7"/>
        <v>-15.999999999999659</v>
      </c>
      <c r="T49" s="94"/>
      <c r="U49" t="str">
        <f t="shared" si="10"/>
        <v/>
      </c>
      <c r="V49">
        <f t="shared" si="3"/>
        <v>2</v>
      </c>
      <c r="W49" s="40">
        <f t="shared" si="8"/>
        <v>128239.39477849894</v>
      </c>
      <c r="X49" s="41">
        <f t="shared" si="9"/>
        <v>4.769907289169506E-2</v>
      </c>
      <c r="Y49" t="str">
        <f t="shared" si="4"/>
        <v/>
      </c>
      <c r="Z49">
        <f t="shared" si="5"/>
        <v>-3663.674836181096</v>
      </c>
    </row>
    <row r="50" spans="1:26" x14ac:dyDescent="0.15">
      <c r="A50" s="39">
        <v>42</v>
      </c>
      <c r="B50" s="89">
        <f t="shared" si="0"/>
        <v>118458.81970319137</v>
      </c>
      <c r="C50" s="89"/>
      <c r="D50" s="52">
        <f ca="1">'検証シート　FIB1.27'!D50</f>
        <v>2020</v>
      </c>
      <c r="E50" s="8">
        <f>'検証シート　FIB1.27'!E50</f>
        <v>44036</v>
      </c>
      <c r="F50" s="39" t="s">
        <v>3</v>
      </c>
      <c r="G50" s="92">
        <f>'検証シート　FIB1.27'!G50:H50</f>
        <v>106.5</v>
      </c>
      <c r="H50" s="92"/>
      <c r="I50" s="51">
        <f>'検証シート　FIB1.27'!I50</f>
        <v>35</v>
      </c>
      <c r="J50" s="95">
        <f t="shared" si="6"/>
        <v>3553.7645910957413</v>
      </c>
      <c r="K50" s="96"/>
      <c r="L50" s="6">
        <f>IF(I50="","",(J50/I50)/LOOKUP(RIGHT($C$2,3),定数!$A$6:$A$13,定数!$B$6:$B$13))</f>
        <v>1.0153613117416405</v>
      </c>
      <c r="M50" s="52">
        <f t="shared" ca="1" si="1"/>
        <v>2020</v>
      </c>
      <c r="N50" s="8">
        <v>44036</v>
      </c>
      <c r="O50" s="92">
        <v>105.999</v>
      </c>
      <c r="P50" s="92"/>
      <c r="Q50" s="93">
        <f>IF(O50="","",S50*L50*LOOKUP(RIGHT($C$2,3),定数!$A$6:$A$13,定数!$B$6:$B$13))</f>
        <v>5086.9601718256672</v>
      </c>
      <c r="R50" s="93"/>
      <c r="S50" s="94">
        <f t="shared" si="7"/>
        <v>50.100000000000477</v>
      </c>
      <c r="T50" s="94"/>
      <c r="U50" t="str">
        <f t="shared" si="10"/>
        <v/>
      </c>
      <c r="V50">
        <f t="shared" si="3"/>
        <v>0</v>
      </c>
      <c r="W50" s="40">
        <f t="shared" si="8"/>
        <v>128239.39477849894</v>
      </c>
      <c r="X50" s="41">
        <f t="shared" si="9"/>
        <v>7.6268100704943609E-2</v>
      </c>
      <c r="Y50">
        <f t="shared" si="4"/>
        <v>5086.9601718256672</v>
      </c>
      <c r="Z50" t="str">
        <f t="shared" si="5"/>
        <v/>
      </c>
    </row>
    <row r="51" spans="1:26" x14ac:dyDescent="0.15">
      <c r="A51" s="39">
        <v>43</v>
      </c>
      <c r="B51" s="89">
        <f t="shared" si="0"/>
        <v>123545.77987501703</v>
      </c>
      <c r="C51" s="89"/>
      <c r="D51" s="52">
        <f ca="1">'検証シート　FIB1.27'!D51</f>
        <v>2020</v>
      </c>
      <c r="E51" s="8">
        <f>'検証シート　FIB1.27'!E51</f>
        <v>44036</v>
      </c>
      <c r="F51" s="39" t="s">
        <v>3</v>
      </c>
      <c r="G51" s="92">
        <f>'検証シート　FIB1.27'!G51:H51</f>
        <v>106.19</v>
      </c>
      <c r="H51" s="92"/>
      <c r="I51" s="51">
        <f>'検証シート　FIB1.27'!I51</f>
        <v>23</v>
      </c>
      <c r="J51" s="95">
        <f t="shared" si="6"/>
        <v>3706.3733962505107</v>
      </c>
      <c r="K51" s="96"/>
      <c r="L51" s="6">
        <f>IF(I51="","",(J51/I51)/LOOKUP(RIGHT($C$2,3),定数!$A$6:$A$13,定数!$B$6:$B$13))</f>
        <v>1.6114666940219613</v>
      </c>
      <c r="M51" s="52">
        <f t="shared" ca="1" si="1"/>
        <v>2020</v>
      </c>
      <c r="N51" s="8">
        <v>44036</v>
      </c>
      <c r="O51" s="92">
        <v>105.89</v>
      </c>
      <c r="P51" s="92"/>
      <c r="Q51" s="93">
        <f>IF(O51="","",S51*L51*LOOKUP(RIGHT($C$2,3),定数!$A$6:$A$13,定数!$B$6:$B$13))</f>
        <v>4834.4000820658384</v>
      </c>
      <c r="R51" s="93"/>
      <c r="S51" s="94">
        <f t="shared" si="7"/>
        <v>29.999999999999716</v>
      </c>
      <c r="T51" s="94"/>
      <c r="U51" t="str">
        <f t="shared" si="10"/>
        <v/>
      </c>
      <c r="V51">
        <f t="shared" si="3"/>
        <v>0</v>
      </c>
      <c r="W51" s="40">
        <f t="shared" si="8"/>
        <v>128239.39477849894</v>
      </c>
      <c r="X51" s="41">
        <f t="shared" si="9"/>
        <v>3.6600413715215496E-2</v>
      </c>
      <c r="Y51">
        <f t="shared" si="4"/>
        <v>4834.4000820658384</v>
      </c>
      <c r="Z51" t="str">
        <f t="shared" si="5"/>
        <v/>
      </c>
    </row>
    <row r="52" spans="1:26" x14ac:dyDescent="0.15">
      <c r="A52" s="39">
        <v>44</v>
      </c>
      <c r="B52" s="89">
        <f t="shared" si="0"/>
        <v>128380.17995708287</v>
      </c>
      <c r="C52" s="89"/>
      <c r="D52" s="52">
        <f ca="1">'検証シート　FIB1.27'!D52</f>
        <v>2020</v>
      </c>
      <c r="E52" s="8">
        <f>'検証シート　FIB1.27'!E52</f>
        <v>44039</v>
      </c>
      <c r="F52" s="39" t="s">
        <v>3</v>
      </c>
      <c r="G52" s="92">
        <f>'検証シート　FIB1.27'!G52:H52</f>
        <v>105.15</v>
      </c>
      <c r="H52" s="92"/>
      <c r="I52" s="51">
        <f>'検証シート　FIB1.27'!I52</f>
        <v>32</v>
      </c>
      <c r="J52" s="95">
        <f t="shared" si="6"/>
        <v>3851.4053987124862</v>
      </c>
      <c r="K52" s="96"/>
      <c r="L52" s="6">
        <f>IF(I52="","",(J52/I52)/LOOKUP(RIGHT($C$2,3),定数!$A$6:$A$13,定数!$B$6:$B$13))</f>
        <v>1.2035641870976519</v>
      </c>
      <c r="M52" s="52">
        <f t="shared" ca="1" si="1"/>
        <v>2020</v>
      </c>
      <c r="N52" s="8">
        <v>44040</v>
      </c>
      <c r="O52" s="92">
        <v>105.47</v>
      </c>
      <c r="P52" s="92"/>
      <c r="Q52" s="93">
        <f>IF(O52="","",S52*L52*LOOKUP(RIGHT($C$2,3),定数!$A$6:$A$13,定数!$B$6:$B$13))</f>
        <v>-3851.4053987124034</v>
      </c>
      <c r="R52" s="93"/>
      <c r="S52" s="94">
        <f t="shared" si="7"/>
        <v>-31.999999999999318</v>
      </c>
      <c r="T52" s="94"/>
      <c r="U52" t="str">
        <f t="shared" si="10"/>
        <v/>
      </c>
      <c r="V52">
        <f t="shared" si="3"/>
        <v>1</v>
      </c>
      <c r="W52" s="40">
        <f t="shared" si="8"/>
        <v>128380.17995708287</v>
      </c>
      <c r="X52" s="41">
        <f t="shared" si="9"/>
        <v>0</v>
      </c>
      <c r="Y52" t="str">
        <f t="shared" si="4"/>
        <v/>
      </c>
      <c r="Z52">
        <f t="shared" si="5"/>
        <v>-3851.4053987124034</v>
      </c>
    </row>
    <row r="53" spans="1:26" x14ac:dyDescent="0.15">
      <c r="A53" s="39">
        <v>45</v>
      </c>
      <c r="B53" s="89">
        <f t="shared" si="0"/>
        <v>124528.77455837047</v>
      </c>
      <c r="C53" s="89"/>
      <c r="D53" s="52">
        <f ca="1">'検証シート　FIB1.27'!D53</f>
        <v>2020</v>
      </c>
      <c r="E53" s="8">
        <f>'検証シート　FIB1.27'!E53</f>
        <v>44046</v>
      </c>
      <c r="F53" s="39" t="s">
        <v>4</v>
      </c>
      <c r="G53" s="92">
        <f>'検証シート　FIB1.27'!G53:H53</f>
        <v>105.9</v>
      </c>
      <c r="H53" s="92"/>
      <c r="I53" s="51">
        <f>'検証シート　FIB1.27'!I53</f>
        <v>20</v>
      </c>
      <c r="J53" s="95">
        <f t="shared" si="6"/>
        <v>3735.8632367511141</v>
      </c>
      <c r="K53" s="96"/>
      <c r="L53" s="6">
        <f>IF(I53="","",(J53/I53)/LOOKUP(RIGHT($C$2,3),定数!$A$6:$A$13,定数!$B$6:$B$13))</f>
        <v>1.8679316183755572</v>
      </c>
      <c r="M53" s="52">
        <f t="shared" ca="1" si="1"/>
        <v>2020</v>
      </c>
      <c r="N53" s="8">
        <v>44046</v>
      </c>
      <c r="O53" s="92">
        <v>106.155</v>
      </c>
      <c r="P53" s="92"/>
      <c r="Q53" s="93">
        <f>IF(O53="","",S53*L53*LOOKUP(RIGHT($C$2,3),定数!$A$6:$A$13,定数!$B$6:$B$13))</f>
        <v>4763.2256268575857</v>
      </c>
      <c r="R53" s="93"/>
      <c r="S53" s="94">
        <f t="shared" si="7"/>
        <v>25.499999999999545</v>
      </c>
      <c r="T53" s="94"/>
      <c r="U53" t="str">
        <f t="shared" si="10"/>
        <v/>
      </c>
      <c r="V53">
        <f t="shared" si="3"/>
        <v>0</v>
      </c>
      <c r="W53" s="40">
        <f t="shared" si="8"/>
        <v>128380.17995708287</v>
      </c>
      <c r="X53" s="41">
        <f t="shared" si="9"/>
        <v>2.9999999999999361E-2</v>
      </c>
      <c r="Y53">
        <f t="shared" si="4"/>
        <v>4763.2256268575857</v>
      </c>
      <c r="Z53" t="str">
        <f t="shared" si="5"/>
        <v/>
      </c>
    </row>
    <row r="54" spans="1:26" x14ac:dyDescent="0.15">
      <c r="A54" s="39">
        <v>46</v>
      </c>
      <c r="B54" s="89">
        <f t="shared" si="0"/>
        <v>129292.00018522805</v>
      </c>
      <c r="C54" s="89"/>
      <c r="D54" s="52">
        <f ca="1">'検証シート　FIB1.27'!D54</f>
        <v>2020</v>
      </c>
      <c r="E54" s="8">
        <f>'検証シート　FIB1.27'!E54</f>
        <v>44048</v>
      </c>
      <c r="F54" s="39" t="s">
        <v>3</v>
      </c>
      <c r="G54" s="92">
        <f>'検証シート　FIB1.27'!G54:H54</f>
        <v>105.69</v>
      </c>
      <c r="H54" s="92"/>
      <c r="I54" s="51">
        <f>'検証シート　FIB1.27'!I54</f>
        <v>10</v>
      </c>
      <c r="J54" s="95">
        <f t="shared" si="6"/>
        <v>3878.7600055568414</v>
      </c>
      <c r="K54" s="96"/>
      <c r="L54" s="6">
        <f>IF(I54="","",(J54/I54)/LOOKUP(RIGHT($C$2,3),定数!$A$6:$A$13,定数!$B$6:$B$13))</f>
        <v>3.8787600055568414</v>
      </c>
      <c r="M54" s="52">
        <f t="shared" ca="1" si="1"/>
        <v>2020</v>
      </c>
      <c r="N54" s="8">
        <v>44048</v>
      </c>
      <c r="O54" s="92">
        <v>105.79</v>
      </c>
      <c r="P54" s="92"/>
      <c r="Q54" s="93">
        <f>IF(O54="","",S54*L54*LOOKUP(RIGHT($C$2,3),定数!$A$6:$A$13,定数!$B$6:$B$13))</f>
        <v>-3878.7600055571725</v>
      </c>
      <c r="R54" s="93"/>
      <c r="S54" s="94">
        <f t="shared" si="7"/>
        <v>-10.000000000000853</v>
      </c>
      <c r="T54" s="94"/>
      <c r="U54" t="str">
        <f t="shared" si="10"/>
        <v/>
      </c>
      <c r="V54">
        <f t="shared" si="3"/>
        <v>1</v>
      </c>
      <c r="W54" s="40">
        <f t="shared" si="8"/>
        <v>129292.00018522805</v>
      </c>
      <c r="X54" s="41">
        <f t="shared" si="9"/>
        <v>0</v>
      </c>
      <c r="Y54" t="str">
        <f t="shared" si="4"/>
        <v/>
      </c>
      <c r="Z54">
        <f t="shared" si="5"/>
        <v>-3878.7600055571725</v>
      </c>
    </row>
    <row r="55" spans="1:26" x14ac:dyDescent="0.15">
      <c r="A55" s="39">
        <v>47</v>
      </c>
      <c r="B55" s="89">
        <f t="shared" si="0"/>
        <v>125413.24017967089</v>
      </c>
      <c r="C55" s="89"/>
      <c r="D55" s="52">
        <f ca="1">'検証シート　FIB1.27'!D55</f>
        <v>2020</v>
      </c>
      <c r="E55" s="8">
        <f>'検証シート　FIB1.27'!E55</f>
        <v>44050</v>
      </c>
      <c r="F55" s="39" t="s">
        <v>4</v>
      </c>
      <c r="G55" s="92">
        <f>'検証シート　FIB1.27'!G55:H55</f>
        <v>105.54</v>
      </c>
      <c r="H55" s="92"/>
      <c r="I55" s="51">
        <f>'検証シート　FIB1.27'!I55</f>
        <v>33</v>
      </c>
      <c r="J55" s="95">
        <f t="shared" si="6"/>
        <v>3762.3972053901266</v>
      </c>
      <c r="K55" s="96"/>
      <c r="L55" s="6">
        <f>IF(I55="","",(J55/I55)/LOOKUP(RIGHT($C$2,3),定数!$A$6:$A$13,定数!$B$6:$B$13))</f>
        <v>1.1401203652697354</v>
      </c>
      <c r="M55" s="52">
        <f t="shared" ca="1" si="1"/>
        <v>2020</v>
      </c>
      <c r="N55" s="8">
        <v>44054</v>
      </c>
      <c r="O55" s="92">
        <v>106.358</v>
      </c>
      <c r="P55" s="92"/>
      <c r="Q55" s="93">
        <f>IF(O55="","",S55*L55*LOOKUP(RIGHT($C$2,3),定数!$A$6:$A$13,定数!$B$6:$B$13))</f>
        <v>9326.1845879064113</v>
      </c>
      <c r="R55" s="93"/>
      <c r="S55" s="94">
        <f t="shared" si="7"/>
        <v>81.799999999999784</v>
      </c>
      <c r="T55" s="94"/>
      <c r="U55" t="str">
        <f t="shared" si="10"/>
        <v/>
      </c>
      <c r="V55">
        <f t="shared" si="3"/>
        <v>0</v>
      </c>
      <c r="W55" s="40">
        <f t="shared" si="8"/>
        <v>129292.00018522805</v>
      </c>
      <c r="X55" s="41">
        <f t="shared" si="9"/>
        <v>3.0000000000002469E-2</v>
      </c>
      <c r="Y55">
        <f t="shared" si="4"/>
        <v>9326.1845879064113</v>
      </c>
      <c r="Z55" t="str">
        <f t="shared" si="5"/>
        <v/>
      </c>
    </row>
    <row r="56" spans="1:26" x14ac:dyDescent="0.15">
      <c r="A56" s="39">
        <v>48</v>
      </c>
      <c r="B56" s="89">
        <f t="shared" si="0"/>
        <v>134739.42476757729</v>
      </c>
      <c r="C56" s="89"/>
      <c r="D56" s="52">
        <f ca="1">'検証シート　FIB1.27'!D56</f>
        <v>2020</v>
      </c>
      <c r="E56" s="8">
        <f>'検証シート　FIB1.27'!E56</f>
        <v>44054</v>
      </c>
      <c r="F56" s="39" t="s">
        <v>4</v>
      </c>
      <c r="G56" s="92">
        <f>'検証シート　FIB1.27'!G56:H56</f>
        <v>106.54</v>
      </c>
      <c r="H56" s="92"/>
      <c r="I56" s="51">
        <f>'検証シート　FIB1.27'!I56</f>
        <v>12</v>
      </c>
      <c r="J56" s="95">
        <f t="shared" si="6"/>
        <v>4042.1827430273188</v>
      </c>
      <c r="K56" s="96"/>
      <c r="L56" s="6">
        <f>IF(I56="","",(J56/I56)/LOOKUP(RIGHT($C$2,3),定数!$A$6:$A$13,定数!$B$6:$B$13))</f>
        <v>3.3684856191894323</v>
      </c>
      <c r="M56" s="52">
        <f t="shared" ca="1" si="1"/>
        <v>2020</v>
      </c>
      <c r="N56" s="8">
        <v>44055</v>
      </c>
      <c r="O56" s="92">
        <v>106.69499999999999</v>
      </c>
      <c r="P56" s="92"/>
      <c r="Q56" s="93">
        <f>IF(O56="","",S56*L56*LOOKUP(RIGHT($C$2,3),定数!$A$6:$A$13,定数!$B$6:$B$13))</f>
        <v>5221.1527097431799</v>
      </c>
      <c r="R56" s="93"/>
      <c r="S56" s="94">
        <f t="shared" si="7"/>
        <v>15.499999999998693</v>
      </c>
      <c r="T56" s="94"/>
      <c r="U56" t="str">
        <f t="shared" si="10"/>
        <v/>
      </c>
      <c r="V56">
        <f t="shared" si="3"/>
        <v>0</v>
      </c>
      <c r="W56" s="40">
        <f t="shared" si="8"/>
        <v>134739.42476757729</v>
      </c>
      <c r="X56" s="41">
        <f t="shared" si="9"/>
        <v>0</v>
      </c>
      <c r="Y56">
        <f t="shared" si="4"/>
        <v>5221.1527097431799</v>
      </c>
      <c r="Z56" t="str">
        <f t="shared" si="5"/>
        <v/>
      </c>
    </row>
    <row r="57" spans="1:26" x14ac:dyDescent="0.15">
      <c r="A57" s="39">
        <v>49</v>
      </c>
      <c r="B57" s="89">
        <f t="shared" si="0"/>
        <v>139960.57747732048</v>
      </c>
      <c r="C57" s="89"/>
      <c r="D57" s="52">
        <f ca="1">'検証シート　FIB1.27'!D57</f>
        <v>2020</v>
      </c>
      <c r="E57" s="8">
        <f>'検証シート　FIB1.27'!E57</f>
        <v>44056</v>
      </c>
      <c r="F57" s="39" t="s">
        <v>3</v>
      </c>
      <c r="G57" s="92">
        <f>'検証シート　FIB1.27'!G57:H57</f>
        <v>106.64</v>
      </c>
      <c r="H57" s="92"/>
      <c r="I57" s="51">
        <f>'検証シート　FIB1.27'!I57</f>
        <v>14</v>
      </c>
      <c r="J57" s="95">
        <f t="shared" si="6"/>
        <v>4198.8173243196143</v>
      </c>
      <c r="K57" s="96"/>
      <c r="L57" s="6">
        <f>IF(I57="","",(J57/I57)/LOOKUP(RIGHT($C$2,3),定数!$A$6:$A$13,定数!$B$6:$B$13))</f>
        <v>2.9991552316568675</v>
      </c>
      <c r="M57" s="53">
        <f t="shared" ca="1" si="1"/>
        <v>2020</v>
      </c>
      <c r="N57" s="8">
        <v>44056</v>
      </c>
      <c r="O57" s="92">
        <v>106.78</v>
      </c>
      <c r="P57" s="92"/>
      <c r="Q57" s="93">
        <f>IF(O57="","",S57*L57*LOOKUP(RIGHT($C$2,3),定数!$A$6:$A$13,定数!$B$6:$B$13))</f>
        <v>-4198.8173243196316</v>
      </c>
      <c r="R57" s="93"/>
      <c r="S57" s="94">
        <f t="shared" si="7"/>
        <v>-14.000000000000057</v>
      </c>
      <c r="T57" s="94"/>
      <c r="U57" t="str">
        <f t="shared" si="10"/>
        <v/>
      </c>
      <c r="V57">
        <f t="shared" si="3"/>
        <v>1</v>
      </c>
      <c r="W57" s="40">
        <f t="shared" si="8"/>
        <v>139960.57747732048</v>
      </c>
      <c r="X57" s="41">
        <f t="shared" si="9"/>
        <v>0</v>
      </c>
      <c r="Y57" t="str">
        <f t="shared" si="4"/>
        <v/>
      </c>
      <c r="Z57">
        <f t="shared" si="5"/>
        <v>-4198.8173243196316</v>
      </c>
    </row>
    <row r="58" spans="1:26" x14ac:dyDescent="0.15">
      <c r="A58" s="39">
        <v>50</v>
      </c>
      <c r="B58" s="89">
        <f t="shared" si="0"/>
        <v>135761.76015300085</v>
      </c>
      <c r="C58" s="89"/>
      <c r="D58" s="54">
        <f ca="1">'検証シート　FIB1.27'!D58</f>
        <v>2020</v>
      </c>
      <c r="E58" s="8">
        <f>'検証シート　FIB1.27'!E58</f>
        <v>44061</v>
      </c>
      <c r="F58" s="39" t="s">
        <v>3</v>
      </c>
      <c r="G58" s="92">
        <f>'検証シート　FIB1.27'!G58:H58</f>
        <v>105.64</v>
      </c>
      <c r="H58" s="92"/>
      <c r="I58" s="51">
        <f>'検証シート　FIB1.27'!I58</f>
        <v>15</v>
      </c>
      <c r="J58" s="95">
        <f t="shared" si="6"/>
        <v>4072.8528045900257</v>
      </c>
      <c r="K58" s="96"/>
      <c r="L58" s="6">
        <f>IF(I58="","",(J58/I58)/LOOKUP(RIGHT($C$2,3),定数!$A$6:$A$13,定数!$B$6:$B$13))</f>
        <v>2.7152352030600171</v>
      </c>
      <c r="M58" s="54">
        <f t="shared" ca="1" si="1"/>
        <v>2020</v>
      </c>
      <c r="N58" s="8">
        <v>44062</v>
      </c>
      <c r="O58" s="92">
        <v>105.283</v>
      </c>
      <c r="P58" s="92"/>
      <c r="Q58" s="93">
        <f>IF(O58="","",S58*L58*LOOKUP(RIGHT($C$2,3),定数!$A$6:$A$13,定数!$B$6:$B$13))</f>
        <v>9693.3896749242413</v>
      </c>
      <c r="R58" s="93"/>
      <c r="S58" s="94">
        <f t="shared" si="7"/>
        <v>35.699999999999932</v>
      </c>
      <c r="T58" s="94"/>
      <c r="U58" t="str">
        <f t="shared" si="10"/>
        <v/>
      </c>
      <c r="V58">
        <f t="shared" si="3"/>
        <v>0</v>
      </c>
      <c r="W58" s="40">
        <f t="shared" si="8"/>
        <v>139960.57747732048</v>
      </c>
      <c r="X58" s="41">
        <f t="shared" si="9"/>
        <v>3.0000000000000027E-2</v>
      </c>
      <c r="Y58">
        <f t="shared" si="4"/>
        <v>9693.3896749242413</v>
      </c>
      <c r="Z58" t="str">
        <f t="shared" si="5"/>
        <v/>
      </c>
    </row>
    <row r="59" spans="1:26" x14ac:dyDescent="0.15">
      <c r="A59" s="39">
        <v>51</v>
      </c>
      <c r="B59" s="89">
        <f t="shared" si="0"/>
        <v>145455.14982792508</v>
      </c>
      <c r="C59" s="89"/>
      <c r="D59" s="54">
        <f ca="1">'検証シート　FIB1.27'!D59</f>
        <v>2020</v>
      </c>
      <c r="E59" s="8">
        <f>'検証シート　FIB1.27'!E59</f>
        <v>44064</v>
      </c>
      <c r="F59" s="39" t="s">
        <v>3</v>
      </c>
      <c r="G59" s="92">
        <f>'検証シート　FIB1.27'!G59:H59</f>
        <v>105.74</v>
      </c>
      <c r="H59" s="92"/>
      <c r="I59" s="51">
        <f>'検証シート　FIB1.27'!I59</f>
        <v>17</v>
      </c>
      <c r="J59" s="95">
        <f t="shared" si="6"/>
        <v>4363.6544948377523</v>
      </c>
      <c r="K59" s="96"/>
      <c r="L59" s="6">
        <f>IF(I59="","",(J59/I59)/LOOKUP(RIGHT($C$2,3),定数!$A$6:$A$13,定数!$B$6:$B$13))</f>
        <v>2.5668555851986774</v>
      </c>
      <c r="M59" s="54">
        <f t="shared" ca="1" si="1"/>
        <v>2020</v>
      </c>
      <c r="N59" s="8">
        <v>44064</v>
      </c>
      <c r="O59" s="92">
        <v>105.47799999999999</v>
      </c>
      <c r="P59" s="92"/>
      <c r="Q59" s="93">
        <f>IF(O59="","",S59*L59*LOOKUP(RIGHT($C$2,3),定数!$A$6:$A$13,定数!$B$6:$B$13))</f>
        <v>6725.1616332205458</v>
      </c>
      <c r="R59" s="93"/>
      <c r="S59" s="94">
        <f t="shared" si="7"/>
        <v>26.200000000000045</v>
      </c>
      <c r="T59" s="94"/>
      <c r="U59" t="str">
        <f t="shared" si="10"/>
        <v/>
      </c>
      <c r="V59">
        <f t="shared" si="3"/>
        <v>0</v>
      </c>
      <c r="W59" s="40">
        <f t="shared" si="8"/>
        <v>145455.14982792508</v>
      </c>
      <c r="X59" s="41">
        <f t="shared" si="9"/>
        <v>0</v>
      </c>
      <c r="Y59">
        <f t="shared" si="4"/>
        <v>6725.1616332205458</v>
      </c>
      <c r="Z59" t="str">
        <f t="shared" si="5"/>
        <v/>
      </c>
    </row>
    <row r="60" spans="1:26" x14ac:dyDescent="0.15">
      <c r="A60" s="39">
        <v>52</v>
      </c>
      <c r="B60" s="89">
        <f t="shared" si="0"/>
        <v>152180.31146114564</v>
      </c>
      <c r="C60" s="89"/>
      <c r="D60" s="54">
        <f ca="1">'検証シート　FIB1.27'!D60</f>
        <v>2020</v>
      </c>
      <c r="E60" s="8">
        <f>'検証シート　FIB1.27'!E60</f>
        <v>44083</v>
      </c>
      <c r="F60" s="39" t="s">
        <v>3</v>
      </c>
      <c r="G60" s="92">
        <f>'検証シート　FIB1.27'!G60:H60</f>
        <v>106</v>
      </c>
      <c r="H60" s="92"/>
      <c r="I60" s="51">
        <f>'検証シート　FIB1.27'!I60</f>
        <v>7</v>
      </c>
      <c r="J60" s="95">
        <f t="shared" si="6"/>
        <v>4565.4093438343689</v>
      </c>
      <c r="K60" s="96"/>
      <c r="L60" s="6">
        <f>IF(I60="","",(J60/I60)/LOOKUP(RIGHT($C$2,3),定数!$A$6:$A$13,定数!$B$6:$B$13))</f>
        <v>6.5220133483348128</v>
      </c>
      <c r="M60" s="54">
        <f t="shared" ca="1" si="1"/>
        <v>2020</v>
      </c>
      <c r="N60" s="8">
        <v>44083</v>
      </c>
      <c r="O60" s="92">
        <v>105.91500000000001</v>
      </c>
      <c r="P60" s="92"/>
      <c r="Q60" s="93">
        <f>IF(O60="","",S60*L60*LOOKUP(RIGHT($C$2,3),定数!$A$6:$A$13,定数!$B$6:$B$13))</f>
        <v>5543.7113460841829</v>
      </c>
      <c r="R60" s="93"/>
      <c r="S60" s="94">
        <f t="shared" si="7"/>
        <v>8.4999999999993747</v>
      </c>
      <c r="T60" s="94"/>
      <c r="U60" t="str">
        <f t="shared" si="10"/>
        <v/>
      </c>
      <c r="V60">
        <f t="shared" si="3"/>
        <v>0</v>
      </c>
      <c r="W60" s="40">
        <f t="shared" si="8"/>
        <v>152180.31146114564</v>
      </c>
      <c r="X60" s="41">
        <f t="shared" si="9"/>
        <v>0</v>
      </c>
      <c r="Y60">
        <f t="shared" si="4"/>
        <v>5543.7113460841829</v>
      </c>
      <c r="Z60" t="str">
        <f t="shared" si="5"/>
        <v/>
      </c>
    </row>
    <row r="61" spans="1:26" x14ac:dyDescent="0.15">
      <c r="A61" s="39">
        <v>53</v>
      </c>
      <c r="B61" s="89">
        <f t="shared" si="0"/>
        <v>157724.02280722983</v>
      </c>
      <c r="C61" s="89"/>
      <c r="D61" s="54">
        <f ca="1">'検証シート　FIB1.27'!D61</f>
        <v>2020</v>
      </c>
      <c r="E61" s="8">
        <f>'検証シート　FIB1.27'!E61</f>
        <v>44083</v>
      </c>
      <c r="F61" s="39" t="s">
        <v>3</v>
      </c>
      <c r="G61" s="92">
        <f>'検証シート　FIB1.27'!G61:H61</f>
        <v>105.85</v>
      </c>
      <c r="H61" s="92"/>
      <c r="I61" s="51">
        <f>'検証シート　FIB1.27'!I61</f>
        <v>13</v>
      </c>
      <c r="J61" s="95">
        <f t="shared" si="6"/>
        <v>4731.7206842168953</v>
      </c>
      <c r="K61" s="96"/>
      <c r="L61" s="6">
        <f>IF(I61="","",(J61/I61)/LOOKUP(RIGHT($C$2,3),定数!$A$6:$A$13,定数!$B$6:$B$13))</f>
        <v>3.6397851417053038</v>
      </c>
      <c r="M61" s="54">
        <f t="shared" ca="1" si="1"/>
        <v>2020</v>
      </c>
      <c r="N61" s="8">
        <v>44083</v>
      </c>
      <c r="O61" s="92">
        <v>105.98</v>
      </c>
      <c r="P61" s="92"/>
      <c r="Q61" s="93">
        <f>IF(O61="","",S61*L61*LOOKUP(RIGHT($C$2,3),定数!$A$6:$A$13,定数!$B$6:$B$13))</f>
        <v>-4731.7206842172463</v>
      </c>
      <c r="R61" s="93"/>
      <c r="S61" s="94">
        <f t="shared" si="7"/>
        <v>-13.000000000000966</v>
      </c>
      <c r="T61" s="94"/>
      <c r="U61" t="str">
        <f t="shared" si="10"/>
        <v/>
      </c>
      <c r="V61">
        <f t="shared" si="3"/>
        <v>1</v>
      </c>
      <c r="W61" s="40">
        <f t="shared" si="8"/>
        <v>157724.02280722983</v>
      </c>
      <c r="X61" s="41">
        <f t="shared" si="9"/>
        <v>0</v>
      </c>
      <c r="Y61" t="str">
        <f t="shared" si="4"/>
        <v/>
      </c>
      <c r="Z61">
        <f t="shared" si="5"/>
        <v>-4731.7206842172463</v>
      </c>
    </row>
    <row r="62" spans="1:26" x14ac:dyDescent="0.15">
      <c r="A62" s="39">
        <v>54</v>
      </c>
      <c r="B62" s="89">
        <f t="shared" si="0"/>
        <v>152992.30212301257</v>
      </c>
      <c r="C62" s="89"/>
      <c r="D62" s="54">
        <f ca="1">'検証シート　FIB1.27'!D62</f>
        <v>2020</v>
      </c>
      <c r="E62" s="8">
        <f>'検証シート　FIB1.27'!E62</f>
        <v>44084</v>
      </c>
      <c r="F62" s="39" t="s">
        <v>3</v>
      </c>
      <c r="G62" s="92">
        <f>'検証シート　FIB1.27'!G62:H62</f>
        <v>106.06</v>
      </c>
      <c r="H62" s="92"/>
      <c r="I62" s="51">
        <f>'検証シート　FIB1.27'!I62</f>
        <v>9</v>
      </c>
      <c r="J62" s="95">
        <f t="shared" si="6"/>
        <v>4589.7690636903772</v>
      </c>
      <c r="K62" s="96"/>
      <c r="L62" s="6">
        <f>IF(I62="","",(J62/I62)/LOOKUP(RIGHT($C$2,3),定数!$A$6:$A$13,定数!$B$6:$B$13))</f>
        <v>5.099743404100419</v>
      </c>
      <c r="M62" s="54">
        <f t="shared" ca="1" si="1"/>
        <v>2020</v>
      </c>
      <c r="N62" s="8">
        <v>44084</v>
      </c>
      <c r="O62" s="92">
        <v>106.15</v>
      </c>
      <c r="P62" s="92"/>
      <c r="Q62" s="93">
        <f>IF(O62="","",S62*L62*LOOKUP(RIGHT($C$2,3),定数!$A$6:$A$13,定数!$B$6:$B$13))</f>
        <v>-4589.7690636905509</v>
      </c>
      <c r="R62" s="93"/>
      <c r="S62" s="94">
        <f t="shared" si="7"/>
        <v>-9.0000000000003411</v>
      </c>
      <c r="T62" s="94"/>
      <c r="U62" t="str">
        <f t="shared" si="10"/>
        <v/>
      </c>
      <c r="V62">
        <f t="shared" si="3"/>
        <v>2</v>
      </c>
      <c r="W62" s="40">
        <f t="shared" si="8"/>
        <v>157724.02280722983</v>
      </c>
      <c r="X62" s="41">
        <f t="shared" si="9"/>
        <v>3.0000000000002358E-2</v>
      </c>
      <c r="Y62" t="str">
        <f t="shared" si="4"/>
        <v/>
      </c>
      <c r="Z62">
        <f t="shared" si="5"/>
        <v>-4589.7690636905509</v>
      </c>
    </row>
    <row r="63" spans="1:26" x14ac:dyDescent="0.15">
      <c r="A63" s="39">
        <v>55</v>
      </c>
      <c r="B63" s="89">
        <f t="shared" si="0"/>
        <v>148402.53305932201</v>
      </c>
      <c r="C63" s="89"/>
      <c r="D63" s="54">
        <f ca="1">'検証シート　FIB1.27'!D63</f>
        <v>2020</v>
      </c>
      <c r="E63" s="8">
        <f>'検証シート　FIB1.27'!E63</f>
        <v>44088</v>
      </c>
      <c r="F63" s="39" t="s">
        <v>3</v>
      </c>
      <c r="G63" s="92">
        <f>'検証シート　FIB1.27'!G63:H63</f>
        <v>105.91</v>
      </c>
      <c r="H63" s="92"/>
      <c r="I63" s="51">
        <f>'検証シート　FIB1.27'!I63</f>
        <v>11</v>
      </c>
      <c r="J63" s="95">
        <f t="shared" si="6"/>
        <v>4452.0759917796604</v>
      </c>
      <c r="K63" s="96"/>
      <c r="L63" s="6">
        <f>IF(I63="","",(J63/I63)/LOOKUP(RIGHT($C$2,3),定数!$A$6:$A$13,定数!$B$6:$B$13))</f>
        <v>4.0473418107087822</v>
      </c>
      <c r="M63" s="54">
        <f t="shared" ca="1" si="1"/>
        <v>2020</v>
      </c>
      <c r="N63" s="8">
        <v>44088</v>
      </c>
      <c r="O63" s="92">
        <v>105.755</v>
      </c>
      <c r="P63" s="92"/>
      <c r="Q63" s="93">
        <f>IF(O63="","",S63*L63*LOOKUP(RIGHT($C$2,3),定数!$A$6:$A$13,定数!$B$6:$B$13))</f>
        <v>6273.3798065986584</v>
      </c>
      <c r="R63" s="93"/>
      <c r="S63" s="94">
        <f t="shared" si="7"/>
        <v>15.500000000000114</v>
      </c>
      <c r="T63" s="94"/>
      <c r="U63" t="str">
        <f t="shared" si="10"/>
        <v/>
      </c>
      <c r="V63">
        <f t="shared" si="3"/>
        <v>0</v>
      </c>
      <c r="W63" s="40">
        <f t="shared" si="8"/>
        <v>157724.02280722983</v>
      </c>
      <c r="X63" s="41">
        <f t="shared" si="9"/>
        <v>5.9100000000003372E-2</v>
      </c>
      <c r="Y63">
        <f t="shared" si="4"/>
        <v>6273.3798065986584</v>
      </c>
      <c r="Z63" t="str">
        <f t="shared" si="5"/>
        <v/>
      </c>
    </row>
    <row r="64" spans="1:26" x14ac:dyDescent="0.15">
      <c r="A64" s="39">
        <v>56</v>
      </c>
      <c r="B64" s="89">
        <f t="shared" si="0"/>
        <v>154675.91286592066</v>
      </c>
      <c r="C64" s="89"/>
      <c r="D64" s="54">
        <f ca="1">'検証シート　FIB1.27'!D64</f>
        <v>2020</v>
      </c>
      <c r="E64" s="8">
        <f>'検証シート　FIB1.27'!E64</f>
        <v>44098</v>
      </c>
      <c r="F64" s="39" t="s">
        <v>4</v>
      </c>
      <c r="G64" s="92">
        <f>'検証シート　FIB1.27'!G64:H64</f>
        <v>105.46</v>
      </c>
      <c r="H64" s="92"/>
      <c r="I64" s="51">
        <f>'検証シート　FIB1.27'!I64</f>
        <v>18</v>
      </c>
      <c r="J64" s="95">
        <f t="shared" si="6"/>
        <v>4640.2773859776198</v>
      </c>
      <c r="K64" s="96"/>
      <c r="L64" s="6">
        <f>IF(I64="","",(J64/I64)/LOOKUP(RIGHT($C$2,3),定数!$A$6:$A$13,定数!$B$6:$B$13))</f>
        <v>2.5779318810986775</v>
      </c>
      <c r="M64" s="54">
        <f t="shared" ca="1" si="1"/>
        <v>2020</v>
      </c>
      <c r="N64" s="8">
        <v>44098</v>
      </c>
      <c r="O64" s="92">
        <v>105.28</v>
      </c>
      <c r="P64" s="92"/>
      <c r="Q64" s="93">
        <f>IF(O64="","",S64*L64*LOOKUP(RIGHT($C$2,3),定数!$A$6:$A$13,定数!$B$6:$B$13))</f>
        <v>-4640.2773859774288</v>
      </c>
      <c r="R64" s="93"/>
      <c r="S64" s="94">
        <f t="shared" si="7"/>
        <v>-17.999999999999261</v>
      </c>
      <c r="T64" s="94"/>
      <c r="U64" t="str">
        <f t="shared" si="10"/>
        <v/>
      </c>
      <c r="V64">
        <f t="shared" si="3"/>
        <v>1</v>
      </c>
      <c r="W64" s="40">
        <f t="shared" si="8"/>
        <v>157724.02280722983</v>
      </c>
      <c r="X64" s="41">
        <f t="shared" si="9"/>
        <v>1.9325590909094248E-2</v>
      </c>
      <c r="Y64" t="str">
        <f t="shared" si="4"/>
        <v/>
      </c>
      <c r="Z64">
        <f t="shared" si="5"/>
        <v>-4640.2773859774288</v>
      </c>
    </row>
    <row r="65" spans="1:26" x14ac:dyDescent="0.15">
      <c r="A65" s="39">
        <v>57</v>
      </c>
      <c r="B65" s="89">
        <f t="shared" si="0"/>
        <v>150035.63547994324</v>
      </c>
      <c r="C65" s="89"/>
      <c r="D65" s="54">
        <f ca="1">'検証シート　FIB1.27'!D65</f>
        <v>2020</v>
      </c>
      <c r="E65" s="8">
        <f>'検証シート　FIB1.27'!E65</f>
        <v>0</v>
      </c>
      <c r="F65" s="39"/>
      <c r="G65" s="92">
        <f>'検証シート　FIB1.27'!G65:H65</f>
        <v>0</v>
      </c>
      <c r="H65" s="92"/>
      <c r="I65" s="51">
        <f>'検証シート　FIB1.27'!I65</f>
        <v>0</v>
      </c>
      <c r="J65" s="95">
        <f t="shared" si="6"/>
        <v>4501.0690643982971</v>
      </c>
      <c r="K65" s="96"/>
      <c r="L65" s="6" t="e">
        <f>IF(I65="","",(J65/I65)/LOOKUP(RIGHT($C$2,3),定数!$A$6:$A$13,定数!$B$6:$B$13))</f>
        <v>#DIV/0!</v>
      </c>
      <c r="M65" s="54">
        <f t="shared" ca="1" si="1"/>
        <v>2020</v>
      </c>
      <c r="N65" s="8"/>
      <c r="O65" s="92"/>
      <c r="P65" s="92"/>
      <c r="Q65" s="93" t="str">
        <f>IF(O65="","",S65*L65*LOOKUP(RIGHT($C$2,3),定数!$A$6:$A$13,定数!$B$6:$B$13))</f>
        <v/>
      </c>
      <c r="R65" s="93"/>
      <c r="S65" s="94" t="str">
        <f t="shared" si="7"/>
        <v/>
      </c>
      <c r="T65" s="94"/>
      <c r="U65" t="str">
        <f t="shared" si="10"/>
        <v/>
      </c>
      <c r="V65" t="str">
        <f t="shared" si="3"/>
        <v/>
      </c>
      <c r="W65" s="40">
        <f t="shared" si="8"/>
        <v>157724.02280722983</v>
      </c>
      <c r="X65" s="41">
        <f t="shared" si="9"/>
        <v>4.874582318182008E-2</v>
      </c>
      <c r="Y65" t="str">
        <f t="shared" si="4"/>
        <v/>
      </c>
      <c r="Z65" t="str">
        <f t="shared" si="5"/>
        <v/>
      </c>
    </row>
    <row r="66" spans="1:26" x14ac:dyDescent="0.15">
      <c r="A66" s="39">
        <v>58</v>
      </c>
      <c r="B66" s="89" t="str">
        <f t="shared" si="0"/>
        <v/>
      </c>
      <c r="C66" s="89"/>
      <c r="D66" s="54">
        <f>'検証シート　FIB1.27'!D66</f>
        <v>0</v>
      </c>
      <c r="E66" s="8">
        <f>'検証シート　FIB1.27'!E66</f>
        <v>0</v>
      </c>
      <c r="F66" s="39"/>
      <c r="G66" s="92">
        <f>'検証シート　FIB1.27'!G66:H66</f>
        <v>0</v>
      </c>
      <c r="H66" s="92"/>
      <c r="I66" s="51">
        <f>'検証シート　FIB1.27'!I66</f>
        <v>0</v>
      </c>
      <c r="J66" s="95" t="e">
        <f t="shared" si="6"/>
        <v>#VALUE!</v>
      </c>
      <c r="K66" s="96"/>
      <c r="L66" s="6" t="e">
        <f>IF(I66="","",(J66/I66)/LOOKUP(RIGHT($C$2,3),定数!$A$6:$A$13,定数!$B$6:$B$13))</f>
        <v>#VALUE!</v>
      </c>
      <c r="M66" s="45">
        <f t="shared" si="1"/>
        <v>0</v>
      </c>
      <c r="N66" s="8"/>
      <c r="O66" s="92"/>
      <c r="P66" s="92"/>
      <c r="Q66" s="93" t="str">
        <f>IF(O66="","",S66*L66*LOOKUP(RIGHT($C$2,3),定数!$A$6:$A$13,定数!$B$6:$B$13))</f>
        <v/>
      </c>
      <c r="R66" s="93"/>
      <c r="S66" s="94" t="str">
        <f t="shared" si="7"/>
        <v/>
      </c>
      <c r="T66" s="94"/>
      <c r="U66" t="str">
        <f t="shared" si="10"/>
        <v/>
      </c>
      <c r="V66" t="str">
        <f t="shared" si="3"/>
        <v/>
      </c>
      <c r="W66" s="40" t="str">
        <f t="shared" si="8"/>
        <v/>
      </c>
      <c r="X66" s="41" t="str">
        <f t="shared" si="9"/>
        <v/>
      </c>
      <c r="Y66" t="str">
        <f t="shared" si="4"/>
        <v/>
      </c>
      <c r="Z66" t="str">
        <f t="shared" si="5"/>
        <v/>
      </c>
    </row>
    <row r="67" spans="1:26" x14ac:dyDescent="0.15">
      <c r="A67" s="39">
        <v>59</v>
      </c>
      <c r="B67" s="89" t="str">
        <f t="shared" si="0"/>
        <v/>
      </c>
      <c r="C67" s="89"/>
      <c r="D67" s="54">
        <f>'検証シート　FIB1.27'!D67</f>
        <v>0</v>
      </c>
      <c r="E67" s="8">
        <f>'検証シート　FIB1.27'!E67</f>
        <v>0</v>
      </c>
      <c r="F67" s="39"/>
      <c r="G67" s="92">
        <f>'検証シート　FIB1.27'!G67:H67</f>
        <v>0</v>
      </c>
      <c r="H67" s="92"/>
      <c r="I67" s="51">
        <f>'検証シート　FIB1.27'!I67</f>
        <v>0</v>
      </c>
      <c r="J67" s="95" t="e">
        <f t="shared" si="6"/>
        <v>#VALUE!</v>
      </c>
      <c r="K67" s="96"/>
      <c r="L67" s="6" t="e">
        <f>IF(I67="","",(J67/I67)/LOOKUP(RIGHT($C$2,3),定数!$A$6:$A$13,定数!$B$6:$B$13))</f>
        <v>#VALUE!</v>
      </c>
      <c r="M67" s="45">
        <f t="shared" si="1"/>
        <v>0</v>
      </c>
      <c r="N67" s="8"/>
      <c r="O67" s="92"/>
      <c r="P67" s="92"/>
      <c r="Q67" s="93" t="str">
        <f>IF(O67="","",S67*L67*LOOKUP(RIGHT($C$2,3),定数!$A$6:$A$13,定数!$B$6:$B$13))</f>
        <v/>
      </c>
      <c r="R67" s="93"/>
      <c r="S67" s="94" t="str">
        <f t="shared" si="7"/>
        <v/>
      </c>
      <c r="T67" s="94"/>
      <c r="U67" t="str">
        <f t="shared" si="10"/>
        <v/>
      </c>
      <c r="V67" t="str">
        <f t="shared" si="3"/>
        <v/>
      </c>
      <c r="W67" s="40" t="str">
        <f t="shared" si="8"/>
        <v/>
      </c>
      <c r="X67" s="41" t="str">
        <f t="shared" si="9"/>
        <v/>
      </c>
      <c r="Y67" t="str">
        <f t="shared" si="4"/>
        <v/>
      </c>
      <c r="Z67" t="str">
        <f t="shared" si="5"/>
        <v/>
      </c>
    </row>
    <row r="68" spans="1:26" x14ac:dyDescent="0.15">
      <c r="A68" s="39">
        <v>60</v>
      </c>
      <c r="B68" s="89" t="str">
        <f t="shared" si="0"/>
        <v/>
      </c>
      <c r="C68" s="89"/>
      <c r="D68" s="54">
        <f>'検証シート　FIB1.27'!D68</f>
        <v>0</v>
      </c>
      <c r="E68" s="8">
        <f>'検証シート　FIB1.27'!E68</f>
        <v>0</v>
      </c>
      <c r="F68" s="39"/>
      <c r="G68" s="92">
        <f>'検証シート　FIB1.27'!G68:H68</f>
        <v>0</v>
      </c>
      <c r="H68" s="92"/>
      <c r="I68" s="51">
        <f>'検証シート　FIB1.27'!I68</f>
        <v>0</v>
      </c>
      <c r="J68" s="95" t="e">
        <f t="shared" si="6"/>
        <v>#VALUE!</v>
      </c>
      <c r="K68" s="96"/>
      <c r="L68" s="6" t="e">
        <f>IF(I68="","",(J68/I68)/LOOKUP(RIGHT($C$2,3),定数!$A$6:$A$13,定数!$B$6:$B$13))</f>
        <v>#VALUE!</v>
      </c>
      <c r="M68" s="45">
        <f t="shared" si="1"/>
        <v>0</v>
      </c>
      <c r="N68" s="8"/>
      <c r="O68" s="92"/>
      <c r="P68" s="92"/>
      <c r="Q68" s="93" t="str">
        <f>IF(O68="","",S68*L68*LOOKUP(RIGHT($C$2,3),定数!$A$6:$A$13,定数!$B$6:$B$13))</f>
        <v/>
      </c>
      <c r="R68" s="93"/>
      <c r="S68" s="94" t="str">
        <f t="shared" si="7"/>
        <v/>
      </c>
      <c r="T68" s="94"/>
      <c r="U68" t="str">
        <f t="shared" si="10"/>
        <v/>
      </c>
      <c r="V68" t="str">
        <f t="shared" si="3"/>
        <v/>
      </c>
      <c r="W68" s="40" t="str">
        <f t="shared" si="8"/>
        <v/>
      </c>
      <c r="X68" s="41" t="str">
        <f t="shared" si="9"/>
        <v/>
      </c>
      <c r="Y68" t="str">
        <f t="shared" si="4"/>
        <v/>
      </c>
      <c r="Z68" t="str">
        <f t="shared" si="5"/>
        <v/>
      </c>
    </row>
    <row r="69" spans="1:26" x14ac:dyDescent="0.15">
      <c r="A69" s="39">
        <v>61</v>
      </c>
      <c r="B69" s="89" t="str">
        <f t="shared" si="0"/>
        <v/>
      </c>
      <c r="C69" s="89"/>
      <c r="D69" s="51">
        <f>'検証シート　FIB1.27'!D69</f>
        <v>0</v>
      </c>
      <c r="E69" s="8">
        <f>'検証シート　FIB1.27'!E69</f>
        <v>0</v>
      </c>
      <c r="F69" s="39"/>
      <c r="G69" s="92">
        <f>'検証シート　FIB1.27'!G69:H69</f>
        <v>0</v>
      </c>
      <c r="H69" s="92"/>
      <c r="I69" s="51">
        <f>'検証シート　FIB1.27'!I69</f>
        <v>0</v>
      </c>
      <c r="J69" s="95" t="e">
        <f t="shared" si="6"/>
        <v>#VALUE!</v>
      </c>
      <c r="K69" s="96"/>
      <c r="L69" s="6" t="e">
        <f>IF(I69="","",(J69/I69)/LOOKUP(RIGHT($C$2,3),定数!$A$6:$A$13,定数!$B$6:$B$13))</f>
        <v>#VALUE!</v>
      </c>
      <c r="M69" s="45">
        <f t="shared" si="1"/>
        <v>0</v>
      </c>
      <c r="N69" s="8"/>
      <c r="O69" s="92"/>
      <c r="P69" s="92"/>
      <c r="Q69" s="93" t="str">
        <f>IF(O69="","",S69*L69*LOOKUP(RIGHT($C$2,3),定数!$A$6:$A$13,定数!$B$6:$B$13))</f>
        <v/>
      </c>
      <c r="R69" s="93"/>
      <c r="S69" s="94" t="str">
        <f t="shared" si="7"/>
        <v/>
      </c>
      <c r="T69" s="94"/>
      <c r="U69" t="str">
        <f t="shared" si="10"/>
        <v/>
      </c>
      <c r="V69" t="str">
        <f t="shared" si="3"/>
        <v/>
      </c>
      <c r="W69" s="40" t="str">
        <f t="shared" si="8"/>
        <v/>
      </c>
      <c r="X69" s="41" t="str">
        <f t="shared" si="9"/>
        <v/>
      </c>
      <c r="Y69" t="str">
        <f t="shared" si="4"/>
        <v/>
      </c>
      <c r="Z69" t="str">
        <f t="shared" si="5"/>
        <v/>
      </c>
    </row>
    <row r="70" spans="1:26" x14ac:dyDescent="0.15">
      <c r="A70" s="39">
        <v>62</v>
      </c>
      <c r="B70" s="89" t="str">
        <f t="shared" si="0"/>
        <v/>
      </c>
      <c r="C70" s="89"/>
      <c r="D70" s="51">
        <f>'検証シート　FIB1.27'!D70</f>
        <v>0</v>
      </c>
      <c r="E70" s="8">
        <f>'検証シート　FIB1.27'!E70</f>
        <v>0</v>
      </c>
      <c r="F70" s="39"/>
      <c r="G70" s="92">
        <f>'検証シート　FIB1.27'!G70:H70</f>
        <v>0</v>
      </c>
      <c r="H70" s="92"/>
      <c r="I70" s="51">
        <f>'検証シート　FIB1.27'!I70</f>
        <v>0</v>
      </c>
      <c r="J70" s="95" t="e">
        <f t="shared" si="6"/>
        <v>#VALUE!</v>
      </c>
      <c r="K70" s="96"/>
      <c r="L70" s="6" t="e">
        <f>IF(I70="","",(J70/I70)/LOOKUP(RIGHT($C$2,3),定数!$A$6:$A$13,定数!$B$6:$B$13))</f>
        <v>#VALUE!</v>
      </c>
      <c r="M70" s="45">
        <f t="shared" si="1"/>
        <v>0</v>
      </c>
      <c r="N70" s="8"/>
      <c r="O70" s="92"/>
      <c r="P70" s="92"/>
      <c r="Q70" s="93" t="str">
        <f>IF(O70="","",S70*L70*LOOKUP(RIGHT($C$2,3),定数!$A$6:$A$13,定数!$B$6:$B$13))</f>
        <v/>
      </c>
      <c r="R70" s="93"/>
      <c r="S70" s="94" t="str">
        <f t="shared" si="7"/>
        <v/>
      </c>
      <c r="T70" s="94"/>
      <c r="U70" t="str">
        <f t="shared" si="10"/>
        <v/>
      </c>
      <c r="V70" t="str">
        <f t="shared" si="3"/>
        <v/>
      </c>
      <c r="W70" s="40" t="str">
        <f t="shared" si="8"/>
        <v/>
      </c>
      <c r="X70" s="41" t="str">
        <f t="shared" si="9"/>
        <v/>
      </c>
      <c r="Y70" t="str">
        <f t="shared" si="4"/>
        <v/>
      </c>
      <c r="Z70" t="str">
        <f t="shared" si="5"/>
        <v/>
      </c>
    </row>
    <row r="71" spans="1:26" x14ac:dyDescent="0.15">
      <c r="A71" s="39">
        <v>63</v>
      </c>
      <c r="B71" s="89" t="str">
        <f t="shared" si="0"/>
        <v/>
      </c>
      <c r="C71" s="89"/>
      <c r="D71" s="51">
        <f>'検証シート　FIB1.27'!D71</f>
        <v>0</v>
      </c>
      <c r="E71" s="8">
        <f>'検証シート　FIB1.27'!E71</f>
        <v>0</v>
      </c>
      <c r="F71" s="39"/>
      <c r="G71" s="92">
        <f>'検証シート　FIB1.27'!G71:H71</f>
        <v>0</v>
      </c>
      <c r="H71" s="92"/>
      <c r="I71" s="51">
        <f>'検証シート　FIB1.27'!I71</f>
        <v>0</v>
      </c>
      <c r="J71" s="95" t="e">
        <f t="shared" si="6"/>
        <v>#VALUE!</v>
      </c>
      <c r="K71" s="96"/>
      <c r="L71" s="6" t="e">
        <f>IF(I71="","",(J71/I71)/LOOKUP(RIGHT($C$2,3),定数!$A$6:$A$13,定数!$B$6:$B$13))</f>
        <v>#VALUE!</v>
      </c>
      <c r="M71" s="45">
        <f t="shared" si="1"/>
        <v>0</v>
      </c>
      <c r="N71" s="8"/>
      <c r="O71" s="92"/>
      <c r="P71" s="92"/>
      <c r="Q71" s="93" t="str">
        <f>IF(O71="","",S71*L71*LOOKUP(RIGHT($C$2,3),定数!$A$6:$A$13,定数!$B$6:$B$13))</f>
        <v/>
      </c>
      <c r="R71" s="93"/>
      <c r="S71" s="94" t="str">
        <f t="shared" si="7"/>
        <v/>
      </c>
      <c r="T71" s="94"/>
      <c r="U71" t="str">
        <f t="shared" si="10"/>
        <v/>
      </c>
      <c r="V71" t="str">
        <f t="shared" si="3"/>
        <v/>
      </c>
      <c r="W71" s="40" t="str">
        <f t="shared" si="8"/>
        <v/>
      </c>
      <c r="X71" s="41" t="str">
        <f t="shared" si="9"/>
        <v/>
      </c>
      <c r="Y71" t="str">
        <f t="shared" si="4"/>
        <v/>
      </c>
      <c r="Z71" t="str">
        <f t="shared" si="5"/>
        <v/>
      </c>
    </row>
    <row r="72" spans="1:26" x14ac:dyDescent="0.15">
      <c r="A72" s="39">
        <v>64</v>
      </c>
      <c r="B72" s="89" t="str">
        <f t="shared" si="0"/>
        <v/>
      </c>
      <c r="C72" s="89"/>
      <c r="D72" s="51">
        <f>'検証シート　FIB1.27'!D72</f>
        <v>0</v>
      </c>
      <c r="E72" s="8">
        <f>'検証シート　FIB1.27'!E72</f>
        <v>0</v>
      </c>
      <c r="F72" s="39"/>
      <c r="G72" s="92">
        <f>'検証シート　FIB1.27'!G72:H72</f>
        <v>0</v>
      </c>
      <c r="H72" s="92"/>
      <c r="I72" s="51">
        <f>'検証シート　FIB1.27'!I72</f>
        <v>0</v>
      </c>
      <c r="J72" s="95" t="e">
        <f t="shared" si="6"/>
        <v>#VALUE!</v>
      </c>
      <c r="K72" s="96"/>
      <c r="L72" s="6" t="e">
        <f>IF(I72="","",(J72/I72)/LOOKUP(RIGHT($C$2,3),定数!$A$6:$A$13,定数!$B$6:$B$13))</f>
        <v>#VALUE!</v>
      </c>
      <c r="M72" s="45">
        <f t="shared" si="1"/>
        <v>0</v>
      </c>
      <c r="N72" s="8"/>
      <c r="O72" s="92"/>
      <c r="P72" s="92"/>
      <c r="Q72" s="93" t="str">
        <f>IF(O72="","",S72*L72*LOOKUP(RIGHT($C$2,3),定数!$A$6:$A$13,定数!$B$6:$B$13))</f>
        <v/>
      </c>
      <c r="R72" s="93"/>
      <c r="S72" s="94" t="str">
        <f t="shared" si="7"/>
        <v/>
      </c>
      <c r="T72" s="94"/>
      <c r="U72" t="str">
        <f t="shared" si="10"/>
        <v/>
      </c>
      <c r="V72" t="str">
        <f t="shared" si="3"/>
        <v/>
      </c>
      <c r="W72" s="40" t="str">
        <f t="shared" si="8"/>
        <v/>
      </c>
      <c r="X72" s="41" t="str">
        <f t="shared" si="9"/>
        <v/>
      </c>
      <c r="Y72" t="str">
        <f t="shared" si="4"/>
        <v/>
      </c>
      <c r="Z72" t="str">
        <f t="shared" si="5"/>
        <v/>
      </c>
    </row>
    <row r="73" spans="1:26" x14ac:dyDescent="0.15">
      <c r="A73" s="39">
        <v>65</v>
      </c>
      <c r="B73" s="89" t="str">
        <f t="shared" si="0"/>
        <v/>
      </c>
      <c r="C73" s="89"/>
      <c r="D73" s="51">
        <f>'検証シート　FIB1.27'!D73</f>
        <v>0</v>
      </c>
      <c r="E73" s="8">
        <f>'検証シート　FIB1.27'!E73</f>
        <v>0</v>
      </c>
      <c r="F73" s="39"/>
      <c r="G73" s="92">
        <f>'検証シート　FIB1.27'!G73:H73</f>
        <v>0</v>
      </c>
      <c r="H73" s="92"/>
      <c r="I73" s="51">
        <f>'検証シート　FIB1.27'!I73</f>
        <v>0</v>
      </c>
      <c r="J73" s="95" t="e">
        <f t="shared" si="6"/>
        <v>#VALUE!</v>
      </c>
      <c r="K73" s="96"/>
      <c r="L73" s="6" t="e">
        <f>IF(I73="","",(J73/I73)/LOOKUP(RIGHT($C$2,3),定数!$A$6:$A$13,定数!$B$6:$B$13))</f>
        <v>#VALUE!</v>
      </c>
      <c r="M73" s="45">
        <f t="shared" si="1"/>
        <v>0</v>
      </c>
      <c r="N73" s="8"/>
      <c r="O73" s="92"/>
      <c r="P73" s="92"/>
      <c r="Q73" s="93" t="str">
        <f>IF(O73="","",S73*L73*LOOKUP(RIGHT($C$2,3),定数!$A$6:$A$13,定数!$B$6:$B$13))</f>
        <v/>
      </c>
      <c r="R73" s="93"/>
      <c r="S73" s="94" t="str">
        <f t="shared" si="7"/>
        <v/>
      </c>
      <c r="T73" s="94"/>
      <c r="U73" t="str">
        <f t="shared" si="10"/>
        <v/>
      </c>
      <c r="V73" t="str">
        <f t="shared" si="3"/>
        <v/>
      </c>
      <c r="W73" s="40" t="str">
        <f t="shared" si="8"/>
        <v/>
      </c>
      <c r="X73" s="41" t="str">
        <f t="shared" si="9"/>
        <v/>
      </c>
      <c r="Y73" t="str">
        <f t="shared" si="4"/>
        <v/>
      </c>
      <c r="Z73" t="str">
        <f t="shared" si="5"/>
        <v/>
      </c>
    </row>
    <row r="74" spans="1:26" x14ac:dyDescent="0.15">
      <c r="A74" s="39">
        <v>66</v>
      </c>
      <c r="B74" s="89" t="str">
        <f t="shared" ref="B74:B108" si="11">IF(Q73="","",B73+Q73)</f>
        <v/>
      </c>
      <c r="C74" s="89"/>
      <c r="D74" s="51">
        <f>'検証シート　FIB1.27'!D74</f>
        <v>0</v>
      </c>
      <c r="E74" s="8">
        <f>'検証シート　FIB1.27'!E74</f>
        <v>0</v>
      </c>
      <c r="F74" s="39"/>
      <c r="G74" s="92">
        <f>'検証シート　FIB1.27'!G74:H74</f>
        <v>0</v>
      </c>
      <c r="H74" s="92"/>
      <c r="I74" s="51">
        <f>'検証シート　FIB1.27'!I74</f>
        <v>0</v>
      </c>
      <c r="J74" s="95" t="e">
        <f t="shared" si="6"/>
        <v>#VALUE!</v>
      </c>
      <c r="K74" s="96"/>
      <c r="L74" s="6" t="e">
        <f>IF(I74="","",(J74/I74)/LOOKUP(RIGHT($C$2,3),定数!$A$6:$A$13,定数!$B$6:$B$13))</f>
        <v>#VALUE!</v>
      </c>
      <c r="M74" s="45">
        <f t="shared" ref="M74:M108" si="12">D74</f>
        <v>0</v>
      </c>
      <c r="N74" s="8"/>
      <c r="O74" s="92"/>
      <c r="P74" s="92"/>
      <c r="Q74" s="93" t="str">
        <f>IF(O74="","",S74*L74*LOOKUP(RIGHT($C$2,3),定数!$A$6:$A$13,定数!$B$6:$B$13))</f>
        <v/>
      </c>
      <c r="R74" s="93"/>
      <c r="S74" s="94" t="str">
        <f t="shared" si="7"/>
        <v/>
      </c>
      <c r="T74" s="94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3">IF(Q74&gt;0,Q74,"")</f>
        <v/>
      </c>
      <c r="Z74" t="str">
        <f t="shared" ref="Z74:Z108" si="14">IF(Q74&lt;0,Q74,"")</f>
        <v/>
      </c>
    </row>
    <row r="75" spans="1:26" x14ac:dyDescent="0.15">
      <c r="A75" s="39">
        <v>67</v>
      </c>
      <c r="B75" s="89" t="str">
        <f t="shared" si="11"/>
        <v/>
      </c>
      <c r="C75" s="89"/>
      <c r="D75" s="51">
        <f>'検証シート　FIB1.27'!D75</f>
        <v>0</v>
      </c>
      <c r="E75" s="8">
        <f>'検証シート　FIB1.27'!E75</f>
        <v>0</v>
      </c>
      <c r="F75" s="39"/>
      <c r="G75" s="92">
        <f>'検証シート　FIB1.27'!G75:H75</f>
        <v>0</v>
      </c>
      <c r="H75" s="92"/>
      <c r="I75" s="51">
        <f>'検証シート　FIB1.27'!I75</f>
        <v>0</v>
      </c>
      <c r="J75" s="95" t="e">
        <f t="shared" ref="J75:J108" si="15">IF(I75="","",B75*0.03)</f>
        <v>#VALUE!</v>
      </c>
      <c r="K75" s="96"/>
      <c r="L75" s="6" t="e">
        <f>IF(I75="","",(J75/I75)/LOOKUP(RIGHT($C$2,3),定数!$A$6:$A$13,定数!$B$6:$B$13))</f>
        <v>#VALUE!</v>
      </c>
      <c r="M75" s="45">
        <f t="shared" si="12"/>
        <v>0</v>
      </c>
      <c r="N75" s="8"/>
      <c r="O75" s="92"/>
      <c r="P75" s="92"/>
      <c r="Q75" s="93" t="str">
        <f>IF(O75="","",S75*L75*LOOKUP(RIGHT($C$2,3),定数!$A$6:$A$13,定数!$B$6:$B$13))</f>
        <v/>
      </c>
      <c r="R75" s="93"/>
      <c r="S75" s="94" t="str">
        <f t="shared" si="7"/>
        <v/>
      </c>
      <c r="T75" s="94"/>
      <c r="U75" t="str">
        <f t="shared" ref="U75:V90" si="16">IF(R75&lt;&gt;"",IF(R75&lt;0,1+U74,0),"")</f>
        <v/>
      </c>
      <c r="V75" t="str">
        <f t="shared" si="16"/>
        <v/>
      </c>
      <c r="W75" s="40" t="str">
        <f t="shared" si="8"/>
        <v/>
      </c>
      <c r="X75" s="41" t="str">
        <f t="shared" si="9"/>
        <v/>
      </c>
      <c r="Y75" t="str">
        <f t="shared" si="13"/>
        <v/>
      </c>
      <c r="Z75" t="str">
        <f t="shared" si="14"/>
        <v/>
      </c>
    </row>
    <row r="76" spans="1:26" x14ac:dyDescent="0.15">
      <c r="A76" s="39">
        <v>68</v>
      </c>
      <c r="B76" s="89" t="str">
        <f t="shared" si="11"/>
        <v/>
      </c>
      <c r="C76" s="89"/>
      <c r="D76" s="51">
        <f>'検証シート　FIB1.27'!D76</f>
        <v>0</v>
      </c>
      <c r="E76" s="8">
        <f>'検証シート　FIB1.27'!E76</f>
        <v>0</v>
      </c>
      <c r="F76" s="39"/>
      <c r="G76" s="92">
        <f>'検証シート　FIB1.27'!G76:H76</f>
        <v>0</v>
      </c>
      <c r="H76" s="92"/>
      <c r="I76" s="51">
        <f>'検証シート　FIB1.27'!I76</f>
        <v>0</v>
      </c>
      <c r="J76" s="95" t="e">
        <f t="shared" si="15"/>
        <v>#VALUE!</v>
      </c>
      <c r="K76" s="96"/>
      <c r="L76" s="6" t="e">
        <f>IF(I76="","",(J76/I76)/LOOKUP(RIGHT($C$2,3),定数!$A$6:$A$13,定数!$B$6:$B$13))</f>
        <v>#VALUE!</v>
      </c>
      <c r="M76" s="45">
        <f t="shared" si="12"/>
        <v>0</v>
      </c>
      <c r="N76" s="8"/>
      <c r="O76" s="92"/>
      <c r="P76" s="92"/>
      <c r="Q76" s="93" t="str">
        <f>IF(O76="","",S76*L76*LOOKUP(RIGHT($C$2,3),定数!$A$6:$A$13,定数!$B$6:$B$13))</f>
        <v/>
      </c>
      <c r="R76" s="93"/>
      <c r="S76" s="94" t="str">
        <f t="shared" ref="S76:S108" si="17">IF(O76="","",IF(F76="買",(O76-G76),(G76-O76))*IF(RIGHT($C$2,3)="JPY",100,10000))</f>
        <v/>
      </c>
      <c r="T76" s="94"/>
      <c r="U76" t="str">
        <f t="shared" si="16"/>
        <v/>
      </c>
      <c r="V76" t="str">
        <f t="shared" si="16"/>
        <v/>
      </c>
      <c r="W76" s="40" t="str">
        <f t="shared" ref="W76:W108" si="18">IF(B76&lt;&gt;"",MAX(W75,B76),"")</f>
        <v/>
      </c>
      <c r="X76" s="41" t="str">
        <f t="shared" ref="X76:X108" si="19">IF(W76&lt;&gt;"",1-(B76/W76),"")</f>
        <v/>
      </c>
      <c r="Y76" t="str">
        <f t="shared" si="13"/>
        <v/>
      </c>
      <c r="Z76" t="str">
        <f t="shared" si="14"/>
        <v/>
      </c>
    </row>
    <row r="77" spans="1:26" x14ac:dyDescent="0.15">
      <c r="A77" s="39">
        <v>69</v>
      </c>
      <c r="B77" s="89" t="str">
        <f t="shared" si="11"/>
        <v/>
      </c>
      <c r="C77" s="89"/>
      <c r="D77" s="51">
        <f>'検証シート　FIB1.27'!D77</f>
        <v>0</v>
      </c>
      <c r="E77" s="8">
        <f>'検証シート　FIB1.27'!E77</f>
        <v>0</v>
      </c>
      <c r="F77" s="39"/>
      <c r="G77" s="92">
        <f>'検証シート　FIB1.27'!G77:H77</f>
        <v>0</v>
      </c>
      <c r="H77" s="92"/>
      <c r="I77" s="51">
        <f>'検証シート　FIB1.27'!I77</f>
        <v>0</v>
      </c>
      <c r="J77" s="95" t="e">
        <f t="shared" si="15"/>
        <v>#VALUE!</v>
      </c>
      <c r="K77" s="96"/>
      <c r="L77" s="6" t="e">
        <f>IF(I77="","",(J77/I77)/LOOKUP(RIGHT($C$2,3),定数!$A$6:$A$13,定数!$B$6:$B$13))</f>
        <v>#VALUE!</v>
      </c>
      <c r="M77" s="45">
        <f t="shared" si="12"/>
        <v>0</v>
      </c>
      <c r="N77" s="8"/>
      <c r="O77" s="92"/>
      <c r="P77" s="92"/>
      <c r="Q77" s="93" t="str">
        <f>IF(O77="","",S77*L77*LOOKUP(RIGHT($C$2,3),定数!$A$6:$A$13,定数!$B$6:$B$13))</f>
        <v/>
      </c>
      <c r="R77" s="93"/>
      <c r="S77" s="94" t="str">
        <f t="shared" si="17"/>
        <v/>
      </c>
      <c r="T77" s="94"/>
      <c r="U77" t="str">
        <f t="shared" si="16"/>
        <v/>
      </c>
      <c r="V77" t="str">
        <f t="shared" si="16"/>
        <v/>
      </c>
      <c r="W77" s="40" t="str">
        <f t="shared" si="18"/>
        <v/>
      </c>
      <c r="X77" s="41" t="str">
        <f t="shared" si="19"/>
        <v/>
      </c>
      <c r="Y77" t="str">
        <f t="shared" si="13"/>
        <v/>
      </c>
      <c r="Z77" t="str">
        <f t="shared" si="14"/>
        <v/>
      </c>
    </row>
    <row r="78" spans="1:26" x14ac:dyDescent="0.15">
      <c r="A78" s="39">
        <v>70</v>
      </c>
      <c r="B78" s="89" t="str">
        <f t="shared" si="11"/>
        <v/>
      </c>
      <c r="C78" s="89"/>
      <c r="D78" s="51">
        <f>'検証シート　FIB1.27'!D78</f>
        <v>0</v>
      </c>
      <c r="E78" s="8">
        <f>'検証シート　FIB1.27'!E78</f>
        <v>0</v>
      </c>
      <c r="F78" s="39"/>
      <c r="G78" s="92">
        <f>'検証シート　FIB1.27'!G78:H78</f>
        <v>0</v>
      </c>
      <c r="H78" s="92"/>
      <c r="I78" s="51">
        <f>'検証シート　FIB1.27'!I78</f>
        <v>0</v>
      </c>
      <c r="J78" s="95" t="e">
        <f t="shared" si="15"/>
        <v>#VALUE!</v>
      </c>
      <c r="K78" s="96"/>
      <c r="L78" s="6" t="e">
        <f>IF(I78="","",(J78/I78)/LOOKUP(RIGHT($C$2,3),定数!$A$6:$A$13,定数!$B$6:$B$13))</f>
        <v>#VALUE!</v>
      </c>
      <c r="M78" s="45">
        <f t="shared" si="12"/>
        <v>0</v>
      </c>
      <c r="N78" s="8"/>
      <c r="O78" s="92"/>
      <c r="P78" s="92"/>
      <c r="Q78" s="93" t="str">
        <f>IF(O78="","",S78*L78*LOOKUP(RIGHT($C$2,3),定数!$A$6:$A$13,定数!$B$6:$B$13))</f>
        <v/>
      </c>
      <c r="R78" s="93"/>
      <c r="S78" s="94" t="str">
        <f t="shared" si="17"/>
        <v/>
      </c>
      <c r="T78" s="94"/>
      <c r="U78" t="str">
        <f t="shared" si="16"/>
        <v/>
      </c>
      <c r="V78" t="str">
        <f t="shared" si="16"/>
        <v/>
      </c>
      <c r="W78" s="40" t="str">
        <f t="shared" si="18"/>
        <v/>
      </c>
      <c r="X78" s="41" t="str">
        <f t="shared" si="19"/>
        <v/>
      </c>
      <c r="Y78" t="str">
        <f t="shared" si="13"/>
        <v/>
      </c>
      <c r="Z78" t="str">
        <f t="shared" si="14"/>
        <v/>
      </c>
    </row>
    <row r="79" spans="1:26" x14ac:dyDescent="0.15">
      <c r="A79" s="39">
        <v>71</v>
      </c>
      <c r="B79" s="89" t="str">
        <f t="shared" si="11"/>
        <v/>
      </c>
      <c r="C79" s="89"/>
      <c r="D79" s="51">
        <f>'検証シート　FIB1.27'!D79</f>
        <v>0</v>
      </c>
      <c r="E79" s="8">
        <f>'検証シート　FIB1.27'!E79</f>
        <v>0</v>
      </c>
      <c r="F79" s="39"/>
      <c r="G79" s="92">
        <f>'検証シート　FIB1.27'!G79:H79</f>
        <v>0</v>
      </c>
      <c r="H79" s="92"/>
      <c r="I79" s="51">
        <f>'検証シート　FIB1.27'!I79</f>
        <v>0</v>
      </c>
      <c r="J79" s="95" t="e">
        <f t="shared" si="15"/>
        <v>#VALUE!</v>
      </c>
      <c r="K79" s="96"/>
      <c r="L79" s="6" t="e">
        <f>IF(I79="","",(J79/I79)/LOOKUP(RIGHT($C$2,3),定数!$A$6:$A$13,定数!$B$6:$B$13))</f>
        <v>#VALUE!</v>
      </c>
      <c r="M79" s="45">
        <f t="shared" si="12"/>
        <v>0</v>
      </c>
      <c r="N79" s="8"/>
      <c r="O79" s="92"/>
      <c r="P79" s="92"/>
      <c r="Q79" s="93" t="str">
        <f>IF(O79="","",S79*L79*LOOKUP(RIGHT($C$2,3),定数!$A$6:$A$13,定数!$B$6:$B$13))</f>
        <v/>
      </c>
      <c r="R79" s="93"/>
      <c r="S79" s="94" t="str">
        <f t="shared" si="17"/>
        <v/>
      </c>
      <c r="T79" s="94"/>
      <c r="U79" t="str">
        <f t="shared" si="16"/>
        <v/>
      </c>
      <c r="V79" t="str">
        <f t="shared" si="16"/>
        <v/>
      </c>
      <c r="W79" s="40" t="str">
        <f t="shared" si="18"/>
        <v/>
      </c>
      <c r="X79" s="41" t="str">
        <f t="shared" si="19"/>
        <v/>
      </c>
      <c r="Y79" t="str">
        <f t="shared" si="13"/>
        <v/>
      </c>
      <c r="Z79" t="str">
        <f t="shared" si="14"/>
        <v/>
      </c>
    </row>
    <row r="80" spans="1:26" x14ac:dyDescent="0.15">
      <c r="A80" s="39">
        <v>72</v>
      </c>
      <c r="B80" s="89" t="str">
        <f t="shared" si="11"/>
        <v/>
      </c>
      <c r="C80" s="89"/>
      <c r="D80" s="51">
        <f>'検証シート　FIB1.27'!D80</f>
        <v>0</v>
      </c>
      <c r="E80" s="8">
        <f>'検証シート　FIB1.27'!E80</f>
        <v>0</v>
      </c>
      <c r="F80" s="39"/>
      <c r="G80" s="92">
        <f>'検証シート　FIB1.27'!G80:H80</f>
        <v>0</v>
      </c>
      <c r="H80" s="92"/>
      <c r="I80" s="51">
        <f>'検証シート　FIB1.27'!I80</f>
        <v>0</v>
      </c>
      <c r="J80" s="95" t="e">
        <f t="shared" si="15"/>
        <v>#VALUE!</v>
      </c>
      <c r="K80" s="96"/>
      <c r="L80" s="6" t="e">
        <f>IF(I80="","",(J80/I80)/LOOKUP(RIGHT($C$2,3),定数!$A$6:$A$13,定数!$B$6:$B$13))</f>
        <v>#VALUE!</v>
      </c>
      <c r="M80" s="45">
        <f t="shared" si="12"/>
        <v>0</v>
      </c>
      <c r="N80" s="8"/>
      <c r="O80" s="92"/>
      <c r="P80" s="92"/>
      <c r="Q80" s="93" t="str">
        <f>IF(O80="","",S80*L80*LOOKUP(RIGHT($C$2,3),定数!$A$6:$A$13,定数!$B$6:$B$13))</f>
        <v/>
      </c>
      <c r="R80" s="93"/>
      <c r="S80" s="94" t="str">
        <f t="shared" si="17"/>
        <v/>
      </c>
      <c r="T80" s="94"/>
      <c r="U80" t="str">
        <f t="shared" si="16"/>
        <v/>
      </c>
      <c r="V80" t="str">
        <f t="shared" si="16"/>
        <v/>
      </c>
      <c r="W80" s="40" t="str">
        <f t="shared" si="18"/>
        <v/>
      </c>
      <c r="X80" s="41" t="str">
        <f t="shared" si="19"/>
        <v/>
      </c>
      <c r="Y80" t="str">
        <f t="shared" si="13"/>
        <v/>
      </c>
      <c r="Z80" t="str">
        <f t="shared" si="14"/>
        <v/>
      </c>
    </row>
    <row r="81" spans="1:26" x14ac:dyDescent="0.15">
      <c r="A81" s="39">
        <v>73</v>
      </c>
      <c r="B81" s="89" t="str">
        <f t="shared" si="11"/>
        <v/>
      </c>
      <c r="C81" s="89"/>
      <c r="D81" s="51">
        <f>'検証シート　FIB1.27'!D81</f>
        <v>0</v>
      </c>
      <c r="E81" s="8">
        <f>'検証シート　FIB1.27'!E81</f>
        <v>0</v>
      </c>
      <c r="F81" s="39"/>
      <c r="G81" s="92">
        <f>'検証シート　FIB1.27'!G81:H81</f>
        <v>0</v>
      </c>
      <c r="H81" s="92"/>
      <c r="I81" s="51">
        <f>'検証シート　FIB1.27'!I81</f>
        <v>0</v>
      </c>
      <c r="J81" s="95" t="e">
        <f t="shared" si="15"/>
        <v>#VALUE!</v>
      </c>
      <c r="K81" s="96"/>
      <c r="L81" s="6" t="e">
        <f>IF(I81="","",(J81/I81)/LOOKUP(RIGHT($C$2,3),定数!$A$6:$A$13,定数!$B$6:$B$13))</f>
        <v>#VALUE!</v>
      </c>
      <c r="M81" s="45">
        <f t="shared" si="12"/>
        <v>0</v>
      </c>
      <c r="N81" s="8"/>
      <c r="O81" s="92"/>
      <c r="P81" s="92"/>
      <c r="Q81" s="93" t="str">
        <f>IF(O81="","",S81*L81*LOOKUP(RIGHT($C$2,3),定数!$A$6:$A$13,定数!$B$6:$B$13))</f>
        <v/>
      </c>
      <c r="R81" s="93"/>
      <c r="S81" s="94" t="str">
        <f t="shared" si="17"/>
        <v/>
      </c>
      <c r="T81" s="94"/>
      <c r="U81" t="str">
        <f t="shared" si="16"/>
        <v/>
      </c>
      <c r="V81" t="str">
        <f t="shared" si="16"/>
        <v/>
      </c>
      <c r="W81" s="40" t="str">
        <f t="shared" si="18"/>
        <v/>
      </c>
      <c r="X81" s="41" t="str">
        <f t="shared" si="19"/>
        <v/>
      </c>
      <c r="Y81" t="str">
        <f t="shared" si="13"/>
        <v/>
      </c>
      <c r="Z81" t="str">
        <f t="shared" si="14"/>
        <v/>
      </c>
    </row>
    <row r="82" spans="1:26" x14ac:dyDescent="0.15">
      <c r="A82" s="39">
        <v>74</v>
      </c>
      <c r="B82" s="89" t="str">
        <f t="shared" si="11"/>
        <v/>
      </c>
      <c r="C82" s="89"/>
      <c r="D82" s="51">
        <f>'検証シート　FIB1.27'!D82</f>
        <v>0</v>
      </c>
      <c r="E82" s="8">
        <f>'検証シート　FIB1.27'!E82</f>
        <v>0</v>
      </c>
      <c r="F82" s="39"/>
      <c r="G82" s="92">
        <f>'検証シート　FIB1.27'!G82:H82</f>
        <v>0</v>
      </c>
      <c r="H82" s="92"/>
      <c r="I82" s="51">
        <f>'検証シート　FIB1.27'!I82</f>
        <v>0</v>
      </c>
      <c r="J82" s="95" t="e">
        <f t="shared" si="15"/>
        <v>#VALUE!</v>
      </c>
      <c r="K82" s="96"/>
      <c r="L82" s="6" t="e">
        <f>IF(I82="","",(J82/I82)/LOOKUP(RIGHT($C$2,3),定数!$A$6:$A$13,定数!$B$6:$B$13))</f>
        <v>#VALUE!</v>
      </c>
      <c r="M82" s="45">
        <f t="shared" si="12"/>
        <v>0</v>
      </c>
      <c r="N82" s="8"/>
      <c r="O82" s="92"/>
      <c r="P82" s="92"/>
      <c r="Q82" s="93" t="str">
        <f>IF(O82="","",S82*L82*LOOKUP(RIGHT($C$2,3),定数!$A$6:$A$13,定数!$B$6:$B$13))</f>
        <v/>
      </c>
      <c r="R82" s="93"/>
      <c r="S82" s="94" t="str">
        <f t="shared" si="17"/>
        <v/>
      </c>
      <c r="T82" s="94"/>
      <c r="U82" t="str">
        <f t="shared" si="16"/>
        <v/>
      </c>
      <c r="V82" t="str">
        <f t="shared" si="16"/>
        <v/>
      </c>
      <c r="W82" s="40" t="str">
        <f t="shared" si="18"/>
        <v/>
      </c>
      <c r="X82" s="41" t="str">
        <f t="shared" si="19"/>
        <v/>
      </c>
      <c r="Y82" t="str">
        <f t="shared" si="13"/>
        <v/>
      </c>
      <c r="Z82" t="str">
        <f t="shared" si="14"/>
        <v/>
      </c>
    </row>
    <row r="83" spans="1:26" x14ac:dyDescent="0.15">
      <c r="A83" s="39">
        <v>75</v>
      </c>
      <c r="B83" s="89" t="str">
        <f t="shared" si="11"/>
        <v/>
      </c>
      <c r="C83" s="89"/>
      <c r="D83" s="51">
        <f>'検証シート　FIB1.27'!D83</f>
        <v>0</v>
      </c>
      <c r="E83" s="8">
        <f>'検証シート　FIB1.27'!E83</f>
        <v>0</v>
      </c>
      <c r="F83" s="39"/>
      <c r="G83" s="92">
        <f>'検証シート　FIB1.27'!G83:H83</f>
        <v>0</v>
      </c>
      <c r="H83" s="92"/>
      <c r="I83" s="51">
        <f>'検証シート　FIB1.27'!I83</f>
        <v>0</v>
      </c>
      <c r="J83" s="95" t="e">
        <f t="shared" si="15"/>
        <v>#VALUE!</v>
      </c>
      <c r="K83" s="96"/>
      <c r="L83" s="6" t="e">
        <f>IF(I83="","",(J83/I83)/LOOKUP(RIGHT($C$2,3),定数!$A$6:$A$13,定数!$B$6:$B$13))</f>
        <v>#VALUE!</v>
      </c>
      <c r="M83" s="45">
        <f t="shared" si="12"/>
        <v>0</v>
      </c>
      <c r="N83" s="8"/>
      <c r="O83" s="92"/>
      <c r="P83" s="92"/>
      <c r="Q83" s="93" t="str">
        <f>IF(O83="","",S83*L83*LOOKUP(RIGHT($C$2,3),定数!$A$6:$A$13,定数!$B$6:$B$13))</f>
        <v/>
      </c>
      <c r="R83" s="93"/>
      <c r="S83" s="94" t="str">
        <f t="shared" si="17"/>
        <v/>
      </c>
      <c r="T83" s="94"/>
      <c r="U83" t="str">
        <f t="shared" si="16"/>
        <v/>
      </c>
      <c r="V83" t="str">
        <f t="shared" si="16"/>
        <v/>
      </c>
      <c r="W83" s="40" t="str">
        <f t="shared" si="18"/>
        <v/>
      </c>
      <c r="X83" s="41" t="str">
        <f t="shared" si="19"/>
        <v/>
      </c>
      <c r="Y83" t="str">
        <f t="shared" si="13"/>
        <v/>
      </c>
      <c r="Z83" t="str">
        <f t="shared" si="14"/>
        <v/>
      </c>
    </row>
    <row r="84" spans="1:26" x14ac:dyDescent="0.15">
      <c r="A84" s="39">
        <v>76</v>
      </c>
      <c r="B84" s="89" t="str">
        <f t="shared" si="11"/>
        <v/>
      </c>
      <c r="C84" s="89"/>
      <c r="D84" s="51">
        <f>'検証シート　FIB1.27'!D84</f>
        <v>0</v>
      </c>
      <c r="E84" s="8">
        <f>'検証シート　FIB1.27'!E84</f>
        <v>0</v>
      </c>
      <c r="F84" s="39"/>
      <c r="G84" s="92">
        <f>'検証シート　FIB1.27'!G84:H84</f>
        <v>0</v>
      </c>
      <c r="H84" s="92"/>
      <c r="I84" s="51">
        <f>'検証シート　FIB1.27'!I84</f>
        <v>0</v>
      </c>
      <c r="J84" s="95" t="e">
        <f t="shared" si="15"/>
        <v>#VALUE!</v>
      </c>
      <c r="K84" s="96"/>
      <c r="L84" s="6" t="e">
        <f>IF(I84="","",(J84/I84)/LOOKUP(RIGHT($C$2,3),定数!$A$6:$A$13,定数!$B$6:$B$13))</f>
        <v>#VALUE!</v>
      </c>
      <c r="M84" s="45">
        <f t="shared" si="12"/>
        <v>0</v>
      </c>
      <c r="N84" s="8"/>
      <c r="O84" s="92"/>
      <c r="P84" s="92"/>
      <c r="Q84" s="93" t="str">
        <f>IF(O84="","",S84*L84*LOOKUP(RIGHT($C$2,3),定数!$A$6:$A$13,定数!$B$6:$B$13))</f>
        <v/>
      </c>
      <c r="R84" s="93"/>
      <c r="S84" s="94" t="str">
        <f t="shared" si="17"/>
        <v/>
      </c>
      <c r="T84" s="94"/>
      <c r="U84" t="str">
        <f t="shared" si="16"/>
        <v/>
      </c>
      <c r="V84" t="str">
        <f t="shared" si="16"/>
        <v/>
      </c>
      <c r="W84" s="40" t="str">
        <f t="shared" si="18"/>
        <v/>
      </c>
      <c r="X84" s="41" t="str">
        <f t="shared" si="19"/>
        <v/>
      </c>
      <c r="Y84" t="str">
        <f t="shared" si="13"/>
        <v/>
      </c>
      <c r="Z84" t="str">
        <f t="shared" si="14"/>
        <v/>
      </c>
    </row>
    <row r="85" spans="1:26" x14ac:dyDescent="0.15">
      <c r="A85" s="39">
        <v>77</v>
      </c>
      <c r="B85" s="89" t="str">
        <f t="shared" si="11"/>
        <v/>
      </c>
      <c r="C85" s="89"/>
      <c r="D85" s="51">
        <f>'検証シート　FIB1.27'!D85</f>
        <v>0</v>
      </c>
      <c r="E85" s="8">
        <f>'検証シート　FIB1.27'!E85</f>
        <v>0</v>
      </c>
      <c r="F85" s="39"/>
      <c r="G85" s="92">
        <f>'検証シート　FIB1.27'!G85:H85</f>
        <v>0</v>
      </c>
      <c r="H85" s="92"/>
      <c r="I85" s="51">
        <f>'検証シート　FIB1.27'!I85</f>
        <v>0</v>
      </c>
      <c r="J85" s="95" t="e">
        <f t="shared" si="15"/>
        <v>#VALUE!</v>
      </c>
      <c r="K85" s="96"/>
      <c r="L85" s="6" t="e">
        <f>IF(I85="","",(J85/I85)/LOOKUP(RIGHT($C$2,3),定数!$A$6:$A$13,定数!$B$6:$B$13))</f>
        <v>#VALUE!</v>
      </c>
      <c r="M85" s="45">
        <f t="shared" si="12"/>
        <v>0</v>
      </c>
      <c r="N85" s="8"/>
      <c r="O85" s="92"/>
      <c r="P85" s="92"/>
      <c r="Q85" s="93" t="str">
        <f>IF(O85="","",S85*L85*LOOKUP(RIGHT($C$2,3),定数!$A$6:$A$13,定数!$B$6:$B$13))</f>
        <v/>
      </c>
      <c r="R85" s="93"/>
      <c r="S85" s="94" t="str">
        <f t="shared" si="17"/>
        <v/>
      </c>
      <c r="T85" s="94"/>
      <c r="U85" t="str">
        <f t="shared" si="16"/>
        <v/>
      </c>
      <c r="V85" t="str">
        <f t="shared" si="16"/>
        <v/>
      </c>
      <c r="W85" s="40" t="str">
        <f t="shared" si="18"/>
        <v/>
      </c>
      <c r="X85" s="41" t="str">
        <f t="shared" si="19"/>
        <v/>
      </c>
      <c r="Y85" t="str">
        <f t="shared" si="13"/>
        <v/>
      </c>
      <c r="Z85" t="str">
        <f t="shared" si="14"/>
        <v/>
      </c>
    </row>
    <row r="86" spans="1:26" x14ac:dyDescent="0.15">
      <c r="A86" s="39">
        <v>78</v>
      </c>
      <c r="B86" s="89" t="str">
        <f t="shared" si="11"/>
        <v/>
      </c>
      <c r="C86" s="89"/>
      <c r="D86" s="51">
        <f>'検証シート　FIB1.27'!D86</f>
        <v>0</v>
      </c>
      <c r="E86" s="8">
        <f>'検証シート　FIB1.27'!E86</f>
        <v>0</v>
      </c>
      <c r="F86" s="39"/>
      <c r="G86" s="92">
        <f>'検証シート　FIB1.27'!G86:H86</f>
        <v>0</v>
      </c>
      <c r="H86" s="92"/>
      <c r="I86" s="51">
        <f>'検証シート　FIB1.27'!I86</f>
        <v>0</v>
      </c>
      <c r="J86" s="95" t="e">
        <f t="shared" si="15"/>
        <v>#VALUE!</v>
      </c>
      <c r="K86" s="96"/>
      <c r="L86" s="6" t="e">
        <f>IF(I86="","",(J86/I86)/LOOKUP(RIGHT($C$2,3),定数!$A$6:$A$13,定数!$B$6:$B$13))</f>
        <v>#VALUE!</v>
      </c>
      <c r="M86" s="45">
        <f t="shared" si="12"/>
        <v>0</v>
      </c>
      <c r="N86" s="8"/>
      <c r="O86" s="92"/>
      <c r="P86" s="92"/>
      <c r="Q86" s="93" t="str">
        <f>IF(O86="","",S86*L86*LOOKUP(RIGHT($C$2,3),定数!$A$6:$A$13,定数!$B$6:$B$13))</f>
        <v/>
      </c>
      <c r="R86" s="93"/>
      <c r="S86" s="94" t="str">
        <f t="shared" si="17"/>
        <v/>
      </c>
      <c r="T86" s="94"/>
      <c r="U86" t="str">
        <f t="shared" si="16"/>
        <v/>
      </c>
      <c r="V86" t="str">
        <f t="shared" si="16"/>
        <v/>
      </c>
      <c r="W86" s="40" t="str">
        <f t="shared" si="18"/>
        <v/>
      </c>
      <c r="X86" s="41" t="str">
        <f t="shared" si="19"/>
        <v/>
      </c>
      <c r="Y86" t="str">
        <f t="shared" si="13"/>
        <v/>
      </c>
      <c r="Z86" t="str">
        <f t="shared" si="14"/>
        <v/>
      </c>
    </row>
    <row r="87" spans="1:26" x14ac:dyDescent="0.15">
      <c r="A87" s="39">
        <v>79</v>
      </c>
      <c r="B87" s="89" t="str">
        <f t="shared" si="11"/>
        <v/>
      </c>
      <c r="C87" s="89"/>
      <c r="D87" s="51">
        <f>'検証シート　FIB1.27'!D87</f>
        <v>0</v>
      </c>
      <c r="E87" s="8">
        <f>'検証シート　FIB1.27'!E87</f>
        <v>0</v>
      </c>
      <c r="F87" s="39"/>
      <c r="G87" s="92">
        <f>'検証シート　FIB1.27'!G87:H87</f>
        <v>0</v>
      </c>
      <c r="H87" s="92"/>
      <c r="I87" s="51">
        <f>'検証シート　FIB1.27'!I87</f>
        <v>0</v>
      </c>
      <c r="J87" s="95" t="e">
        <f t="shared" si="15"/>
        <v>#VALUE!</v>
      </c>
      <c r="K87" s="96"/>
      <c r="L87" s="6" t="e">
        <f>IF(I87="","",(J87/I87)/LOOKUP(RIGHT($C$2,3),定数!$A$6:$A$13,定数!$B$6:$B$13))</f>
        <v>#VALUE!</v>
      </c>
      <c r="M87" s="45">
        <f t="shared" si="12"/>
        <v>0</v>
      </c>
      <c r="N87" s="8"/>
      <c r="O87" s="92"/>
      <c r="P87" s="92"/>
      <c r="Q87" s="93" t="str">
        <f>IF(O87="","",S87*L87*LOOKUP(RIGHT($C$2,3),定数!$A$6:$A$13,定数!$B$6:$B$13))</f>
        <v/>
      </c>
      <c r="R87" s="93"/>
      <c r="S87" s="94" t="str">
        <f t="shared" si="17"/>
        <v/>
      </c>
      <c r="T87" s="94"/>
      <c r="U87" t="str">
        <f t="shared" si="16"/>
        <v/>
      </c>
      <c r="V87" t="str">
        <f t="shared" si="16"/>
        <v/>
      </c>
      <c r="W87" s="40" t="str">
        <f t="shared" si="18"/>
        <v/>
      </c>
      <c r="X87" s="41" t="str">
        <f t="shared" si="19"/>
        <v/>
      </c>
      <c r="Y87" t="str">
        <f t="shared" si="13"/>
        <v/>
      </c>
      <c r="Z87" t="str">
        <f t="shared" si="14"/>
        <v/>
      </c>
    </row>
    <row r="88" spans="1:26" x14ac:dyDescent="0.15">
      <c r="A88" s="39">
        <v>80</v>
      </c>
      <c r="B88" s="89" t="str">
        <f t="shared" si="11"/>
        <v/>
      </c>
      <c r="C88" s="89"/>
      <c r="D88" s="51">
        <f>'検証シート　FIB1.27'!D88</f>
        <v>0</v>
      </c>
      <c r="E88" s="8">
        <f>'検証シート　FIB1.27'!E88</f>
        <v>0</v>
      </c>
      <c r="F88" s="39"/>
      <c r="G88" s="92">
        <f>'検証シート　FIB1.27'!G88:H88</f>
        <v>0</v>
      </c>
      <c r="H88" s="92"/>
      <c r="I88" s="51">
        <f>'検証シート　FIB1.27'!I88</f>
        <v>0</v>
      </c>
      <c r="J88" s="95" t="e">
        <f t="shared" si="15"/>
        <v>#VALUE!</v>
      </c>
      <c r="K88" s="96"/>
      <c r="L88" s="6" t="e">
        <f>IF(I88="","",(J88/I88)/LOOKUP(RIGHT($C$2,3),定数!$A$6:$A$13,定数!$B$6:$B$13))</f>
        <v>#VALUE!</v>
      </c>
      <c r="M88" s="45">
        <f t="shared" si="12"/>
        <v>0</v>
      </c>
      <c r="N88" s="8"/>
      <c r="O88" s="92"/>
      <c r="P88" s="92"/>
      <c r="Q88" s="93" t="str">
        <f>IF(O88="","",S88*L88*LOOKUP(RIGHT($C$2,3),定数!$A$6:$A$13,定数!$B$6:$B$13))</f>
        <v/>
      </c>
      <c r="R88" s="93"/>
      <c r="S88" s="94" t="str">
        <f t="shared" si="17"/>
        <v/>
      </c>
      <c r="T88" s="94"/>
      <c r="U88" t="str">
        <f t="shared" si="16"/>
        <v/>
      </c>
      <c r="V88" t="str">
        <f t="shared" si="16"/>
        <v/>
      </c>
      <c r="W88" s="40" t="str">
        <f t="shared" si="18"/>
        <v/>
      </c>
      <c r="X88" s="41" t="str">
        <f t="shared" si="19"/>
        <v/>
      </c>
      <c r="Y88" t="str">
        <f t="shared" si="13"/>
        <v/>
      </c>
      <c r="Z88" t="str">
        <f t="shared" si="14"/>
        <v/>
      </c>
    </row>
    <row r="89" spans="1:26" x14ac:dyDescent="0.15">
      <c r="A89" s="39">
        <v>81</v>
      </c>
      <c r="B89" s="89" t="str">
        <f t="shared" si="11"/>
        <v/>
      </c>
      <c r="C89" s="89"/>
      <c r="D89" s="51">
        <f>'検証シート　FIB1.27'!D89</f>
        <v>0</v>
      </c>
      <c r="E89" s="8">
        <f>'検証シート　FIB1.27'!E89</f>
        <v>0</v>
      </c>
      <c r="F89" s="39"/>
      <c r="G89" s="92">
        <f>'検証シート　FIB1.27'!G89:H89</f>
        <v>0</v>
      </c>
      <c r="H89" s="92"/>
      <c r="I89" s="51">
        <f>'検証シート　FIB1.27'!I89</f>
        <v>0</v>
      </c>
      <c r="J89" s="95" t="e">
        <f t="shared" si="15"/>
        <v>#VALUE!</v>
      </c>
      <c r="K89" s="96"/>
      <c r="L89" s="6" t="e">
        <f>IF(I89="","",(J89/I89)/LOOKUP(RIGHT($C$2,3),定数!$A$6:$A$13,定数!$B$6:$B$13))</f>
        <v>#VALUE!</v>
      </c>
      <c r="M89" s="45">
        <f t="shared" si="12"/>
        <v>0</v>
      </c>
      <c r="N89" s="8"/>
      <c r="O89" s="92"/>
      <c r="P89" s="92"/>
      <c r="Q89" s="93" t="str">
        <f>IF(O89="","",S89*L89*LOOKUP(RIGHT($C$2,3),定数!$A$6:$A$13,定数!$B$6:$B$13))</f>
        <v/>
      </c>
      <c r="R89" s="93"/>
      <c r="S89" s="94" t="str">
        <f t="shared" si="17"/>
        <v/>
      </c>
      <c r="T89" s="94"/>
      <c r="U89" t="str">
        <f t="shared" si="16"/>
        <v/>
      </c>
      <c r="V89" t="str">
        <f t="shared" si="16"/>
        <v/>
      </c>
      <c r="W89" s="40" t="str">
        <f t="shared" si="18"/>
        <v/>
      </c>
      <c r="X89" s="41" t="str">
        <f t="shared" si="19"/>
        <v/>
      </c>
      <c r="Y89" t="str">
        <f t="shared" si="13"/>
        <v/>
      </c>
      <c r="Z89" t="str">
        <f t="shared" si="14"/>
        <v/>
      </c>
    </row>
    <row r="90" spans="1:26" x14ac:dyDescent="0.15">
      <c r="A90" s="39">
        <v>82</v>
      </c>
      <c r="B90" s="89" t="str">
        <f t="shared" si="11"/>
        <v/>
      </c>
      <c r="C90" s="89"/>
      <c r="D90" s="51">
        <f>'検証シート　FIB1.27'!D90</f>
        <v>0</v>
      </c>
      <c r="E90" s="8">
        <f>'検証シート　FIB1.27'!E90</f>
        <v>0</v>
      </c>
      <c r="F90" s="39"/>
      <c r="G90" s="92">
        <f>'検証シート　FIB1.27'!G90:H90</f>
        <v>0</v>
      </c>
      <c r="H90" s="92"/>
      <c r="I90" s="51">
        <f>'検証シート　FIB1.27'!I90</f>
        <v>0</v>
      </c>
      <c r="J90" s="95" t="e">
        <f t="shared" si="15"/>
        <v>#VALUE!</v>
      </c>
      <c r="K90" s="96"/>
      <c r="L90" s="6" t="e">
        <f>IF(I90="","",(J90/I90)/LOOKUP(RIGHT($C$2,3),定数!$A$6:$A$13,定数!$B$6:$B$13))</f>
        <v>#VALUE!</v>
      </c>
      <c r="M90" s="45">
        <f t="shared" si="12"/>
        <v>0</v>
      </c>
      <c r="N90" s="8"/>
      <c r="O90" s="92"/>
      <c r="P90" s="92"/>
      <c r="Q90" s="93" t="str">
        <f>IF(O90="","",S90*L90*LOOKUP(RIGHT($C$2,3),定数!$A$6:$A$13,定数!$B$6:$B$13))</f>
        <v/>
      </c>
      <c r="R90" s="93"/>
      <c r="S90" s="94" t="str">
        <f t="shared" si="17"/>
        <v/>
      </c>
      <c r="T90" s="94"/>
      <c r="U90" t="str">
        <f t="shared" si="16"/>
        <v/>
      </c>
      <c r="V90" t="str">
        <f t="shared" si="16"/>
        <v/>
      </c>
      <c r="W90" s="40" t="str">
        <f t="shared" si="18"/>
        <v/>
      </c>
      <c r="X90" s="41" t="str">
        <f t="shared" si="19"/>
        <v/>
      </c>
      <c r="Y90" t="str">
        <f t="shared" si="13"/>
        <v/>
      </c>
      <c r="Z90" t="str">
        <f t="shared" si="14"/>
        <v/>
      </c>
    </row>
    <row r="91" spans="1:26" x14ac:dyDescent="0.15">
      <c r="A91" s="39">
        <v>83</v>
      </c>
      <c r="B91" s="89" t="str">
        <f t="shared" si="11"/>
        <v/>
      </c>
      <c r="C91" s="89"/>
      <c r="D91" s="51">
        <f>'検証シート　FIB1.27'!D91</f>
        <v>0</v>
      </c>
      <c r="E91" s="8">
        <f>'検証シート　FIB1.27'!E91</f>
        <v>0</v>
      </c>
      <c r="F91" s="39"/>
      <c r="G91" s="92">
        <f>'検証シート　FIB1.27'!G91:H91</f>
        <v>0</v>
      </c>
      <c r="H91" s="92"/>
      <c r="I91" s="51">
        <f>'検証シート　FIB1.27'!I91</f>
        <v>0</v>
      </c>
      <c r="J91" s="95" t="e">
        <f t="shared" si="15"/>
        <v>#VALUE!</v>
      </c>
      <c r="K91" s="96"/>
      <c r="L91" s="6" t="e">
        <f>IF(I91="","",(J91/I91)/LOOKUP(RIGHT($C$2,3),定数!$A$6:$A$13,定数!$B$6:$B$13))</f>
        <v>#VALUE!</v>
      </c>
      <c r="M91" s="45">
        <f t="shared" si="12"/>
        <v>0</v>
      </c>
      <c r="N91" s="8"/>
      <c r="O91" s="92"/>
      <c r="P91" s="92"/>
      <c r="Q91" s="93" t="str">
        <f>IF(O91="","",S91*L91*LOOKUP(RIGHT($C$2,3),定数!$A$6:$A$13,定数!$B$6:$B$13))</f>
        <v/>
      </c>
      <c r="R91" s="93"/>
      <c r="S91" s="94" t="str">
        <f t="shared" si="17"/>
        <v/>
      </c>
      <c r="T91" s="94"/>
      <c r="U91" t="str">
        <f t="shared" ref="U91:V106" si="20">IF(R91&lt;&gt;"",IF(R91&lt;0,1+U90,0),"")</f>
        <v/>
      </c>
      <c r="V91" t="str">
        <f t="shared" si="20"/>
        <v/>
      </c>
      <c r="W91" s="40" t="str">
        <f t="shared" si="18"/>
        <v/>
      </c>
      <c r="X91" s="41" t="str">
        <f t="shared" si="19"/>
        <v/>
      </c>
      <c r="Y91" t="str">
        <f t="shared" si="13"/>
        <v/>
      </c>
      <c r="Z91" t="str">
        <f t="shared" si="14"/>
        <v/>
      </c>
    </row>
    <row r="92" spans="1:26" x14ac:dyDescent="0.15">
      <c r="A92" s="39">
        <v>84</v>
      </c>
      <c r="B92" s="89" t="str">
        <f t="shared" si="11"/>
        <v/>
      </c>
      <c r="C92" s="89"/>
      <c r="D92" s="51">
        <f>'検証シート　FIB1.27'!D92</f>
        <v>0</v>
      </c>
      <c r="E92" s="8">
        <f>'検証シート　FIB1.27'!E92</f>
        <v>0</v>
      </c>
      <c r="F92" s="39"/>
      <c r="G92" s="92">
        <f>'検証シート　FIB1.27'!G92:H92</f>
        <v>0</v>
      </c>
      <c r="H92" s="92"/>
      <c r="I92" s="51">
        <f>'検証シート　FIB1.27'!I92</f>
        <v>0</v>
      </c>
      <c r="J92" s="95" t="e">
        <f t="shared" si="15"/>
        <v>#VALUE!</v>
      </c>
      <c r="K92" s="96"/>
      <c r="L92" s="6" t="e">
        <f>IF(I92="","",(J92/I92)/LOOKUP(RIGHT($C$2,3),定数!$A$6:$A$13,定数!$B$6:$B$13))</f>
        <v>#VALUE!</v>
      </c>
      <c r="M92" s="45">
        <f t="shared" si="12"/>
        <v>0</v>
      </c>
      <c r="N92" s="8"/>
      <c r="O92" s="92"/>
      <c r="P92" s="92"/>
      <c r="Q92" s="93" t="str">
        <f>IF(O92="","",S92*L92*LOOKUP(RIGHT($C$2,3),定数!$A$6:$A$13,定数!$B$6:$B$13))</f>
        <v/>
      </c>
      <c r="R92" s="93"/>
      <c r="S92" s="94" t="str">
        <f t="shared" si="17"/>
        <v/>
      </c>
      <c r="T92" s="94"/>
      <c r="U92" t="str">
        <f t="shared" si="20"/>
        <v/>
      </c>
      <c r="V92" t="str">
        <f t="shared" si="20"/>
        <v/>
      </c>
      <c r="W92" s="40" t="str">
        <f t="shared" si="18"/>
        <v/>
      </c>
      <c r="X92" s="41" t="str">
        <f t="shared" si="19"/>
        <v/>
      </c>
      <c r="Y92" t="str">
        <f t="shared" si="13"/>
        <v/>
      </c>
      <c r="Z92" t="str">
        <f t="shared" si="14"/>
        <v/>
      </c>
    </row>
    <row r="93" spans="1:26" x14ac:dyDescent="0.15">
      <c r="A93" s="39">
        <v>85</v>
      </c>
      <c r="B93" s="89" t="str">
        <f t="shared" si="11"/>
        <v/>
      </c>
      <c r="C93" s="89"/>
      <c r="D93" s="51">
        <f>'検証シート　FIB1.27'!D93</f>
        <v>0</v>
      </c>
      <c r="E93" s="8">
        <f>'検証シート　FIB1.27'!E93</f>
        <v>0</v>
      </c>
      <c r="F93" s="39"/>
      <c r="G93" s="92">
        <f>'検証シート　FIB1.27'!G93:H93</f>
        <v>0</v>
      </c>
      <c r="H93" s="92"/>
      <c r="I93" s="51">
        <f>'検証シート　FIB1.27'!I93</f>
        <v>0</v>
      </c>
      <c r="J93" s="95" t="e">
        <f t="shared" si="15"/>
        <v>#VALUE!</v>
      </c>
      <c r="K93" s="96"/>
      <c r="L93" s="6" t="e">
        <f>IF(I93="","",(J93/I93)/LOOKUP(RIGHT($C$2,3),定数!$A$6:$A$13,定数!$B$6:$B$13))</f>
        <v>#VALUE!</v>
      </c>
      <c r="M93" s="45">
        <f t="shared" si="12"/>
        <v>0</v>
      </c>
      <c r="N93" s="8"/>
      <c r="O93" s="92"/>
      <c r="P93" s="92"/>
      <c r="Q93" s="93" t="str">
        <f>IF(O93="","",S93*L93*LOOKUP(RIGHT($C$2,3),定数!$A$6:$A$13,定数!$B$6:$B$13))</f>
        <v/>
      </c>
      <c r="R93" s="93"/>
      <c r="S93" s="94" t="str">
        <f t="shared" si="17"/>
        <v/>
      </c>
      <c r="T93" s="94"/>
      <c r="U93" t="str">
        <f t="shared" si="20"/>
        <v/>
      </c>
      <c r="V93" t="str">
        <f t="shared" si="20"/>
        <v/>
      </c>
      <c r="W93" s="40" t="str">
        <f t="shared" si="18"/>
        <v/>
      </c>
      <c r="X93" s="41" t="str">
        <f t="shared" si="19"/>
        <v/>
      </c>
      <c r="Y93" t="str">
        <f t="shared" si="13"/>
        <v/>
      </c>
      <c r="Z93" t="str">
        <f t="shared" si="14"/>
        <v/>
      </c>
    </row>
    <row r="94" spans="1:26" x14ac:dyDescent="0.15">
      <c r="A94" s="39">
        <v>86</v>
      </c>
      <c r="B94" s="89" t="str">
        <f t="shared" si="11"/>
        <v/>
      </c>
      <c r="C94" s="89"/>
      <c r="D94" s="51">
        <f>'検証シート　FIB1.27'!D94</f>
        <v>0</v>
      </c>
      <c r="E94" s="8">
        <f>'検証シート　FIB1.27'!E94</f>
        <v>0</v>
      </c>
      <c r="F94" s="39"/>
      <c r="G94" s="92">
        <f>'検証シート　FIB1.27'!G94:H94</f>
        <v>0</v>
      </c>
      <c r="H94" s="92"/>
      <c r="I94" s="51">
        <f>'検証シート　FIB1.27'!I94</f>
        <v>0</v>
      </c>
      <c r="J94" s="95" t="e">
        <f t="shared" si="15"/>
        <v>#VALUE!</v>
      </c>
      <c r="K94" s="96"/>
      <c r="L94" s="6" t="e">
        <f>IF(I94="","",(J94/I94)/LOOKUP(RIGHT($C$2,3),定数!$A$6:$A$13,定数!$B$6:$B$13))</f>
        <v>#VALUE!</v>
      </c>
      <c r="M94" s="45">
        <f t="shared" si="12"/>
        <v>0</v>
      </c>
      <c r="N94" s="8"/>
      <c r="O94" s="92"/>
      <c r="P94" s="92"/>
      <c r="Q94" s="93" t="str">
        <f>IF(O94="","",S94*L94*LOOKUP(RIGHT($C$2,3),定数!$A$6:$A$13,定数!$B$6:$B$13))</f>
        <v/>
      </c>
      <c r="R94" s="93"/>
      <c r="S94" s="94" t="str">
        <f t="shared" si="17"/>
        <v/>
      </c>
      <c r="T94" s="94"/>
      <c r="U94" t="str">
        <f t="shared" si="20"/>
        <v/>
      </c>
      <c r="V94" t="str">
        <f t="shared" si="20"/>
        <v/>
      </c>
      <c r="W94" s="40" t="str">
        <f t="shared" si="18"/>
        <v/>
      </c>
      <c r="X94" s="41" t="str">
        <f t="shared" si="19"/>
        <v/>
      </c>
      <c r="Y94" t="str">
        <f t="shared" si="13"/>
        <v/>
      </c>
      <c r="Z94" t="str">
        <f t="shared" si="14"/>
        <v/>
      </c>
    </row>
    <row r="95" spans="1:26" x14ac:dyDescent="0.15">
      <c r="A95" s="39">
        <v>87</v>
      </c>
      <c r="B95" s="89" t="str">
        <f t="shared" si="11"/>
        <v/>
      </c>
      <c r="C95" s="89"/>
      <c r="D95" s="51">
        <f>'検証シート　FIB1.27'!D95</f>
        <v>0</v>
      </c>
      <c r="E95" s="8">
        <f>'検証シート　FIB1.27'!E95</f>
        <v>0</v>
      </c>
      <c r="F95" s="39"/>
      <c r="G95" s="92">
        <f>'検証シート　FIB1.27'!G95:H95</f>
        <v>0</v>
      </c>
      <c r="H95" s="92"/>
      <c r="I95" s="51">
        <f>'検証シート　FIB1.27'!I95</f>
        <v>0</v>
      </c>
      <c r="J95" s="95" t="e">
        <f t="shared" si="15"/>
        <v>#VALUE!</v>
      </c>
      <c r="K95" s="96"/>
      <c r="L95" s="6" t="e">
        <f>IF(I95="","",(J95/I95)/LOOKUP(RIGHT($C$2,3),定数!$A$6:$A$13,定数!$B$6:$B$13))</f>
        <v>#VALUE!</v>
      </c>
      <c r="M95" s="45">
        <f t="shared" si="12"/>
        <v>0</v>
      </c>
      <c r="N95" s="8"/>
      <c r="O95" s="92"/>
      <c r="P95" s="92"/>
      <c r="Q95" s="93" t="str">
        <f>IF(O95="","",S95*L95*LOOKUP(RIGHT($C$2,3),定数!$A$6:$A$13,定数!$B$6:$B$13))</f>
        <v/>
      </c>
      <c r="R95" s="93"/>
      <c r="S95" s="94" t="str">
        <f t="shared" si="17"/>
        <v/>
      </c>
      <c r="T95" s="94"/>
      <c r="U95" t="str">
        <f t="shared" si="20"/>
        <v/>
      </c>
      <c r="V95" t="str">
        <f t="shared" si="20"/>
        <v/>
      </c>
      <c r="W95" s="40" t="str">
        <f t="shared" si="18"/>
        <v/>
      </c>
      <c r="X95" s="41" t="str">
        <f t="shared" si="19"/>
        <v/>
      </c>
      <c r="Y95" t="str">
        <f t="shared" si="13"/>
        <v/>
      </c>
      <c r="Z95" t="str">
        <f t="shared" si="14"/>
        <v/>
      </c>
    </row>
    <row r="96" spans="1:26" x14ac:dyDescent="0.15">
      <c r="A96" s="39">
        <v>88</v>
      </c>
      <c r="B96" s="89" t="str">
        <f t="shared" si="11"/>
        <v/>
      </c>
      <c r="C96" s="89"/>
      <c r="D96" s="51">
        <f>'検証シート　FIB1.27'!D96</f>
        <v>0</v>
      </c>
      <c r="E96" s="8">
        <f>'検証シート　FIB1.27'!E96</f>
        <v>0</v>
      </c>
      <c r="F96" s="39"/>
      <c r="G96" s="92">
        <f>'検証シート　FIB1.27'!G96:H96</f>
        <v>0</v>
      </c>
      <c r="H96" s="92"/>
      <c r="I96" s="51">
        <f>'検証シート　FIB1.27'!I96</f>
        <v>0</v>
      </c>
      <c r="J96" s="95" t="e">
        <f t="shared" si="15"/>
        <v>#VALUE!</v>
      </c>
      <c r="K96" s="96"/>
      <c r="L96" s="6" t="e">
        <f>IF(I96="","",(J96/I96)/LOOKUP(RIGHT($C$2,3),定数!$A$6:$A$13,定数!$B$6:$B$13))</f>
        <v>#VALUE!</v>
      </c>
      <c r="M96" s="45">
        <f t="shared" si="12"/>
        <v>0</v>
      </c>
      <c r="N96" s="8"/>
      <c r="O96" s="92"/>
      <c r="P96" s="92"/>
      <c r="Q96" s="93" t="str">
        <f>IF(O96="","",S96*L96*LOOKUP(RIGHT($C$2,3),定数!$A$6:$A$13,定数!$B$6:$B$13))</f>
        <v/>
      </c>
      <c r="R96" s="93"/>
      <c r="S96" s="94" t="str">
        <f t="shared" si="17"/>
        <v/>
      </c>
      <c r="T96" s="94"/>
      <c r="U96" t="str">
        <f t="shared" si="20"/>
        <v/>
      </c>
      <c r="V96" t="str">
        <f t="shared" si="20"/>
        <v/>
      </c>
      <c r="W96" s="40" t="str">
        <f t="shared" si="18"/>
        <v/>
      </c>
      <c r="X96" s="41" t="str">
        <f t="shared" si="19"/>
        <v/>
      </c>
      <c r="Y96" t="str">
        <f t="shared" si="13"/>
        <v/>
      </c>
      <c r="Z96" t="str">
        <f t="shared" si="14"/>
        <v/>
      </c>
    </row>
    <row r="97" spans="1:26" x14ac:dyDescent="0.15">
      <c r="A97" s="39">
        <v>89</v>
      </c>
      <c r="B97" s="89" t="str">
        <f t="shared" si="11"/>
        <v/>
      </c>
      <c r="C97" s="89"/>
      <c r="D97" s="51">
        <f>'検証シート　FIB1.27'!D97</f>
        <v>0</v>
      </c>
      <c r="E97" s="8">
        <f>'検証シート　FIB1.27'!E97</f>
        <v>0</v>
      </c>
      <c r="F97" s="39"/>
      <c r="G97" s="92">
        <f>'検証シート　FIB1.27'!G97:H97</f>
        <v>0</v>
      </c>
      <c r="H97" s="92"/>
      <c r="I97" s="51">
        <f>'検証シート　FIB1.27'!I97</f>
        <v>0</v>
      </c>
      <c r="J97" s="95" t="e">
        <f t="shared" si="15"/>
        <v>#VALUE!</v>
      </c>
      <c r="K97" s="96"/>
      <c r="L97" s="6" t="e">
        <f>IF(I97="","",(J97/I97)/LOOKUP(RIGHT($C$2,3),定数!$A$6:$A$13,定数!$B$6:$B$13))</f>
        <v>#VALUE!</v>
      </c>
      <c r="M97" s="45">
        <f t="shared" si="12"/>
        <v>0</v>
      </c>
      <c r="N97" s="8"/>
      <c r="O97" s="92"/>
      <c r="P97" s="92"/>
      <c r="Q97" s="93" t="str">
        <f>IF(O97="","",S97*L97*LOOKUP(RIGHT($C$2,3),定数!$A$6:$A$13,定数!$B$6:$B$13))</f>
        <v/>
      </c>
      <c r="R97" s="93"/>
      <c r="S97" s="94" t="str">
        <f t="shared" si="17"/>
        <v/>
      </c>
      <c r="T97" s="94"/>
      <c r="U97" t="str">
        <f t="shared" si="20"/>
        <v/>
      </c>
      <c r="V97" t="str">
        <f t="shared" si="20"/>
        <v/>
      </c>
      <c r="W97" s="40" t="str">
        <f t="shared" si="18"/>
        <v/>
      </c>
      <c r="X97" s="41" t="str">
        <f t="shared" si="19"/>
        <v/>
      </c>
      <c r="Y97" t="str">
        <f t="shared" si="13"/>
        <v/>
      </c>
      <c r="Z97" t="str">
        <f t="shared" si="14"/>
        <v/>
      </c>
    </row>
    <row r="98" spans="1:26" x14ac:dyDescent="0.15">
      <c r="A98" s="39">
        <v>90</v>
      </c>
      <c r="B98" s="89" t="str">
        <f t="shared" si="11"/>
        <v/>
      </c>
      <c r="C98" s="89"/>
      <c r="D98" s="51">
        <f>'検証シート　FIB1.27'!D98</f>
        <v>0</v>
      </c>
      <c r="E98" s="8">
        <f>'検証シート　FIB1.27'!E98</f>
        <v>0</v>
      </c>
      <c r="F98" s="39"/>
      <c r="G98" s="92">
        <f>'検証シート　FIB1.27'!G98:H98</f>
        <v>0</v>
      </c>
      <c r="H98" s="92"/>
      <c r="I98" s="51">
        <f>'検証シート　FIB1.27'!I98</f>
        <v>0</v>
      </c>
      <c r="J98" s="95" t="e">
        <f t="shared" si="15"/>
        <v>#VALUE!</v>
      </c>
      <c r="K98" s="96"/>
      <c r="L98" s="6" t="e">
        <f>IF(I98="","",(J98/I98)/LOOKUP(RIGHT($C$2,3),定数!$A$6:$A$13,定数!$B$6:$B$13))</f>
        <v>#VALUE!</v>
      </c>
      <c r="M98" s="45">
        <f t="shared" si="12"/>
        <v>0</v>
      </c>
      <c r="N98" s="8"/>
      <c r="O98" s="92"/>
      <c r="P98" s="92"/>
      <c r="Q98" s="93" t="str">
        <f>IF(O98="","",S98*L98*LOOKUP(RIGHT($C$2,3),定数!$A$6:$A$13,定数!$B$6:$B$13))</f>
        <v/>
      </c>
      <c r="R98" s="93"/>
      <c r="S98" s="94" t="str">
        <f t="shared" si="17"/>
        <v/>
      </c>
      <c r="T98" s="94"/>
      <c r="U98" t="str">
        <f t="shared" si="20"/>
        <v/>
      </c>
      <c r="V98" t="str">
        <f t="shared" si="20"/>
        <v/>
      </c>
      <c r="W98" s="40" t="str">
        <f t="shared" si="18"/>
        <v/>
      </c>
      <c r="X98" s="41" t="str">
        <f t="shared" si="19"/>
        <v/>
      </c>
      <c r="Y98" t="str">
        <f t="shared" si="13"/>
        <v/>
      </c>
      <c r="Z98" t="str">
        <f t="shared" si="14"/>
        <v/>
      </c>
    </row>
    <row r="99" spans="1:26" x14ac:dyDescent="0.15">
      <c r="A99" s="39">
        <v>91</v>
      </c>
      <c r="B99" s="89" t="str">
        <f t="shared" si="11"/>
        <v/>
      </c>
      <c r="C99" s="89"/>
      <c r="D99" s="51">
        <f>'検証シート　FIB1.27'!D99</f>
        <v>0</v>
      </c>
      <c r="E99" s="8">
        <f>'検証シート　FIB1.27'!E99</f>
        <v>0</v>
      </c>
      <c r="F99" s="39"/>
      <c r="G99" s="92">
        <f>'検証シート　FIB1.27'!G99:H99</f>
        <v>0</v>
      </c>
      <c r="H99" s="92"/>
      <c r="I99" s="51">
        <f>'検証シート　FIB1.27'!I99</f>
        <v>0</v>
      </c>
      <c r="J99" s="95" t="e">
        <f t="shared" si="15"/>
        <v>#VALUE!</v>
      </c>
      <c r="K99" s="96"/>
      <c r="L99" s="6" t="e">
        <f>IF(I99="","",(J99/I99)/LOOKUP(RIGHT($C$2,3),定数!$A$6:$A$13,定数!$B$6:$B$13))</f>
        <v>#VALUE!</v>
      </c>
      <c r="M99" s="45">
        <f t="shared" si="12"/>
        <v>0</v>
      </c>
      <c r="N99" s="8"/>
      <c r="O99" s="92"/>
      <c r="P99" s="92"/>
      <c r="Q99" s="93" t="str">
        <f>IF(O99="","",S99*L99*LOOKUP(RIGHT($C$2,3),定数!$A$6:$A$13,定数!$B$6:$B$13))</f>
        <v/>
      </c>
      <c r="R99" s="93"/>
      <c r="S99" s="94" t="str">
        <f t="shared" si="17"/>
        <v/>
      </c>
      <c r="T99" s="94"/>
      <c r="U99" t="str">
        <f t="shared" si="20"/>
        <v/>
      </c>
      <c r="V99" t="str">
        <f t="shared" si="20"/>
        <v/>
      </c>
      <c r="W99" s="40" t="str">
        <f t="shared" si="18"/>
        <v/>
      </c>
      <c r="X99" s="41" t="str">
        <f t="shared" si="19"/>
        <v/>
      </c>
      <c r="Y99" t="str">
        <f t="shared" si="13"/>
        <v/>
      </c>
      <c r="Z99" t="str">
        <f t="shared" si="14"/>
        <v/>
      </c>
    </row>
    <row r="100" spans="1:26" x14ac:dyDescent="0.15">
      <c r="A100" s="39">
        <v>92</v>
      </c>
      <c r="B100" s="89" t="str">
        <f t="shared" si="11"/>
        <v/>
      </c>
      <c r="C100" s="89"/>
      <c r="D100" s="51">
        <f>'検証シート　FIB1.27'!D100</f>
        <v>0</v>
      </c>
      <c r="E100" s="8">
        <f>'検証シート　FIB1.27'!E100</f>
        <v>0</v>
      </c>
      <c r="F100" s="39"/>
      <c r="G100" s="92">
        <f>'検証シート　FIB1.27'!G100:H100</f>
        <v>0</v>
      </c>
      <c r="H100" s="92"/>
      <c r="I100" s="51">
        <f>'検証シート　FIB1.27'!I100</f>
        <v>0</v>
      </c>
      <c r="J100" s="95" t="e">
        <f t="shared" si="15"/>
        <v>#VALUE!</v>
      </c>
      <c r="K100" s="96"/>
      <c r="L100" s="6" t="e">
        <f>IF(I100="","",(J100/I100)/LOOKUP(RIGHT($C$2,3),定数!$A$6:$A$13,定数!$B$6:$B$13))</f>
        <v>#VALUE!</v>
      </c>
      <c r="M100" s="45">
        <f t="shared" si="12"/>
        <v>0</v>
      </c>
      <c r="N100" s="8"/>
      <c r="O100" s="92"/>
      <c r="P100" s="92"/>
      <c r="Q100" s="93" t="str">
        <f>IF(O100="","",S100*L100*LOOKUP(RIGHT($C$2,3),定数!$A$6:$A$13,定数!$B$6:$B$13))</f>
        <v/>
      </c>
      <c r="R100" s="93"/>
      <c r="S100" s="94" t="str">
        <f t="shared" si="17"/>
        <v/>
      </c>
      <c r="T100" s="94"/>
      <c r="U100" t="str">
        <f t="shared" si="20"/>
        <v/>
      </c>
      <c r="V100" t="str">
        <f t="shared" si="20"/>
        <v/>
      </c>
      <c r="W100" s="40" t="str">
        <f t="shared" si="18"/>
        <v/>
      </c>
      <c r="X100" s="41" t="str">
        <f t="shared" si="19"/>
        <v/>
      </c>
      <c r="Y100" t="str">
        <f t="shared" si="13"/>
        <v/>
      </c>
      <c r="Z100" t="str">
        <f t="shared" si="14"/>
        <v/>
      </c>
    </row>
    <row r="101" spans="1:26" x14ac:dyDescent="0.15">
      <c r="A101" s="39">
        <v>93</v>
      </c>
      <c r="B101" s="89" t="str">
        <f t="shared" si="11"/>
        <v/>
      </c>
      <c r="C101" s="89"/>
      <c r="D101" s="51">
        <f>'検証シート　FIB1.27'!D101</f>
        <v>0</v>
      </c>
      <c r="E101" s="8">
        <f>'検証シート　FIB1.27'!E101</f>
        <v>0</v>
      </c>
      <c r="F101" s="39"/>
      <c r="G101" s="92">
        <f>'検証シート　FIB1.27'!G101:H101</f>
        <v>0</v>
      </c>
      <c r="H101" s="92"/>
      <c r="I101" s="51">
        <f>'検証シート　FIB1.27'!I101</f>
        <v>0</v>
      </c>
      <c r="J101" s="95" t="e">
        <f t="shared" si="15"/>
        <v>#VALUE!</v>
      </c>
      <c r="K101" s="96"/>
      <c r="L101" s="6" t="e">
        <f>IF(I101="","",(J101/I101)/LOOKUP(RIGHT($C$2,3),定数!$A$6:$A$13,定数!$B$6:$B$13))</f>
        <v>#VALUE!</v>
      </c>
      <c r="M101" s="45">
        <f t="shared" si="12"/>
        <v>0</v>
      </c>
      <c r="N101" s="8"/>
      <c r="O101" s="92"/>
      <c r="P101" s="92"/>
      <c r="Q101" s="93" t="str">
        <f>IF(O101="","",S101*L101*LOOKUP(RIGHT($C$2,3),定数!$A$6:$A$13,定数!$B$6:$B$13))</f>
        <v/>
      </c>
      <c r="R101" s="93"/>
      <c r="S101" s="94" t="str">
        <f t="shared" si="17"/>
        <v/>
      </c>
      <c r="T101" s="94"/>
      <c r="U101" t="str">
        <f t="shared" si="20"/>
        <v/>
      </c>
      <c r="V101" t="str">
        <f t="shared" si="20"/>
        <v/>
      </c>
      <c r="W101" s="40" t="str">
        <f t="shared" si="18"/>
        <v/>
      </c>
      <c r="X101" s="41" t="str">
        <f t="shared" si="19"/>
        <v/>
      </c>
      <c r="Y101" t="str">
        <f t="shared" si="13"/>
        <v/>
      </c>
      <c r="Z101" t="str">
        <f t="shared" si="14"/>
        <v/>
      </c>
    </row>
    <row r="102" spans="1:26" x14ac:dyDescent="0.15">
      <c r="A102" s="39">
        <v>94</v>
      </c>
      <c r="B102" s="89" t="str">
        <f t="shared" si="11"/>
        <v/>
      </c>
      <c r="C102" s="89"/>
      <c r="D102" s="51">
        <f>'検証シート　FIB1.27'!D102</f>
        <v>0</v>
      </c>
      <c r="E102" s="8">
        <f>'検証シート　FIB1.27'!E102</f>
        <v>0</v>
      </c>
      <c r="F102" s="39"/>
      <c r="G102" s="92">
        <f>'検証シート　FIB1.27'!G102:H102</f>
        <v>0</v>
      </c>
      <c r="H102" s="92"/>
      <c r="I102" s="51">
        <f>'検証シート　FIB1.27'!I102</f>
        <v>0</v>
      </c>
      <c r="J102" s="95" t="e">
        <f t="shared" si="15"/>
        <v>#VALUE!</v>
      </c>
      <c r="K102" s="96"/>
      <c r="L102" s="6" t="e">
        <f>IF(I102="","",(J102/I102)/LOOKUP(RIGHT($C$2,3),定数!$A$6:$A$13,定数!$B$6:$B$13))</f>
        <v>#VALUE!</v>
      </c>
      <c r="M102" s="45">
        <f t="shared" si="12"/>
        <v>0</v>
      </c>
      <c r="N102" s="8"/>
      <c r="O102" s="92"/>
      <c r="P102" s="92"/>
      <c r="Q102" s="93" t="str">
        <f>IF(O102="","",S102*L102*LOOKUP(RIGHT($C$2,3),定数!$A$6:$A$13,定数!$B$6:$B$13))</f>
        <v/>
      </c>
      <c r="R102" s="93"/>
      <c r="S102" s="94" t="str">
        <f t="shared" si="17"/>
        <v/>
      </c>
      <c r="T102" s="94"/>
      <c r="U102" t="str">
        <f t="shared" si="20"/>
        <v/>
      </c>
      <c r="V102" t="str">
        <f t="shared" si="20"/>
        <v/>
      </c>
      <c r="W102" s="40" t="str">
        <f t="shared" si="18"/>
        <v/>
      </c>
      <c r="X102" s="41" t="str">
        <f t="shared" si="19"/>
        <v/>
      </c>
      <c r="Y102" t="str">
        <f t="shared" si="13"/>
        <v/>
      </c>
      <c r="Z102" t="str">
        <f t="shared" si="14"/>
        <v/>
      </c>
    </row>
    <row r="103" spans="1:26" x14ac:dyDescent="0.15">
      <c r="A103" s="39">
        <v>95</v>
      </c>
      <c r="B103" s="89" t="str">
        <f t="shared" si="11"/>
        <v/>
      </c>
      <c r="C103" s="89"/>
      <c r="D103" s="51">
        <f>'検証シート　FIB1.27'!D103</f>
        <v>0</v>
      </c>
      <c r="E103" s="8">
        <f>'検証シート　FIB1.27'!E103</f>
        <v>0</v>
      </c>
      <c r="F103" s="39"/>
      <c r="G103" s="92">
        <f>'検証シート　FIB1.27'!G103:H103</f>
        <v>0</v>
      </c>
      <c r="H103" s="92"/>
      <c r="I103" s="51">
        <f>'検証シート　FIB1.27'!I103</f>
        <v>0</v>
      </c>
      <c r="J103" s="95" t="e">
        <f t="shared" si="15"/>
        <v>#VALUE!</v>
      </c>
      <c r="K103" s="96"/>
      <c r="L103" s="6" t="e">
        <f>IF(I103="","",(J103/I103)/LOOKUP(RIGHT($C$2,3),定数!$A$6:$A$13,定数!$B$6:$B$13))</f>
        <v>#VALUE!</v>
      </c>
      <c r="M103" s="45">
        <f t="shared" si="12"/>
        <v>0</v>
      </c>
      <c r="N103" s="8"/>
      <c r="O103" s="92"/>
      <c r="P103" s="92"/>
      <c r="Q103" s="93" t="str">
        <f>IF(O103="","",S103*L103*LOOKUP(RIGHT($C$2,3),定数!$A$6:$A$13,定数!$B$6:$B$13))</f>
        <v/>
      </c>
      <c r="R103" s="93"/>
      <c r="S103" s="94" t="str">
        <f t="shared" si="17"/>
        <v/>
      </c>
      <c r="T103" s="94"/>
      <c r="U103" t="str">
        <f t="shared" si="20"/>
        <v/>
      </c>
      <c r="V103" t="str">
        <f t="shared" si="20"/>
        <v/>
      </c>
      <c r="W103" s="40" t="str">
        <f t="shared" si="18"/>
        <v/>
      </c>
      <c r="X103" s="41" t="str">
        <f t="shared" si="19"/>
        <v/>
      </c>
      <c r="Y103" t="str">
        <f t="shared" si="13"/>
        <v/>
      </c>
      <c r="Z103" t="str">
        <f t="shared" si="14"/>
        <v/>
      </c>
    </row>
    <row r="104" spans="1:26" x14ac:dyDescent="0.15">
      <c r="A104" s="39">
        <v>96</v>
      </c>
      <c r="B104" s="89" t="str">
        <f t="shared" si="11"/>
        <v/>
      </c>
      <c r="C104" s="89"/>
      <c r="D104" s="51">
        <f>'検証シート　FIB1.27'!D104</f>
        <v>0</v>
      </c>
      <c r="E104" s="8">
        <f>'検証シート　FIB1.27'!E104</f>
        <v>0</v>
      </c>
      <c r="F104" s="39"/>
      <c r="G104" s="92">
        <f>'検証シート　FIB1.27'!G104:H104</f>
        <v>0</v>
      </c>
      <c r="H104" s="92"/>
      <c r="I104" s="51">
        <f>'検証シート　FIB1.27'!I104</f>
        <v>0</v>
      </c>
      <c r="J104" s="95" t="e">
        <f t="shared" si="15"/>
        <v>#VALUE!</v>
      </c>
      <c r="K104" s="96"/>
      <c r="L104" s="6" t="e">
        <f>IF(I104="","",(J104/I104)/LOOKUP(RIGHT($C$2,3),定数!$A$6:$A$13,定数!$B$6:$B$13))</f>
        <v>#VALUE!</v>
      </c>
      <c r="M104" s="45">
        <f t="shared" si="12"/>
        <v>0</v>
      </c>
      <c r="N104" s="8"/>
      <c r="O104" s="92"/>
      <c r="P104" s="92"/>
      <c r="Q104" s="93" t="str">
        <f>IF(O104="","",S104*L104*LOOKUP(RIGHT($C$2,3),定数!$A$6:$A$13,定数!$B$6:$B$13))</f>
        <v/>
      </c>
      <c r="R104" s="93"/>
      <c r="S104" s="94" t="str">
        <f t="shared" si="17"/>
        <v/>
      </c>
      <c r="T104" s="94"/>
      <c r="U104" t="str">
        <f t="shared" si="20"/>
        <v/>
      </c>
      <c r="V104" t="str">
        <f t="shared" si="20"/>
        <v/>
      </c>
      <c r="W104" s="40" t="str">
        <f t="shared" si="18"/>
        <v/>
      </c>
      <c r="X104" s="41" t="str">
        <f t="shared" si="19"/>
        <v/>
      </c>
      <c r="Y104" t="str">
        <f t="shared" si="13"/>
        <v/>
      </c>
      <c r="Z104" t="str">
        <f t="shared" si="14"/>
        <v/>
      </c>
    </row>
    <row r="105" spans="1:26" x14ac:dyDescent="0.15">
      <c r="A105" s="39">
        <v>97</v>
      </c>
      <c r="B105" s="89" t="str">
        <f t="shared" si="11"/>
        <v/>
      </c>
      <c r="C105" s="89"/>
      <c r="D105" s="51">
        <f>'検証シート　FIB1.27'!D105</f>
        <v>0</v>
      </c>
      <c r="E105" s="8">
        <f>'検証シート　FIB1.27'!E105</f>
        <v>0</v>
      </c>
      <c r="F105" s="39"/>
      <c r="G105" s="92">
        <f>'検証シート　FIB1.27'!G105:H105</f>
        <v>0</v>
      </c>
      <c r="H105" s="92"/>
      <c r="I105" s="51">
        <f>'検証シート　FIB1.27'!I105</f>
        <v>0</v>
      </c>
      <c r="J105" s="95" t="e">
        <f t="shared" si="15"/>
        <v>#VALUE!</v>
      </c>
      <c r="K105" s="96"/>
      <c r="L105" s="6" t="e">
        <f>IF(I105="","",(J105/I105)/LOOKUP(RIGHT($C$2,3),定数!$A$6:$A$13,定数!$B$6:$B$13))</f>
        <v>#VALUE!</v>
      </c>
      <c r="M105" s="45">
        <f t="shared" si="12"/>
        <v>0</v>
      </c>
      <c r="N105" s="8"/>
      <c r="O105" s="92"/>
      <c r="P105" s="92"/>
      <c r="Q105" s="93" t="str">
        <f>IF(O105="","",S105*L105*LOOKUP(RIGHT($C$2,3),定数!$A$6:$A$13,定数!$B$6:$B$13))</f>
        <v/>
      </c>
      <c r="R105" s="93"/>
      <c r="S105" s="94" t="str">
        <f t="shared" si="17"/>
        <v/>
      </c>
      <c r="T105" s="94"/>
      <c r="U105" t="str">
        <f t="shared" si="20"/>
        <v/>
      </c>
      <c r="V105" t="str">
        <f t="shared" si="20"/>
        <v/>
      </c>
      <c r="W105" s="40" t="str">
        <f t="shared" si="18"/>
        <v/>
      </c>
      <c r="X105" s="41" t="str">
        <f t="shared" si="19"/>
        <v/>
      </c>
      <c r="Y105" t="str">
        <f t="shared" si="13"/>
        <v/>
      </c>
      <c r="Z105" t="str">
        <f t="shared" si="14"/>
        <v/>
      </c>
    </row>
    <row r="106" spans="1:26" x14ac:dyDescent="0.15">
      <c r="A106" s="39">
        <v>98</v>
      </c>
      <c r="B106" s="89" t="str">
        <f t="shared" si="11"/>
        <v/>
      </c>
      <c r="C106" s="89"/>
      <c r="D106" s="51">
        <f>'検証シート　FIB1.27'!D106</f>
        <v>0</v>
      </c>
      <c r="E106" s="8">
        <f>'検証シート　FIB1.27'!E106</f>
        <v>0</v>
      </c>
      <c r="F106" s="39"/>
      <c r="G106" s="92">
        <f>'検証シート　FIB1.27'!G106:H106</f>
        <v>0</v>
      </c>
      <c r="H106" s="92"/>
      <c r="I106" s="51">
        <f>'検証シート　FIB1.27'!I106</f>
        <v>0</v>
      </c>
      <c r="J106" s="95" t="e">
        <f t="shared" si="15"/>
        <v>#VALUE!</v>
      </c>
      <c r="K106" s="96"/>
      <c r="L106" s="6" t="e">
        <f>IF(I106="","",(J106/I106)/LOOKUP(RIGHT($C$2,3),定数!$A$6:$A$13,定数!$B$6:$B$13))</f>
        <v>#VALUE!</v>
      </c>
      <c r="M106" s="45">
        <f t="shared" si="12"/>
        <v>0</v>
      </c>
      <c r="N106" s="8"/>
      <c r="O106" s="92"/>
      <c r="P106" s="92"/>
      <c r="Q106" s="93" t="str">
        <f>IF(O106="","",S106*L106*LOOKUP(RIGHT($C$2,3),定数!$A$6:$A$13,定数!$B$6:$B$13))</f>
        <v/>
      </c>
      <c r="R106" s="93"/>
      <c r="S106" s="94" t="str">
        <f t="shared" si="17"/>
        <v/>
      </c>
      <c r="T106" s="94"/>
      <c r="U106" t="str">
        <f t="shared" si="20"/>
        <v/>
      </c>
      <c r="V106" t="str">
        <f t="shared" si="20"/>
        <v/>
      </c>
      <c r="W106" s="40" t="str">
        <f t="shared" si="18"/>
        <v/>
      </c>
      <c r="X106" s="41" t="str">
        <f t="shared" si="19"/>
        <v/>
      </c>
      <c r="Y106" t="str">
        <f t="shared" si="13"/>
        <v/>
      </c>
      <c r="Z106" t="str">
        <f t="shared" si="14"/>
        <v/>
      </c>
    </row>
    <row r="107" spans="1:26" x14ac:dyDescent="0.15">
      <c r="A107" s="39">
        <v>99</v>
      </c>
      <c r="B107" s="89" t="str">
        <f t="shared" si="11"/>
        <v/>
      </c>
      <c r="C107" s="89"/>
      <c r="D107" s="51">
        <f>'検証シート　FIB1.27'!D107</f>
        <v>0</v>
      </c>
      <c r="E107" s="8">
        <f>'検証シート　FIB1.27'!E107</f>
        <v>0</v>
      </c>
      <c r="F107" s="39"/>
      <c r="G107" s="92">
        <f>'検証シート　FIB1.27'!G107:H107</f>
        <v>0</v>
      </c>
      <c r="H107" s="92"/>
      <c r="I107" s="51">
        <f>'検証シート　FIB1.27'!I107</f>
        <v>0</v>
      </c>
      <c r="J107" s="95" t="e">
        <f t="shared" si="15"/>
        <v>#VALUE!</v>
      </c>
      <c r="K107" s="96"/>
      <c r="L107" s="6" t="e">
        <f>IF(I107="","",(J107/I107)/LOOKUP(RIGHT($C$2,3),定数!$A$6:$A$13,定数!$B$6:$B$13))</f>
        <v>#VALUE!</v>
      </c>
      <c r="M107" s="45">
        <f t="shared" si="12"/>
        <v>0</v>
      </c>
      <c r="N107" s="8"/>
      <c r="O107" s="92"/>
      <c r="P107" s="92"/>
      <c r="Q107" s="93" t="str">
        <f>IF(O107="","",S107*L107*LOOKUP(RIGHT($C$2,3),定数!$A$6:$A$13,定数!$B$6:$B$13))</f>
        <v/>
      </c>
      <c r="R107" s="93"/>
      <c r="S107" s="94" t="str">
        <f t="shared" si="17"/>
        <v/>
      </c>
      <c r="T107" s="94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8"/>
        <v/>
      </c>
      <c r="X107" s="41" t="str">
        <f t="shared" si="19"/>
        <v/>
      </c>
      <c r="Y107" t="str">
        <f t="shared" si="13"/>
        <v/>
      </c>
      <c r="Z107" t="str">
        <f t="shared" si="14"/>
        <v/>
      </c>
    </row>
    <row r="108" spans="1:26" x14ac:dyDescent="0.15">
      <c r="A108" s="39">
        <v>100</v>
      </c>
      <c r="B108" s="89" t="str">
        <f t="shared" si="11"/>
        <v/>
      </c>
      <c r="C108" s="89"/>
      <c r="D108" s="51">
        <f>'検証シート　FIB1.27'!D108</f>
        <v>0</v>
      </c>
      <c r="E108" s="8">
        <f>'検証シート　FIB1.27'!E108</f>
        <v>0</v>
      </c>
      <c r="F108" s="39"/>
      <c r="G108" s="92">
        <f>'検証シート　FIB1.27'!G108:H108</f>
        <v>0</v>
      </c>
      <c r="H108" s="92"/>
      <c r="I108" s="51">
        <f>'検証シート　FIB1.27'!I108</f>
        <v>0</v>
      </c>
      <c r="J108" s="95" t="e">
        <f t="shared" si="15"/>
        <v>#VALUE!</v>
      </c>
      <c r="K108" s="96"/>
      <c r="L108" s="6" t="e">
        <f>IF(I108="","",(J108/I108)/LOOKUP(RIGHT($C$2,3),定数!$A$6:$A$13,定数!$B$6:$B$13))</f>
        <v>#VALUE!</v>
      </c>
      <c r="M108" s="45">
        <f t="shared" si="12"/>
        <v>0</v>
      </c>
      <c r="N108" s="8"/>
      <c r="O108" s="92"/>
      <c r="P108" s="92"/>
      <c r="Q108" s="93" t="str">
        <f>IF(O108="","",S108*L108*LOOKUP(RIGHT($C$2,3),定数!$A$6:$A$13,定数!$B$6:$B$13))</f>
        <v/>
      </c>
      <c r="R108" s="93"/>
      <c r="S108" s="94" t="str">
        <f t="shared" si="17"/>
        <v/>
      </c>
      <c r="T108" s="94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8"/>
        <v/>
      </c>
      <c r="X108" s="41" t="str">
        <f t="shared" si="19"/>
        <v/>
      </c>
      <c r="Y108" t="str">
        <f t="shared" si="13"/>
        <v/>
      </c>
      <c r="Z108" t="str">
        <f t="shared" si="14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F9:F11 F14:F45 F47:F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F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F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Z109"/>
  <sheetViews>
    <sheetView zoomScale="80" zoomScaleNormal="80" workbookViewId="0">
      <pane ySplit="8" topLeftCell="A53" activePane="bottomLeft" state="frozen"/>
      <selection pane="bottomLeft" activeCell="A61" sqref="A61:XFD61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66</v>
      </c>
      <c r="D2" s="57"/>
      <c r="E2" s="55" t="s">
        <v>6</v>
      </c>
      <c r="F2" s="55"/>
      <c r="G2" s="59" t="s">
        <v>70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168297.75808093982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60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68297.758080939821</v>
      </c>
      <c r="D4" s="62"/>
      <c r="E4" s="55" t="s">
        <v>12</v>
      </c>
      <c r="F4" s="55"/>
      <c r="G4" s="63">
        <f>SUM($S$9:$T$108)</f>
        <v>783.59999999999422</v>
      </c>
      <c r="H4" s="59"/>
      <c r="I4" s="64" t="s">
        <v>65</v>
      </c>
      <c r="J4" s="64"/>
      <c r="K4" s="58" t="e">
        <f>Y8/Z8</f>
        <v>#DIV/0!</v>
      </c>
      <c r="L4" s="58"/>
      <c r="M4" s="64" t="s">
        <v>57</v>
      </c>
      <c r="N4" s="64"/>
      <c r="O4" s="65">
        <f>MAX(X:X)</f>
        <v>0.12008193027022329</v>
      </c>
      <c r="P4" s="65"/>
      <c r="Q4" s="1"/>
      <c r="R4" s="1"/>
      <c r="S4" s="1"/>
    </row>
    <row r="5" spans="1:26" x14ac:dyDescent="0.15">
      <c r="A5" s="35" t="s">
        <v>15</v>
      </c>
      <c r="B5" s="2">
        <f>COUNTIF($Q$9:$Q$990,"&gt;0")</f>
        <v>26</v>
      </c>
      <c r="C5" s="36" t="s">
        <v>16</v>
      </c>
      <c r="D5" s="15">
        <f>COUNTIF($Q$9:$Q$990,"&lt;0")</f>
        <v>30</v>
      </c>
      <c r="E5" s="36" t="s">
        <v>17</v>
      </c>
      <c r="F5" s="2">
        <f>COUNTIF($Q$9:$Q$990,"=0")</f>
        <v>0</v>
      </c>
      <c r="G5" s="36" t="s">
        <v>18</v>
      </c>
      <c r="H5" s="3">
        <f>B5/SUM(B5,D5,F5)</f>
        <v>0.4642857142857143</v>
      </c>
      <c r="I5" s="66" t="s">
        <v>19</v>
      </c>
      <c r="J5" s="55"/>
      <c r="K5" s="67">
        <f>MAX(U9:U993)</f>
        <v>3</v>
      </c>
      <c r="L5" s="68"/>
      <c r="M5" s="17" t="s">
        <v>20</v>
      </c>
      <c r="N5" s="9"/>
      <c r="O5" s="67">
        <f>MAX(V9:V993)</f>
        <v>4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61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 t="s">
        <v>24</v>
      </c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56</v>
      </c>
    </row>
    <row r="9" spans="1:26" x14ac:dyDescent="0.15">
      <c r="A9" s="34">
        <v>1</v>
      </c>
      <c r="B9" s="89">
        <f>K2</f>
        <v>100000</v>
      </c>
      <c r="C9" s="89"/>
      <c r="D9" s="34">
        <f>'検証シート　FIB1.27'!D9</f>
        <v>2020</v>
      </c>
      <c r="E9" s="8">
        <f>'検証シート　FIB1.27'!E9</f>
        <v>43867</v>
      </c>
      <c r="F9" s="34" t="s">
        <v>4</v>
      </c>
      <c r="G9" s="92">
        <f>'検証シート　FIB1.27'!G9:H9</f>
        <v>109.83</v>
      </c>
      <c r="H9" s="92"/>
      <c r="I9" s="34">
        <f>'検証シート　FIB1.27'!I9</f>
        <v>10</v>
      </c>
      <c r="J9" s="89">
        <f>IF(I9="","",B9*0.03)</f>
        <v>3000</v>
      </c>
      <c r="K9" s="89"/>
      <c r="L9" s="6">
        <f>IF(I9="","",(J9/I9)/LOOKUP(RIGHT($C$2,3),定数!$A$6:$A$13,定数!$B$6:$B$13))</f>
        <v>3</v>
      </c>
      <c r="M9" s="34">
        <f>'検証シート　FIB1.27'!M9</f>
        <v>2007</v>
      </c>
      <c r="N9" s="8">
        <v>43871</v>
      </c>
      <c r="O9" s="92">
        <v>109.97199999999999</v>
      </c>
      <c r="P9" s="92"/>
      <c r="Q9" s="93">
        <f>IF(O9="","",S9*L9*LOOKUP(RIGHT($C$2,3),定数!$A$6:$A$13,定数!$B$6:$B$13))</f>
        <v>4259.9999999998772</v>
      </c>
      <c r="R9" s="93"/>
      <c r="S9" s="94">
        <f>IF(O9="","",IF(F9="買",(O9-G9),(G9-O9))*IF(RIGHT($C$2,3)="JPY",100,10000))</f>
        <v>14.199999999999591</v>
      </c>
      <c r="T9" s="94"/>
      <c r="U9" s="1">
        <f>IF(S9&lt;&gt;"",IF(S9&gt;0,1+U8,0),"")</f>
        <v>1</v>
      </c>
      <c r="V9">
        <f>IF(S9&lt;&gt;"",IF(S9&lt;0,1+V8,0),"")</f>
        <v>0</v>
      </c>
      <c r="Y9">
        <f>IF(Q9&gt;0,Q9,"")</f>
        <v>4259.9999999998772</v>
      </c>
      <c r="Z9" t="str">
        <f>IF(Q9&lt;0,Q9,"")</f>
        <v/>
      </c>
    </row>
    <row r="10" spans="1:26" x14ac:dyDescent="0.15">
      <c r="A10" s="34">
        <v>2</v>
      </c>
      <c r="B10" s="89">
        <f t="shared" ref="B10:B73" si="0">IF(Q9="","",B9+Q9)</f>
        <v>104259.99999999988</v>
      </c>
      <c r="C10" s="89"/>
      <c r="D10" s="43">
        <f>'検証シート　FIB1.27'!D10</f>
        <v>2020</v>
      </c>
      <c r="E10" s="8">
        <f>'検証シート　FIB1.27'!E10</f>
        <v>43868</v>
      </c>
      <c r="F10" s="34" t="s">
        <v>3</v>
      </c>
      <c r="G10" s="92">
        <f>'検証シート　FIB1.27'!G10:H10</f>
        <v>109.73</v>
      </c>
      <c r="H10" s="92"/>
      <c r="I10" s="51">
        <f>'検証シート　FIB1.27'!I10</f>
        <v>9</v>
      </c>
      <c r="J10" s="95">
        <f>IF(I10="","",B10*0.03)</f>
        <v>3127.7999999999965</v>
      </c>
      <c r="K10" s="96"/>
      <c r="L10" s="6">
        <f>IF(I10="","",(J10/I10)/LOOKUP(RIGHT($C$2,3),定数!$A$6:$A$13,定数!$B$6:$B$13))</f>
        <v>3.4753333333333298</v>
      </c>
      <c r="M10" s="43">
        <f>'検証シート　FIB1.27'!M10</f>
        <v>2020</v>
      </c>
      <c r="N10" s="8">
        <v>43871</v>
      </c>
      <c r="O10" s="92">
        <v>109.56100000000001</v>
      </c>
      <c r="P10" s="92"/>
      <c r="Q10" s="93">
        <f>IF(O10="","",S10*L10*LOOKUP(RIGHT($C$2,3),定数!$A$6:$A$13,定数!$B$6:$B$13))</f>
        <v>5873.3133333332207</v>
      </c>
      <c r="R10" s="93"/>
      <c r="S10" s="94">
        <f>IF(O10="","",IF(F10="買",(O10-G10),(G10-O10))*IF(RIGHT($C$2,3)="JPY",100,10000))</f>
        <v>16.899999999999693</v>
      </c>
      <c r="T10" s="94"/>
      <c r="U10" s="22">
        <f t="shared" ref="U10:U22" si="1">IF(S10&lt;&gt;"",IF(S10&gt;0,1+U9,0),"")</f>
        <v>2</v>
      </c>
      <c r="V10">
        <f t="shared" ref="V10:V73" si="2">IF(S10&lt;&gt;"",IF(S10&lt;0,1+V9,0),"")</f>
        <v>0</v>
      </c>
      <c r="W10" s="40">
        <f>IF(B10&lt;&gt;"",MAX(B10,B9),"")</f>
        <v>104259.99999999988</v>
      </c>
      <c r="Y10">
        <f t="shared" ref="Y10:Y73" si="3">IF(Q10&gt;0,Q10,"")</f>
        <v>5873.3133333332207</v>
      </c>
      <c r="Z10" t="str">
        <f t="shared" ref="Z10:Z73" si="4">IF(Q10&lt;0,Q10,"")</f>
        <v/>
      </c>
    </row>
    <row r="11" spans="1:26" x14ac:dyDescent="0.15">
      <c r="A11" s="34">
        <v>3</v>
      </c>
      <c r="B11" s="89">
        <f t="shared" ref="B11:B16" si="5">IF(Q10="","",B10+Q10)</f>
        <v>110133.31333333311</v>
      </c>
      <c r="C11" s="89"/>
      <c r="D11" s="43">
        <f>'検証シート　FIB1.27'!D11</f>
        <v>2020</v>
      </c>
      <c r="E11" s="8">
        <f>'検証シート　FIB1.27'!E11</f>
        <v>43871</v>
      </c>
      <c r="F11" s="34" t="s">
        <v>3</v>
      </c>
      <c r="G11" s="92">
        <f>'検証シート　FIB1.27'!G11:H11</f>
        <v>109.54</v>
      </c>
      <c r="H11" s="92"/>
      <c r="I11" s="51">
        <f>'検証シート　FIB1.27'!I11</f>
        <v>23</v>
      </c>
      <c r="J11" s="95">
        <f t="shared" ref="J11:J74" si="6">IF(I11="","",B11*0.03)</f>
        <v>3303.9993999999929</v>
      </c>
      <c r="K11" s="96"/>
      <c r="L11" s="6">
        <f>IF(I11="","",(J11/I11)/LOOKUP(RIGHT($C$2,3),定数!$A$6:$A$13,定数!$B$6:$B$13))</f>
        <v>1.4365214782608664</v>
      </c>
      <c r="M11" s="43">
        <f>'検証シート　FIB1.27'!M11</f>
        <v>2020</v>
      </c>
      <c r="N11" s="8">
        <v>43871</v>
      </c>
      <c r="O11" s="92">
        <v>109.77</v>
      </c>
      <c r="P11" s="92"/>
      <c r="Q11" s="93">
        <f>IF(O11="","",S11*L11*LOOKUP(RIGHT($C$2,3),定数!$A$6:$A$13,定数!$B$6:$B$13))</f>
        <v>-3303.999399999846</v>
      </c>
      <c r="R11" s="93"/>
      <c r="S11" s="94">
        <f>IF(O11="","",IF(F11="買",(O11-G11),(G11-O11))*IF(RIGHT($C$2,3)="JPY",100,10000))</f>
        <v>-22.999999999998977</v>
      </c>
      <c r="T11" s="94"/>
      <c r="U11" s="22">
        <f t="shared" si="1"/>
        <v>0</v>
      </c>
      <c r="V11">
        <f t="shared" si="2"/>
        <v>1</v>
      </c>
      <c r="W11" s="40">
        <f>IF(B11&lt;&gt;"",MAX(W10,B11),"")</f>
        <v>110133.31333333311</v>
      </c>
      <c r="X11" s="41">
        <f>IF(W11&lt;&gt;"",1-(B11/W11),"")</f>
        <v>0</v>
      </c>
      <c r="Y11" t="str">
        <f t="shared" si="3"/>
        <v/>
      </c>
      <c r="Z11">
        <f t="shared" si="4"/>
        <v>-3303.999399999846</v>
      </c>
    </row>
    <row r="12" spans="1:26" x14ac:dyDescent="0.15">
      <c r="A12" s="34">
        <v>4</v>
      </c>
      <c r="B12" s="89">
        <f t="shared" si="5"/>
        <v>106829.31393333327</v>
      </c>
      <c r="C12" s="89"/>
      <c r="D12" s="44">
        <f>'検証シート　FIB1.27'!D12</f>
        <v>2020</v>
      </c>
      <c r="E12" s="8">
        <f>'検証シート　FIB1.27'!E12</f>
        <v>43878</v>
      </c>
      <c r="F12" s="34" t="s">
        <v>4</v>
      </c>
      <c r="G12" s="92">
        <f>'検証シート　FIB1.27'!G12:H12</f>
        <v>109.88</v>
      </c>
      <c r="H12" s="92"/>
      <c r="I12" s="51">
        <f>'検証シート　FIB1.27'!I12</f>
        <v>7</v>
      </c>
      <c r="J12" s="95">
        <f t="shared" si="6"/>
        <v>3204.8794179999977</v>
      </c>
      <c r="K12" s="96"/>
      <c r="L12" s="6">
        <f>IF(I12="","",(J12/I12)/LOOKUP(RIGHT($C$2,3),定数!$A$6:$A$13,定数!$B$6:$B$13))</f>
        <v>4.5783991685714254</v>
      </c>
      <c r="M12" s="44">
        <f>'検証シート　FIB1.27'!M12</f>
        <v>2020</v>
      </c>
      <c r="N12" s="8">
        <v>43879</v>
      </c>
      <c r="O12" s="92">
        <v>109.81</v>
      </c>
      <c r="P12" s="92"/>
      <c r="Q12" s="93">
        <f>IF(O12="","",S12*L12*LOOKUP(RIGHT($C$2,3),定数!$A$6:$A$13,定数!$B$6:$B$13))</f>
        <v>-3204.8794179996853</v>
      </c>
      <c r="R12" s="93"/>
      <c r="S12" s="94">
        <f t="shared" ref="S12:S75" si="7">IF(O12="","",IF(F12="買",(O12-G12),(G12-O12))*IF(RIGHT($C$2,3)="JPY",100,10000))</f>
        <v>-6.9999999999993179</v>
      </c>
      <c r="T12" s="94"/>
      <c r="U12" s="22">
        <f t="shared" si="1"/>
        <v>0</v>
      </c>
      <c r="V12">
        <f t="shared" si="2"/>
        <v>2</v>
      </c>
      <c r="W12" s="40">
        <f t="shared" ref="W12:W75" si="8">IF(B12&lt;&gt;"",MAX(W11,B12),"")</f>
        <v>110133.31333333311</v>
      </c>
      <c r="X12" s="41">
        <f t="shared" ref="X12:X75" si="9">IF(W12&lt;&gt;"",1-(B12/W12),"")</f>
        <v>2.9999999999998583E-2</v>
      </c>
      <c r="Y12" t="str">
        <f t="shared" si="3"/>
        <v/>
      </c>
      <c r="Z12">
        <f t="shared" si="4"/>
        <v>-3204.8794179996853</v>
      </c>
    </row>
    <row r="13" spans="1:26" x14ac:dyDescent="0.15">
      <c r="A13" s="34">
        <v>5</v>
      </c>
      <c r="B13" s="89">
        <f t="shared" si="5"/>
        <v>103624.43451533357</v>
      </c>
      <c r="C13" s="89"/>
      <c r="D13" s="44">
        <f>'検証シート　FIB1.27'!D13</f>
        <v>2020</v>
      </c>
      <c r="E13" s="8">
        <f>'検証シート　FIB1.27'!E13</f>
        <v>43878</v>
      </c>
      <c r="F13" s="34" t="s">
        <v>4</v>
      </c>
      <c r="G13" s="92">
        <f>'検証シート　FIB1.27'!G13:H13</f>
        <v>109.93</v>
      </c>
      <c r="H13" s="92"/>
      <c r="I13" s="51">
        <f>'検証シート　FIB1.27'!I13</f>
        <v>7</v>
      </c>
      <c r="J13" s="95">
        <f t="shared" si="6"/>
        <v>3108.7330354600072</v>
      </c>
      <c r="K13" s="96"/>
      <c r="L13" s="6">
        <f>IF(I13="","",(J13/I13)/LOOKUP(RIGHT($C$2,3),定数!$A$6:$A$13,定数!$B$6:$B$13))</f>
        <v>4.4410471935142963</v>
      </c>
      <c r="M13" s="44">
        <f>'検証シート　FIB1.27'!M13</f>
        <v>2020</v>
      </c>
      <c r="N13" s="8">
        <v>43878</v>
      </c>
      <c r="O13" s="92">
        <v>109.86</v>
      </c>
      <c r="P13" s="92"/>
      <c r="Q13" s="93">
        <f>IF(O13="","",S13*L13*LOOKUP(RIGHT($C$2,3),定数!$A$6:$A$13,定数!$B$6:$B$13))</f>
        <v>-3108.7330354603355</v>
      </c>
      <c r="R13" s="93"/>
      <c r="S13" s="94">
        <f t="shared" si="7"/>
        <v>-7.000000000000739</v>
      </c>
      <c r="T13" s="94"/>
      <c r="U13" s="22">
        <f t="shared" si="1"/>
        <v>0</v>
      </c>
      <c r="V13">
        <f t="shared" si="2"/>
        <v>3</v>
      </c>
      <c r="W13" s="40">
        <f t="shared" si="8"/>
        <v>110133.31333333311</v>
      </c>
      <c r="X13" s="41">
        <f t="shared" si="9"/>
        <v>5.9099999999995823E-2</v>
      </c>
      <c r="Y13" t="str">
        <f t="shared" si="3"/>
        <v/>
      </c>
      <c r="Z13">
        <f t="shared" si="4"/>
        <v>-3108.7330354603355</v>
      </c>
    </row>
    <row r="14" spans="1:26" x14ac:dyDescent="0.15">
      <c r="A14" s="34">
        <v>6</v>
      </c>
      <c r="B14" s="89">
        <f t="shared" si="5"/>
        <v>100515.70147987324</v>
      </c>
      <c r="C14" s="89"/>
      <c r="D14" s="44">
        <f>'検証シート　FIB1.27'!D14</f>
        <v>2020</v>
      </c>
      <c r="E14" s="8">
        <f>'検証シート　FIB1.27'!E14</f>
        <v>43879</v>
      </c>
      <c r="F14" s="34" t="s">
        <v>3</v>
      </c>
      <c r="G14" s="92">
        <f>'検証シート　FIB1.27'!G14:H14</f>
        <v>109.66</v>
      </c>
      <c r="H14" s="92"/>
      <c r="I14" s="51">
        <f>'検証シート　FIB1.27'!I14</f>
        <v>13</v>
      </c>
      <c r="J14" s="95">
        <f t="shared" si="6"/>
        <v>3015.4710443961972</v>
      </c>
      <c r="K14" s="96"/>
      <c r="L14" s="6">
        <f>IF(I14="","",(J14/I14)/LOOKUP(RIGHT($C$2,3),定数!$A$6:$A$13,定数!$B$6:$B$13))</f>
        <v>2.3195931110739978</v>
      </c>
      <c r="M14" s="44">
        <f>'検証シート　FIB1.27'!M14</f>
        <v>2020</v>
      </c>
      <c r="N14" s="8">
        <v>43879</v>
      </c>
      <c r="O14" s="92">
        <v>109.79</v>
      </c>
      <c r="P14" s="92"/>
      <c r="Q14" s="93">
        <f>IF(O14="","",S14*L14*LOOKUP(RIGHT($C$2,3),定数!$A$6:$A$13,定数!$B$6:$B$13))</f>
        <v>-3015.4710443964213</v>
      </c>
      <c r="R14" s="93"/>
      <c r="S14" s="94">
        <f t="shared" si="7"/>
        <v>-13.000000000000966</v>
      </c>
      <c r="T14" s="94"/>
      <c r="U14" s="22">
        <f t="shared" si="1"/>
        <v>0</v>
      </c>
      <c r="V14">
        <f t="shared" si="2"/>
        <v>4</v>
      </c>
      <c r="W14" s="40">
        <f t="shared" si="8"/>
        <v>110133.31333333311</v>
      </c>
      <c r="X14" s="41">
        <f t="shared" si="9"/>
        <v>8.7326999999998933E-2</v>
      </c>
      <c r="Y14" t="str">
        <f t="shared" si="3"/>
        <v/>
      </c>
      <c r="Z14">
        <f t="shared" si="4"/>
        <v>-3015.4710443964213</v>
      </c>
    </row>
    <row r="15" spans="1:26" x14ac:dyDescent="0.15">
      <c r="A15" s="34">
        <v>7</v>
      </c>
      <c r="B15" s="89">
        <f t="shared" si="5"/>
        <v>97500.230435476813</v>
      </c>
      <c r="C15" s="89"/>
      <c r="D15" s="44">
        <f>'検証シート　FIB1.27'!D15</f>
        <v>2020</v>
      </c>
      <c r="E15" s="8">
        <f>'検証シート　FIB1.27'!E15</f>
        <v>43880</v>
      </c>
      <c r="F15" s="34" t="s">
        <v>4</v>
      </c>
      <c r="G15" s="92">
        <f>'検証シート　FIB1.27'!G15:H15</f>
        <v>109.94</v>
      </c>
      <c r="H15" s="92"/>
      <c r="I15" s="51">
        <f>'検証シート　FIB1.27'!I15</f>
        <v>10</v>
      </c>
      <c r="J15" s="95">
        <f t="shared" si="6"/>
        <v>2925.0069130643042</v>
      </c>
      <c r="K15" s="96"/>
      <c r="L15" s="6">
        <f>IF(I15="","",(J15/I15)/LOOKUP(RIGHT($C$2,3),定数!$A$6:$A$13,定数!$B$6:$B$13))</f>
        <v>2.9250069130643044</v>
      </c>
      <c r="M15" s="44">
        <f>'検証シート　FIB1.27'!M15</f>
        <v>2020</v>
      </c>
      <c r="N15" s="8">
        <v>43880</v>
      </c>
      <c r="O15" s="92">
        <v>110.102</v>
      </c>
      <c r="P15" s="92"/>
      <c r="Q15" s="93">
        <f>IF(O15="","",S15*L15*LOOKUP(RIGHT($C$2,3),定数!$A$6:$A$13,定数!$B$6:$B$13))</f>
        <v>4738.5111991643525</v>
      </c>
      <c r="R15" s="93"/>
      <c r="S15" s="94">
        <f t="shared" si="7"/>
        <v>16.200000000000614</v>
      </c>
      <c r="T15" s="94"/>
      <c r="U15" s="22">
        <f t="shared" si="1"/>
        <v>1</v>
      </c>
      <c r="V15">
        <f t="shared" si="2"/>
        <v>0</v>
      </c>
      <c r="W15" s="40">
        <f t="shared" si="8"/>
        <v>110133.31333333311</v>
      </c>
      <c r="X15" s="41">
        <f t="shared" si="9"/>
        <v>0.11470719000000107</v>
      </c>
      <c r="Y15">
        <f t="shared" si="3"/>
        <v>4738.5111991643525</v>
      </c>
      <c r="Z15" t="str">
        <f t="shared" si="4"/>
        <v/>
      </c>
    </row>
    <row r="16" spans="1:26" x14ac:dyDescent="0.15">
      <c r="A16" s="34">
        <v>8</v>
      </c>
      <c r="B16" s="89">
        <f t="shared" si="5"/>
        <v>102238.74163464116</v>
      </c>
      <c r="C16" s="89"/>
      <c r="D16" s="45">
        <f>'検証シート　FIB1.27'!D16</f>
        <v>2020</v>
      </c>
      <c r="E16" s="8">
        <f>'検証シート　FIB1.27'!E16</f>
        <v>43881</v>
      </c>
      <c r="F16" s="34" t="s">
        <v>4</v>
      </c>
      <c r="G16" s="92">
        <f>'検証シート　FIB1.27'!G16:H16</f>
        <v>112.1</v>
      </c>
      <c r="H16" s="92"/>
      <c r="I16" s="51">
        <f>'検証シート　FIB1.27'!I16</f>
        <v>12</v>
      </c>
      <c r="J16" s="95">
        <f t="shared" si="6"/>
        <v>3067.1622490392347</v>
      </c>
      <c r="K16" s="96"/>
      <c r="L16" s="6">
        <f>IF(I16="","",(J16/I16)/LOOKUP(RIGHT($C$2,3),定数!$A$6:$A$13,定数!$B$6:$B$13))</f>
        <v>2.5559685408660289</v>
      </c>
      <c r="M16" s="45">
        <f>'検証シート　FIB1.27'!M16</f>
        <v>2020</v>
      </c>
      <c r="N16" s="8">
        <v>43882</v>
      </c>
      <c r="O16" s="92">
        <v>111.98</v>
      </c>
      <c r="P16" s="92"/>
      <c r="Q16" s="93">
        <f>IF(O16="","",S16*L16*LOOKUP(RIGHT($C$2,3),定数!$A$6:$A$13,定数!$B$6:$B$13))</f>
        <v>-3067.1622490389877</v>
      </c>
      <c r="R16" s="93"/>
      <c r="S16" s="94">
        <f t="shared" si="7"/>
        <v>-11.999999999999034</v>
      </c>
      <c r="T16" s="94"/>
      <c r="U16" s="22">
        <f t="shared" si="1"/>
        <v>0</v>
      </c>
      <c r="V16">
        <f t="shared" si="2"/>
        <v>1</v>
      </c>
      <c r="W16" s="40">
        <f t="shared" si="8"/>
        <v>110133.31333333311</v>
      </c>
      <c r="X16" s="41">
        <f t="shared" si="9"/>
        <v>7.1681959433999576E-2</v>
      </c>
      <c r="Y16" t="str">
        <f t="shared" si="3"/>
        <v/>
      </c>
      <c r="Z16">
        <f t="shared" si="4"/>
        <v>-3067.1622490389877</v>
      </c>
    </row>
    <row r="17" spans="1:26" x14ac:dyDescent="0.15">
      <c r="A17" s="34">
        <v>9</v>
      </c>
      <c r="B17" s="89">
        <f t="shared" si="0"/>
        <v>99171.579385602177</v>
      </c>
      <c r="C17" s="89"/>
      <c r="D17" s="45">
        <f>'検証シート　FIB1.27'!D17</f>
        <v>2020</v>
      </c>
      <c r="E17" s="8">
        <f>'検証シート　FIB1.27'!E17</f>
        <v>43893</v>
      </c>
      <c r="F17" s="34" t="s">
        <v>3</v>
      </c>
      <c r="G17" s="92">
        <f>'検証シート　FIB1.27'!G17:H17</f>
        <v>107.59</v>
      </c>
      <c r="H17" s="92"/>
      <c r="I17" s="51">
        <f>'検証シート　FIB1.27'!I17</f>
        <v>36</v>
      </c>
      <c r="J17" s="95">
        <f t="shared" si="6"/>
        <v>2975.1473815680652</v>
      </c>
      <c r="K17" s="96"/>
      <c r="L17" s="6">
        <f>IF(I17="","",(J17/I17)/LOOKUP(RIGHT($C$2,3),定数!$A$6:$A$13,定数!$B$6:$B$13))</f>
        <v>0.82642982821335143</v>
      </c>
      <c r="M17" s="45">
        <f>'検証シート　FIB1.27'!M17</f>
        <v>2020</v>
      </c>
      <c r="N17" s="8">
        <v>43893</v>
      </c>
      <c r="O17" s="92">
        <v>106.917</v>
      </c>
      <c r="P17" s="92"/>
      <c r="Q17" s="93">
        <f>IF(O17="","",S17*L17*LOOKUP(RIGHT($C$2,3),定数!$A$6:$A$13,定数!$B$6:$B$13))</f>
        <v>5561.8727438758706</v>
      </c>
      <c r="R17" s="93"/>
      <c r="S17" s="94">
        <f t="shared" si="7"/>
        <v>67.300000000000182</v>
      </c>
      <c r="T17" s="94"/>
      <c r="U17" s="22">
        <f t="shared" si="1"/>
        <v>1</v>
      </c>
      <c r="V17">
        <f t="shared" si="2"/>
        <v>0</v>
      </c>
      <c r="W17" s="40">
        <f t="shared" si="8"/>
        <v>110133.31333333311</v>
      </c>
      <c r="X17" s="41">
        <f t="shared" si="9"/>
        <v>9.9531500650977267E-2</v>
      </c>
      <c r="Y17">
        <f t="shared" si="3"/>
        <v>5561.8727438758706</v>
      </c>
      <c r="Z17" t="str">
        <f t="shared" si="4"/>
        <v/>
      </c>
    </row>
    <row r="18" spans="1:26" x14ac:dyDescent="0.15">
      <c r="A18" s="34">
        <v>10</v>
      </c>
      <c r="B18" s="89">
        <f t="shared" si="0"/>
        <v>104733.45212947804</v>
      </c>
      <c r="C18" s="89"/>
      <c r="D18" s="45">
        <f>'検証シート　FIB1.27'!D18</f>
        <v>2020</v>
      </c>
      <c r="E18" s="8">
        <f>'検証シート　FIB1.27'!E18</f>
        <v>43896</v>
      </c>
      <c r="F18" s="34" t="s">
        <v>3</v>
      </c>
      <c r="G18" s="92">
        <f>'検証シート　FIB1.27'!G18:H18</f>
        <v>105.89</v>
      </c>
      <c r="H18" s="92"/>
      <c r="I18" s="51">
        <f>'検証シート　FIB1.27'!I18</f>
        <v>44</v>
      </c>
      <c r="J18" s="95">
        <f t="shared" si="6"/>
        <v>3142.003563884341</v>
      </c>
      <c r="K18" s="96"/>
      <c r="L18" s="6">
        <f>IF(I18="","",(J18/I18)/LOOKUP(RIGHT($C$2,3),定数!$A$6:$A$13,定数!$B$6:$B$13))</f>
        <v>0.71409171906462288</v>
      </c>
      <c r="M18" s="45">
        <f>'検証シート　FIB1.27'!M18</f>
        <v>2020</v>
      </c>
      <c r="N18" s="8">
        <v>43896</v>
      </c>
      <c r="O18" s="92">
        <v>105.038</v>
      </c>
      <c r="P18" s="92"/>
      <c r="Q18" s="93">
        <f>IF(O18="","",S18*L18*LOOKUP(RIGHT($C$2,3),定数!$A$6:$A$13,定数!$B$6:$B$13))</f>
        <v>6084.0614464306145</v>
      </c>
      <c r="R18" s="93"/>
      <c r="S18" s="94">
        <f t="shared" si="7"/>
        <v>85.200000000000387</v>
      </c>
      <c r="T18" s="94"/>
      <c r="U18" s="22">
        <f t="shared" si="1"/>
        <v>2</v>
      </c>
      <c r="V18">
        <f t="shared" si="2"/>
        <v>0</v>
      </c>
      <c r="W18" s="40">
        <f t="shared" si="8"/>
        <v>110133.31333333311</v>
      </c>
      <c r="X18" s="41">
        <f t="shared" si="9"/>
        <v>4.9030225645819492E-2</v>
      </c>
      <c r="Y18">
        <f t="shared" si="3"/>
        <v>6084.0614464306145</v>
      </c>
      <c r="Z18" t="str">
        <f t="shared" si="4"/>
        <v/>
      </c>
    </row>
    <row r="19" spans="1:26" x14ac:dyDescent="0.15">
      <c r="A19" s="34">
        <v>11</v>
      </c>
      <c r="B19" s="89">
        <f t="shared" si="0"/>
        <v>110817.51357590866</v>
      </c>
      <c r="C19" s="89"/>
      <c r="D19" s="45">
        <f>'検証シート　FIB1.27'!D19</f>
        <v>2020</v>
      </c>
      <c r="E19" s="8">
        <f>'検証シート　FIB1.27'!E19</f>
        <v>43896</v>
      </c>
      <c r="F19" s="34" t="s">
        <v>3</v>
      </c>
      <c r="G19" s="92">
        <f>'検証シート　FIB1.27'!G19:H19</f>
        <v>105.76</v>
      </c>
      <c r="H19" s="92"/>
      <c r="I19" s="51">
        <f>'検証シート　FIB1.27'!I19</f>
        <v>25</v>
      </c>
      <c r="J19" s="95">
        <f t="shared" si="6"/>
        <v>3324.5254072772595</v>
      </c>
      <c r="K19" s="96"/>
      <c r="L19" s="6">
        <f>IF(I19="","",(J19/I19)/LOOKUP(RIGHT($C$2,3),定数!$A$6:$A$13,定数!$B$6:$B$13))</f>
        <v>1.3298101629109038</v>
      </c>
      <c r="M19" s="45">
        <f>'検証シート　FIB1.27'!M19</f>
        <v>2020</v>
      </c>
      <c r="N19" s="8">
        <v>43896</v>
      </c>
      <c r="O19" s="92">
        <v>105.194</v>
      </c>
      <c r="P19" s="92"/>
      <c r="Q19" s="93">
        <f>IF(O19="","",S19*L19*LOOKUP(RIGHT($C$2,3),定数!$A$6:$A$13,定数!$B$6:$B$13))</f>
        <v>7526.7255220757488</v>
      </c>
      <c r="R19" s="93"/>
      <c r="S19" s="94">
        <f t="shared" si="7"/>
        <v>56.60000000000025</v>
      </c>
      <c r="T19" s="94"/>
      <c r="U19" s="22">
        <f t="shared" si="1"/>
        <v>3</v>
      </c>
      <c r="V19">
        <f t="shared" si="2"/>
        <v>0</v>
      </c>
      <c r="W19" s="40">
        <f t="shared" si="8"/>
        <v>110817.51357590866</v>
      </c>
      <c r="X19" s="41">
        <f t="shared" si="9"/>
        <v>0</v>
      </c>
      <c r="Y19">
        <f t="shared" si="3"/>
        <v>7526.7255220757488</v>
      </c>
      <c r="Z19" t="str">
        <f t="shared" si="4"/>
        <v/>
      </c>
    </row>
    <row r="20" spans="1:26" x14ac:dyDescent="0.15">
      <c r="A20" s="34">
        <v>12</v>
      </c>
      <c r="B20" s="89">
        <f t="shared" si="0"/>
        <v>118344.23909798441</v>
      </c>
      <c r="C20" s="89"/>
      <c r="D20" s="45">
        <f>'検証シート　FIB1.27'!D20</f>
        <v>2020</v>
      </c>
      <c r="E20" s="8">
        <f>'検証シート　FIB1.27'!E20</f>
        <v>43899</v>
      </c>
      <c r="F20" s="34" t="s">
        <v>3</v>
      </c>
      <c r="G20" s="92">
        <f>'検証シート　FIB1.27'!G20:H20</f>
        <v>102.02</v>
      </c>
      <c r="H20" s="92"/>
      <c r="I20" s="51">
        <f>'検証シート　FIB1.27'!I20</f>
        <v>57</v>
      </c>
      <c r="J20" s="95">
        <f t="shared" si="6"/>
        <v>3550.3271729395319</v>
      </c>
      <c r="K20" s="96"/>
      <c r="L20" s="6">
        <f>IF(I20="","",(J20/I20)/LOOKUP(RIGHT($C$2,3),定数!$A$6:$A$13,定数!$B$6:$B$13))</f>
        <v>0.62286441630518108</v>
      </c>
      <c r="M20" s="45">
        <f>'検証シート　FIB1.27'!M20</f>
        <v>2020</v>
      </c>
      <c r="N20" s="8">
        <v>43900</v>
      </c>
      <c r="O20" s="92">
        <v>102.59</v>
      </c>
      <c r="P20" s="92"/>
      <c r="Q20" s="93">
        <f>IF(O20="","",S20*L20*LOOKUP(RIGHT($C$2,3),定数!$A$6:$A$13,定数!$B$6:$B$13))</f>
        <v>-3550.3271729395783</v>
      </c>
      <c r="R20" s="93"/>
      <c r="S20" s="94">
        <f t="shared" si="7"/>
        <v>-57.000000000000739</v>
      </c>
      <c r="T20" s="94"/>
      <c r="U20" s="22">
        <f t="shared" si="1"/>
        <v>0</v>
      </c>
      <c r="V20">
        <f t="shared" si="2"/>
        <v>1</v>
      </c>
      <c r="W20" s="40">
        <f t="shared" si="8"/>
        <v>118344.23909798441</v>
      </c>
      <c r="X20" s="41">
        <f t="shared" si="9"/>
        <v>0</v>
      </c>
      <c r="Y20" t="str">
        <f t="shared" si="3"/>
        <v/>
      </c>
      <c r="Z20">
        <f t="shared" si="4"/>
        <v>-3550.3271729395783</v>
      </c>
    </row>
    <row r="21" spans="1:26" x14ac:dyDescent="0.15">
      <c r="A21" s="34">
        <v>13</v>
      </c>
      <c r="B21" s="89">
        <f t="shared" si="0"/>
        <v>114793.91192504483</v>
      </c>
      <c r="C21" s="89"/>
      <c r="D21" s="45">
        <f>'検証シート　FIB1.27'!D21</f>
        <v>2020</v>
      </c>
      <c r="E21" s="8">
        <f>'検証シート　FIB1.27'!E21</f>
        <v>43902</v>
      </c>
      <c r="F21" s="34" t="s">
        <v>3</v>
      </c>
      <c r="G21" s="92">
        <f>'検証シート　FIB1.27'!G21:H21</f>
        <v>103.63</v>
      </c>
      <c r="H21" s="92"/>
      <c r="I21" s="51">
        <f>'検証シート　FIB1.27'!I21</f>
        <v>27</v>
      </c>
      <c r="J21" s="95">
        <f t="shared" si="6"/>
        <v>3443.8173577513448</v>
      </c>
      <c r="K21" s="96"/>
      <c r="L21" s="6">
        <f>IF(I21="","",(J21/I21)/LOOKUP(RIGHT($C$2,3),定数!$A$6:$A$13,定数!$B$6:$B$13))</f>
        <v>1.2754879102782759</v>
      </c>
      <c r="M21" s="45">
        <f>'検証シート　FIB1.27'!M21</f>
        <v>2020</v>
      </c>
      <c r="N21" s="8">
        <v>43902</v>
      </c>
      <c r="O21" s="92">
        <v>103.9</v>
      </c>
      <c r="P21" s="92"/>
      <c r="Q21" s="93">
        <f>IF(O21="","",S21*L21*LOOKUP(RIGHT($C$2,3),定数!$A$6:$A$13,定数!$B$6:$B$13))</f>
        <v>-3443.8173577514754</v>
      </c>
      <c r="R21" s="93"/>
      <c r="S21" s="94">
        <f t="shared" si="7"/>
        <v>-27.000000000001023</v>
      </c>
      <c r="T21" s="94"/>
      <c r="U21" s="22">
        <f t="shared" si="1"/>
        <v>0</v>
      </c>
      <c r="V21">
        <f t="shared" si="2"/>
        <v>2</v>
      </c>
      <c r="W21" s="40">
        <f t="shared" si="8"/>
        <v>118344.23909798441</v>
      </c>
      <c r="X21" s="41">
        <f t="shared" si="9"/>
        <v>3.000000000000036E-2</v>
      </c>
      <c r="Y21" t="str">
        <f t="shared" si="3"/>
        <v/>
      </c>
      <c r="Z21">
        <f t="shared" si="4"/>
        <v>-3443.8173577514754</v>
      </c>
    </row>
    <row r="22" spans="1:26" x14ac:dyDescent="0.15">
      <c r="A22" s="34">
        <v>14</v>
      </c>
      <c r="B22" s="89">
        <f t="shared" si="0"/>
        <v>111350.09456729336</v>
      </c>
      <c r="C22" s="89"/>
      <c r="D22" s="45">
        <f>'検証シート　FIB1.27'!D22</f>
        <v>2020</v>
      </c>
      <c r="E22" s="8">
        <f>'検証シート　FIB1.27'!E22</f>
        <v>43903</v>
      </c>
      <c r="F22" s="34" t="s">
        <v>4</v>
      </c>
      <c r="G22" s="92">
        <f>'検証シート　FIB1.27'!G22:H22</f>
        <v>105.65</v>
      </c>
      <c r="H22" s="92"/>
      <c r="I22" s="51">
        <f>'検証シート　FIB1.27'!I22</f>
        <v>77</v>
      </c>
      <c r="J22" s="95">
        <f t="shared" si="6"/>
        <v>3340.5028370188006</v>
      </c>
      <c r="K22" s="96"/>
      <c r="L22" s="6">
        <f>IF(I22="","",(J22/I22)/LOOKUP(RIGHT($C$2,3),定数!$A$6:$A$13,定数!$B$6:$B$13))</f>
        <v>0.43383153727516893</v>
      </c>
      <c r="M22" s="45">
        <f>'検証シート　FIB1.27'!M22</f>
        <v>2020</v>
      </c>
      <c r="N22" s="8">
        <v>43903</v>
      </c>
      <c r="O22" s="92">
        <v>107.187</v>
      </c>
      <c r="P22" s="92"/>
      <c r="Q22" s="93">
        <f>IF(O22="","",S22*L22*LOOKUP(RIGHT($C$2,3),定数!$A$6:$A$13,定数!$B$6:$B$13))</f>
        <v>6667.9907279193121</v>
      </c>
      <c r="R22" s="93"/>
      <c r="S22" s="94">
        <f t="shared" si="7"/>
        <v>153.69999999999919</v>
      </c>
      <c r="T22" s="94"/>
      <c r="U22" s="22">
        <f t="shared" si="1"/>
        <v>1</v>
      </c>
      <c r="V22">
        <f t="shared" si="2"/>
        <v>0</v>
      </c>
      <c r="W22" s="40">
        <f t="shared" si="8"/>
        <v>118344.23909798441</v>
      </c>
      <c r="X22" s="41">
        <f t="shared" si="9"/>
        <v>5.9100000000001374E-2</v>
      </c>
      <c r="Y22">
        <f t="shared" si="3"/>
        <v>6667.9907279193121</v>
      </c>
      <c r="Z22" t="str">
        <f t="shared" si="4"/>
        <v/>
      </c>
    </row>
    <row r="23" spans="1:26" x14ac:dyDescent="0.15">
      <c r="A23" s="34">
        <v>15</v>
      </c>
      <c r="B23" s="89">
        <f t="shared" si="0"/>
        <v>118018.08529521267</v>
      </c>
      <c r="C23" s="89"/>
      <c r="D23" s="45">
        <f>'検証シート　FIB1.27'!D23</f>
        <v>2020</v>
      </c>
      <c r="E23" s="8">
        <f>'検証シート　FIB1.27'!E23</f>
        <v>43906</v>
      </c>
      <c r="F23" s="34" t="s">
        <v>3</v>
      </c>
      <c r="G23" s="92">
        <f>'検証シート　FIB1.27'!G23:H23</f>
        <v>106</v>
      </c>
      <c r="H23" s="92"/>
      <c r="I23" s="51">
        <f>'検証シート　FIB1.27'!I23</f>
        <v>74</v>
      </c>
      <c r="J23" s="95">
        <f t="shared" si="6"/>
        <v>3540.5425588563799</v>
      </c>
      <c r="K23" s="96"/>
      <c r="L23" s="6">
        <f>IF(I23="","",(J23/I23)/LOOKUP(RIGHT($C$2,3),定数!$A$6:$A$13,定数!$B$6:$B$13))</f>
        <v>0.47845169714275398</v>
      </c>
      <c r="M23" s="45">
        <f>'検証シート　FIB1.27'!M23</f>
        <v>2020</v>
      </c>
      <c r="N23" s="8">
        <v>43907</v>
      </c>
      <c r="O23" s="92">
        <v>106.74</v>
      </c>
      <c r="P23" s="92"/>
      <c r="Q23" s="93">
        <f>IF(O23="","",S23*L23*LOOKUP(RIGHT($C$2,3),定数!$A$6:$A$13,定数!$B$6:$B$13))</f>
        <v>-3540.5425588563553</v>
      </c>
      <c r="R23" s="93"/>
      <c r="S23" s="94">
        <f t="shared" si="7"/>
        <v>-73.999999999999488</v>
      </c>
      <c r="T23" s="94"/>
      <c r="U23" t="str">
        <f t="shared" ref="U23:V74" si="10">IF(R23&lt;&gt;"",IF(R23&lt;0,1+U22,0),"")</f>
        <v/>
      </c>
      <c r="V23">
        <f t="shared" si="2"/>
        <v>1</v>
      </c>
      <c r="W23" s="40">
        <f t="shared" si="8"/>
        <v>118344.23909798441</v>
      </c>
      <c r="X23" s="41">
        <f t="shared" si="9"/>
        <v>2.7559753246770846E-3</v>
      </c>
      <c r="Y23" t="str">
        <f t="shared" si="3"/>
        <v/>
      </c>
      <c r="Z23">
        <f t="shared" si="4"/>
        <v>-3540.5425588563553</v>
      </c>
    </row>
    <row r="24" spans="1:26" x14ac:dyDescent="0.15">
      <c r="A24" s="34">
        <v>16</v>
      </c>
      <c r="B24" s="89">
        <f t="shared" si="0"/>
        <v>114477.54273635632</v>
      </c>
      <c r="C24" s="89"/>
      <c r="D24" s="45">
        <f>'検証シート　FIB1.27'!D24</f>
        <v>2020</v>
      </c>
      <c r="E24" s="8">
        <f>'検証シート　FIB1.27'!E24</f>
        <v>43907</v>
      </c>
      <c r="F24" s="34" t="s">
        <v>4</v>
      </c>
      <c r="G24" s="92">
        <f>'検証シート　FIB1.27'!G24:H24</f>
        <v>106.72</v>
      </c>
      <c r="H24" s="92"/>
      <c r="I24" s="51">
        <f>'検証シート　FIB1.27'!I24</f>
        <v>50</v>
      </c>
      <c r="J24" s="95">
        <f t="shared" si="6"/>
        <v>3434.3262820906893</v>
      </c>
      <c r="K24" s="96"/>
      <c r="L24" s="6">
        <f>IF(I24="","",(J24/I24)/LOOKUP(RIGHT($C$2,3),定数!$A$6:$A$13,定数!$B$6:$B$13))</f>
        <v>0.68686525641813789</v>
      </c>
      <c r="M24" s="45">
        <f>'検証シート　FIB1.27'!M24</f>
        <v>2020</v>
      </c>
      <c r="N24" s="8">
        <v>43907</v>
      </c>
      <c r="O24" s="92">
        <v>107.682</v>
      </c>
      <c r="P24" s="92"/>
      <c r="Q24" s="93">
        <f>IF(O24="","",S24*L24*LOOKUP(RIGHT($C$2,3),定数!$A$6:$A$13,定数!$B$6:$B$13))</f>
        <v>6607.6437667425098</v>
      </c>
      <c r="R24" s="93"/>
      <c r="S24" s="94">
        <f t="shared" si="7"/>
        <v>96.20000000000033</v>
      </c>
      <c r="T24" s="94"/>
      <c r="U24" t="str">
        <f t="shared" si="10"/>
        <v/>
      </c>
      <c r="V24">
        <f t="shared" si="2"/>
        <v>0</v>
      </c>
      <c r="W24" s="40">
        <f t="shared" si="8"/>
        <v>118344.23909798441</v>
      </c>
      <c r="X24" s="41">
        <f t="shared" si="9"/>
        <v>3.2673296064936519E-2</v>
      </c>
      <c r="Y24">
        <f t="shared" si="3"/>
        <v>6607.6437667425098</v>
      </c>
      <c r="Z24" t="str">
        <f t="shared" si="4"/>
        <v/>
      </c>
    </row>
    <row r="25" spans="1:26" x14ac:dyDescent="0.15">
      <c r="A25" s="34">
        <v>17</v>
      </c>
      <c r="B25" s="89">
        <f t="shared" si="0"/>
        <v>121085.18650309883</v>
      </c>
      <c r="C25" s="89"/>
      <c r="D25" s="45">
        <f>'検証シート　FIB1.27'!D25</f>
        <v>2020</v>
      </c>
      <c r="E25" s="8">
        <f>'検証シート　FIB1.27'!E25</f>
        <v>43907</v>
      </c>
      <c r="F25" s="34" t="s">
        <v>4</v>
      </c>
      <c r="G25" s="92">
        <f>'検証シート　FIB1.27'!G25:H25</f>
        <v>107.15</v>
      </c>
      <c r="H25" s="92"/>
      <c r="I25" s="51">
        <f>'検証シート　FIB1.27'!I25</f>
        <v>44</v>
      </c>
      <c r="J25" s="95">
        <f t="shared" si="6"/>
        <v>3632.5555950929647</v>
      </c>
      <c r="K25" s="96"/>
      <c r="L25" s="6">
        <f>IF(I25="","",(J25/I25)/LOOKUP(RIGHT($C$2,3),定数!$A$6:$A$13,定数!$B$6:$B$13))</f>
        <v>0.82558081706658282</v>
      </c>
      <c r="M25" s="45">
        <f>'検証シート　FIB1.27'!M25</f>
        <v>2020</v>
      </c>
      <c r="N25" s="8">
        <v>43908</v>
      </c>
      <c r="O25" s="92">
        <v>108.003</v>
      </c>
      <c r="P25" s="92"/>
      <c r="Q25" s="93">
        <f>IF(O25="","",S25*L25*LOOKUP(RIGHT($C$2,3),定数!$A$6:$A$13,定数!$B$6:$B$13))</f>
        <v>7042.2043695779048</v>
      </c>
      <c r="R25" s="93"/>
      <c r="S25" s="94">
        <f t="shared" si="7"/>
        <v>85.299999999999443</v>
      </c>
      <c r="T25" s="94"/>
      <c r="U25" t="str">
        <f t="shared" si="10"/>
        <v/>
      </c>
      <c r="V25">
        <f t="shared" si="2"/>
        <v>0</v>
      </c>
      <c r="W25" s="40">
        <f t="shared" si="8"/>
        <v>121085.18650309883</v>
      </c>
      <c r="X25" s="41">
        <f t="shared" si="9"/>
        <v>0</v>
      </c>
      <c r="Y25">
        <f t="shared" si="3"/>
        <v>7042.2043695779048</v>
      </c>
      <c r="Z25" t="str">
        <f t="shared" si="4"/>
        <v/>
      </c>
    </row>
    <row r="26" spans="1:26" x14ac:dyDescent="0.15">
      <c r="A26" s="34">
        <v>18</v>
      </c>
      <c r="B26" s="89">
        <f t="shared" si="0"/>
        <v>128127.39087267673</v>
      </c>
      <c r="C26" s="89"/>
      <c r="D26" s="45">
        <f>'検証シート　FIB1.27'!D26</f>
        <v>2020</v>
      </c>
      <c r="E26" s="8">
        <f>'検証シート　FIB1.27'!E26</f>
        <v>43907</v>
      </c>
      <c r="F26" s="34" t="s">
        <v>4</v>
      </c>
      <c r="G26" s="92">
        <f>'検証シート　FIB1.27'!G26:H26</f>
        <v>107.42</v>
      </c>
      <c r="H26" s="92"/>
      <c r="I26" s="51">
        <f>'検証シート　FIB1.27'!I26</f>
        <v>65</v>
      </c>
      <c r="J26" s="95">
        <f t="shared" si="6"/>
        <v>3843.8217261803015</v>
      </c>
      <c r="K26" s="96"/>
      <c r="L26" s="6">
        <f>IF(I26="","",(J26/I26)/LOOKUP(RIGHT($C$2,3),定数!$A$6:$A$13,定数!$B$6:$B$13))</f>
        <v>0.59135718864312325</v>
      </c>
      <c r="M26" s="45">
        <f>'検証シート　FIB1.27'!M26</f>
        <v>2020</v>
      </c>
      <c r="N26" s="8">
        <v>43908</v>
      </c>
      <c r="O26" s="92">
        <v>106.77</v>
      </c>
      <c r="P26" s="92"/>
      <c r="Q26" s="93">
        <f>IF(O26="","",S26*L26*LOOKUP(RIGHT($C$2,3),定数!$A$6:$A$13,定数!$B$6:$B$13))</f>
        <v>-3843.8217261803347</v>
      </c>
      <c r="R26" s="93"/>
      <c r="S26" s="94">
        <f t="shared" si="7"/>
        <v>-65.000000000000568</v>
      </c>
      <c r="T26" s="94"/>
      <c r="U26" t="str">
        <f t="shared" si="10"/>
        <v/>
      </c>
      <c r="V26">
        <f t="shared" si="2"/>
        <v>1</v>
      </c>
      <c r="W26" s="40">
        <f t="shared" si="8"/>
        <v>128127.39087267673</v>
      </c>
      <c r="X26" s="41">
        <f t="shared" si="9"/>
        <v>0</v>
      </c>
      <c r="Y26" t="str">
        <f t="shared" si="3"/>
        <v/>
      </c>
      <c r="Z26">
        <f t="shared" si="4"/>
        <v>-3843.8217261803347</v>
      </c>
    </row>
    <row r="27" spans="1:26" x14ac:dyDescent="0.15">
      <c r="A27" s="34">
        <v>19</v>
      </c>
      <c r="B27" s="89">
        <f t="shared" si="0"/>
        <v>124283.56914649639</v>
      </c>
      <c r="C27" s="89"/>
      <c r="D27" s="46">
        <f>'検証シート　FIB1.27'!D27</f>
        <v>2020</v>
      </c>
      <c r="E27" s="8">
        <f>'検証シート　FIB1.27'!E27</f>
        <v>43909</v>
      </c>
      <c r="F27" s="34" t="s">
        <v>4</v>
      </c>
      <c r="G27" s="92">
        <f>'検証シート　FIB1.27'!G27:H27</f>
        <v>109.23</v>
      </c>
      <c r="H27" s="92"/>
      <c r="I27" s="51">
        <f>'検証シート　FIB1.27'!I27</f>
        <v>79</v>
      </c>
      <c r="J27" s="95">
        <f t="shared" si="6"/>
        <v>3728.5070743948913</v>
      </c>
      <c r="K27" s="96"/>
      <c r="L27" s="6">
        <f>IF(I27="","",(J27/I27)/LOOKUP(RIGHT($C$2,3),定数!$A$6:$A$13,定数!$B$6:$B$13))</f>
        <v>0.47196292080947994</v>
      </c>
      <c r="M27" s="34">
        <v>2014</v>
      </c>
      <c r="N27" s="8">
        <v>43909</v>
      </c>
      <c r="O27" s="92">
        <v>110.764</v>
      </c>
      <c r="P27" s="92"/>
      <c r="Q27" s="93">
        <f>IF(O27="","",S27*L27*LOOKUP(RIGHT($C$2,3),定数!$A$6:$A$13,定数!$B$6:$B$13))</f>
        <v>7239.9112052173832</v>
      </c>
      <c r="R27" s="93"/>
      <c r="S27" s="94">
        <f t="shared" si="7"/>
        <v>153.39999999999918</v>
      </c>
      <c r="T27" s="94"/>
      <c r="U27" t="str">
        <f t="shared" si="10"/>
        <v/>
      </c>
      <c r="V27">
        <f t="shared" si="2"/>
        <v>0</v>
      </c>
      <c r="W27" s="40">
        <f t="shared" si="8"/>
        <v>128127.39087267673</v>
      </c>
      <c r="X27" s="41">
        <f t="shared" si="9"/>
        <v>3.0000000000000249E-2</v>
      </c>
      <c r="Y27">
        <f t="shared" si="3"/>
        <v>7239.9112052173832</v>
      </c>
      <c r="Z27" t="str">
        <f t="shared" si="4"/>
        <v/>
      </c>
    </row>
    <row r="28" spans="1:26" x14ac:dyDescent="0.15">
      <c r="A28" s="34">
        <v>20</v>
      </c>
      <c r="B28" s="89">
        <f t="shared" si="0"/>
        <v>131523.48035171378</v>
      </c>
      <c r="C28" s="89"/>
      <c r="D28" s="46">
        <f>'検証シート　FIB1.27'!D28</f>
        <v>2020</v>
      </c>
      <c r="E28" s="8">
        <f>'検証シート　FIB1.27'!E28</f>
        <v>43916</v>
      </c>
      <c r="F28" s="34" t="s">
        <v>3</v>
      </c>
      <c r="G28" s="92">
        <f>'検証シート　FIB1.27'!G28:H28</f>
        <v>109.33</v>
      </c>
      <c r="H28" s="92"/>
      <c r="I28" s="51">
        <f>'検証シート　FIB1.27'!I28</f>
        <v>74</v>
      </c>
      <c r="J28" s="95">
        <f t="shared" si="6"/>
        <v>3945.7044105514133</v>
      </c>
      <c r="K28" s="96"/>
      <c r="L28" s="6">
        <f>IF(I28="","",(J28/I28)/LOOKUP(RIGHT($C$2,3),定数!$A$6:$A$13,定数!$B$6:$B$13))</f>
        <v>0.53320329872316397</v>
      </c>
      <c r="M28" s="46">
        <v>2014</v>
      </c>
      <c r="N28" s="8">
        <v>43917</v>
      </c>
      <c r="O28" s="92">
        <v>107.878</v>
      </c>
      <c r="P28" s="92"/>
      <c r="Q28" s="93">
        <f>IF(O28="","",S28*L28*LOOKUP(RIGHT($C$2,3),定数!$A$6:$A$13,定数!$B$6:$B$13))</f>
        <v>7742.1118974603314</v>
      </c>
      <c r="R28" s="93"/>
      <c r="S28" s="94">
        <f t="shared" si="7"/>
        <v>145.19999999999982</v>
      </c>
      <c r="T28" s="94"/>
      <c r="U28" t="str">
        <f t="shared" si="10"/>
        <v/>
      </c>
      <c r="V28">
        <f t="shared" si="2"/>
        <v>0</v>
      </c>
      <c r="W28" s="40">
        <f t="shared" si="8"/>
        <v>131523.48035171378</v>
      </c>
      <c r="X28" s="41">
        <f t="shared" si="9"/>
        <v>0</v>
      </c>
      <c r="Y28">
        <f t="shared" si="3"/>
        <v>7742.1118974603314</v>
      </c>
      <c r="Z28" t="str">
        <f t="shared" si="4"/>
        <v/>
      </c>
    </row>
    <row r="29" spans="1:26" x14ac:dyDescent="0.15">
      <c r="A29" s="34">
        <v>21</v>
      </c>
      <c r="B29" s="89">
        <f t="shared" si="0"/>
        <v>139265.59224917411</v>
      </c>
      <c r="C29" s="89"/>
      <c r="D29" s="46">
        <f>'検証シート　FIB1.27'!D29</f>
        <v>2020</v>
      </c>
      <c r="E29" s="8">
        <f>'検証シート　FIB1.27'!E29</f>
        <v>43921</v>
      </c>
      <c r="F29" s="34" t="s">
        <v>4</v>
      </c>
      <c r="G29" s="92">
        <f>'検証シート　FIB1.27'!G29:H29</f>
        <v>108.62</v>
      </c>
      <c r="H29" s="92"/>
      <c r="I29" s="51">
        <f>'検証シート　FIB1.27'!I29</f>
        <v>30</v>
      </c>
      <c r="J29" s="95">
        <f t="shared" si="6"/>
        <v>4177.9677674752229</v>
      </c>
      <c r="K29" s="96"/>
      <c r="L29" s="6">
        <f>IF(I29="","",(J29/I29)/LOOKUP(RIGHT($C$2,3),定数!$A$6:$A$13,定数!$B$6:$B$13))</f>
        <v>1.392655922491741</v>
      </c>
      <c r="M29" s="46">
        <v>2014</v>
      </c>
      <c r="N29" s="8">
        <v>43921</v>
      </c>
      <c r="O29" s="92">
        <v>108.32</v>
      </c>
      <c r="P29" s="92"/>
      <c r="Q29" s="93">
        <f>IF(O29="","",S29*L29*LOOKUP(RIGHT($C$2,3),定数!$A$6:$A$13,定数!$B$6:$B$13))</f>
        <v>-4177.9677674753812</v>
      </c>
      <c r="R29" s="93"/>
      <c r="S29" s="94">
        <f t="shared" si="7"/>
        <v>-30.000000000001137</v>
      </c>
      <c r="T29" s="94"/>
      <c r="U29" t="str">
        <f t="shared" si="10"/>
        <v/>
      </c>
      <c r="V29">
        <f t="shared" si="2"/>
        <v>1</v>
      </c>
      <c r="W29" s="40">
        <f t="shared" si="8"/>
        <v>139265.59224917411</v>
      </c>
      <c r="X29" s="41">
        <f t="shared" si="9"/>
        <v>0</v>
      </c>
      <c r="Y29" t="str">
        <f t="shared" si="3"/>
        <v/>
      </c>
      <c r="Z29">
        <f t="shared" si="4"/>
        <v>-4177.9677674753812</v>
      </c>
    </row>
    <row r="30" spans="1:26" x14ac:dyDescent="0.15">
      <c r="A30" s="34">
        <v>22</v>
      </c>
      <c r="B30" s="89">
        <f t="shared" si="0"/>
        <v>135087.62448169873</v>
      </c>
      <c r="C30" s="89"/>
      <c r="D30" s="46">
        <f>'検証シート　FIB1.27'!D30</f>
        <v>2020</v>
      </c>
      <c r="E30" s="8">
        <f>'検証シート　FIB1.27'!E30</f>
        <v>43936</v>
      </c>
      <c r="F30" s="34" t="s">
        <v>3</v>
      </c>
      <c r="G30" s="92">
        <f>'検証シート　FIB1.27'!G30:H30</f>
        <v>107.06</v>
      </c>
      <c r="H30" s="92"/>
      <c r="I30" s="51">
        <f>'検証シート　FIB1.27'!I30</f>
        <v>13</v>
      </c>
      <c r="J30" s="95">
        <f t="shared" si="6"/>
        <v>4052.6287344509619</v>
      </c>
      <c r="K30" s="96"/>
      <c r="L30" s="6">
        <f>IF(I30="","",(J30/I30)/LOOKUP(RIGHT($C$2,3),定数!$A$6:$A$13,定数!$B$6:$B$13))</f>
        <v>3.1174067188084327</v>
      </c>
      <c r="M30" s="46">
        <v>2014</v>
      </c>
      <c r="N30" s="8">
        <v>43936</v>
      </c>
      <c r="O30" s="92">
        <v>107.19</v>
      </c>
      <c r="P30" s="92"/>
      <c r="Q30" s="93">
        <f>IF(O30="","",S30*L30*LOOKUP(RIGHT($C$2,3),定数!$A$6:$A$13,定数!$B$6:$B$13))</f>
        <v>-4052.6287344508205</v>
      </c>
      <c r="R30" s="93"/>
      <c r="S30" s="94">
        <f t="shared" si="7"/>
        <v>-12.999999999999545</v>
      </c>
      <c r="T30" s="94"/>
      <c r="U30" t="str">
        <f t="shared" si="10"/>
        <v/>
      </c>
      <c r="V30">
        <f t="shared" si="2"/>
        <v>2</v>
      </c>
      <c r="W30" s="40">
        <f t="shared" si="8"/>
        <v>139265.59224917411</v>
      </c>
      <c r="X30" s="41">
        <f t="shared" si="9"/>
        <v>3.0000000000001137E-2</v>
      </c>
      <c r="Y30" t="str">
        <f t="shared" si="3"/>
        <v/>
      </c>
      <c r="Z30">
        <f t="shared" si="4"/>
        <v>-4052.6287344508205</v>
      </c>
    </row>
    <row r="31" spans="1:26" x14ac:dyDescent="0.15">
      <c r="A31" s="34">
        <v>23</v>
      </c>
      <c r="B31" s="89">
        <f t="shared" si="0"/>
        <v>131034.99574724791</v>
      </c>
      <c r="C31" s="89"/>
      <c r="D31" s="46">
        <f>'検証シート　FIB1.27'!D31</f>
        <v>2020</v>
      </c>
      <c r="E31" s="8">
        <f>'検証シート　FIB1.27'!E31</f>
        <v>43952</v>
      </c>
      <c r="F31" s="34" t="s">
        <v>4</v>
      </c>
      <c r="G31" s="92">
        <f>'検証シート　FIB1.27'!G31:H31</f>
        <v>107.31</v>
      </c>
      <c r="H31" s="92"/>
      <c r="I31" s="51">
        <f>'検証シート　FIB1.27'!I31</f>
        <v>29</v>
      </c>
      <c r="J31" s="95">
        <f t="shared" si="6"/>
        <v>3931.0498724174372</v>
      </c>
      <c r="K31" s="96"/>
      <c r="L31" s="6">
        <f>IF(I31="","",(J31/I31)/LOOKUP(RIGHT($C$2,3),定数!$A$6:$A$13,定数!$B$6:$B$13))</f>
        <v>1.3555344387646335</v>
      </c>
      <c r="M31" s="46">
        <v>2014</v>
      </c>
      <c r="N31" s="8">
        <v>43952</v>
      </c>
      <c r="O31" s="92">
        <v>107.02</v>
      </c>
      <c r="P31" s="92"/>
      <c r="Q31" s="93">
        <f>IF(O31="","",S31*L31*LOOKUP(RIGHT($C$2,3),定数!$A$6:$A$13,定数!$B$6:$B$13))</f>
        <v>-3931.0498724175218</v>
      </c>
      <c r="R31" s="93"/>
      <c r="S31" s="94">
        <f t="shared" si="7"/>
        <v>-29.000000000000625</v>
      </c>
      <c r="T31" s="94"/>
      <c r="U31" t="str">
        <f t="shared" si="10"/>
        <v/>
      </c>
      <c r="V31">
        <f t="shared" si="2"/>
        <v>3</v>
      </c>
      <c r="W31" s="40">
        <f t="shared" si="8"/>
        <v>139265.59224917411</v>
      </c>
      <c r="X31" s="41">
        <f t="shared" si="9"/>
        <v>5.9100000000000041E-2</v>
      </c>
      <c r="Y31" t="str">
        <f t="shared" si="3"/>
        <v/>
      </c>
      <c r="Z31">
        <f t="shared" si="4"/>
        <v>-3931.0498724175218</v>
      </c>
    </row>
    <row r="32" spans="1:26" x14ac:dyDescent="0.15">
      <c r="A32" s="34">
        <v>24</v>
      </c>
      <c r="B32" s="89">
        <f t="shared" si="0"/>
        <v>127103.94587483039</v>
      </c>
      <c r="C32" s="89"/>
      <c r="D32" s="46">
        <f>'検証シート　FIB1.27'!D32</f>
        <v>2020</v>
      </c>
      <c r="E32" s="8">
        <f>'検証シート　FIB1.27'!E32</f>
        <v>43955</v>
      </c>
      <c r="F32" s="34" t="s">
        <v>3</v>
      </c>
      <c r="G32" s="92">
        <f>'検証シート　FIB1.27'!G32:H32</f>
        <v>106.69</v>
      </c>
      <c r="H32" s="92"/>
      <c r="I32" s="51">
        <f>'検証シート　FIB1.27'!I32</f>
        <v>25</v>
      </c>
      <c r="J32" s="95">
        <f t="shared" si="6"/>
        <v>3813.1183762449114</v>
      </c>
      <c r="K32" s="96"/>
      <c r="L32" s="6">
        <f>IF(I32="","",(J32/I32)/LOOKUP(RIGHT($C$2,3),定数!$A$6:$A$13,定数!$B$6:$B$13))</f>
        <v>1.5252473504979644</v>
      </c>
      <c r="M32" s="34">
        <f>D32</f>
        <v>2020</v>
      </c>
      <c r="N32" s="8">
        <v>43955</v>
      </c>
      <c r="O32" s="92">
        <v>106.94</v>
      </c>
      <c r="P32" s="92"/>
      <c r="Q32" s="93">
        <f>IF(O32="","",S32*L32*LOOKUP(RIGHT($C$2,3),定数!$A$6:$A$13,定数!$B$6:$B$13))</f>
        <v>-3813.1183762449114</v>
      </c>
      <c r="R32" s="93"/>
      <c r="S32" s="94">
        <f>IF(O32="","",IF(F32="買",(O32-G32),(G32-O32))*IF(RIGHT($C$2,3)="JPY",100,10000))</f>
        <v>-25</v>
      </c>
      <c r="T32" s="94"/>
      <c r="U32" t="str">
        <f t="shared" si="10"/>
        <v/>
      </c>
      <c r="V32">
        <f t="shared" si="2"/>
        <v>4</v>
      </c>
      <c r="W32" s="40">
        <f t="shared" si="8"/>
        <v>139265.59224917411</v>
      </c>
      <c r="X32" s="41">
        <f t="shared" si="9"/>
        <v>8.732700000000071E-2</v>
      </c>
      <c r="Y32" t="str">
        <f t="shared" si="3"/>
        <v/>
      </c>
      <c r="Z32">
        <f t="shared" si="4"/>
        <v>-3813.1183762449114</v>
      </c>
    </row>
    <row r="33" spans="1:26" x14ac:dyDescent="0.15">
      <c r="A33" s="34">
        <v>25</v>
      </c>
      <c r="B33" s="89">
        <f t="shared" si="0"/>
        <v>123290.82749858548</v>
      </c>
      <c r="C33" s="89"/>
      <c r="D33" s="47">
        <f>'検証シート　FIB1.27'!D33</f>
        <v>2020</v>
      </c>
      <c r="E33" s="8">
        <f>'検証シート　FIB1.27'!E33</f>
        <v>43962</v>
      </c>
      <c r="F33" s="34" t="s">
        <v>4</v>
      </c>
      <c r="G33" s="92">
        <f>'検証シート　FIB1.27'!G33:H33</f>
        <v>106.92</v>
      </c>
      <c r="H33" s="92"/>
      <c r="I33" s="51">
        <f>'検証シート　FIB1.27'!I33</f>
        <v>15</v>
      </c>
      <c r="J33" s="95">
        <f t="shared" si="6"/>
        <v>3698.7248249575641</v>
      </c>
      <c r="K33" s="96"/>
      <c r="L33" s="6">
        <f>IF(I33="","",(J33/I33)/LOOKUP(RIGHT($C$2,3),定数!$A$6:$A$13,定数!$B$6:$B$13))</f>
        <v>2.4658165499717093</v>
      </c>
      <c r="M33" s="47">
        <f t="shared" ref="M33:M60" si="11">D33</f>
        <v>2020</v>
      </c>
      <c r="N33" s="8">
        <v>43962</v>
      </c>
      <c r="O33" s="90">
        <v>107.20399999999999</v>
      </c>
      <c r="P33" s="91"/>
      <c r="Q33" s="93">
        <f>IF(O33="","",S33*L33*LOOKUP(RIGHT($C$2,3),定数!$A$6:$A$13,定数!$B$6:$B$13))</f>
        <v>7002.919001919453</v>
      </c>
      <c r="R33" s="93"/>
      <c r="S33" s="94">
        <f>IF(O33="","",IF(F33="買",(O33-G33),(G33-O33))*IF(RIGHT($C$2,3)="JPY",100,10000))</f>
        <v>28.399999999999181</v>
      </c>
      <c r="T33" s="94"/>
      <c r="U33" t="str">
        <f t="shared" si="10"/>
        <v/>
      </c>
      <c r="V33">
        <f t="shared" si="2"/>
        <v>0</v>
      </c>
      <c r="W33" s="40">
        <f t="shared" si="8"/>
        <v>139265.59224917411</v>
      </c>
      <c r="X33" s="41">
        <f t="shared" si="9"/>
        <v>0.11470719000000063</v>
      </c>
      <c r="Y33">
        <f t="shared" si="3"/>
        <v>7002.919001919453</v>
      </c>
      <c r="Z33" t="str">
        <f t="shared" si="4"/>
        <v/>
      </c>
    </row>
    <row r="34" spans="1:26" x14ac:dyDescent="0.15">
      <c r="A34" s="34">
        <v>26</v>
      </c>
      <c r="B34" s="89">
        <f t="shared" si="0"/>
        <v>130293.74650050493</v>
      </c>
      <c r="C34" s="89"/>
      <c r="D34" s="47">
        <f>'検証シート　FIB1.27'!D34</f>
        <v>2020</v>
      </c>
      <c r="E34" s="8">
        <f>'検証シート　FIB1.27'!E34</f>
        <v>43962</v>
      </c>
      <c r="F34" s="34" t="s">
        <v>4</v>
      </c>
      <c r="G34" s="92">
        <f>'検証シート　FIB1.27'!G34:H34</f>
        <v>107.18</v>
      </c>
      <c r="H34" s="92"/>
      <c r="I34" s="51">
        <f>'検証シート　FIB1.27'!I34</f>
        <v>30</v>
      </c>
      <c r="J34" s="95">
        <f t="shared" si="6"/>
        <v>3908.8123950151476</v>
      </c>
      <c r="K34" s="96"/>
      <c r="L34" s="6">
        <f>IF(I34="","",(J34/I34)/LOOKUP(RIGHT($C$2,3),定数!$A$6:$A$13,定数!$B$6:$B$13))</f>
        <v>1.3029374650050491</v>
      </c>
      <c r="M34" s="47">
        <f t="shared" si="11"/>
        <v>2020</v>
      </c>
      <c r="N34" s="8">
        <v>43962</v>
      </c>
      <c r="O34" s="92">
        <v>107.76300000000001</v>
      </c>
      <c r="P34" s="92"/>
      <c r="Q34" s="93">
        <f>IF(O34="","",S34*L34*LOOKUP(RIGHT($C$2,3),定数!$A$6:$A$13,定数!$B$6:$B$13))</f>
        <v>7596.125420979416</v>
      </c>
      <c r="R34" s="93"/>
      <c r="S34" s="94">
        <f t="shared" si="7"/>
        <v>58.299999999999841</v>
      </c>
      <c r="T34" s="94"/>
      <c r="U34" t="str">
        <f t="shared" si="10"/>
        <v/>
      </c>
      <c r="V34">
        <f t="shared" si="2"/>
        <v>0</v>
      </c>
      <c r="W34" s="40">
        <f t="shared" si="8"/>
        <v>139265.59224917411</v>
      </c>
      <c r="X34" s="41">
        <f t="shared" si="9"/>
        <v>6.4422558392002172E-2</v>
      </c>
      <c r="Y34">
        <f t="shared" si="3"/>
        <v>7596.125420979416</v>
      </c>
      <c r="Z34" t="str">
        <f t="shared" si="4"/>
        <v/>
      </c>
    </row>
    <row r="35" spans="1:26" x14ac:dyDescent="0.15">
      <c r="A35" s="34">
        <v>27</v>
      </c>
      <c r="B35" s="89">
        <f t="shared" si="0"/>
        <v>137889.87192148436</v>
      </c>
      <c r="C35" s="89"/>
      <c r="D35" s="47">
        <f>'検証シート　FIB1.27'!D35</f>
        <v>2020</v>
      </c>
      <c r="E35" s="8">
        <f>'検証シート　FIB1.27'!E35</f>
        <v>43963</v>
      </c>
      <c r="F35" s="34" t="s">
        <v>3</v>
      </c>
      <c r="G35" s="92">
        <f>'検証シート　FIB1.27'!G35:H35</f>
        <v>107.23</v>
      </c>
      <c r="H35" s="92"/>
      <c r="I35" s="51">
        <f>'検証シート　FIB1.27'!I35</f>
        <v>19</v>
      </c>
      <c r="J35" s="95">
        <f t="shared" si="6"/>
        <v>4136.696157644531</v>
      </c>
      <c r="K35" s="96"/>
      <c r="L35" s="6">
        <f>IF(I35="","",(J35/I35)/LOOKUP(RIGHT($C$2,3),定数!$A$6:$A$13,定数!$B$6:$B$13))</f>
        <v>2.1772085040234375</v>
      </c>
      <c r="M35" s="47">
        <f t="shared" si="11"/>
        <v>2020</v>
      </c>
      <c r="N35" s="8">
        <v>43964</v>
      </c>
      <c r="O35" s="92">
        <v>106.89400000000001</v>
      </c>
      <c r="P35" s="92"/>
      <c r="Q35" s="93">
        <f>IF(O35="","",S35*L35*LOOKUP(RIGHT($C$2,3),定数!$A$6:$A$13,定数!$B$6:$B$13))</f>
        <v>7315.4205735187179</v>
      </c>
      <c r="R35" s="93"/>
      <c r="S35" s="94">
        <f t="shared" si="7"/>
        <v>33.599999999999852</v>
      </c>
      <c r="T35" s="94"/>
      <c r="U35" t="str">
        <f t="shared" si="10"/>
        <v/>
      </c>
      <c r="V35">
        <f t="shared" si="2"/>
        <v>0</v>
      </c>
      <c r="W35" s="40">
        <f t="shared" si="8"/>
        <v>139265.59224917411</v>
      </c>
      <c r="X35" s="41">
        <f t="shared" si="9"/>
        <v>9.8783935462558592E-3</v>
      </c>
      <c r="Y35">
        <f t="shared" si="3"/>
        <v>7315.4205735187179</v>
      </c>
      <c r="Z35" t="str">
        <f t="shared" si="4"/>
        <v/>
      </c>
    </row>
    <row r="36" spans="1:26" x14ac:dyDescent="0.15">
      <c r="A36" s="34">
        <v>28</v>
      </c>
      <c r="B36" s="89">
        <f t="shared" si="0"/>
        <v>145205.29249500309</v>
      </c>
      <c r="C36" s="89"/>
      <c r="D36" s="47">
        <f>'検証シート　FIB1.27'!D36</f>
        <v>2020</v>
      </c>
      <c r="E36" s="8">
        <f>'検証シート　FIB1.27'!E36</f>
        <v>43964</v>
      </c>
      <c r="F36" s="34" t="s">
        <v>3</v>
      </c>
      <c r="G36" s="92">
        <f>'検証シート　FIB1.27'!G36:H36</f>
        <v>106.99</v>
      </c>
      <c r="H36" s="92"/>
      <c r="I36" s="51">
        <f>'検証シート　FIB1.27'!I36</f>
        <v>19</v>
      </c>
      <c r="J36" s="95">
        <f t="shared" si="6"/>
        <v>4356.1587748500924</v>
      </c>
      <c r="K36" s="96"/>
      <c r="L36" s="6">
        <f>IF(I36="","",(J36/I36)/LOOKUP(RIGHT($C$2,3),定数!$A$6:$A$13,定数!$B$6:$B$13))</f>
        <v>2.2927151446579432</v>
      </c>
      <c r="M36" s="47">
        <f t="shared" si="11"/>
        <v>2020</v>
      </c>
      <c r="N36" s="8">
        <v>43965</v>
      </c>
      <c r="O36" s="92">
        <v>107.18</v>
      </c>
      <c r="P36" s="92"/>
      <c r="Q36" s="93">
        <f>IF(O36="","",S36*L36*LOOKUP(RIGHT($C$2,3),定数!$A$6:$A$13,定数!$B$6:$B$13))</f>
        <v>-4356.1587748503653</v>
      </c>
      <c r="R36" s="93"/>
      <c r="S36" s="94">
        <f t="shared" si="7"/>
        <v>-19.000000000001194</v>
      </c>
      <c r="T36" s="94"/>
      <c r="U36" t="str">
        <f t="shared" si="10"/>
        <v/>
      </c>
      <c r="V36">
        <f t="shared" si="2"/>
        <v>1</v>
      </c>
      <c r="W36" s="40">
        <f t="shared" si="8"/>
        <v>145205.29249500309</v>
      </c>
      <c r="X36" s="41">
        <f t="shared" si="9"/>
        <v>0</v>
      </c>
      <c r="Y36" t="str">
        <f t="shared" si="3"/>
        <v/>
      </c>
      <c r="Z36">
        <f t="shared" si="4"/>
        <v>-4356.1587748503653</v>
      </c>
    </row>
    <row r="37" spans="1:26" x14ac:dyDescent="0.15">
      <c r="A37" s="34">
        <v>29</v>
      </c>
      <c r="B37" s="89">
        <f t="shared" si="0"/>
        <v>140849.13372015272</v>
      </c>
      <c r="C37" s="89"/>
      <c r="D37" s="49">
        <f>'検証シート　FIB1.27'!D37</f>
        <v>2020</v>
      </c>
      <c r="E37" s="8">
        <f>'検証シート　FIB1.27'!E37</f>
        <v>43977</v>
      </c>
      <c r="F37" s="34" t="s">
        <v>3</v>
      </c>
      <c r="G37" s="92">
        <f>'検証シート　FIB1.27'!G37:H37</f>
        <v>107.52</v>
      </c>
      <c r="H37" s="92"/>
      <c r="I37" s="51">
        <f>'検証シート　FIB1.27'!I37</f>
        <v>17</v>
      </c>
      <c r="J37" s="95">
        <f t="shared" si="6"/>
        <v>4225.4740116045814</v>
      </c>
      <c r="K37" s="96"/>
      <c r="L37" s="6">
        <f>IF(I37="","",(J37/I37)/LOOKUP(RIGHT($C$2,3),定数!$A$6:$A$13,定数!$B$6:$B$13))</f>
        <v>2.4855729480026949</v>
      </c>
      <c r="M37" s="49">
        <f t="shared" si="11"/>
        <v>2020</v>
      </c>
      <c r="N37" s="8">
        <v>43978</v>
      </c>
      <c r="O37" s="92">
        <v>107.69</v>
      </c>
      <c r="P37" s="92"/>
      <c r="Q37" s="93">
        <f>IF(O37="","",S37*L37*LOOKUP(RIGHT($C$2,3),定数!$A$6:$A$13,定数!$B$6:$B$13))</f>
        <v>-4225.4740116046232</v>
      </c>
      <c r="R37" s="93"/>
      <c r="S37" s="94">
        <f t="shared" si="7"/>
        <v>-17.000000000000171</v>
      </c>
      <c r="T37" s="94"/>
      <c r="U37" t="str">
        <f t="shared" si="10"/>
        <v/>
      </c>
      <c r="V37">
        <f t="shared" si="2"/>
        <v>2</v>
      </c>
      <c r="W37" s="40">
        <f t="shared" si="8"/>
        <v>145205.29249500309</v>
      </c>
      <c r="X37" s="41">
        <f t="shared" si="9"/>
        <v>3.0000000000001914E-2</v>
      </c>
      <c r="Y37" t="str">
        <f t="shared" si="3"/>
        <v/>
      </c>
      <c r="Z37">
        <f t="shared" si="4"/>
        <v>-4225.4740116046232</v>
      </c>
    </row>
    <row r="38" spans="1:26" x14ac:dyDescent="0.15">
      <c r="A38" s="34">
        <v>30</v>
      </c>
      <c r="B38" s="89">
        <f t="shared" si="0"/>
        <v>136623.6597085481</v>
      </c>
      <c r="C38" s="89"/>
      <c r="D38" s="49">
        <f>'検証シート　FIB1.27'!D38</f>
        <v>2020</v>
      </c>
      <c r="E38" s="8">
        <f>'検証シート　FIB1.27'!E38</f>
        <v>43977</v>
      </c>
      <c r="F38" s="34" t="s">
        <v>3</v>
      </c>
      <c r="G38" s="92">
        <f>'検証シート　FIB1.27'!G38:H38</f>
        <v>107.51</v>
      </c>
      <c r="H38" s="92"/>
      <c r="I38" s="51">
        <f>'検証シート　FIB1.27'!I38</f>
        <v>10</v>
      </c>
      <c r="J38" s="95">
        <f t="shared" si="6"/>
        <v>4098.7097912564432</v>
      </c>
      <c r="K38" s="96"/>
      <c r="L38" s="6">
        <f>IF(I38="","",(J38/I38)/LOOKUP(RIGHT($C$2,3),定数!$A$6:$A$13,定数!$B$6:$B$13))</f>
        <v>4.098709791256443</v>
      </c>
      <c r="M38" s="49">
        <f t="shared" si="11"/>
        <v>2020</v>
      </c>
      <c r="N38" s="8">
        <v>43978</v>
      </c>
      <c r="O38" s="92">
        <v>107.61</v>
      </c>
      <c r="P38" s="92"/>
      <c r="Q38" s="93">
        <f>IF(O38="","",S38*L38*LOOKUP(RIGHT($C$2,3),定数!$A$6:$A$13,定数!$B$6:$B$13))</f>
        <v>-4098.7097912562103</v>
      </c>
      <c r="R38" s="93"/>
      <c r="S38" s="94">
        <f t="shared" si="7"/>
        <v>-9.9999999999994316</v>
      </c>
      <c r="T38" s="94"/>
      <c r="U38" t="str">
        <f t="shared" si="10"/>
        <v/>
      </c>
      <c r="V38">
        <f t="shared" si="2"/>
        <v>3</v>
      </c>
      <c r="W38" s="40">
        <f t="shared" si="8"/>
        <v>145205.29249500309</v>
      </c>
      <c r="X38" s="41">
        <f t="shared" si="9"/>
        <v>5.910000000000204E-2</v>
      </c>
      <c r="Y38" t="str">
        <f t="shared" si="3"/>
        <v/>
      </c>
      <c r="Z38">
        <f t="shared" si="4"/>
        <v>-4098.7097912562103</v>
      </c>
    </row>
    <row r="39" spans="1:26" x14ac:dyDescent="0.15">
      <c r="A39" s="34">
        <v>31</v>
      </c>
      <c r="B39" s="89">
        <f t="shared" si="0"/>
        <v>132524.9499172919</v>
      </c>
      <c r="C39" s="89"/>
      <c r="D39" s="49">
        <f>'検証シート　FIB1.27'!D39</f>
        <v>2020</v>
      </c>
      <c r="E39" s="8">
        <f>'検証シート　FIB1.27'!E39</f>
        <v>43984</v>
      </c>
      <c r="F39" s="34" t="s">
        <v>4</v>
      </c>
      <c r="G39" s="92">
        <f>'検証シート　FIB1.27'!G39:H39</f>
        <v>107.79</v>
      </c>
      <c r="H39" s="92"/>
      <c r="I39" s="51">
        <f>'検証シート　FIB1.27'!I39</f>
        <v>11</v>
      </c>
      <c r="J39" s="95">
        <f t="shared" si="6"/>
        <v>3975.7484975187567</v>
      </c>
      <c r="K39" s="96"/>
      <c r="L39" s="6">
        <f>IF(I39="","",(J39/I39)/LOOKUP(RIGHT($C$2,3),定数!$A$6:$A$13,定数!$B$6:$B$13))</f>
        <v>3.6143168159261427</v>
      </c>
      <c r="M39" s="49">
        <f t="shared" si="11"/>
        <v>2020</v>
      </c>
      <c r="N39" s="8">
        <v>43984</v>
      </c>
      <c r="O39" s="92">
        <v>108.002</v>
      </c>
      <c r="P39" s="92"/>
      <c r="Q39" s="93">
        <f>IF(O39="","",S39*L39*LOOKUP(RIGHT($C$2,3),定数!$A$6:$A$13,定数!$B$6:$B$13))</f>
        <v>7662.351649763028</v>
      </c>
      <c r="R39" s="93"/>
      <c r="S39" s="94">
        <f t="shared" si="7"/>
        <v>21.199999999998909</v>
      </c>
      <c r="T39" s="94"/>
      <c r="U39" t="str">
        <f t="shared" si="10"/>
        <v/>
      </c>
      <c r="V39">
        <f t="shared" si="2"/>
        <v>0</v>
      </c>
      <c r="W39" s="40">
        <f t="shared" si="8"/>
        <v>145205.29249500309</v>
      </c>
      <c r="X39" s="41">
        <f t="shared" si="9"/>
        <v>8.7327000000000377E-2</v>
      </c>
      <c r="Y39">
        <f t="shared" si="3"/>
        <v>7662.351649763028</v>
      </c>
      <c r="Z39" t="str">
        <f t="shared" si="4"/>
        <v/>
      </c>
    </row>
    <row r="40" spans="1:26" x14ac:dyDescent="0.15">
      <c r="A40" s="34">
        <v>32</v>
      </c>
      <c r="B40" s="89">
        <f t="shared" si="0"/>
        <v>140187.30156705494</v>
      </c>
      <c r="C40" s="89"/>
      <c r="D40" s="49">
        <f>'検証シート　FIB1.27'!D40</f>
        <v>2020</v>
      </c>
      <c r="E40" s="8">
        <f>'検証シート　FIB1.27'!E40</f>
        <v>43985</v>
      </c>
      <c r="F40" s="34" t="s">
        <v>4</v>
      </c>
      <c r="G40" s="92">
        <f>'検証シート　FIB1.27'!G40:H40</f>
        <v>108.84</v>
      </c>
      <c r="H40" s="92"/>
      <c r="I40" s="51">
        <f>'検証シート　FIB1.27'!I40</f>
        <v>27</v>
      </c>
      <c r="J40" s="95">
        <f t="shared" si="6"/>
        <v>4205.619047011648</v>
      </c>
      <c r="K40" s="96"/>
      <c r="L40" s="6">
        <f>IF(I40="","",(J40/I40)/LOOKUP(RIGHT($C$2,3),定数!$A$6:$A$13,定数!$B$6:$B$13))</f>
        <v>1.5576366840783882</v>
      </c>
      <c r="M40" s="49">
        <f t="shared" si="11"/>
        <v>2020</v>
      </c>
      <c r="N40" s="8">
        <v>43985</v>
      </c>
      <c r="O40" s="92">
        <v>108.57</v>
      </c>
      <c r="P40" s="92"/>
      <c r="Q40" s="93">
        <f>IF(O40="","",S40*L40*LOOKUP(RIGHT($C$2,3),定数!$A$6:$A$13,定数!$B$6:$B$13))</f>
        <v>-4205.6190470118072</v>
      </c>
      <c r="R40" s="93"/>
      <c r="S40" s="94">
        <f t="shared" si="7"/>
        <v>-27.000000000001023</v>
      </c>
      <c r="T40" s="94"/>
      <c r="U40" t="str">
        <f t="shared" si="10"/>
        <v/>
      </c>
      <c r="V40">
        <f t="shared" si="2"/>
        <v>1</v>
      </c>
      <c r="W40" s="40">
        <f t="shared" si="8"/>
        <v>145205.29249500309</v>
      </c>
      <c r="X40" s="41">
        <f t="shared" si="9"/>
        <v>3.455790654545754E-2</v>
      </c>
      <c r="Y40" t="str">
        <f t="shared" si="3"/>
        <v/>
      </c>
      <c r="Z40">
        <f t="shared" si="4"/>
        <v>-4205.6190470118072</v>
      </c>
    </row>
    <row r="41" spans="1:26" x14ac:dyDescent="0.15">
      <c r="A41" s="34">
        <v>33</v>
      </c>
      <c r="B41" s="89">
        <f t="shared" si="0"/>
        <v>135981.68252004313</v>
      </c>
      <c r="C41" s="89"/>
      <c r="D41" s="49">
        <f>'検証シート　FIB1.27'!D41</f>
        <v>2020</v>
      </c>
      <c r="E41" s="8">
        <f>'検証シート　FIB1.27'!E41</f>
        <v>43987</v>
      </c>
      <c r="F41" s="34" t="s">
        <v>4</v>
      </c>
      <c r="G41" s="92">
        <f>'検証シート　FIB1.27'!G41:H41</f>
        <v>109.32</v>
      </c>
      <c r="H41" s="92"/>
      <c r="I41" s="51">
        <f>'検証シート　FIB1.27'!I41</f>
        <v>24</v>
      </c>
      <c r="J41" s="95">
        <f t="shared" si="6"/>
        <v>4079.4504756012939</v>
      </c>
      <c r="K41" s="96"/>
      <c r="L41" s="6">
        <f>IF(I41="","",(J41/I41)/LOOKUP(RIGHT($C$2,3),定数!$A$6:$A$13,定数!$B$6:$B$13))</f>
        <v>1.6997710315005392</v>
      </c>
      <c r="M41" s="49">
        <f t="shared" si="11"/>
        <v>2020</v>
      </c>
      <c r="N41" s="8">
        <v>43987</v>
      </c>
      <c r="O41" s="92">
        <v>109.765</v>
      </c>
      <c r="P41" s="92"/>
      <c r="Q41" s="93">
        <f>IF(O41="","",S41*L41*LOOKUP(RIGHT($C$2,3),定数!$A$6:$A$13,定数!$B$6:$B$13))</f>
        <v>7563.9810901775245</v>
      </c>
      <c r="R41" s="93"/>
      <c r="S41" s="94">
        <f t="shared" si="7"/>
        <v>44.500000000000739</v>
      </c>
      <c r="T41" s="94"/>
      <c r="U41" t="str">
        <f t="shared" si="10"/>
        <v/>
      </c>
      <c r="V41">
        <f t="shared" si="2"/>
        <v>0</v>
      </c>
      <c r="W41" s="40">
        <f t="shared" si="8"/>
        <v>145205.29249500309</v>
      </c>
      <c r="X41" s="41">
        <f t="shared" si="9"/>
        <v>6.3521169349094908E-2</v>
      </c>
      <c r="Y41">
        <f t="shared" si="3"/>
        <v>7563.9810901775245</v>
      </c>
      <c r="Z41" t="str">
        <f t="shared" si="4"/>
        <v/>
      </c>
    </row>
    <row r="42" spans="1:26" x14ac:dyDescent="0.15">
      <c r="A42" s="34">
        <v>34</v>
      </c>
      <c r="B42" s="89">
        <f t="shared" si="0"/>
        <v>143545.66361022065</v>
      </c>
      <c r="C42" s="89"/>
      <c r="D42" s="49">
        <f>'検証シート　FIB1.27'!D42</f>
        <v>2020</v>
      </c>
      <c r="E42" s="8">
        <f>'検証シート　FIB1.27'!E42</f>
        <v>43992</v>
      </c>
      <c r="F42" s="34" t="s">
        <v>4</v>
      </c>
      <c r="G42" s="92">
        <f>'検証シート　FIB1.27'!G42:H42</f>
        <v>107.64</v>
      </c>
      <c r="H42" s="92"/>
      <c r="I42" s="51">
        <f>'検証シート　FIB1.27'!I42</f>
        <v>14</v>
      </c>
      <c r="J42" s="95">
        <f t="shared" si="6"/>
        <v>4306.3699083066194</v>
      </c>
      <c r="K42" s="96"/>
      <c r="L42" s="6">
        <f>IF(I42="","",(J42/I42)/LOOKUP(RIGHT($C$2,3),定数!$A$6:$A$13,定数!$B$6:$B$13))</f>
        <v>3.0759785059332994</v>
      </c>
      <c r="M42" s="49">
        <f t="shared" si="11"/>
        <v>2020</v>
      </c>
      <c r="N42" s="8">
        <v>43992</v>
      </c>
      <c r="O42" s="92">
        <v>107.38800000000001</v>
      </c>
      <c r="P42" s="92"/>
      <c r="Q42" s="93">
        <f>IF(O42="","",S42*L42*LOOKUP(RIGHT($C$2,3),定数!$A$6:$A$13,定数!$B$6:$B$13))</f>
        <v>-7751.4658349517713</v>
      </c>
      <c r="R42" s="93"/>
      <c r="S42" s="94">
        <f t="shared" si="7"/>
        <v>-25.199999999999534</v>
      </c>
      <c r="T42" s="94"/>
      <c r="U42" t="str">
        <f t="shared" si="10"/>
        <v/>
      </c>
      <c r="V42">
        <f t="shared" si="2"/>
        <v>1</v>
      </c>
      <c r="W42" s="40">
        <f t="shared" si="8"/>
        <v>145205.29249500309</v>
      </c>
      <c r="X42" s="41">
        <f t="shared" si="9"/>
        <v>1.1429534394137519E-2</v>
      </c>
      <c r="Y42" t="str">
        <f t="shared" si="3"/>
        <v/>
      </c>
      <c r="Z42">
        <f t="shared" si="4"/>
        <v>-7751.4658349517713</v>
      </c>
    </row>
    <row r="43" spans="1:26" x14ac:dyDescent="0.15">
      <c r="A43" s="34">
        <v>35</v>
      </c>
      <c r="B43" s="89">
        <f t="shared" si="0"/>
        <v>135794.19777526887</v>
      </c>
      <c r="C43" s="89"/>
      <c r="D43" s="49">
        <f>'検証シート　FIB1.27'!D43</f>
        <v>2020</v>
      </c>
      <c r="E43" s="8">
        <f>'検証シート　FIB1.27'!E43</f>
        <v>43998</v>
      </c>
      <c r="F43" s="34" t="s">
        <v>4</v>
      </c>
      <c r="G43" s="92">
        <f>'検証シート　FIB1.27'!G43:H43</f>
        <v>107.41</v>
      </c>
      <c r="H43" s="92"/>
      <c r="I43" s="51">
        <f>'検証シート　FIB1.27'!I43</f>
        <v>15</v>
      </c>
      <c r="J43" s="95">
        <f t="shared" si="6"/>
        <v>4073.825933258066</v>
      </c>
      <c r="K43" s="96"/>
      <c r="L43" s="6">
        <f>IF(I43="","",(J43/I43)/LOOKUP(RIGHT($C$2,3),定数!$A$6:$A$13,定数!$B$6:$B$13))</f>
        <v>2.7158839555053773</v>
      </c>
      <c r="M43" s="49">
        <f t="shared" si="11"/>
        <v>2020</v>
      </c>
      <c r="N43" s="8">
        <v>43998</v>
      </c>
      <c r="O43" s="92">
        <v>107.26</v>
      </c>
      <c r="P43" s="92"/>
      <c r="Q43" s="93">
        <f>IF(O43="","",S43*L43*LOOKUP(RIGHT($C$2,3),定数!$A$6:$A$13,定数!$B$6:$B$13))</f>
        <v>-4073.8259332578345</v>
      </c>
      <c r="R43" s="93"/>
      <c r="S43" s="94">
        <f t="shared" si="7"/>
        <v>-14.999999999999147</v>
      </c>
      <c r="T43" s="94"/>
      <c r="U43" t="str">
        <f t="shared" si="10"/>
        <v/>
      </c>
      <c r="V43">
        <f t="shared" si="2"/>
        <v>2</v>
      </c>
      <c r="W43" s="40">
        <f t="shared" si="8"/>
        <v>145205.29249500309</v>
      </c>
      <c r="X43" s="41">
        <f t="shared" si="9"/>
        <v>6.481233953685317E-2</v>
      </c>
      <c r="Y43" t="str">
        <f t="shared" si="3"/>
        <v/>
      </c>
      <c r="Z43">
        <f t="shared" si="4"/>
        <v>-4073.8259332578345</v>
      </c>
    </row>
    <row r="44" spans="1:26" x14ac:dyDescent="0.15">
      <c r="A44" s="34">
        <v>36</v>
      </c>
      <c r="B44" s="89">
        <f t="shared" si="0"/>
        <v>131720.37184201102</v>
      </c>
      <c r="C44" s="89"/>
      <c r="D44" s="50">
        <f>'検証シート　FIB1.27'!D44</f>
        <v>2020</v>
      </c>
      <c r="E44" s="8">
        <f>'検証シート　FIB1.27'!E44</f>
        <v>44007</v>
      </c>
      <c r="F44" s="34" t="s">
        <v>4</v>
      </c>
      <c r="G44" s="92">
        <f>'検証シート　FIB1.27'!G44:H44</f>
        <v>107.23</v>
      </c>
      <c r="H44" s="92"/>
      <c r="I44" s="51">
        <f>'検証シート　FIB1.27'!I44</f>
        <v>19</v>
      </c>
      <c r="J44" s="95">
        <f t="shared" si="6"/>
        <v>3951.6111552603306</v>
      </c>
      <c r="K44" s="96"/>
      <c r="L44" s="6">
        <f>IF(I44="","",(J44/I44)/LOOKUP(RIGHT($C$2,3),定数!$A$6:$A$13,定数!$B$6:$B$13))</f>
        <v>2.0797953448738582</v>
      </c>
      <c r="M44" s="50">
        <f t="shared" si="11"/>
        <v>2020</v>
      </c>
      <c r="N44" s="8">
        <v>44008</v>
      </c>
      <c r="O44" s="92">
        <v>107.04</v>
      </c>
      <c r="P44" s="92"/>
      <c r="Q44" s="93">
        <f>IF(O44="","",S44*L44*LOOKUP(RIGHT($C$2,3),定数!$A$6:$A$13,定数!$B$6:$B$13))</f>
        <v>-3951.6111552602829</v>
      </c>
      <c r="R44" s="93"/>
      <c r="S44" s="94">
        <f t="shared" si="7"/>
        <v>-18.999999999999773</v>
      </c>
      <c r="T44" s="94"/>
      <c r="U44" t="str">
        <f t="shared" si="10"/>
        <v/>
      </c>
      <c r="V44">
        <f t="shared" si="2"/>
        <v>3</v>
      </c>
      <c r="W44" s="40">
        <f t="shared" si="8"/>
        <v>145205.29249500309</v>
      </c>
      <c r="X44" s="41">
        <f t="shared" si="9"/>
        <v>9.2867969350746038E-2</v>
      </c>
      <c r="Y44" t="str">
        <f t="shared" si="3"/>
        <v/>
      </c>
      <c r="Z44">
        <f t="shared" si="4"/>
        <v>-3951.6111552602829</v>
      </c>
    </row>
    <row r="45" spans="1:26" x14ac:dyDescent="0.15">
      <c r="A45" s="34">
        <v>37</v>
      </c>
      <c r="B45" s="89">
        <f t="shared" si="0"/>
        <v>127768.76068675074</v>
      </c>
      <c r="C45" s="89"/>
      <c r="D45" s="50">
        <f>'検証シート　FIB1.27'!D45</f>
        <v>2020</v>
      </c>
      <c r="E45" s="8">
        <f>'検証シート　FIB1.27'!E45</f>
        <v>44008</v>
      </c>
      <c r="F45" s="34" t="s">
        <v>3</v>
      </c>
      <c r="G45" s="92">
        <f>'検証シート　FIB1.27'!G45:H45</f>
        <v>107.05</v>
      </c>
      <c r="H45" s="92"/>
      <c r="I45" s="51">
        <f>'検証シート　FIB1.27'!I45</f>
        <v>12</v>
      </c>
      <c r="J45" s="95">
        <f t="shared" si="6"/>
        <v>3833.0628206025222</v>
      </c>
      <c r="K45" s="96"/>
      <c r="L45" s="6">
        <f>IF(I45="","",(J45/I45)/LOOKUP(RIGHT($C$2,3),定数!$A$6:$A$13,定数!$B$6:$B$13))</f>
        <v>3.1942190171687685</v>
      </c>
      <c r="M45" s="50">
        <f t="shared" si="11"/>
        <v>2020</v>
      </c>
      <c r="N45" s="8">
        <v>44008</v>
      </c>
      <c r="O45" s="92">
        <v>106.85599999999999</v>
      </c>
      <c r="P45" s="92"/>
      <c r="Q45" s="93">
        <f>IF(O45="","",S45*L45*LOOKUP(RIGHT($C$2,3),定数!$A$6:$A$13,定数!$B$6:$B$13))</f>
        <v>6196.7848933074947</v>
      </c>
      <c r="R45" s="93"/>
      <c r="S45" s="94">
        <f t="shared" si="7"/>
        <v>19.400000000000261</v>
      </c>
      <c r="T45" s="94"/>
      <c r="U45" t="str">
        <f t="shared" si="10"/>
        <v/>
      </c>
      <c r="V45">
        <f t="shared" si="2"/>
        <v>0</v>
      </c>
      <c r="W45" s="40">
        <f t="shared" si="8"/>
        <v>145205.29249500309</v>
      </c>
      <c r="X45" s="41">
        <f t="shared" si="9"/>
        <v>0.12008193027022329</v>
      </c>
      <c r="Y45">
        <f t="shared" si="3"/>
        <v>6196.7848933074947</v>
      </c>
      <c r="Z45" t="str">
        <f t="shared" si="4"/>
        <v/>
      </c>
    </row>
    <row r="46" spans="1:26" x14ac:dyDescent="0.15">
      <c r="A46" s="34">
        <v>38</v>
      </c>
      <c r="B46" s="89">
        <f t="shared" si="0"/>
        <v>133965.54558005824</v>
      </c>
      <c r="C46" s="89"/>
      <c r="D46" s="50">
        <f>'検証シート　FIB1.27'!D46</f>
        <v>2020</v>
      </c>
      <c r="E46" s="8">
        <f>'検証シート　FIB1.27'!E46</f>
        <v>44008</v>
      </c>
      <c r="F46" s="34" t="s">
        <v>3</v>
      </c>
      <c r="G46" s="92">
        <f>'検証シート　FIB1.27'!G46:H46</f>
        <v>106.93</v>
      </c>
      <c r="H46" s="92"/>
      <c r="I46" s="51">
        <f>'検証シート　FIB1.27'!I46</f>
        <v>22</v>
      </c>
      <c r="J46" s="95">
        <f t="shared" si="6"/>
        <v>4018.966367401747</v>
      </c>
      <c r="K46" s="96"/>
      <c r="L46" s="6">
        <f>IF(I46="","",(J46/I46)/LOOKUP(RIGHT($C$2,3),定数!$A$6:$A$13,定数!$B$6:$B$13))</f>
        <v>1.8268028942735213</v>
      </c>
      <c r="M46" s="50">
        <f t="shared" si="11"/>
        <v>2020</v>
      </c>
      <c r="N46" s="8">
        <v>44008</v>
      </c>
      <c r="O46" s="92">
        <v>107.15</v>
      </c>
      <c r="P46" s="92"/>
      <c r="Q46" s="93">
        <f>IF(O46="","",S46*L46*LOOKUP(RIGHT($C$2,3),定数!$A$6:$A$13,定数!$B$6:$B$13))</f>
        <v>-4018.9663674017261</v>
      </c>
      <c r="R46" s="93"/>
      <c r="S46" s="94">
        <f t="shared" si="7"/>
        <v>-21.999999999999886</v>
      </c>
      <c r="T46" s="94"/>
      <c r="U46" t="str">
        <f t="shared" si="10"/>
        <v/>
      </c>
      <c r="V46">
        <f t="shared" si="2"/>
        <v>1</v>
      </c>
      <c r="W46" s="40">
        <f t="shared" si="8"/>
        <v>145205.29249500309</v>
      </c>
      <c r="X46" s="41">
        <f t="shared" si="9"/>
        <v>7.7405903888328575E-2</v>
      </c>
      <c r="Y46" t="str">
        <f t="shared" si="3"/>
        <v/>
      </c>
      <c r="Z46">
        <f t="shared" si="4"/>
        <v>-4018.9663674017261</v>
      </c>
    </row>
    <row r="47" spans="1:26" x14ac:dyDescent="0.15">
      <c r="A47" s="34">
        <v>39</v>
      </c>
      <c r="B47" s="89">
        <f t="shared" si="0"/>
        <v>129946.57921265652</v>
      </c>
      <c r="C47" s="89"/>
      <c r="D47" s="50">
        <f>'検証シート　FIB1.27'!D47</f>
        <v>2020</v>
      </c>
      <c r="E47" s="8">
        <f>'検証シート　FIB1.27'!E47</f>
        <v>44020</v>
      </c>
      <c r="F47" s="34" t="s">
        <v>3</v>
      </c>
      <c r="G47" s="92">
        <f>'検証シート　FIB1.27'!G47:H47</f>
        <v>107.37</v>
      </c>
      <c r="H47" s="92"/>
      <c r="I47" s="51">
        <f>'検証シート　FIB1.27'!I47</f>
        <v>16</v>
      </c>
      <c r="J47" s="95">
        <f t="shared" si="6"/>
        <v>3898.3973763796953</v>
      </c>
      <c r="K47" s="96"/>
      <c r="L47" s="6">
        <f>IF(I47="","",(J47/I47)/LOOKUP(RIGHT($C$2,3),定数!$A$6:$A$13,定数!$B$6:$B$13))</f>
        <v>2.4364983602373096</v>
      </c>
      <c r="M47" s="50">
        <f t="shared" si="11"/>
        <v>2020</v>
      </c>
      <c r="N47" s="8">
        <v>44021</v>
      </c>
      <c r="O47" s="92">
        <v>107.09099999999999</v>
      </c>
      <c r="P47" s="92"/>
      <c r="Q47" s="93">
        <f>IF(O47="","",S47*L47*LOOKUP(RIGHT($C$2,3),定数!$A$6:$A$13,定数!$B$6:$B$13))</f>
        <v>6797.8304250623505</v>
      </c>
      <c r="R47" s="93"/>
      <c r="S47" s="94">
        <f t="shared" si="7"/>
        <v>27.900000000001057</v>
      </c>
      <c r="T47" s="94"/>
      <c r="U47" t="str">
        <f t="shared" si="10"/>
        <v/>
      </c>
      <c r="V47">
        <f t="shared" si="2"/>
        <v>0</v>
      </c>
      <c r="W47" s="40">
        <f t="shared" si="8"/>
        <v>145205.29249500309</v>
      </c>
      <c r="X47" s="41">
        <f t="shared" si="9"/>
        <v>0.10508372677167854</v>
      </c>
      <c r="Y47">
        <f t="shared" si="3"/>
        <v>6797.8304250623505</v>
      </c>
      <c r="Z47" t="str">
        <f t="shared" si="4"/>
        <v/>
      </c>
    </row>
    <row r="48" spans="1:26" x14ac:dyDescent="0.15">
      <c r="A48" s="34">
        <v>40</v>
      </c>
      <c r="B48" s="89">
        <f t="shared" si="0"/>
        <v>136744.40963771887</v>
      </c>
      <c r="C48" s="89"/>
      <c r="D48" s="52">
        <f>'検証シート　FIB1.27'!D48</f>
        <v>2020</v>
      </c>
      <c r="E48" s="8">
        <f>'検証シート　FIB1.27'!E48</f>
        <v>44025</v>
      </c>
      <c r="F48" s="34" t="s">
        <v>4</v>
      </c>
      <c r="G48" s="92">
        <f>'検証シート　FIB1.27'!G48:H48</f>
        <v>107.26</v>
      </c>
      <c r="H48" s="92"/>
      <c r="I48" s="52">
        <f>'検証シート　FIB1.27'!I48</f>
        <v>12</v>
      </c>
      <c r="J48" s="95">
        <f t="shared" si="6"/>
        <v>4102.3322891315656</v>
      </c>
      <c r="K48" s="96"/>
      <c r="L48" s="6">
        <f>IF(I48="","",(J48/I48)/LOOKUP(RIGHT($C$2,3),定数!$A$6:$A$13,定数!$B$6:$B$13))</f>
        <v>3.4186102409429715</v>
      </c>
      <c r="M48" s="52">
        <f t="shared" si="11"/>
        <v>2020</v>
      </c>
      <c r="N48" s="8">
        <v>44026</v>
      </c>
      <c r="O48" s="92">
        <v>107.14</v>
      </c>
      <c r="P48" s="92"/>
      <c r="Q48" s="93">
        <f>IF(O48="","",S48*L48*LOOKUP(RIGHT($C$2,3),定数!$A$6:$A$13,定数!$B$6:$B$13))</f>
        <v>-4102.3322891317212</v>
      </c>
      <c r="R48" s="93"/>
      <c r="S48" s="94">
        <f t="shared" si="7"/>
        <v>-12.000000000000455</v>
      </c>
      <c r="T48" s="94"/>
      <c r="U48" t="str">
        <f t="shared" si="10"/>
        <v/>
      </c>
      <c r="V48">
        <f t="shared" si="2"/>
        <v>1</v>
      </c>
      <c r="W48" s="40">
        <f t="shared" si="8"/>
        <v>145205.29249500309</v>
      </c>
      <c r="X48" s="41">
        <f t="shared" si="9"/>
        <v>5.8268419228420187E-2</v>
      </c>
      <c r="Y48" t="str">
        <f t="shared" si="3"/>
        <v/>
      </c>
      <c r="Z48">
        <f t="shared" si="4"/>
        <v>-4102.3322891317212</v>
      </c>
    </row>
    <row r="49" spans="1:26" x14ac:dyDescent="0.15">
      <c r="A49" s="34">
        <v>41</v>
      </c>
      <c r="B49" s="89">
        <f t="shared" si="0"/>
        <v>132642.07734858716</v>
      </c>
      <c r="C49" s="89"/>
      <c r="D49" s="52">
        <f ca="1">'検証シート　FIB1.27'!D49</f>
        <v>2020</v>
      </c>
      <c r="E49" s="8">
        <f>'検証シート　FIB1.27'!E49</f>
        <v>44028</v>
      </c>
      <c r="F49" s="34" t="s">
        <v>4</v>
      </c>
      <c r="G49" s="92">
        <f>'検証シート　FIB1.27'!G49:H49</f>
        <v>107.2</v>
      </c>
      <c r="H49" s="92"/>
      <c r="I49" s="52">
        <f>'検証シート　FIB1.27'!I49</f>
        <v>16</v>
      </c>
      <c r="J49" s="95">
        <f t="shared" si="6"/>
        <v>3979.2623204576148</v>
      </c>
      <c r="K49" s="96"/>
      <c r="L49" s="6">
        <f>IF(I49="","",(J49/I49)/LOOKUP(RIGHT($C$2,3),定数!$A$6:$A$13,定数!$B$6:$B$13))</f>
        <v>2.4870389502860091</v>
      </c>
      <c r="M49" s="52">
        <f t="shared" ca="1" si="11"/>
        <v>2020</v>
      </c>
      <c r="N49" s="8">
        <v>44029</v>
      </c>
      <c r="O49" s="92">
        <v>107.04</v>
      </c>
      <c r="P49" s="92"/>
      <c r="Q49" s="93">
        <f>IF(O49="","",S49*L49*LOOKUP(RIGHT($C$2,3),定数!$A$6:$A$13,定数!$B$6:$B$13))</f>
        <v>-3979.2623204575298</v>
      </c>
      <c r="R49" s="93"/>
      <c r="S49" s="94">
        <f t="shared" si="7"/>
        <v>-15.999999999999659</v>
      </c>
      <c r="T49" s="94"/>
      <c r="U49" t="str">
        <f t="shared" si="10"/>
        <v/>
      </c>
      <c r="V49">
        <f t="shared" si="2"/>
        <v>2</v>
      </c>
      <c r="W49" s="40">
        <f t="shared" si="8"/>
        <v>145205.29249500309</v>
      </c>
      <c r="X49" s="41">
        <f t="shared" si="9"/>
        <v>8.6520366651568592E-2</v>
      </c>
      <c r="Y49" t="str">
        <f t="shared" si="3"/>
        <v/>
      </c>
      <c r="Z49">
        <f t="shared" si="4"/>
        <v>-3979.2623204575298</v>
      </c>
    </row>
    <row r="50" spans="1:26" x14ac:dyDescent="0.15">
      <c r="A50" s="34">
        <v>42</v>
      </c>
      <c r="B50" s="89">
        <f t="shared" si="0"/>
        <v>128662.81502812963</v>
      </c>
      <c r="C50" s="89"/>
      <c r="D50" s="52">
        <f ca="1">'検証シート　FIB1.27'!D50</f>
        <v>2020</v>
      </c>
      <c r="E50" s="8">
        <f>'検証シート　FIB1.27'!E50</f>
        <v>44036</v>
      </c>
      <c r="F50" s="34" t="s">
        <v>3</v>
      </c>
      <c r="G50" s="92">
        <f>'検証シート　FIB1.27'!G50:H50</f>
        <v>106.5</v>
      </c>
      <c r="H50" s="92"/>
      <c r="I50" s="52">
        <f>'検証シート　FIB1.27'!I50</f>
        <v>35</v>
      </c>
      <c r="J50" s="95">
        <f t="shared" si="6"/>
        <v>3859.8844508438888</v>
      </c>
      <c r="K50" s="96"/>
      <c r="L50" s="6">
        <f>IF(I50="","",(J50/I50)/LOOKUP(RIGHT($C$2,3),定数!$A$6:$A$13,定数!$B$6:$B$13))</f>
        <v>1.1028241288125396</v>
      </c>
      <c r="M50" s="52">
        <f t="shared" ca="1" si="11"/>
        <v>2020</v>
      </c>
      <c r="N50" s="8">
        <v>44036</v>
      </c>
      <c r="O50" s="92">
        <v>105.83</v>
      </c>
      <c r="P50" s="92"/>
      <c r="Q50" s="93">
        <f>IF(O50="","",S50*L50*LOOKUP(RIGHT($C$2,3),定数!$A$6:$A$13,定数!$B$6:$B$13))</f>
        <v>7388.9216630440342</v>
      </c>
      <c r="R50" s="93"/>
      <c r="S50" s="94">
        <f t="shared" si="7"/>
        <v>67.000000000000171</v>
      </c>
      <c r="T50" s="94"/>
      <c r="U50" t="str">
        <f t="shared" si="10"/>
        <v/>
      </c>
      <c r="V50">
        <f t="shared" si="2"/>
        <v>0</v>
      </c>
      <c r="W50" s="40">
        <f t="shared" si="8"/>
        <v>145205.29249500309</v>
      </c>
      <c r="X50" s="41">
        <f t="shared" si="9"/>
        <v>0.11392475565202098</v>
      </c>
      <c r="Y50">
        <f t="shared" si="3"/>
        <v>7388.9216630440342</v>
      </c>
      <c r="Z50" t="str">
        <f t="shared" si="4"/>
        <v/>
      </c>
    </row>
    <row r="51" spans="1:26" x14ac:dyDescent="0.15">
      <c r="A51" s="34">
        <v>43</v>
      </c>
      <c r="B51" s="89">
        <f t="shared" si="0"/>
        <v>136051.73669117366</v>
      </c>
      <c r="C51" s="89"/>
      <c r="D51" s="52">
        <f ca="1">'検証シート　FIB1.27'!D51</f>
        <v>2020</v>
      </c>
      <c r="E51" s="8">
        <f>'検証シート　FIB1.27'!E51</f>
        <v>44036</v>
      </c>
      <c r="F51" s="34" t="s">
        <v>3</v>
      </c>
      <c r="G51" s="92">
        <f>'検証シート　FIB1.27'!G51:H51</f>
        <v>106.19</v>
      </c>
      <c r="H51" s="92"/>
      <c r="I51" s="52">
        <f>'検証シート　FIB1.27'!I51</f>
        <v>23</v>
      </c>
      <c r="J51" s="95">
        <f t="shared" si="6"/>
        <v>4081.5521007352095</v>
      </c>
      <c r="K51" s="96"/>
      <c r="L51" s="6">
        <f>IF(I51="","",(J51/I51)/LOOKUP(RIGHT($C$2,3),定数!$A$6:$A$13,定数!$B$6:$B$13))</f>
        <v>1.7745878698848736</v>
      </c>
      <c r="M51" s="52">
        <f t="shared" ca="1" si="11"/>
        <v>2020</v>
      </c>
      <c r="N51" s="8">
        <v>44036</v>
      </c>
      <c r="O51" s="92">
        <v>105.785</v>
      </c>
      <c r="P51" s="92"/>
      <c r="Q51" s="93">
        <f>IF(O51="","",S51*L51*LOOKUP(RIGHT($C$2,3),定数!$A$6:$A$13,定数!$B$6:$B$13))</f>
        <v>7187.0808730337585</v>
      </c>
      <c r="R51" s="93"/>
      <c r="S51" s="94">
        <f t="shared" si="7"/>
        <v>40.500000000000114</v>
      </c>
      <c r="T51" s="94"/>
      <c r="U51" t="str">
        <f t="shared" si="10"/>
        <v/>
      </c>
      <c r="V51">
        <f t="shared" si="2"/>
        <v>0</v>
      </c>
      <c r="W51" s="40">
        <f t="shared" si="8"/>
        <v>145205.29249500309</v>
      </c>
      <c r="X51" s="41">
        <f t="shared" si="9"/>
        <v>6.3038720190894071E-2</v>
      </c>
      <c r="Y51">
        <f t="shared" si="3"/>
        <v>7187.0808730337585</v>
      </c>
      <c r="Z51" t="str">
        <f t="shared" si="4"/>
        <v/>
      </c>
    </row>
    <row r="52" spans="1:26" x14ac:dyDescent="0.15">
      <c r="A52" s="34">
        <v>44</v>
      </c>
      <c r="B52" s="89">
        <f t="shared" si="0"/>
        <v>143238.81756420742</v>
      </c>
      <c r="C52" s="89"/>
      <c r="D52" s="52">
        <f ca="1">'検証シート　FIB1.27'!D52</f>
        <v>2020</v>
      </c>
      <c r="E52" s="8">
        <f>'検証シート　FIB1.27'!E52</f>
        <v>44039</v>
      </c>
      <c r="F52" s="34" t="s">
        <v>3</v>
      </c>
      <c r="G52" s="92">
        <f>'検証シート　FIB1.27'!G52:H52</f>
        <v>105.15</v>
      </c>
      <c r="H52" s="92"/>
      <c r="I52" s="52">
        <f>'検証シート　FIB1.27'!I52</f>
        <v>32</v>
      </c>
      <c r="J52" s="95">
        <f t="shared" si="6"/>
        <v>4297.1645269262226</v>
      </c>
      <c r="K52" s="96"/>
      <c r="L52" s="6">
        <f>IF(I52="","",(J52/I52)/LOOKUP(RIGHT($C$2,3),定数!$A$6:$A$13,定数!$B$6:$B$13))</f>
        <v>1.3428639146644445</v>
      </c>
      <c r="M52" s="52">
        <f t="shared" ca="1" si="11"/>
        <v>2020</v>
      </c>
      <c r="N52" s="8">
        <v>44040</v>
      </c>
      <c r="O52" s="92">
        <v>105.47</v>
      </c>
      <c r="P52" s="92"/>
      <c r="Q52" s="93">
        <f>IF(O52="","",S52*L52*LOOKUP(RIGHT($C$2,3),定数!$A$6:$A$13,定数!$B$6:$B$13))</f>
        <v>-4297.1645269261307</v>
      </c>
      <c r="R52" s="93"/>
      <c r="S52" s="94">
        <f t="shared" si="7"/>
        <v>-31.999999999999318</v>
      </c>
      <c r="T52" s="94"/>
      <c r="U52" t="str">
        <f t="shared" si="10"/>
        <v/>
      </c>
      <c r="V52">
        <f t="shared" si="2"/>
        <v>1</v>
      </c>
      <c r="W52" s="40">
        <f t="shared" si="8"/>
        <v>145205.29249500309</v>
      </c>
      <c r="X52" s="41">
        <f t="shared" si="9"/>
        <v>1.3542722148804143E-2</v>
      </c>
      <c r="Y52" t="str">
        <f t="shared" si="3"/>
        <v/>
      </c>
      <c r="Z52">
        <f t="shared" si="4"/>
        <v>-4297.1645269261307</v>
      </c>
    </row>
    <row r="53" spans="1:26" x14ac:dyDescent="0.15">
      <c r="A53" s="34">
        <v>45</v>
      </c>
      <c r="B53" s="89">
        <f t="shared" si="0"/>
        <v>138941.6530372813</v>
      </c>
      <c r="C53" s="89"/>
      <c r="D53" s="52">
        <f ca="1">'検証シート　FIB1.27'!D53</f>
        <v>2020</v>
      </c>
      <c r="E53" s="8">
        <f>'検証シート　FIB1.27'!E53</f>
        <v>44046</v>
      </c>
      <c r="F53" s="34" t="s">
        <v>4</v>
      </c>
      <c r="G53" s="92">
        <f>'検証シート　FIB1.27'!G53:H53</f>
        <v>105.9</v>
      </c>
      <c r="H53" s="92"/>
      <c r="I53" s="52">
        <f>'検証シート　FIB1.27'!I53</f>
        <v>20</v>
      </c>
      <c r="J53" s="95">
        <f t="shared" si="6"/>
        <v>4168.2495911184387</v>
      </c>
      <c r="K53" s="96"/>
      <c r="L53" s="6">
        <f>IF(I53="","",(J53/I53)/LOOKUP(RIGHT($C$2,3),定数!$A$6:$A$13,定数!$B$6:$B$13))</f>
        <v>2.0841247955592195</v>
      </c>
      <c r="M53" s="52">
        <f t="shared" ca="1" si="11"/>
        <v>2020</v>
      </c>
      <c r="N53" s="8">
        <v>44046</v>
      </c>
      <c r="O53" s="92">
        <v>106.256</v>
      </c>
      <c r="P53" s="92"/>
      <c r="Q53" s="93">
        <f>IF(O53="","",S53*L53*LOOKUP(RIGHT($C$2,3),定数!$A$6:$A$13,定数!$B$6:$B$13))</f>
        <v>7419.484272190708</v>
      </c>
      <c r="R53" s="93"/>
      <c r="S53" s="94">
        <f t="shared" si="7"/>
        <v>35.599999999999454</v>
      </c>
      <c r="T53" s="94"/>
      <c r="U53" t="str">
        <f t="shared" si="10"/>
        <v/>
      </c>
      <c r="V53">
        <f t="shared" si="2"/>
        <v>0</v>
      </c>
      <c r="W53" s="40">
        <f t="shared" si="8"/>
        <v>145205.29249500309</v>
      </c>
      <c r="X53" s="41">
        <f t="shared" si="9"/>
        <v>4.3136440484339289E-2</v>
      </c>
      <c r="Y53">
        <f t="shared" si="3"/>
        <v>7419.484272190708</v>
      </c>
      <c r="Z53" t="str">
        <f t="shared" si="4"/>
        <v/>
      </c>
    </row>
    <row r="54" spans="1:26" x14ac:dyDescent="0.15">
      <c r="A54" s="34">
        <v>46</v>
      </c>
      <c r="B54" s="89">
        <f t="shared" si="0"/>
        <v>146361.13730947202</v>
      </c>
      <c r="C54" s="89"/>
      <c r="D54" s="52">
        <f ca="1">'検証シート　FIB1.27'!D54</f>
        <v>2020</v>
      </c>
      <c r="E54" s="8">
        <f>'検証シート　FIB1.27'!E54</f>
        <v>44048</v>
      </c>
      <c r="F54" s="34" t="s">
        <v>3</v>
      </c>
      <c r="G54" s="92">
        <f>'検証シート　FIB1.27'!G54:H54</f>
        <v>105.69</v>
      </c>
      <c r="H54" s="92"/>
      <c r="I54" s="52">
        <f>'検証シート　FIB1.27'!I54</f>
        <v>10</v>
      </c>
      <c r="J54" s="95">
        <f t="shared" si="6"/>
        <v>4390.8341192841608</v>
      </c>
      <c r="K54" s="96"/>
      <c r="L54" s="6">
        <f>IF(I54="","",(J54/I54)/LOOKUP(RIGHT($C$2,3),定数!$A$6:$A$13,定数!$B$6:$B$13))</f>
        <v>4.3908341192841611</v>
      </c>
      <c r="M54" s="52">
        <f t="shared" ca="1" si="11"/>
        <v>2020</v>
      </c>
      <c r="N54" s="8">
        <v>44048</v>
      </c>
      <c r="O54" s="92">
        <v>105.79</v>
      </c>
      <c r="P54" s="92"/>
      <c r="Q54" s="93">
        <f>IF(O54="","",S54*L54*LOOKUP(RIGHT($C$2,3),定数!$A$6:$A$13,定数!$B$6:$B$13))</f>
        <v>-4390.8341192845355</v>
      </c>
      <c r="R54" s="93"/>
      <c r="S54" s="94">
        <f t="shared" si="7"/>
        <v>-10.000000000000853</v>
      </c>
      <c r="T54" s="94"/>
      <c r="U54" t="str">
        <f t="shared" si="10"/>
        <v/>
      </c>
      <c r="V54">
        <f t="shared" si="2"/>
        <v>1</v>
      </c>
      <c r="W54" s="40">
        <f t="shared" si="8"/>
        <v>146361.13730947202</v>
      </c>
      <c r="X54" s="41">
        <f t="shared" si="9"/>
        <v>0</v>
      </c>
      <c r="Y54" t="str">
        <f t="shared" si="3"/>
        <v/>
      </c>
      <c r="Z54">
        <f t="shared" si="4"/>
        <v>-4390.8341192845355</v>
      </c>
    </row>
    <row r="55" spans="1:26" x14ac:dyDescent="0.15">
      <c r="A55" s="34">
        <v>47</v>
      </c>
      <c r="B55" s="89">
        <f t="shared" si="0"/>
        <v>141970.30319018749</v>
      </c>
      <c r="C55" s="89"/>
      <c r="D55" s="52">
        <f ca="1">'検証シート　FIB1.27'!D55</f>
        <v>2020</v>
      </c>
      <c r="E55" s="8">
        <f>'検証シート　FIB1.27'!E55</f>
        <v>44050</v>
      </c>
      <c r="F55" s="34" t="s">
        <v>4</v>
      </c>
      <c r="G55" s="92">
        <f>'検証シート　FIB1.27'!G55:H55</f>
        <v>105.54</v>
      </c>
      <c r="H55" s="92"/>
      <c r="I55" s="52">
        <f>'検証シート　FIB1.27'!I55</f>
        <v>33</v>
      </c>
      <c r="J55" s="95">
        <f t="shared" si="6"/>
        <v>4259.1090957056249</v>
      </c>
      <c r="K55" s="96"/>
      <c r="L55" s="6">
        <f>IF(I55="","",(J55/I55)/LOOKUP(RIGHT($C$2,3),定数!$A$6:$A$13,定数!$B$6:$B$13))</f>
        <v>1.2906391199107956</v>
      </c>
      <c r="M55" s="52">
        <f t="shared" ca="1" si="11"/>
        <v>2020</v>
      </c>
      <c r="N55" s="8">
        <v>44054</v>
      </c>
      <c r="O55" s="92">
        <v>106.52</v>
      </c>
      <c r="P55" s="92"/>
      <c r="Q55" s="93">
        <f>IF(O55="","",S55*L55*LOOKUP(RIGHT($C$2,3),定数!$A$6:$A$13,定数!$B$6:$B$13))</f>
        <v>12648.263375125664</v>
      </c>
      <c r="R55" s="93"/>
      <c r="S55" s="94">
        <f t="shared" si="7"/>
        <v>97.999999999998977</v>
      </c>
      <c r="T55" s="94"/>
      <c r="U55" t="str">
        <f t="shared" si="10"/>
        <v/>
      </c>
      <c r="V55">
        <f t="shared" si="2"/>
        <v>0</v>
      </c>
      <c r="W55" s="40">
        <f t="shared" si="8"/>
        <v>146361.13730947202</v>
      </c>
      <c r="X55" s="41">
        <f t="shared" si="9"/>
        <v>3.0000000000002469E-2</v>
      </c>
      <c r="Y55">
        <f t="shared" si="3"/>
        <v>12648.263375125664</v>
      </c>
      <c r="Z55" t="str">
        <f t="shared" si="4"/>
        <v/>
      </c>
    </row>
    <row r="56" spans="1:26" x14ac:dyDescent="0.15">
      <c r="A56" s="34">
        <v>48</v>
      </c>
      <c r="B56" s="89">
        <f t="shared" si="0"/>
        <v>154618.56656531314</v>
      </c>
      <c r="C56" s="89"/>
      <c r="D56" s="52">
        <f ca="1">'検証シート　FIB1.27'!D56</f>
        <v>2020</v>
      </c>
      <c r="E56" s="8">
        <f>'検証シート　FIB1.27'!E56</f>
        <v>44054</v>
      </c>
      <c r="F56" s="34" t="s">
        <v>4</v>
      </c>
      <c r="G56" s="92">
        <f>'検証シート　FIB1.27'!G56:H56</f>
        <v>106.54</v>
      </c>
      <c r="H56" s="92"/>
      <c r="I56" s="52">
        <f>'検証シート　FIB1.27'!I56</f>
        <v>12</v>
      </c>
      <c r="J56" s="95">
        <f t="shared" si="6"/>
        <v>4638.5569969593944</v>
      </c>
      <c r="K56" s="96"/>
      <c r="L56" s="6">
        <f>IF(I56="","",(J56/I56)/LOOKUP(RIGHT($C$2,3),定数!$A$6:$A$13,定数!$B$6:$B$13))</f>
        <v>3.8654641641328289</v>
      </c>
      <c r="M56" s="52">
        <f t="shared" ca="1" si="11"/>
        <v>2020</v>
      </c>
      <c r="N56" s="8">
        <v>44055</v>
      </c>
      <c r="O56" s="92">
        <v>106.75</v>
      </c>
      <c r="P56" s="92"/>
      <c r="Q56" s="93">
        <f>IF(O56="","",S56*L56*LOOKUP(RIGHT($C$2,3),定数!$A$6:$A$13,定数!$B$6:$B$13))</f>
        <v>8117.4747446786996</v>
      </c>
      <c r="R56" s="93"/>
      <c r="S56" s="94">
        <f t="shared" si="7"/>
        <v>20.999999999999375</v>
      </c>
      <c r="T56" s="94"/>
      <c r="U56" t="str">
        <f t="shared" si="10"/>
        <v/>
      </c>
      <c r="V56">
        <f t="shared" si="2"/>
        <v>0</v>
      </c>
      <c r="W56" s="40">
        <f t="shared" si="8"/>
        <v>154618.56656531314</v>
      </c>
      <c r="X56" s="41">
        <f t="shared" si="9"/>
        <v>0</v>
      </c>
      <c r="Y56">
        <f t="shared" si="3"/>
        <v>8117.4747446786996</v>
      </c>
      <c r="Z56" t="str">
        <f t="shared" si="4"/>
        <v/>
      </c>
    </row>
    <row r="57" spans="1:26" x14ac:dyDescent="0.15">
      <c r="A57" s="34">
        <v>49</v>
      </c>
      <c r="B57" s="89">
        <f t="shared" si="0"/>
        <v>162736.04130999185</v>
      </c>
      <c r="C57" s="89"/>
      <c r="D57" s="52">
        <f ca="1">'検証シート　FIB1.27'!D57</f>
        <v>2020</v>
      </c>
      <c r="E57" s="8">
        <f>'検証シート　FIB1.27'!E57</f>
        <v>44056</v>
      </c>
      <c r="F57" s="34" t="s">
        <v>3</v>
      </c>
      <c r="G57" s="92">
        <f>'検証シート　FIB1.27'!G57:H57</f>
        <v>106.64</v>
      </c>
      <c r="H57" s="92"/>
      <c r="I57" s="52">
        <f>'検証シート　FIB1.27'!I57</f>
        <v>14</v>
      </c>
      <c r="J57" s="95">
        <f t="shared" si="6"/>
        <v>4882.081239299755</v>
      </c>
      <c r="K57" s="96"/>
      <c r="L57" s="6">
        <f>IF(I57="","",(J57/I57)/LOOKUP(RIGHT($C$2,3),定数!$A$6:$A$13,定数!$B$6:$B$13))</f>
        <v>3.4872008852141105</v>
      </c>
      <c r="M57" s="52">
        <f t="shared" ca="1" si="11"/>
        <v>2020</v>
      </c>
      <c r="N57" s="8">
        <v>44056</v>
      </c>
      <c r="O57" s="92">
        <v>106.78</v>
      </c>
      <c r="P57" s="92"/>
      <c r="Q57" s="93">
        <f>IF(O57="","",S57*L57*LOOKUP(RIGHT($C$2,3),定数!$A$6:$A$13,定数!$B$6:$B$13))</f>
        <v>-4882.0812392997741</v>
      </c>
      <c r="R57" s="93"/>
      <c r="S57" s="94">
        <f t="shared" si="7"/>
        <v>-14.000000000000057</v>
      </c>
      <c r="T57" s="94"/>
      <c r="U57" t="str">
        <f t="shared" si="10"/>
        <v/>
      </c>
      <c r="V57">
        <f t="shared" si="2"/>
        <v>1</v>
      </c>
      <c r="W57" s="40">
        <f t="shared" si="8"/>
        <v>162736.04130999185</v>
      </c>
      <c r="X57" s="41">
        <f t="shared" si="9"/>
        <v>0</v>
      </c>
      <c r="Y57" t="str">
        <f t="shared" si="3"/>
        <v/>
      </c>
      <c r="Z57">
        <f t="shared" si="4"/>
        <v>-4882.0812392997741</v>
      </c>
    </row>
    <row r="58" spans="1:26" x14ac:dyDescent="0.15">
      <c r="A58" s="34">
        <v>50</v>
      </c>
      <c r="B58" s="89">
        <f t="shared" si="0"/>
        <v>157853.96007069209</v>
      </c>
      <c r="C58" s="89"/>
      <c r="D58" s="53">
        <f ca="1">'検証シート　FIB1.27'!D58</f>
        <v>2020</v>
      </c>
      <c r="E58" s="8">
        <f>'検証シート　FIB1.27'!E58</f>
        <v>44061</v>
      </c>
      <c r="F58" s="34" t="s">
        <v>3</v>
      </c>
      <c r="G58" s="92">
        <f>'検証シート　FIB1.27'!G58:H58</f>
        <v>105.64</v>
      </c>
      <c r="H58" s="92"/>
      <c r="I58" s="52">
        <f>'検証シート　FIB1.27'!I58</f>
        <v>15</v>
      </c>
      <c r="J58" s="95">
        <f t="shared" si="6"/>
        <v>4735.6188021207627</v>
      </c>
      <c r="K58" s="96"/>
      <c r="L58" s="6">
        <f>IF(I58="","",(J58/I58)/LOOKUP(RIGHT($C$2,3),定数!$A$6:$A$13,定数!$B$6:$B$13))</f>
        <v>3.157079201413842</v>
      </c>
      <c r="M58" s="53">
        <f t="shared" ca="1" si="11"/>
        <v>2020</v>
      </c>
      <c r="N58" s="8">
        <v>44062</v>
      </c>
      <c r="O58" s="92">
        <v>105.21299999999999</v>
      </c>
      <c r="P58" s="92"/>
      <c r="Q58" s="93">
        <f>IF(O58="","",S58*L58*LOOKUP(RIGHT($C$2,3),定数!$A$6:$A$13,定数!$B$6:$B$13))</f>
        <v>13480.728190037316</v>
      </c>
      <c r="R58" s="93"/>
      <c r="S58" s="94">
        <f t="shared" si="7"/>
        <v>42.700000000000671</v>
      </c>
      <c r="T58" s="94"/>
      <c r="U58" t="str">
        <f t="shared" si="10"/>
        <v/>
      </c>
      <c r="V58">
        <f t="shared" si="2"/>
        <v>0</v>
      </c>
      <c r="W58" s="40">
        <f t="shared" si="8"/>
        <v>162736.04130999185</v>
      </c>
      <c r="X58" s="41">
        <f t="shared" si="9"/>
        <v>3.0000000000000027E-2</v>
      </c>
      <c r="Y58">
        <f t="shared" si="3"/>
        <v>13480.728190037316</v>
      </c>
      <c r="Z58" t="str">
        <f t="shared" si="4"/>
        <v/>
      </c>
    </row>
    <row r="59" spans="1:26" x14ac:dyDescent="0.15">
      <c r="A59" s="34">
        <v>51</v>
      </c>
      <c r="B59" s="89">
        <f t="shared" si="0"/>
        <v>171334.6882607294</v>
      </c>
      <c r="C59" s="89"/>
      <c r="D59" s="54">
        <f ca="1">'検証シート　FIB1.27'!D59</f>
        <v>2020</v>
      </c>
      <c r="E59" s="8">
        <f>'検証シート　FIB1.27'!E59</f>
        <v>44064</v>
      </c>
      <c r="F59" s="34" t="s">
        <v>3</v>
      </c>
      <c r="G59" s="92">
        <f>'検証シート　FIB1.27'!G59:H59</f>
        <v>105.74</v>
      </c>
      <c r="H59" s="92"/>
      <c r="I59" s="52">
        <f>'検証シート　FIB1.27'!I59</f>
        <v>17</v>
      </c>
      <c r="J59" s="95">
        <f t="shared" si="6"/>
        <v>5140.040647821882</v>
      </c>
      <c r="K59" s="96"/>
      <c r="L59" s="6">
        <f>IF(I59="","",(J59/I59)/LOOKUP(RIGHT($C$2,3),定数!$A$6:$A$13,定数!$B$6:$B$13))</f>
        <v>3.0235533222481661</v>
      </c>
      <c r="M59" s="54">
        <f t="shared" ca="1" si="11"/>
        <v>2020</v>
      </c>
      <c r="N59" s="8">
        <v>44064</v>
      </c>
      <c r="O59" s="92">
        <v>105.91</v>
      </c>
      <c r="P59" s="92"/>
      <c r="Q59" s="93">
        <f>IF(O59="","",S59*L59*LOOKUP(RIGHT($C$2,3),定数!$A$6:$A$13,定数!$B$6:$B$13))</f>
        <v>-5140.0406478219338</v>
      </c>
      <c r="R59" s="93"/>
      <c r="S59" s="94">
        <f t="shared" si="7"/>
        <v>-17.000000000000171</v>
      </c>
      <c r="T59" s="94"/>
      <c r="U59" t="str">
        <f t="shared" si="10"/>
        <v/>
      </c>
      <c r="V59">
        <f t="shared" si="2"/>
        <v>1</v>
      </c>
      <c r="W59" s="40">
        <f t="shared" si="8"/>
        <v>171334.6882607294</v>
      </c>
      <c r="X59" s="41">
        <f t="shared" si="9"/>
        <v>0</v>
      </c>
      <c r="Y59" t="str">
        <f t="shared" si="3"/>
        <v/>
      </c>
      <c r="Z59">
        <f t="shared" si="4"/>
        <v>-5140.0406478219338</v>
      </c>
    </row>
    <row r="60" spans="1:26" x14ac:dyDescent="0.15">
      <c r="A60" s="34">
        <v>52</v>
      </c>
      <c r="B60" s="89">
        <f t="shared" si="0"/>
        <v>166194.64761290746</v>
      </c>
      <c r="C60" s="89"/>
      <c r="D60" s="54">
        <f ca="1">'検証シート　FIB1.27'!D60</f>
        <v>2020</v>
      </c>
      <c r="E60" s="8">
        <f>'検証シート　FIB1.27'!E60</f>
        <v>44083</v>
      </c>
      <c r="F60" s="34" t="s">
        <v>3</v>
      </c>
      <c r="G60" s="92">
        <f>'検証シート　FIB1.27'!G60:H60</f>
        <v>106</v>
      </c>
      <c r="H60" s="92"/>
      <c r="I60" s="54">
        <f>'検証シート　FIB1.27'!I60</f>
        <v>7</v>
      </c>
      <c r="J60" s="95">
        <f t="shared" si="6"/>
        <v>4985.839428387224</v>
      </c>
      <c r="K60" s="96"/>
      <c r="L60" s="6">
        <f>IF(I60="","",(J60/I60)/LOOKUP(RIGHT($C$2,3),定数!$A$6:$A$13,定数!$B$6:$B$13))</f>
        <v>7.1226277548388914</v>
      </c>
      <c r="M60" s="54">
        <f t="shared" ca="1" si="11"/>
        <v>2020</v>
      </c>
      <c r="N60" s="8">
        <v>44083</v>
      </c>
      <c r="O60" s="92">
        <v>105.884</v>
      </c>
      <c r="P60" s="92"/>
      <c r="Q60" s="93">
        <f>IF(O60="","",S60*L60*LOOKUP(RIGHT($C$2,3),定数!$A$6:$A$13,定数!$B$6:$B$13))</f>
        <v>8262.2481956130905</v>
      </c>
      <c r="R60" s="93"/>
      <c r="S60" s="94">
        <f t="shared" si="7"/>
        <v>11.599999999999966</v>
      </c>
      <c r="T60" s="94"/>
      <c r="U60" t="str">
        <f t="shared" si="10"/>
        <v/>
      </c>
      <c r="V60">
        <f t="shared" si="2"/>
        <v>0</v>
      </c>
      <c r="W60" s="40">
        <f t="shared" si="8"/>
        <v>171334.6882607294</v>
      </c>
      <c r="X60" s="41">
        <f t="shared" si="9"/>
        <v>3.000000000000036E-2</v>
      </c>
      <c r="Y60">
        <f t="shared" si="3"/>
        <v>8262.2481956130905</v>
      </c>
      <c r="Z60" t="str">
        <f t="shared" si="4"/>
        <v/>
      </c>
    </row>
    <row r="61" spans="1:26" x14ac:dyDescent="0.15">
      <c r="A61" s="34">
        <v>53</v>
      </c>
      <c r="B61" s="89">
        <f t="shared" si="0"/>
        <v>174456.89580852055</v>
      </c>
      <c r="C61" s="89"/>
      <c r="D61" s="54">
        <f ca="1">'検証シート　FIB1.27'!D61</f>
        <v>2020</v>
      </c>
      <c r="E61" s="8">
        <f>'検証シート　FIB1.27'!E61</f>
        <v>44083</v>
      </c>
      <c r="F61" s="34" t="s">
        <v>3</v>
      </c>
      <c r="G61" s="92">
        <f>'検証シート　FIB1.27'!G61:H61</f>
        <v>105.85</v>
      </c>
      <c r="H61" s="92"/>
      <c r="I61" s="54">
        <f>'検証シート　FIB1.27'!I61</f>
        <v>13</v>
      </c>
      <c r="J61" s="95">
        <f t="shared" si="6"/>
        <v>5233.7068742556166</v>
      </c>
      <c r="K61" s="96"/>
      <c r="L61" s="6">
        <f>IF(I61="","",(J61/I61)/LOOKUP(RIGHT($C$2,3),定数!$A$6:$A$13,定数!$B$6:$B$13))</f>
        <v>4.025928364812013</v>
      </c>
      <c r="M61" s="54">
        <f ca="1">D61</f>
        <v>2020</v>
      </c>
      <c r="N61" s="8">
        <v>44083</v>
      </c>
      <c r="O61" s="92">
        <v>105.98</v>
      </c>
      <c r="P61" s="92"/>
      <c r="Q61" s="93">
        <f>IF(O61="","",S61*L61*LOOKUP(RIGHT($C$2,3),定数!$A$6:$A$13,定数!$B$6:$B$13))</f>
        <v>-5233.7068742560059</v>
      </c>
      <c r="R61" s="93"/>
      <c r="S61" s="94">
        <f t="shared" si="7"/>
        <v>-13.000000000000966</v>
      </c>
      <c r="T61" s="94"/>
      <c r="U61" t="str">
        <f t="shared" si="10"/>
        <v/>
      </c>
      <c r="V61">
        <f t="shared" si="2"/>
        <v>1</v>
      </c>
      <c r="W61" s="40">
        <f t="shared" si="8"/>
        <v>174456.89580852055</v>
      </c>
      <c r="X61" s="41">
        <f t="shared" si="9"/>
        <v>0</v>
      </c>
      <c r="Y61" t="str">
        <f t="shared" si="3"/>
        <v/>
      </c>
      <c r="Z61">
        <f t="shared" si="4"/>
        <v>-5233.7068742560059</v>
      </c>
    </row>
    <row r="62" spans="1:26" x14ac:dyDescent="0.15">
      <c r="A62" s="34">
        <v>54</v>
      </c>
      <c r="B62" s="89">
        <f t="shared" si="0"/>
        <v>169223.18893426456</v>
      </c>
      <c r="C62" s="89"/>
      <c r="D62" s="54">
        <f ca="1">'検証シート　FIB1.27'!D62</f>
        <v>2020</v>
      </c>
      <c r="E62" s="8">
        <f>'検証シート　FIB1.27'!E62</f>
        <v>44084</v>
      </c>
      <c r="F62" s="34" t="s">
        <v>3</v>
      </c>
      <c r="G62" s="92">
        <f>'検証シート　FIB1.27'!G62:H62</f>
        <v>106.06</v>
      </c>
      <c r="H62" s="92"/>
      <c r="I62" s="54">
        <f>'検証シート　FIB1.27'!I62</f>
        <v>9</v>
      </c>
      <c r="J62" s="95">
        <f t="shared" si="6"/>
        <v>5076.6956680279363</v>
      </c>
      <c r="K62" s="96"/>
      <c r="L62" s="6">
        <f>IF(I62="","",(J62/I62)/LOOKUP(RIGHT($C$2,3),定数!$A$6:$A$13,定数!$B$6:$B$13))</f>
        <v>5.6407729644754854</v>
      </c>
      <c r="M62" s="54">
        <f t="shared" ref="M62:M67" ca="1" si="12">D62</f>
        <v>2020</v>
      </c>
      <c r="N62" s="8">
        <v>44084</v>
      </c>
      <c r="O62" s="92">
        <v>106.15</v>
      </c>
      <c r="P62" s="92"/>
      <c r="Q62" s="93">
        <f>IF(O62="","",S62*L62*LOOKUP(RIGHT($C$2,3),定数!$A$6:$A$13,定数!$B$6:$B$13))</f>
        <v>-5076.6956680281291</v>
      </c>
      <c r="R62" s="93"/>
      <c r="S62" s="94">
        <f t="shared" si="7"/>
        <v>-9.0000000000003411</v>
      </c>
      <c r="T62" s="94"/>
      <c r="U62" t="str">
        <f t="shared" si="10"/>
        <v/>
      </c>
      <c r="V62">
        <f t="shared" si="2"/>
        <v>2</v>
      </c>
      <c r="W62" s="40">
        <f t="shared" si="8"/>
        <v>174456.89580852055</v>
      </c>
      <c r="X62" s="41">
        <f t="shared" si="9"/>
        <v>3.0000000000002136E-2</v>
      </c>
      <c r="Y62" t="str">
        <f t="shared" si="3"/>
        <v/>
      </c>
      <c r="Z62">
        <f t="shared" si="4"/>
        <v>-5076.6956680281291</v>
      </c>
    </row>
    <row r="63" spans="1:26" x14ac:dyDescent="0.15">
      <c r="A63" s="34">
        <v>55</v>
      </c>
      <c r="B63" s="89">
        <f t="shared" si="0"/>
        <v>164146.49326623644</v>
      </c>
      <c r="C63" s="89"/>
      <c r="D63" s="54">
        <f ca="1">'検証シート　FIB1.27'!D63</f>
        <v>2020</v>
      </c>
      <c r="E63" s="8">
        <f>'検証シート　FIB1.27'!E63</f>
        <v>44088</v>
      </c>
      <c r="F63" s="34" t="s">
        <v>3</v>
      </c>
      <c r="G63" s="92">
        <f>'検証シート　FIB1.27'!G63:H63</f>
        <v>105.91</v>
      </c>
      <c r="H63" s="92"/>
      <c r="I63" s="54">
        <f>'検証シート　FIB1.27'!I63</f>
        <v>11</v>
      </c>
      <c r="J63" s="95">
        <f t="shared" si="6"/>
        <v>4924.3947979870927</v>
      </c>
      <c r="K63" s="96"/>
      <c r="L63" s="6">
        <f>IF(I63="","",(J63/I63)/LOOKUP(RIGHT($C$2,3),定数!$A$6:$A$13,定数!$B$6:$B$13))</f>
        <v>4.4767225436246294</v>
      </c>
      <c r="M63" s="54">
        <f t="shared" ca="1" si="12"/>
        <v>2020</v>
      </c>
      <c r="N63" s="8">
        <v>44088</v>
      </c>
      <c r="O63" s="92">
        <v>105.70099999999999</v>
      </c>
      <c r="P63" s="92"/>
      <c r="Q63" s="93">
        <f>IF(O63="","",S63*L63*LOOKUP(RIGHT($C$2,3),定数!$A$6:$A$13,定数!$B$6:$B$13))</f>
        <v>9356.3501161756176</v>
      </c>
      <c r="R63" s="93"/>
      <c r="S63" s="94">
        <f t="shared" si="7"/>
        <v>20.900000000000318</v>
      </c>
      <c r="T63" s="94"/>
      <c r="U63" t="str">
        <f t="shared" si="10"/>
        <v/>
      </c>
      <c r="V63">
        <f t="shared" si="2"/>
        <v>0</v>
      </c>
      <c r="W63" s="40">
        <f t="shared" si="8"/>
        <v>174456.89580852055</v>
      </c>
      <c r="X63" s="41">
        <f t="shared" si="9"/>
        <v>5.910000000000315E-2</v>
      </c>
      <c r="Y63">
        <f t="shared" si="3"/>
        <v>9356.3501161756176</v>
      </c>
      <c r="Z63" t="str">
        <f t="shared" si="4"/>
        <v/>
      </c>
    </row>
    <row r="64" spans="1:26" x14ac:dyDescent="0.15">
      <c r="A64" s="34">
        <v>56</v>
      </c>
      <c r="B64" s="89">
        <f t="shared" si="0"/>
        <v>173502.84338241207</v>
      </c>
      <c r="C64" s="89"/>
      <c r="D64" s="54">
        <f ca="1">'検証シート　FIB1.27'!D64</f>
        <v>2020</v>
      </c>
      <c r="E64" s="8">
        <f>'検証シート　FIB1.27'!E64</f>
        <v>44098</v>
      </c>
      <c r="F64" s="34" t="s">
        <v>4</v>
      </c>
      <c r="G64" s="92">
        <f>'検証シート　FIB1.27'!G64:H64</f>
        <v>105.46</v>
      </c>
      <c r="H64" s="92"/>
      <c r="I64" s="54">
        <f>'検証シート　FIB1.27'!I64</f>
        <v>18</v>
      </c>
      <c r="J64" s="95">
        <f t="shared" si="6"/>
        <v>5205.0853014723616</v>
      </c>
      <c r="K64" s="96"/>
      <c r="L64" s="6">
        <f>IF(I64="","",(J64/I64)/LOOKUP(RIGHT($C$2,3),定数!$A$6:$A$13,定数!$B$6:$B$13))</f>
        <v>2.8917140563735342</v>
      </c>
      <c r="M64" s="54">
        <f t="shared" ca="1" si="12"/>
        <v>2020</v>
      </c>
      <c r="N64" s="8">
        <v>44098</v>
      </c>
      <c r="O64" s="92">
        <v>105.28</v>
      </c>
      <c r="P64" s="92"/>
      <c r="Q64" s="93">
        <f>IF(O64="","",S64*L64*LOOKUP(RIGHT($C$2,3),定数!$A$6:$A$13,定数!$B$6:$B$13))</f>
        <v>-5205.0853014721479</v>
      </c>
      <c r="R64" s="93"/>
      <c r="S64" s="94">
        <f t="shared" si="7"/>
        <v>-17.999999999999261</v>
      </c>
      <c r="T64" s="94"/>
      <c r="U64" t="str">
        <f t="shared" si="10"/>
        <v/>
      </c>
      <c r="V64">
        <f t="shared" si="2"/>
        <v>1</v>
      </c>
      <c r="W64" s="40">
        <f t="shared" si="8"/>
        <v>174456.89580852055</v>
      </c>
      <c r="X64" s="41">
        <f t="shared" si="9"/>
        <v>5.4687000000024355E-3</v>
      </c>
      <c r="Y64" t="str">
        <f t="shared" si="3"/>
        <v/>
      </c>
      <c r="Z64">
        <f t="shared" si="4"/>
        <v>-5205.0853014721479</v>
      </c>
    </row>
    <row r="65" spans="1:26" x14ac:dyDescent="0.15">
      <c r="A65" s="34">
        <v>57</v>
      </c>
      <c r="B65" s="89">
        <f t="shared" si="0"/>
        <v>168297.75808093994</v>
      </c>
      <c r="C65" s="89"/>
      <c r="D65" s="54">
        <f ca="1">'検証シート　FIB1.27'!D65</f>
        <v>2020</v>
      </c>
      <c r="E65" s="8"/>
      <c r="F65" s="34"/>
      <c r="G65" s="92">
        <f>'検証シート　FIB1.27'!G65:H65</f>
        <v>0</v>
      </c>
      <c r="H65" s="92"/>
      <c r="I65" s="54">
        <f>'検証シート　FIB1.27'!I65</f>
        <v>0</v>
      </c>
      <c r="J65" s="95">
        <f t="shared" si="6"/>
        <v>5048.9327424281983</v>
      </c>
      <c r="K65" s="96"/>
      <c r="L65" s="6" t="e">
        <f>IF(I65="","",(J65/I65)/LOOKUP(RIGHT($C$2,3),定数!$A$6:$A$13,定数!$B$6:$B$13))</f>
        <v>#DIV/0!</v>
      </c>
      <c r="M65" s="54">
        <f t="shared" ca="1" si="12"/>
        <v>2020</v>
      </c>
      <c r="N65" s="8"/>
      <c r="O65" s="92"/>
      <c r="P65" s="92"/>
      <c r="Q65" s="93" t="str">
        <f>IF(O65="","",S65*L65*LOOKUP(RIGHT($C$2,3),定数!$A$6:$A$13,定数!$B$6:$B$13))</f>
        <v/>
      </c>
      <c r="R65" s="93"/>
      <c r="S65" s="94" t="str">
        <f t="shared" si="7"/>
        <v/>
      </c>
      <c r="T65" s="94"/>
      <c r="U65" t="str">
        <f t="shared" si="10"/>
        <v/>
      </c>
      <c r="V65" t="str">
        <f t="shared" si="2"/>
        <v/>
      </c>
      <c r="W65" s="40">
        <f t="shared" si="8"/>
        <v>174456.89580852055</v>
      </c>
      <c r="X65" s="41">
        <f t="shared" si="9"/>
        <v>3.5304639000001026E-2</v>
      </c>
      <c r="Y65" t="str">
        <f t="shared" si="3"/>
        <v/>
      </c>
      <c r="Z65" t="str">
        <f t="shared" si="4"/>
        <v/>
      </c>
    </row>
    <row r="66" spans="1:26" x14ac:dyDescent="0.15">
      <c r="A66" s="34">
        <v>58</v>
      </c>
      <c r="B66" s="89" t="str">
        <f t="shared" si="0"/>
        <v/>
      </c>
      <c r="C66" s="89"/>
      <c r="D66" s="34"/>
      <c r="E66" s="8"/>
      <c r="F66" s="34"/>
      <c r="G66" s="92">
        <f>'検証シート　FIB1.27'!G66:H66</f>
        <v>0</v>
      </c>
      <c r="H66" s="92"/>
      <c r="I66" s="54">
        <f>'検証シート　FIB1.27'!I66</f>
        <v>0</v>
      </c>
      <c r="J66" s="95" t="e">
        <f t="shared" si="6"/>
        <v>#VALUE!</v>
      </c>
      <c r="K66" s="96"/>
      <c r="L66" s="6" t="e">
        <f>IF(I66="","",(J66/I66)/LOOKUP(RIGHT($C$2,3),定数!$A$6:$A$13,定数!$B$6:$B$13))</f>
        <v>#VALUE!</v>
      </c>
      <c r="M66" s="54">
        <f t="shared" si="12"/>
        <v>0</v>
      </c>
      <c r="N66" s="8"/>
      <c r="O66" s="92"/>
      <c r="P66" s="92"/>
      <c r="Q66" s="93" t="str">
        <f>IF(O66="","",S66*L66*LOOKUP(RIGHT($C$2,3),定数!$A$6:$A$13,定数!$B$6:$B$13))</f>
        <v/>
      </c>
      <c r="R66" s="93"/>
      <c r="S66" s="94" t="str">
        <f t="shared" si="7"/>
        <v/>
      </c>
      <c r="T66" s="94"/>
      <c r="U66" t="str">
        <f t="shared" si="10"/>
        <v/>
      </c>
      <c r="V66" t="str">
        <f t="shared" si="2"/>
        <v/>
      </c>
      <c r="W66" s="40" t="str">
        <f t="shared" si="8"/>
        <v/>
      </c>
      <c r="X66" s="41" t="str">
        <f t="shared" si="9"/>
        <v/>
      </c>
      <c r="Y66" t="str">
        <f t="shared" si="3"/>
        <v/>
      </c>
      <c r="Z66" t="str">
        <f t="shared" si="4"/>
        <v/>
      </c>
    </row>
    <row r="67" spans="1:26" x14ac:dyDescent="0.15">
      <c r="A67" s="34">
        <v>59</v>
      </c>
      <c r="B67" s="89" t="str">
        <f t="shared" si="0"/>
        <v/>
      </c>
      <c r="C67" s="89"/>
      <c r="D67" s="34"/>
      <c r="E67" s="8"/>
      <c r="F67" s="34"/>
      <c r="G67" s="92"/>
      <c r="H67" s="92"/>
      <c r="I67" s="34"/>
      <c r="J67" s="95" t="str">
        <f t="shared" si="6"/>
        <v/>
      </c>
      <c r="K67" s="96"/>
      <c r="L67" s="6" t="str">
        <f>IF(I67="","",(J67/I67)/LOOKUP(RIGHT($C$2,3),定数!$A$6:$A$13,定数!$B$6:$B$13))</f>
        <v/>
      </c>
      <c r="M67" s="54">
        <f t="shared" si="12"/>
        <v>0</v>
      </c>
      <c r="N67" s="8"/>
      <c r="O67" s="92"/>
      <c r="P67" s="92"/>
      <c r="Q67" s="93" t="str">
        <f>IF(O67="","",S67*L67*LOOKUP(RIGHT($C$2,3),定数!$A$6:$A$13,定数!$B$6:$B$13))</f>
        <v/>
      </c>
      <c r="R67" s="93"/>
      <c r="S67" s="94" t="str">
        <f t="shared" si="7"/>
        <v/>
      </c>
      <c r="T67" s="94"/>
      <c r="U67" t="str">
        <f t="shared" si="10"/>
        <v/>
      </c>
      <c r="V67" t="str">
        <f t="shared" si="2"/>
        <v/>
      </c>
      <c r="W67" s="40" t="str">
        <f t="shared" si="8"/>
        <v/>
      </c>
      <c r="X67" s="41" t="str">
        <f t="shared" si="9"/>
        <v/>
      </c>
      <c r="Y67" t="str">
        <f t="shared" si="3"/>
        <v/>
      </c>
      <c r="Z67" t="str">
        <f t="shared" si="4"/>
        <v/>
      </c>
    </row>
    <row r="68" spans="1:26" x14ac:dyDescent="0.15">
      <c r="A68" s="34">
        <v>60</v>
      </c>
      <c r="B68" s="89" t="str">
        <f t="shared" si="0"/>
        <v/>
      </c>
      <c r="C68" s="89"/>
      <c r="D68" s="34"/>
      <c r="E68" s="8"/>
      <c r="F68" s="34"/>
      <c r="G68" s="92"/>
      <c r="H68" s="92"/>
      <c r="I68" s="34"/>
      <c r="J68" s="95" t="str">
        <f t="shared" si="6"/>
        <v/>
      </c>
      <c r="K68" s="96"/>
      <c r="L68" s="6" t="str">
        <f>IF(I68="","",(J68/I68)/LOOKUP(RIGHT($C$2,3),定数!$A$6:$A$13,定数!$B$6:$B$13))</f>
        <v/>
      </c>
      <c r="M68" s="34"/>
      <c r="N68" s="8"/>
      <c r="O68" s="92"/>
      <c r="P68" s="92"/>
      <c r="Q68" s="93" t="str">
        <f>IF(O68="","",S68*L68*LOOKUP(RIGHT($C$2,3),定数!$A$6:$A$13,定数!$B$6:$B$13))</f>
        <v/>
      </c>
      <c r="R68" s="93"/>
      <c r="S68" s="94" t="str">
        <f t="shared" si="7"/>
        <v/>
      </c>
      <c r="T68" s="94"/>
      <c r="U68" t="str">
        <f t="shared" si="10"/>
        <v/>
      </c>
      <c r="V68" t="str">
        <f t="shared" si="2"/>
        <v/>
      </c>
      <c r="W68" s="40" t="str">
        <f t="shared" si="8"/>
        <v/>
      </c>
      <c r="X68" s="41" t="str">
        <f t="shared" si="9"/>
        <v/>
      </c>
      <c r="Y68" t="str">
        <f t="shared" si="3"/>
        <v/>
      </c>
      <c r="Z68" t="str">
        <f t="shared" si="4"/>
        <v/>
      </c>
    </row>
    <row r="69" spans="1:26" x14ac:dyDescent="0.15">
      <c r="A69" s="34">
        <v>61</v>
      </c>
      <c r="B69" s="89" t="str">
        <f t="shared" si="0"/>
        <v/>
      </c>
      <c r="C69" s="89"/>
      <c r="D69" s="34"/>
      <c r="E69" s="8"/>
      <c r="F69" s="34"/>
      <c r="G69" s="92"/>
      <c r="H69" s="92"/>
      <c r="I69" s="34"/>
      <c r="J69" s="95" t="str">
        <f t="shared" si="6"/>
        <v/>
      </c>
      <c r="K69" s="96"/>
      <c r="L69" s="6" t="str">
        <f>IF(I69="","",(J69/I69)/LOOKUP(RIGHT($C$2,3),定数!$A$6:$A$13,定数!$B$6:$B$13))</f>
        <v/>
      </c>
      <c r="M69" s="34"/>
      <c r="N69" s="8"/>
      <c r="O69" s="92"/>
      <c r="P69" s="92"/>
      <c r="Q69" s="93" t="str">
        <f>IF(O69="","",S69*L69*LOOKUP(RIGHT($C$2,3),定数!$A$6:$A$13,定数!$B$6:$B$13))</f>
        <v/>
      </c>
      <c r="R69" s="93"/>
      <c r="S69" s="94" t="str">
        <f t="shared" si="7"/>
        <v/>
      </c>
      <c r="T69" s="94"/>
      <c r="U69" t="str">
        <f t="shared" si="10"/>
        <v/>
      </c>
      <c r="V69" t="str">
        <f t="shared" si="2"/>
        <v/>
      </c>
      <c r="W69" s="40" t="str">
        <f t="shared" si="8"/>
        <v/>
      </c>
      <c r="X69" s="41" t="str">
        <f t="shared" si="9"/>
        <v/>
      </c>
      <c r="Y69" t="str">
        <f t="shared" si="3"/>
        <v/>
      </c>
      <c r="Z69" t="str">
        <f t="shared" si="4"/>
        <v/>
      </c>
    </row>
    <row r="70" spans="1:26" x14ac:dyDescent="0.15">
      <c r="A70" s="34">
        <v>62</v>
      </c>
      <c r="B70" s="89" t="str">
        <f t="shared" si="0"/>
        <v/>
      </c>
      <c r="C70" s="89"/>
      <c r="D70" s="34"/>
      <c r="E70" s="8"/>
      <c r="F70" s="34"/>
      <c r="G70" s="92"/>
      <c r="H70" s="92"/>
      <c r="I70" s="34"/>
      <c r="J70" s="95" t="str">
        <f t="shared" si="6"/>
        <v/>
      </c>
      <c r="K70" s="96"/>
      <c r="L70" s="6" t="str">
        <f>IF(I70="","",(J70/I70)/LOOKUP(RIGHT($C$2,3),定数!$A$6:$A$13,定数!$B$6:$B$13))</f>
        <v/>
      </c>
      <c r="M70" s="34"/>
      <c r="N70" s="8"/>
      <c r="O70" s="92"/>
      <c r="P70" s="92"/>
      <c r="Q70" s="93" t="str">
        <f>IF(O70="","",S70*L70*LOOKUP(RIGHT($C$2,3),定数!$A$6:$A$13,定数!$B$6:$B$13))</f>
        <v/>
      </c>
      <c r="R70" s="93"/>
      <c r="S70" s="94" t="str">
        <f t="shared" si="7"/>
        <v/>
      </c>
      <c r="T70" s="94"/>
      <c r="U70" t="str">
        <f t="shared" si="10"/>
        <v/>
      </c>
      <c r="V70" t="str">
        <f t="shared" si="2"/>
        <v/>
      </c>
      <c r="W70" s="40" t="str">
        <f t="shared" si="8"/>
        <v/>
      </c>
      <c r="X70" s="41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4">
        <v>63</v>
      </c>
      <c r="B71" s="89" t="str">
        <f t="shared" si="0"/>
        <v/>
      </c>
      <c r="C71" s="89"/>
      <c r="D71" s="34"/>
      <c r="E71" s="8"/>
      <c r="F71" s="34"/>
      <c r="G71" s="92"/>
      <c r="H71" s="92"/>
      <c r="I71" s="34"/>
      <c r="J71" s="95" t="str">
        <f t="shared" si="6"/>
        <v/>
      </c>
      <c r="K71" s="96"/>
      <c r="L71" s="6" t="str">
        <f>IF(I71="","",(J71/I71)/LOOKUP(RIGHT($C$2,3),定数!$A$6:$A$13,定数!$B$6:$B$13))</f>
        <v/>
      </c>
      <c r="M71" s="34"/>
      <c r="N71" s="8"/>
      <c r="O71" s="92"/>
      <c r="P71" s="92"/>
      <c r="Q71" s="93" t="str">
        <f>IF(O71="","",S71*L71*LOOKUP(RIGHT($C$2,3),定数!$A$6:$A$13,定数!$B$6:$B$13))</f>
        <v/>
      </c>
      <c r="R71" s="93"/>
      <c r="S71" s="94" t="str">
        <f t="shared" si="7"/>
        <v/>
      </c>
      <c r="T71" s="94"/>
      <c r="U71" t="str">
        <f t="shared" si="10"/>
        <v/>
      </c>
      <c r="V71" t="str">
        <f t="shared" si="2"/>
        <v/>
      </c>
      <c r="W71" s="40" t="str">
        <f t="shared" si="8"/>
        <v/>
      </c>
      <c r="X71" s="41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4">
        <v>64</v>
      </c>
      <c r="B72" s="89" t="str">
        <f t="shared" si="0"/>
        <v/>
      </c>
      <c r="C72" s="89"/>
      <c r="D72" s="34"/>
      <c r="E72" s="8"/>
      <c r="F72" s="34"/>
      <c r="G72" s="92"/>
      <c r="H72" s="92"/>
      <c r="I72" s="34"/>
      <c r="J72" s="95" t="str">
        <f t="shared" si="6"/>
        <v/>
      </c>
      <c r="K72" s="96"/>
      <c r="L72" s="6" t="str">
        <f>IF(I72="","",(J72/I72)/LOOKUP(RIGHT($C$2,3),定数!$A$6:$A$13,定数!$B$6:$B$13))</f>
        <v/>
      </c>
      <c r="M72" s="34"/>
      <c r="N72" s="8"/>
      <c r="O72" s="92"/>
      <c r="P72" s="92"/>
      <c r="Q72" s="93" t="str">
        <f>IF(O72="","",S72*L72*LOOKUP(RIGHT($C$2,3),定数!$A$6:$A$13,定数!$B$6:$B$13))</f>
        <v/>
      </c>
      <c r="R72" s="93"/>
      <c r="S72" s="94" t="str">
        <f t="shared" si="7"/>
        <v/>
      </c>
      <c r="T72" s="94"/>
      <c r="U72" t="str">
        <f t="shared" si="10"/>
        <v/>
      </c>
      <c r="V72" t="str">
        <f t="shared" si="2"/>
        <v/>
      </c>
      <c r="W72" s="40" t="str">
        <f t="shared" si="8"/>
        <v/>
      </c>
      <c r="X72" s="41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4">
        <v>65</v>
      </c>
      <c r="B73" s="89" t="str">
        <f t="shared" si="0"/>
        <v/>
      </c>
      <c r="C73" s="89"/>
      <c r="D73" s="34"/>
      <c r="E73" s="8"/>
      <c r="F73" s="34"/>
      <c r="G73" s="92"/>
      <c r="H73" s="92"/>
      <c r="I73" s="34"/>
      <c r="J73" s="95" t="str">
        <f t="shared" si="6"/>
        <v/>
      </c>
      <c r="K73" s="96"/>
      <c r="L73" s="6" t="str">
        <f>IF(I73="","",(J73/I73)/LOOKUP(RIGHT($C$2,3),定数!$A$6:$A$13,定数!$B$6:$B$13))</f>
        <v/>
      </c>
      <c r="M73" s="34"/>
      <c r="N73" s="8"/>
      <c r="O73" s="92"/>
      <c r="P73" s="92"/>
      <c r="Q73" s="93" t="str">
        <f>IF(O73="","",S73*L73*LOOKUP(RIGHT($C$2,3),定数!$A$6:$A$13,定数!$B$6:$B$13))</f>
        <v/>
      </c>
      <c r="R73" s="93"/>
      <c r="S73" s="94" t="str">
        <f t="shared" si="7"/>
        <v/>
      </c>
      <c r="T73" s="94"/>
      <c r="U73" t="str">
        <f t="shared" si="10"/>
        <v/>
      </c>
      <c r="V73" t="str">
        <f t="shared" si="2"/>
        <v/>
      </c>
      <c r="W73" s="40" t="str">
        <f t="shared" si="8"/>
        <v/>
      </c>
      <c r="X73" s="41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4">
        <v>66</v>
      </c>
      <c r="B74" s="89" t="str">
        <f t="shared" ref="B74:B108" si="13">IF(Q73="","",B73+Q73)</f>
        <v/>
      </c>
      <c r="C74" s="89"/>
      <c r="D74" s="34"/>
      <c r="E74" s="8"/>
      <c r="F74" s="34"/>
      <c r="G74" s="92"/>
      <c r="H74" s="92"/>
      <c r="I74" s="34"/>
      <c r="J74" s="95" t="str">
        <f t="shared" si="6"/>
        <v/>
      </c>
      <c r="K74" s="96"/>
      <c r="L74" s="6" t="str">
        <f>IF(I74="","",(J74/I74)/LOOKUP(RIGHT($C$2,3),定数!$A$6:$A$13,定数!$B$6:$B$13))</f>
        <v/>
      </c>
      <c r="M74" s="34"/>
      <c r="N74" s="8"/>
      <c r="O74" s="92"/>
      <c r="P74" s="92"/>
      <c r="Q74" s="93" t="str">
        <f>IF(O74="","",S74*L74*LOOKUP(RIGHT($C$2,3),定数!$A$6:$A$13,定数!$B$6:$B$13))</f>
        <v/>
      </c>
      <c r="R74" s="93"/>
      <c r="S74" s="94" t="str">
        <f t="shared" si="7"/>
        <v/>
      </c>
      <c r="T74" s="94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4">IF(Q74&gt;0,Q74,"")</f>
        <v/>
      </c>
      <c r="Z74" t="str">
        <f t="shared" ref="Z74:Z108" si="15">IF(Q74&lt;0,Q74,"")</f>
        <v/>
      </c>
    </row>
    <row r="75" spans="1:26" x14ac:dyDescent="0.15">
      <c r="A75" s="34">
        <v>67</v>
      </c>
      <c r="B75" s="89" t="str">
        <f t="shared" si="13"/>
        <v/>
      </c>
      <c r="C75" s="89"/>
      <c r="D75" s="34"/>
      <c r="E75" s="8"/>
      <c r="F75" s="34"/>
      <c r="G75" s="92"/>
      <c r="H75" s="92"/>
      <c r="I75" s="34"/>
      <c r="J75" s="95" t="str">
        <f t="shared" ref="J75:J108" si="16">IF(I75="","",B75*0.03)</f>
        <v/>
      </c>
      <c r="K75" s="96"/>
      <c r="L75" s="6" t="str">
        <f>IF(I75="","",(J75/I75)/LOOKUP(RIGHT($C$2,3),定数!$A$6:$A$13,定数!$B$6:$B$13))</f>
        <v/>
      </c>
      <c r="M75" s="34"/>
      <c r="N75" s="8"/>
      <c r="O75" s="92"/>
      <c r="P75" s="92"/>
      <c r="Q75" s="93" t="str">
        <f>IF(O75="","",S75*L75*LOOKUP(RIGHT($C$2,3),定数!$A$6:$A$13,定数!$B$6:$B$13))</f>
        <v/>
      </c>
      <c r="R75" s="93"/>
      <c r="S75" s="94" t="str">
        <f t="shared" si="7"/>
        <v/>
      </c>
      <c r="T75" s="94"/>
      <c r="U75" t="str">
        <f t="shared" ref="U75:V90" si="17">IF(R75&lt;&gt;"",IF(R75&lt;0,1+U74,0),"")</f>
        <v/>
      </c>
      <c r="V75" t="str">
        <f t="shared" si="17"/>
        <v/>
      </c>
      <c r="W75" s="40" t="str">
        <f t="shared" si="8"/>
        <v/>
      </c>
      <c r="X75" s="41" t="str">
        <f t="shared" si="9"/>
        <v/>
      </c>
      <c r="Y75" t="str">
        <f t="shared" si="14"/>
        <v/>
      </c>
      <c r="Z75" t="str">
        <f t="shared" si="15"/>
        <v/>
      </c>
    </row>
    <row r="76" spans="1:26" x14ac:dyDescent="0.15">
      <c r="A76" s="34">
        <v>68</v>
      </c>
      <c r="B76" s="89" t="str">
        <f t="shared" si="13"/>
        <v/>
      </c>
      <c r="C76" s="89"/>
      <c r="D76" s="34"/>
      <c r="E76" s="8"/>
      <c r="F76" s="34"/>
      <c r="G76" s="92"/>
      <c r="H76" s="92"/>
      <c r="I76" s="34"/>
      <c r="J76" s="95" t="str">
        <f t="shared" si="16"/>
        <v/>
      </c>
      <c r="K76" s="96"/>
      <c r="L76" s="6" t="str">
        <f>IF(I76="","",(J76/I76)/LOOKUP(RIGHT($C$2,3),定数!$A$6:$A$13,定数!$B$6:$B$13))</f>
        <v/>
      </c>
      <c r="M76" s="34"/>
      <c r="N76" s="8"/>
      <c r="O76" s="92"/>
      <c r="P76" s="92"/>
      <c r="Q76" s="93" t="str">
        <f>IF(O76="","",S76*L76*LOOKUP(RIGHT($C$2,3),定数!$A$6:$A$13,定数!$B$6:$B$13))</f>
        <v/>
      </c>
      <c r="R76" s="93"/>
      <c r="S76" s="94" t="str">
        <f t="shared" ref="S76:S108" si="18">IF(O76="","",IF(F76="買",(O76-G76),(G76-O76))*IF(RIGHT($C$2,3)="JPY",100,10000))</f>
        <v/>
      </c>
      <c r="T76" s="94"/>
      <c r="U76" t="str">
        <f t="shared" si="17"/>
        <v/>
      </c>
      <c r="V76" t="str">
        <f t="shared" si="17"/>
        <v/>
      </c>
      <c r="W76" s="40" t="str">
        <f t="shared" ref="W76:W108" si="19">IF(B76&lt;&gt;"",MAX(W75,B76),"")</f>
        <v/>
      </c>
      <c r="X76" s="41" t="str">
        <f t="shared" ref="X76:X108" si="20">IF(W76&lt;&gt;"",1-(B76/W76),"")</f>
        <v/>
      </c>
      <c r="Y76" t="str">
        <f t="shared" si="14"/>
        <v/>
      </c>
      <c r="Z76" t="str">
        <f t="shared" si="15"/>
        <v/>
      </c>
    </row>
    <row r="77" spans="1:26" x14ac:dyDescent="0.15">
      <c r="A77" s="34">
        <v>69</v>
      </c>
      <c r="B77" s="89" t="str">
        <f t="shared" si="13"/>
        <v/>
      </c>
      <c r="C77" s="89"/>
      <c r="D77" s="34"/>
      <c r="E77" s="8"/>
      <c r="F77" s="34"/>
      <c r="G77" s="92"/>
      <c r="H77" s="92"/>
      <c r="I77" s="34"/>
      <c r="J77" s="95" t="str">
        <f t="shared" si="16"/>
        <v/>
      </c>
      <c r="K77" s="96"/>
      <c r="L77" s="6" t="str">
        <f>IF(I77="","",(J77/I77)/LOOKUP(RIGHT($C$2,3),定数!$A$6:$A$13,定数!$B$6:$B$13))</f>
        <v/>
      </c>
      <c r="M77" s="34"/>
      <c r="N77" s="8"/>
      <c r="O77" s="92"/>
      <c r="P77" s="92"/>
      <c r="Q77" s="93" t="str">
        <f>IF(O77="","",S77*L77*LOOKUP(RIGHT($C$2,3),定数!$A$6:$A$13,定数!$B$6:$B$13))</f>
        <v/>
      </c>
      <c r="R77" s="93"/>
      <c r="S77" s="94" t="str">
        <f t="shared" si="18"/>
        <v/>
      </c>
      <c r="T77" s="94"/>
      <c r="U77" t="str">
        <f t="shared" si="17"/>
        <v/>
      </c>
      <c r="V77" t="str">
        <f t="shared" si="17"/>
        <v/>
      </c>
      <c r="W77" s="40" t="str">
        <f t="shared" si="19"/>
        <v/>
      </c>
      <c r="X77" s="41" t="str">
        <f t="shared" si="20"/>
        <v/>
      </c>
      <c r="Y77" t="str">
        <f t="shared" si="14"/>
        <v/>
      </c>
      <c r="Z77" t="str">
        <f t="shared" si="15"/>
        <v/>
      </c>
    </row>
    <row r="78" spans="1:26" x14ac:dyDescent="0.15">
      <c r="A78" s="34">
        <v>70</v>
      </c>
      <c r="B78" s="89" t="str">
        <f t="shared" si="13"/>
        <v/>
      </c>
      <c r="C78" s="89"/>
      <c r="D78" s="34"/>
      <c r="E78" s="8"/>
      <c r="F78" s="34"/>
      <c r="G78" s="92"/>
      <c r="H78" s="92"/>
      <c r="I78" s="34"/>
      <c r="J78" s="95" t="str">
        <f t="shared" si="16"/>
        <v/>
      </c>
      <c r="K78" s="96"/>
      <c r="L78" s="6" t="str">
        <f>IF(I78="","",(J78/I78)/LOOKUP(RIGHT($C$2,3),定数!$A$6:$A$13,定数!$B$6:$B$13))</f>
        <v/>
      </c>
      <c r="M78" s="34"/>
      <c r="N78" s="8"/>
      <c r="O78" s="92"/>
      <c r="P78" s="92"/>
      <c r="Q78" s="93" t="str">
        <f>IF(O78="","",S78*L78*LOOKUP(RIGHT($C$2,3),定数!$A$6:$A$13,定数!$B$6:$B$13))</f>
        <v/>
      </c>
      <c r="R78" s="93"/>
      <c r="S78" s="94" t="str">
        <f t="shared" si="18"/>
        <v/>
      </c>
      <c r="T78" s="94"/>
      <c r="U78" t="str">
        <f t="shared" si="17"/>
        <v/>
      </c>
      <c r="V78" t="str">
        <f t="shared" si="17"/>
        <v/>
      </c>
      <c r="W78" s="40" t="str">
        <f t="shared" si="19"/>
        <v/>
      </c>
      <c r="X78" s="41" t="str">
        <f t="shared" si="20"/>
        <v/>
      </c>
      <c r="Y78" t="str">
        <f t="shared" si="14"/>
        <v/>
      </c>
      <c r="Z78" t="str">
        <f t="shared" si="15"/>
        <v/>
      </c>
    </row>
    <row r="79" spans="1:26" x14ac:dyDescent="0.15">
      <c r="A79" s="34">
        <v>71</v>
      </c>
      <c r="B79" s="89" t="str">
        <f t="shared" si="13"/>
        <v/>
      </c>
      <c r="C79" s="89"/>
      <c r="D79" s="34"/>
      <c r="E79" s="8"/>
      <c r="F79" s="34"/>
      <c r="G79" s="92"/>
      <c r="H79" s="92"/>
      <c r="I79" s="34"/>
      <c r="J79" s="95" t="str">
        <f t="shared" si="16"/>
        <v/>
      </c>
      <c r="K79" s="96"/>
      <c r="L79" s="6" t="str">
        <f>IF(I79="","",(J79/I79)/LOOKUP(RIGHT($C$2,3),定数!$A$6:$A$13,定数!$B$6:$B$13))</f>
        <v/>
      </c>
      <c r="M79" s="34"/>
      <c r="N79" s="8"/>
      <c r="O79" s="92"/>
      <c r="P79" s="92"/>
      <c r="Q79" s="93" t="str">
        <f>IF(O79="","",S79*L79*LOOKUP(RIGHT($C$2,3),定数!$A$6:$A$13,定数!$B$6:$B$13))</f>
        <v/>
      </c>
      <c r="R79" s="93"/>
      <c r="S79" s="94" t="str">
        <f t="shared" si="18"/>
        <v/>
      </c>
      <c r="T79" s="94"/>
      <c r="U79" t="str">
        <f t="shared" si="17"/>
        <v/>
      </c>
      <c r="V79" t="str">
        <f t="shared" si="17"/>
        <v/>
      </c>
      <c r="W79" s="40" t="str">
        <f t="shared" si="19"/>
        <v/>
      </c>
      <c r="X79" s="41" t="str">
        <f t="shared" si="20"/>
        <v/>
      </c>
      <c r="Y79" t="str">
        <f t="shared" si="14"/>
        <v/>
      </c>
      <c r="Z79" t="str">
        <f t="shared" si="15"/>
        <v/>
      </c>
    </row>
    <row r="80" spans="1:26" x14ac:dyDescent="0.15">
      <c r="A80" s="34">
        <v>72</v>
      </c>
      <c r="B80" s="89" t="str">
        <f t="shared" si="13"/>
        <v/>
      </c>
      <c r="C80" s="89"/>
      <c r="D80" s="34"/>
      <c r="E80" s="8"/>
      <c r="F80" s="34"/>
      <c r="G80" s="92"/>
      <c r="H80" s="92"/>
      <c r="I80" s="34"/>
      <c r="J80" s="95" t="str">
        <f t="shared" si="16"/>
        <v/>
      </c>
      <c r="K80" s="96"/>
      <c r="L80" s="6" t="str">
        <f>IF(I80="","",(J80/I80)/LOOKUP(RIGHT($C$2,3),定数!$A$6:$A$13,定数!$B$6:$B$13))</f>
        <v/>
      </c>
      <c r="M80" s="34"/>
      <c r="N80" s="8"/>
      <c r="O80" s="92"/>
      <c r="P80" s="92"/>
      <c r="Q80" s="93" t="str">
        <f>IF(O80="","",S80*L80*LOOKUP(RIGHT($C$2,3),定数!$A$6:$A$13,定数!$B$6:$B$13))</f>
        <v/>
      </c>
      <c r="R80" s="93"/>
      <c r="S80" s="94" t="str">
        <f t="shared" si="18"/>
        <v/>
      </c>
      <c r="T80" s="94"/>
      <c r="U80" t="str">
        <f t="shared" si="17"/>
        <v/>
      </c>
      <c r="V80" t="str">
        <f t="shared" si="17"/>
        <v/>
      </c>
      <c r="W80" s="40" t="str">
        <f t="shared" si="19"/>
        <v/>
      </c>
      <c r="X80" s="41" t="str">
        <f t="shared" si="20"/>
        <v/>
      </c>
      <c r="Y80" t="str">
        <f t="shared" si="14"/>
        <v/>
      </c>
      <c r="Z80" t="str">
        <f t="shared" si="15"/>
        <v/>
      </c>
    </row>
    <row r="81" spans="1:26" x14ac:dyDescent="0.15">
      <c r="A81" s="34">
        <v>73</v>
      </c>
      <c r="B81" s="89" t="str">
        <f t="shared" si="13"/>
        <v/>
      </c>
      <c r="C81" s="89"/>
      <c r="D81" s="34"/>
      <c r="E81" s="8"/>
      <c r="F81" s="34"/>
      <c r="G81" s="92"/>
      <c r="H81" s="92"/>
      <c r="I81" s="34"/>
      <c r="J81" s="95" t="str">
        <f t="shared" si="16"/>
        <v/>
      </c>
      <c r="K81" s="96"/>
      <c r="L81" s="6" t="str">
        <f>IF(I81="","",(J81/I81)/LOOKUP(RIGHT($C$2,3),定数!$A$6:$A$13,定数!$B$6:$B$13))</f>
        <v/>
      </c>
      <c r="M81" s="34"/>
      <c r="N81" s="8"/>
      <c r="O81" s="92"/>
      <c r="P81" s="92"/>
      <c r="Q81" s="93" t="str">
        <f>IF(O81="","",S81*L81*LOOKUP(RIGHT($C$2,3),定数!$A$6:$A$13,定数!$B$6:$B$13))</f>
        <v/>
      </c>
      <c r="R81" s="93"/>
      <c r="S81" s="94" t="str">
        <f t="shared" si="18"/>
        <v/>
      </c>
      <c r="T81" s="94"/>
      <c r="U81" t="str">
        <f t="shared" si="17"/>
        <v/>
      </c>
      <c r="V81" t="str">
        <f t="shared" si="17"/>
        <v/>
      </c>
      <c r="W81" s="40" t="str">
        <f t="shared" si="19"/>
        <v/>
      </c>
      <c r="X81" s="41" t="str">
        <f t="shared" si="20"/>
        <v/>
      </c>
      <c r="Y81" t="str">
        <f t="shared" si="14"/>
        <v/>
      </c>
      <c r="Z81" t="str">
        <f t="shared" si="15"/>
        <v/>
      </c>
    </row>
    <row r="82" spans="1:26" x14ac:dyDescent="0.15">
      <c r="A82" s="34">
        <v>74</v>
      </c>
      <c r="B82" s="89" t="str">
        <f t="shared" si="13"/>
        <v/>
      </c>
      <c r="C82" s="89"/>
      <c r="D82" s="34"/>
      <c r="E82" s="8"/>
      <c r="F82" s="34"/>
      <c r="G82" s="92"/>
      <c r="H82" s="92"/>
      <c r="I82" s="34"/>
      <c r="J82" s="95" t="str">
        <f t="shared" si="16"/>
        <v/>
      </c>
      <c r="K82" s="96"/>
      <c r="L82" s="6" t="str">
        <f>IF(I82="","",(J82/I82)/LOOKUP(RIGHT($C$2,3),定数!$A$6:$A$13,定数!$B$6:$B$13))</f>
        <v/>
      </c>
      <c r="M82" s="34"/>
      <c r="N82" s="8"/>
      <c r="O82" s="92"/>
      <c r="P82" s="92"/>
      <c r="Q82" s="93" t="str">
        <f>IF(O82="","",S82*L82*LOOKUP(RIGHT($C$2,3),定数!$A$6:$A$13,定数!$B$6:$B$13))</f>
        <v/>
      </c>
      <c r="R82" s="93"/>
      <c r="S82" s="94" t="str">
        <f t="shared" si="18"/>
        <v/>
      </c>
      <c r="T82" s="94"/>
      <c r="U82" t="str">
        <f t="shared" si="17"/>
        <v/>
      </c>
      <c r="V82" t="str">
        <f t="shared" si="17"/>
        <v/>
      </c>
      <c r="W82" s="40" t="str">
        <f t="shared" si="19"/>
        <v/>
      </c>
      <c r="X82" s="41" t="str">
        <f t="shared" si="20"/>
        <v/>
      </c>
      <c r="Y82" t="str">
        <f t="shared" si="14"/>
        <v/>
      </c>
      <c r="Z82" t="str">
        <f t="shared" si="15"/>
        <v/>
      </c>
    </row>
    <row r="83" spans="1:26" x14ac:dyDescent="0.15">
      <c r="A83" s="34">
        <v>75</v>
      </c>
      <c r="B83" s="89" t="str">
        <f t="shared" si="13"/>
        <v/>
      </c>
      <c r="C83" s="89"/>
      <c r="D83" s="34"/>
      <c r="E83" s="8"/>
      <c r="F83" s="34"/>
      <c r="G83" s="92"/>
      <c r="H83" s="92"/>
      <c r="I83" s="34"/>
      <c r="J83" s="95" t="str">
        <f t="shared" si="16"/>
        <v/>
      </c>
      <c r="K83" s="96"/>
      <c r="L83" s="6" t="str">
        <f>IF(I83="","",(J83/I83)/LOOKUP(RIGHT($C$2,3),定数!$A$6:$A$13,定数!$B$6:$B$13))</f>
        <v/>
      </c>
      <c r="M83" s="34"/>
      <c r="N83" s="8"/>
      <c r="O83" s="92"/>
      <c r="P83" s="92"/>
      <c r="Q83" s="93" t="str">
        <f>IF(O83="","",S83*L83*LOOKUP(RIGHT($C$2,3),定数!$A$6:$A$13,定数!$B$6:$B$13))</f>
        <v/>
      </c>
      <c r="R83" s="93"/>
      <c r="S83" s="94" t="str">
        <f t="shared" si="18"/>
        <v/>
      </c>
      <c r="T83" s="94"/>
      <c r="U83" t="str">
        <f t="shared" si="17"/>
        <v/>
      </c>
      <c r="V83" t="str">
        <f t="shared" si="17"/>
        <v/>
      </c>
      <c r="W83" s="40" t="str">
        <f t="shared" si="19"/>
        <v/>
      </c>
      <c r="X83" s="41" t="str">
        <f t="shared" si="20"/>
        <v/>
      </c>
      <c r="Y83" t="str">
        <f t="shared" si="14"/>
        <v/>
      </c>
      <c r="Z83" t="str">
        <f t="shared" si="15"/>
        <v/>
      </c>
    </row>
    <row r="84" spans="1:26" x14ac:dyDescent="0.15">
      <c r="A84" s="34">
        <v>76</v>
      </c>
      <c r="B84" s="89" t="str">
        <f t="shared" si="13"/>
        <v/>
      </c>
      <c r="C84" s="89"/>
      <c r="D84" s="34"/>
      <c r="E84" s="8"/>
      <c r="F84" s="34"/>
      <c r="G84" s="92"/>
      <c r="H84" s="92"/>
      <c r="I84" s="34"/>
      <c r="J84" s="95" t="str">
        <f t="shared" si="16"/>
        <v/>
      </c>
      <c r="K84" s="96"/>
      <c r="L84" s="6" t="str">
        <f>IF(I84="","",(J84/I84)/LOOKUP(RIGHT($C$2,3),定数!$A$6:$A$13,定数!$B$6:$B$13))</f>
        <v/>
      </c>
      <c r="M84" s="34"/>
      <c r="N84" s="8"/>
      <c r="O84" s="92"/>
      <c r="P84" s="92"/>
      <c r="Q84" s="93" t="str">
        <f>IF(O84="","",S84*L84*LOOKUP(RIGHT($C$2,3),定数!$A$6:$A$13,定数!$B$6:$B$13))</f>
        <v/>
      </c>
      <c r="R84" s="93"/>
      <c r="S84" s="94" t="str">
        <f t="shared" si="18"/>
        <v/>
      </c>
      <c r="T84" s="94"/>
      <c r="U84" t="str">
        <f t="shared" si="17"/>
        <v/>
      </c>
      <c r="V84" t="str">
        <f t="shared" si="17"/>
        <v/>
      </c>
      <c r="W84" s="40" t="str">
        <f t="shared" si="19"/>
        <v/>
      </c>
      <c r="X84" s="41" t="str">
        <f t="shared" si="20"/>
        <v/>
      </c>
      <c r="Y84" t="str">
        <f t="shared" si="14"/>
        <v/>
      </c>
      <c r="Z84" t="str">
        <f t="shared" si="15"/>
        <v/>
      </c>
    </row>
    <row r="85" spans="1:26" x14ac:dyDescent="0.15">
      <c r="A85" s="34">
        <v>77</v>
      </c>
      <c r="B85" s="89" t="str">
        <f t="shared" si="13"/>
        <v/>
      </c>
      <c r="C85" s="89"/>
      <c r="D85" s="34"/>
      <c r="E85" s="8"/>
      <c r="F85" s="34"/>
      <c r="G85" s="92"/>
      <c r="H85" s="92"/>
      <c r="I85" s="34"/>
      <c r="J85" s="95" t="str">
        <f t="shared" si="16"/>
        <v/>
      </c>
      <c r="K85" s="96"/>
      <c r="L85" s="6" t="str">
        <f>IF(I85="","",(J85/I85)/LOOKUP(RIGHT($C$2,3),定数!$A$6:$A$13,定数!$B$6:$B$13))</f>
        <v/>
      </c>
      <c r="M85" s="34"/>
      <c r="N85" s="8"/>
      <c r="O85" s="92"/>
      <c r="P85" s="92"/>
      <c r="Q85" s="93" t="str">
        <f>IF(O85="","",S85*L85*LOOKUP(RIGHT($C$2,3),定数!$A$6:$A$13,定数!$B$6:$B$13))</f>
        <v/>
      </c>
      <c r="R85" s="93"/>
      <c r="S85" s="94" t="str">
        <f t="shared" si="18"/>
        <v/>
      </c>
      <c r="T85" s="94"/>
      <c r="U85" t="str">
        <f t="shared" si="17"/>
        <v/>
      </c>
      <c r="V85" t="str">
        <f t="shared" si="17"/>
        <v/>
      </c>
      <c r="W85" s="40" t="str">
        <f t="shared" si="19"/>
        <v/>
      </c>
      <c r="X85" s="41" t="str">
        <f t="shared" si="20"/>
        <v/>
      </c>
      <c r="Y85" t="str">
        <f t="shared" si="14"/>
        <v/>
      </c>
      <c r="Z85" t="str">
        <f t="shared" si="15"/>
        <v/>
      </c>
    </row>
    <row r="86" spans="1:26" x14ac:dyDescent="0.15">
      <c r="A86" s="34">
        <v>78</v>
      </c>
      <c r="B86" s="89" t="str">
        <f t="shared" si="13"/>
        <v/>
      </c>
      <c r="C86" s="89"/>
      <c r="D86" s="34"/>
      <c r="E86" s="8"/>
      <c r="F86" s="34"/>
      <c r="G86" s="92"/>
      <c r="H86" s="92"/>
      <c r="I86" s="34"/>
      <c r="J86" s="95" t="str">
        <f t="shared" si="16"/>
        <v/>
      </c>
      <c r="K86" s="96"/>
      <c r="L86" s="6" t="str">
        <f>IF(I86="","",(J86/I86)/LOOKUP(RIGHT($C$2,3),定数!$A$6:$A$13,定数!$B$6:$B$13))</f>
        <v/>
      </c>
      <c r="M86" s="34"/>
      <c r="N86" s="8"/>
      <c r="O86" s="92"/>
      <c r="P86" s="92"/>
      <c r="Q86" s="93" t="str">
        <f>IF(O86="","",S86*L86*LOOKUP(RIGHT($C$2,3),定数!$A$6:$A$13,定数!$B$6:$B$13))</f>
        <v/>
      </c>
      <c r="R86" s="93"/>
      <c r="S86" s="94" t="str">
        <f t="shared" si="18"/>
        <v/>
      </c>
      <c r="T86" s="94"/>
      <c r="U86" t="str">
        <f t="shared" si="17"/>
        <v/>
      </c>
      <c r="V86" t="str">
        <f t="shared" si="17"/>
        <v/>
      </c>
      <c r="W86" s="40" t="str">
        <f t="shared" si="19"/>
        <v/>
      </c>
      <c r="X86" s="41" t="str">
        <f t="shared" si="20"/>
        <v/>
      </c>
      <c r="Y86" t="str">
        <f t="shared" si="14"/>
        <v/>
      </c>
      <c r="Z86" t="str">
        <f t="shared" si="15"/>
        <v/>
      </c>
    </row>
    <row r="87" spans="1:26" x14ac:dyDescent="0.15">
      <c r="A87" s="34">
        <v>79</v>
      </c>
      <c r="B87" s="89" t="str">
        <f t="shared" si="13"/>
        <v/>
      </c>
      <c r="C87" s="89"/>
      <c r="D87" s="34"/>
      <c r="E87" s="8"/>
      <c r="F87" s="34"/>
      <c r="G87" s="92"/>
      <c r="H87" s="92"/>
      <c r="I87" s="34"/>
      <c r="J87" s="95" t="str">
        <f t="shared" si="16"/>
        <v/>
      </c>
      <c r="K87" s="96"/>
      <c r="L87" s="6" t="str">
        <f>IF(I87="","",(J87/I87)/LOOKUP(RIGHT($C$2,3),定数!$A$6:$A$13,定数!$B$6:$B$13))</f>
        <v/>
      </c>
      <c r="M87" s="34"/>
      <c r="N87" s="8"/>
      <c r="O87" s="92"/>
      <c r="P87" s="92"/>
      <c r="Q87" s="93" t="str">
        <f>IF(O87="","",S87*L87*LOOKUP(RIGHT($C$2,3),定数!$A$6:$A$13,定数!$B$6:$B$13))</f>
        <v/>
      </c>
      <c r="R87" s="93"/>
      <c r="S87" s="94" t="str">
        <f t="shared" si="18"/>
        <v/>
      </c>
      <c r="T87" s="94"/>
      <c r="U87" t="str">
        <f t="shared" si="17"/>
        <v/>
      </c>
      <c r="V87" t="str">
        <f t="shared" si="17"/>
        <v/>
      </c>
      <c r="W87" s="40" t="str">
        <f t="shared" si="19"/>
        <v/>
      </c>
      <c r="X87" s="41" t="str">
        <f t="shared" si="20"/>
        <v/>
      </c>
      <c r="Y87" t="str">
        <f t="shared" si="14"/>
        <v/>
      </c>
      <c r="Z87" t="str">
        <f t="shared" si="15"/>
        <v/>
      </c>
    </row>
    <row r="88" spans="1:26" x14ac:dyDescent="0.15">
      <c r="A88" s="34">
        <v>80</v>
      </c>
      <c r="B88" s="89" t="str">
        <f t="shared" si="13"/>
        <v/>
      </c>
      <c r="C88" s="89"/>
      <c r="D88" s="34"/>
      <c r="E88" s="8"/>
      <c r="F88" s="34"/>
      <c r="G88" s="92"/>
      <c r="H88" s="92"/>
      <c r="I88" s="34"/>
      <c r="J88" s="95" t="str">
        <f t="shared" si="16"/>
        <v/>
      </c>
      <c r="K88" s="96"/>
      <c r="L88" s="6" t="str">
        <f>IF(I88="","",(J88/I88)/LOOKUP(RIGHT($C$2,3),定数!$A$6:$A$13,定数!$B$6:$B$13))</f>
        <v/>
      </c>
      <c r="M88" s="34"/>
      <c r="N88" s="8"/>
      <c r="O88" s="92"/>
      <c r="P88" s="92"/>
      <c r="Q88" s="93" t="str">
        <f>IF(O88="","",S88*L88*LOOKUP(RIGHT($C$2,3),定数!$A$6:$A$13,定数!$B$6:$B$13))</f>
        <v/>
      </c>
      <c r="R88" s="93"/>
      <c r="S88" s="94" t="str">
        <f t="shared" si="18"/>
        <v/>
      </c>
      <c r="T88" s="94"/>
      <c r="U88" t="str">
        <f t="shared" si="17"/>
        <v/>
      </c>
      <c r="V88" t="str">
        <f t="shared" si="17"/>
        <v/>
      </c>
      <c r="W88" s="40" t="str">
        <f t="shared" si="19"/>
        <v/>
      </c>
      <c r="X88" s="41" t="str">
        <f t="shared" si="20"/>
        <v/>
      </c>
      <c r="Y88" t="str">
        <f t="shared" si="14"/>
        <v/>
      </c>
      <c r="Z88" t="str">
        <f t="shared" si="15"/>
        <v/>
      </c>
    </row>
    <row r="89" spans="1:26" x14ac:dyDescent="0.15">
      <c r="A89" s="34">
        <v>81</v>
      </c>
      <c r="B89" s="89" t="str">
        <f t="shared" si="13"/>
        <v/>
      </c>
      <c r="C89" s="89"/>
      <c r="D89" s="34"/>
      <c r="E89" s="8"/>
      <c r="F89" s="34"/>
      <c r="G89" s="92"/>
      <c r="H89" s="92"/>
      <c r="I89" s="34"/>
      <c r="J89" s="95" t="str">
        <f t="shared" si="16"/>
        <v/>
      </c>
      <c r="K89" s="96"/>
      <c r="L89" s="6" t="str">
        <f>IF(I89="","",(J89/I89)/LOOKUP(RIGHT($C$2,3),定数!$A$6:$A$13,定数!$B$6:$B$13))</f>
        <v/>
      </c>
      <c r="M89" s="34"/>
      <c r="N89" s="8"/>
      <c r="O89" s="92"/>
      <c r="P89" s="92"/>
      <c r="Q89" s="93" t="str">
        <f>IF(O89="","",S89*L89*LOOKUP(RIGHT($C$2,3),定数!$A$6:$A$13,定数!$B$6:$B$13))</f>
        <v/>
      </c>
      <c r="R89" s="93"/>
      <c r="S89" s="94" t="str">
        <f t="shared" si="18"/>
        <v/>
      </c>
      <c r="T89" s="94"/>
      <c r="U89" t="str">
        <f t="shared" si="17"/>
        <v/>
      </c>
      <c r="V89" t="str">
        <f t="shared" si="17"/>
        <v/>
      </c>
      <c r="W89" s="40" t="str">
        <f t="shared" si="19"/>
        <v/>
      </c>
      <c r="X89" s="41" t="str">
        <f t="shared" si="20"/>
        <v/>
      </c>
      <c r="Y89" t="str">
        <f t="shared" si="14"/>
        <v/>
      </c>
      <c r="Z89" t="str">
        <f t="shared" si="15"/>
        <v/>
      </c>
    </row>
    <row r="90" spans="1:26" x14ac:dyDescent="0.15">
      <c r="A90" s="34">
        <v>82</v>
      </c>
      <c r="B90" s="89" t="str">
        <f t="shared" si="13"/>
        <v/>
      </c>
      <c r="C90" s="89"/>
      <c r="D90" s="34"/>
      <c r="E90" s="8"/>
      <c r="F90" s="34"/>
      <c r="G90" s="92"/>
      <c r="H90" s="92"/>
      <c r="I90" s="34"/>
      <c r="J90" s="95" t="str">
        <f t="shared" si="16"/>
        <v/>
      </c>
      <c r="K90" s="96"/>
      <c r="L90" s="6" t="str">
        <f>IF(I90="","",(J90/I90)/LOOKUP(RIGHT($C$2,3),定数!$A$6:$A$13,定数!$B$6:$B$13))</f>
        <v/>
      </c>
      <c r="M90" s="34"/>
      <c r="N90" s="8"/>
      <c r="O90" s="92"/>
      <c r="P90" s="92"/>
      <c r="Q90" s="93" t="str">
        <f>IF(O90="","",S90*L90*LOOKUP(RIGHT($C$2,3),定数!$A$6:$A$13,定数!$B$6:$B$13))</f>
        <v/>
      </c>
      <c r="R90" s="93"/>
      <c r="S90" s="94" t="str">
        <f t="shared" si="18"/>
        <v/>
      </c>
      <c r="T90" s="94"/>
      <c r="U90" t="str">
        <f t="shared" si="17"/>
        <v/>
      </c>
      <c r="V90" t="str">
        <f t="shared" si="17"/>
        <v/>
      </c>
      <c r="W90" s="40" t="str">
        <f t="shared" si="19"/>
        <v/>
      </c>
      <c r="X90" s="41" t="str">
        <f t="shared" si="20"/>
        <v/>
      </c>
      <c r="Y90" t="str">
        <f t="shared" si="14"/>
        <v/>
      </c>
      <c r="Z90" t="str">
        <f t="shared" si="15"/>
        <v/>
      </c>
    </row>
    <row r="91" spans="1:26" x14ac:dyDescent="0.15">
      <c r="A91" s="34">
        <v>83</v>
      </c>
      <c r="B91" s="89" t="str">
        <f t="shared" si="13"/>
        <v/>
      </c>
      <c r="C91" s="89"/>
      <c r="D91" s="34"/>
      <c r="E91" s="8"/>
      <c r="F91" s="34"/>
      <c r="G91" s="92"/>
      <c r="H91" s="92"/>
      <c r="I91" s="34"/>
      <c r="J91" s="95" t="str">
        <f t="shared" si="16"/>
        <v/>
      </c>
      <c r="K91" s="96"/>
      <c r="L91" s="6" t="str">
        <f>IF(I91="","",(J91/I91)/LOOKUP(RIGHT($C$2,3),定数!$A$6:$A$13,定数!$B$6:$B$13))</f>
        <v/>
      </c>
      <c r="M91" s="34"/>
      <c r="N91" s="8"/>
      <c r="O91" s="92"/>
      <c r="P91" s="92"/>
      <c r="Q91" s="93" t="str">
        <f>IF(O91="","",S91*L91*LOOKUP(RIGHT($C$2,3),定数!$A$6:$A$13,定数!$B$6:$B$13))</f>
        <v/>
      </c>
      <c r="R91" s="93"/>
      <c r="S91" s="94" t="str">
        <f t="shared" si="18"/>
        <v/>
      </c>
      <c r="T91" s="94"/>
      <c r="U91" t="str">
        <f t="shared" ref="U91:V106" si="21">IF(R91&lt;&gt;"",IF(R91&lt;0,1+U90,0),"")</f>
        <v/>
      </c>
      <c r="V91" t="str">
        <f t="shared" si="21"/>
        <v/>
      </c>
      <c r="W91" s="40" t="str">
        <f t="shared" si="19"/>
        <v/>
      </c>
      <c r="X91" s="41" t="str">
        <f t="shared" si="20"/>
        <v/>
      </c>
      <c r="Y91" t="str">
        <f t="shared" si="14"/>
        <v/>
      </c>
      <c r="Z91" t="str">
        <f t="shared" si="15"/>
        <v/>
      </c>
    </row>
    <row r="92" spans="1:26" x14ac:dyDescent="0.15">
      <c r="A92" s="34">
        <v>84</v>
      </c>
      <c r="B92" s="89" t="str">
        <f t="shared" si="13"/>
        <v/>
      </c>
      <c r="C92" s="89"/>
      <c r="D92" s="34"/>
      <c r="E92" s="8"/>
      <c r="F92" s="34"/>
      <c r="G92" s="92"/>
      <c r="H92" s="92"/>
      <c r="I92" s="34"/>
      <c r="J92" s="95" t="str">
        <f t="shared" si="16"/>
        <v/>
      </c>
      <c r="K92" s="96"/>
      <c r="L92" s="6" t="str">
        <f>IF(I92="","",(J92/I92)/LOOKUP(RIGHT($C$2,3),定数!$A$6:$A$13,定数!$B$6:$B$13))</f>
        <v/>
      </c>
      <c r="M92" s="34"/>
      <c r="N92" s="8"/>
      <c r="O92" s="92"/>
      <c r="P92" s="92"/>
      <c r="Q92" s="93" t="str">
        <f>IF(O92="","",S92*L92*LOOKUP(RIGHT($C$2,3),定数!$A$6:$A$13,定数!$B$6:$B$13))</f>
        <v/>
      </c>
      <c r="R92" s="93"/>
      <c r="S92" s="94" t="str">
        <f t="shared" si="18"/>
        <v/>
      </c>
      <c r="T92" s="94"/>
      <c r="U92" t="str">
        <f t="shared" si="21"/>
        <v/>
      </c>
      <c r="V92" t="str">
        <f t="shared" si="21"/>
        <v/>
      </c>
      <c r="W92" s="40" t="str">
        <f t="shared" si="19"/>
        <v/>
      </c>
      <c r="X92" s="41" t="str">
        <f t="shared" si="20"/>
        <v/>
      </c>
      <c r="Y92" t="str">
        <f t="shared" si="14"/>
        <v/>
      </c>
      <c r="Z92" t="str">
        <f t="shared" si="15"/>
        <v/>
      </c>
    </row>
    <row r="93" spans="1:26" x14ac:dyDescent="0.15">
      <c r="A93" s="34">
        <v>85</v>
      </c>
      <c r="B93" s="89" t="str">
        <f t="shared" si="13"/>
        <v/>
      </c>
      <c r="C93" s="89"/>
      <c r="D93" s="34"/>
      <c r="E93" s="8"/>
      <c r="F93" s="34"/>
      <c r="G93" s="92"/>
      <c r="H93" s="92"/>
      <c r="I93" s="34"/>
      <c r="J93" s="95" t="str">
        <f t="shared" si="16"/>
        <v/>
      </c>
      <c r="K93" s="96"/>
      <c r="L93" s="6" t="str">
        <f>IF(I93="","",(J93/I93)/LOOKUP(RIGHT($C$2,3),定数!$A$6:$A$13,定数!$B$6:$B$13))</f>
        <v/>
      </c>
      <c r="M93" s="34"/>
      <c r="N93" s="8"/>
      <c r="O93" s="92"/>
      <c r="P93" s="92"/>
      <c r="Q93" s="93" t="str">
        <f>IF(O93="","",S93*L93*LOOKUP(RIGHT($C$2,3),定数!$A$6:$A$13,定数!$B$6:$B$13))</f>
        <v/>
      </c>
      <c r="R93" s="93"/>
      <c r="S93" s="94" t="str">
        <f t="shared" si="18"/>
        <v/>
      </c>
      <c r="T93" s="94"/>
      <c r="U93" t="str">
        <f t="shared" si="21"/>
        <v/>
      </c>
      <c r="V93" t="str">
        <f t="shared" si="21"/>
        <v/>
      </c>
      <c r="W93" s="40" t="str">
        <f t="shared" si="19"/>
        <v/>
      </c>
      <c r="X93" s="41" t="str">
        <f t="shared" si="20"/>
        <v/>
      </c>
      <c r="Y93" t="str">
        <f t="shared" si="14"/>
        <v/>
      </c>
      <c r="Z93" t="str">
        <f t="shared" si="15"/>
        <v/>
      </c>
    </row>
    <row r="94" spans="1:26" x14ac:dyDescent="0.15">
      <c r="A94" s="34">
        <v>86</v>
      </c>
      <c r="B94" s="89" t="str">
        <f t="shared" si="13"/>
        <v/>
      </c>
      <c r="C94" s="89"/>
      <c r="D94" s="34"/>
      <c r="E94" s="8"/>
      <c r="F94" s="34"/>
      <c r="G94" s="92"/>
      <c r="H94" s="92"/>
      <c r="I94" s="34"/>
      <c r="J94" s="95" t="str">
        <f t="shared" si="16"/>
        <v/>
      </c>
      <c r="K94" s="96"/>
      <c r="L94" s="6" t="str">
        <f>IF(I94="","",(J94/I94)/LOOKUP(RIGHT($C$2,3),定数!$A$6:$A$13,定数!$B$6:$B$13))</f>
        <v/>
      </c>
      <c r="M94" s="34"/>
      <c r="N94" s="8"/>
      <c r="O94" s="92"/>
      <c r="P94" s="92"/>
      <c r="Q94" s="93" t="str">
        <f>IF(O94="","",S94*L94*LOOKUP(RIGHT($C$2,3),定数!$A$6:$A$13,定数!$B$6:$B$13))</f>
        <v/>
      </c>
      <c r="R94" s="93"/>
      <c r="S94" s="94" t="str">
        <f t="shared" si="18"/>
        <v/>
      </c>
      <c r="T94" s="94"/>
      <c r="U94" t="str">
        <f t="shared" si="21"/>
        <v/>
      </c>
      <c r="V94" t="str">
        <f t="shared" si="21"/>
        <v/>
      </c>
      <c r="W94" s="40" t="str">
        <f t="shared" si="19"/>
        <v/>
      </c>
      <c r="X94" s="41" t="str">
        <f t="shared" si="20"/>
        <v/>
      </c>
      <c r="Y94" t="str">
        <f t="shared" si="14"/>
        <v/>
      </c>
      <c r="Z94" t="str">
        <f t="shared" si="15"/>
        <v/>
      </c>
    </row>
    <row r="95" spans="1:26" x14ac:dyDescent="0.15">
      <c r="A95" s="34">
        <v>87</v>
      </c>
      <c r="B95" s="89" t="str">
        <f t="shared" si="13"/>
        <v/>
      </c>
      <c r="C95" s="89"/>
      <c r="D95" s="34"/>
      <c r="E95" s="8"/>
      <c r="F95" s="34"/>
      <c r="G95" s="92"/>
      <c r="H95" s="92"/>
      <c r="I95" s="34"/>
      <c r="J95" s="95" t="str">
        <f t="shared" si="16"/>
        <v/>
      </c>
      <c r="K95" s="96"/>
      <c r="L95" s="6" t="str">
        <f>IF(I95="","",(J95/I95)/LOOKUP(RIGHT($C$2,3),定数!$A$6:$A$13,定数!$B$6:$B$13))</f>
        <v/>
      </c>
      <c r="M95" s="34"/>
      <c r="N95" s="8"/>
      <c r="O95" s="92"/>
      <c r="P95" s="92"/>
      <c r="Q95" s="93" t="str">
        <f>IF(O95="","",S95*L95*LOOKUP(RIGHT($C$2,3),定数!$A$6:$A$13,定数!$B$6:$B$13))</f>
        <v/>
      </c>
      <c r="R95" s="93"/>
      <c r="S95" s="94" t="str">
        <f t="shared" si="18"/>
        <v/>
      </c>
      <c r="T95" s="94"/>
      <c r="U95" t="str">
        <f t="shared" si="21"/>
        <v/>
      </c>
      <c r="V95" t="str">
        <f t="shared" si="21"/>
        <v/>
      </c>
      <c r="W95" s="40" t="str">
        <f t="shared" si="19"/>
        <v/>
      </c>
      <c r="X95" s="41" t="str">
        <f t="shared" si="20"/>
        <v/>
      </c>
      <c r="Y95" t="str">
        <f t="shared" si="14"/>
        <v/>
      </c>
      <c r="Z95" t="str">
        <f t="shared" si="15"/>
        <v/>
      </c>
    </row>
    <row r="96" spans="1:26" x14ac:dyDescent="0.15">
      <c r="A96" s="34">
        <v>88</v>
      </c>
      <c r="B96" s="89" t="str">
        <f t="shared" si="13"/>
        <v/>
      </c>
      <c r="C96" s="89"/>
      <c r="D96" s="34"/>
      <c r="E96" s="8"/>
      <c r="F96" s="34"/>
      <c r="G96" s="92"/>
      <c r="H96" s="92"/>
      <c r="I96" s="34"/>
      <c r="J96" s="95" t="str">
        <f t="shared" si="16"/>
        <v/>
      </c>
      <c r="K96" s="96"/>
      <c r="L96" s="6" t="str">
        <f>IF(I96="","",(J96/I96)/LOOKUP(RIGHT($C$2,3),定数!$A$6:$A$13,定数!$B$6:$B$13))</f>
        <v/>
      </c>
      <c r="M96" s="34"/>
      <c r="N96" s="8"/>
      <c r="O96" s="92"/>
      <c r="P96" s="92"/>
      <c r="Q96" s="93" t="str">
        <f>IF(O96="","",S96*L96*LOOKUP(RIGHT($C$2,3),定数!$A$6:$A$13,定数!$B$6:$B$13))</f>
        <v/>
      </c>
      <c r="R96" s="93"/>
      <c r="S96" s="94" t="str">
        <f t="shared" si="18"/>
        <v/>
      </c>
      <c r="T96" s="94"/>
      <c r="U96" t="str">
        <f t="shared" si="21"/>
        <v/>
      </c>
      <c r="V96" t="str">
        <f t="shared" si="21"/>
        <v/>
      </c>
      <c r="W96" s="40" t="str">
        <f t="shared" si="19"/>
        <v/>
      </c>
      <c r="X96" s="41" t="str">
        <f t="shared" si="20"/>
        <v/>
      </c>
      <c r="Y96" t="str">
        <f t="shared" si="14"/>
        <v/>
      </c>
      <c r="Z96" t="str">
        <f t="shared" si="15"/>
        <v/>
      </c>
    </row>
    <row r="97" spans="1:26" x14ac:dyDescent="0.15">
      <c r="A97" s="34">
        <v>89</v>
      </c>
      <c r="B97" s="89" t="str">
        <f t="shared" si="13"/>
        <v/>
      </c>
      <c r="C97" s="89"/>
      <c r="D97" s="34"/>
      <c r="E97" s="8"/>
      <c r="F97" s="34"/>
      <c r="G97" s="92"/>
      <c r="H97" s="92"/>
      <c r="I97" s="34"/>
      <c r="J97" s="95" t="str">
        <f t="shared" si="16"/>
        <v/>
      </c>
      <c r="K97" s="96"/>
      <c r="L97" s="6" t="str">
        <f>IF(I97="","",(J97/I97)/LOOKUP(RIGHT($C$2,3),定数!$A$6:$A$13,定数!$B$6:$B$13))</f>
        <v/>
      </c>
      <c r="M97" s="34"/>
      <c r="N97" s="8"/>
      <c r="O97" s="92"/>
      <c r="P97" s="92"/>
      <c r="Q97" s="93" t="str">
        <f>IF(O97="","",S97*L97*LOOKUP(RIGHT($C$2,3),定数!$A$6:$A$13,定数!$B$6:$B$13))</f>
        <v/>
      </c>
      <c r="R97" s="93"/>
      <c r="S97" s="94" t="str">
        <f t="shared" si="18"/>
        <v/>
      </c>
      <c r="T97" s="94"/>
      <c r="U97" t="str">
        <f t="shared" si="21"/>
        <v/>
      </c>
      <c r="V97" t="str">
        <f t="shared" si="21"/>
        <v/>
      </c>
      <c r="W97" s="40" t="str">
        <f t="shared" si="19"/>
        <v/>
      </c>
      <c r="X97" s="41" t="str">
        <f t="shared" si="20"/>
        <v/>
      </c>
      <c r="Y97" t="str">
        <f t="shared" si="14"/>
        <v/>
      </c>
      <c r="Z97" t="str">
        <f t="shared" si="15"/>
        <v/>
      </c>
    </row>
    <row r="98" spans="1:26" x14ac:dyDescent="0.15">
      <c r="A98" s="34">
        <v>90</v>
      </c>
      <c r="B98" s="89" t="str">
        <f t="shared" si="13"/>
        <v/>
      </c>
      <c r="C98" s="89"/>
      <c r="D98" s="34"/>
      <c r="E98" s="8"/>
      <c r="F98" s="34"/>
      <c r="G98" s="92"/>
      <c r="H98" s="92"/>
      <c r="I98" s="34"/>
      <c r="J98" s="95" t="str">
        <f t="shared" si="16"/>
        <v/>
      </c>
      <c r="K98" s="96"/>
      <c r="L98" s="6" t="str">
        <f>IF(I98="","",(J98/I98)/LOOKUP(RIGHT($C$2,3),定数!$A$6:$A$13,定数!$B$6:$B$13))</f>
        <v/>
      </c>
      <c r="M98" s="34"/>
      <c r="N98" s="8"/>
      <c r="O98" s="92"/>
      <c r="P98" s="92"/>
      <c r="Q98" s="93" t="str">
        <f>IF(O98="","",S98*L98*LOOKUP(RIGHT($C$2,3),定数!$A$6:$A$13,定数!$B$6:$B$13))</f>
        <v/>
      </c>
      <c r="R98" s="93"/>
      <c r="S98" s="94" t="str">
        <f t="shared" si="18"/>
        <v/>
      </c>
      <c r="T98" s="94"/>
      <c r="U98" t="str">
        <f t="shared" si="21"/>
        <v/>
      </c>
      <c r="V98" t="str">
        <f t="shared" si="21"/>
        <v/>
      </c>
      <c r="W98" s="40" t="str">
        <f t="shared" si="19"/>
        <v/>
      </c>
      <c r="X98" s="41" t="str">
        <f t="shared" si="20"/>
        <v/>
      </c>
      <c r="Y98" t="str">
        <f t="shared" si="14"/>
        <v/>
      </c>
      <c r="Z98" t="str">
        <f t="shared" si="15"/>
        <v/>
      </c>
    </row>
    <row r="99" spans="1:26" x14ac:dyDescent="0.15">
      <c r="A99" s="34">
        <v>91</v>
      </c>
      <c r="B99" s="89" t="str">
        <f t="shared" si="13"/>
        <v/>
      </c>
      <c r="C99" s="89"/>
      <c r="D99" s="34"/>
      <c r="E99" s="8"/>
      <c r="F99" s="34"/>
      <c r="G99" s="92"/>
      <c r="H99" s="92"/>
      <c r="I99" s="34"/>
      <c r="J99" s="95" t="str">
        <f t="shared" si="16"/>
        <v/>
      </c>
      <c r="K99" s="96"/>
      <c r="L99" s="6" t="str">
        <f>IF(I99="","",(J99/I99)/LOOKUP(RIGHT($C$2,3),定数!$A$6:$A$13,定数!$B$6:$B$13))</f>
        <v/>
      </c>
      <c r="M99" s="34"/>
      <c r="N99" s="8"/>
      <c r="O99" s="92"/>
      <c r="P99" s="92"/>
      <c r="Q99" s="93" t="str">
        <f>IF(O99="","",S99*L99*LOOKUP(RIGHT($C$2,3),定数!$A$6:$A$13,定数!$B$6:$B$13))</f>
        <v/>
      </c>
      <c r="R99" s="93"/>
      <c r="S99" s="94" t="str">
        <f t="shared" si="18"/>
        <v/>
      </c>
      <c r="T99" s="94"/>
      <c r="U99" t="str">
        <f t="shared" si="21"/>
        <v/>
      </c>
      <c r="V99" t="str">
        <f t="shared" si="21"/>
        <v/>
      </c>
      <c r="W99" s="40" t="str">
        <f t="shared" si="19"/>
        <v/>
      </c>
      <c r="X99" s="41" t="str">
        <f t="shared" si="20"/>
        <v/>
      </c>
      <c r="Y99" t="str">
        <f t="shared" si="14"/>
        <v/>
      </c>
      <c r="Z99" t="str">
        <f t="shared" si="15"/>
        <v/>
      </c>
    </row>
    <row r="100" spans="1:26" x14ac:dyDescent="0.15">
      <c r="A100" s="34">
        <v>92</v>
      </c>
      <c r="B100" s="89" t="str">
        <f t="shared" si="13"/>
        <v/>
      </c>
      <c r="C100" s="89"/>
      <c r="D100" s="34"/>
      <c r="E100" s="8"/>
      <c r="F100" s="34"/>
      <c r="G100" s="92"/>
      <c r="H100" s="92"/>
      <c r="I100" s="34"/>
      <c r="J100" s="95" t="str">
        <f t="shared" si="16"/>
        <v/>
      </c>
      <c r="K100" s="96"/>
      <c r="L100" s="6" t="str">
        <f>IF(I100="","",(J100/I100)/LOOKUP(RIGHT($C$2,3),定数!$A$6:$A$13,定数!$B$6:$B$13))</f>
        <v/>
      </c>
      <c r="M100" s="34"/>
      <c r="N100" s="8"/>
      <c r="O100" s="92"/>
      <c r="P100" s="92"/>
      <c r="Q100" s="93" t="str">
        <f>IF(O100="","",S100*L100*LOOKUP(RIGHT($C$2,3),定数!$A$6:$A$13,定数!$B$6:$B$13))</f>
        <v/>
      </c>
      <c r="R100" s="93"/>
      <c r="S100" s="94" t="str">
        <f t="shared" si="18"/>
        <v/>
      </c>
      <c r="T100" s="94"/>
      <c r="U100" t="str">
        <f t="shared" si="21"/>
        <v/>
      </c>
      <c r="V100" t="str">
        <f t="shared" si="21"/>
        <v/>
      </c>
      <c r="W100" s="40" t="str">
        <f t="shared" si="19"/>
        <v/>
      </c>
      <c r="X100" s="41" t="str">
        <f t="shared" si="20"/>
        <v/>
      </c>
      <c r="Y100" t="str">
        <f t="shared" si="14"/>
        <v/>
      </c>
      <c r="Z100" t="str">
        <f t="shared" si="15"/>
        <v/>
      </c>
    </row>
    <row r="101" spans="1:26" x14ac:dyDescent="0.15">
      <c r="A101" s="34">
        <v>93</v>
      </c>
      <c r="B101" s="89" t="str">
        <f t="shared" si="13"/>
        <v/>
      </c>
      <c r="C101" s="89"/>
      <c r="D101" s="34"/>
      <c r="E101" s="8"/>
      <c r="F101" s="34"/>
      <c r="G101" s="92"/>
      <c r="H101" s="92"/>
      <c r="I101" s="34"/>
      <c r="J101" s="95" t="str">
        <f t="shared" si="16"/>
        <v/>
      </c>
      <c r="K101" s="96"/>
      <c r="L101" s="6" t="str">
        <f>IF(I101="","",(J101/I101)/LOOKUP(RIGHT($C$2,3),定数!$A$6:$A$13,定数!$B$6:$B$13))</f>
        <v/>
      </c>
      <c r="M101" s="34"/>
      <c r="N101" s="8"/>
      <c r="O101" s="92"/>
      <c r="P101" s="92"/>
      <c r="Q101" s="93" t="str">
        <f>IF(O101="","",S101*L101*LOOKUP(RIGHT($C$2,3),定数!$A$6:$A$13,定数!$B$6:$B$13))</f>
        <v/>
      </c>
      <c r="R101" s="93"/>
      <c r="S101" s="94" t="str">
        <f t="shared" si="18"/>
        <v/>
      </c>
      <c r="T101" s="94"/>
      <c r="U101" t="str">
        <f t="shared" si="21"/>
        <v/>
      </c>
      <c r="V101" t="str">
        <f t="shared" si="21"/>
        <v/>
      </c>
      <c r="W101" s="40" t="str">
        <f t="shared" si="19"/>
        <v/>
      </c>
      <c r="X101" s="41" t="str">
        <f t="shared" si="20"/>
        <v/>
      </c>
      <c r="Y101" t="str">
        <f t="shared" si="14"/>
        <v/>
      </c>
      <c r="Z101" t="str">
        <f t="shared" si="15"/>
        <v/>
      </c>
    </row>
    <row r="102" spans="1:26" x14ac:dyDescent="0.15">
      <c r="A102" s="34">
        <v>94</v>
      </c>
      <c r="B102" s="89" t="str">
        <f t="shared" si="13"/>
        <v/>
      </c>
      <c r="C102" s="89"/>
      <c r="D102" s="34"/>
      <c r="E102" s="8"/>
      <c r="F102" s="34"/>
      <c r="G102" s="92"/>
      <c r="H102" s="92"/>
      <c r="I102" s="34"/>
      <c r="J102" s="95" t="str">
        <f t="shared" si="16"/>
        <v/>
      </c>
      <c r="K102" s="96"/>
      <c r="L102" s="6" t="str">
        <f>IF(I102="","",(J102/I102)/LOOKUP(RIGHT($C$2,3),定数!$A$6:$A$13,定数!$B$6:$B$13))</f>
        <v/>
      </c>
      <c r="M102" s="34"/>
      <c r="N102" s="8"/>
      <c r="O102" s="92"/>
      <c r="P102" s="92"/>
      <c r="Q102" s="93" t="str">
        <f>IF(O102="","",S102*L102*LOOKUP(RIGHT($C$2,3),定数!$A$6:$A$13,定数!$B$6:$B$13))</f>
        <v/>
      </c>
      <c r="R102" s="93"/>
      <c r="S102" s="94" t="str">
        <f t="shared" si="18"/>
        <v/>
      </c>
      <c r="T102" s="94"/>
      <c r="U102" t="str">
        <f t="shared" si="21"/>
        <v/>
      </c>
      <c r="V102" t="str">
        <f t="shared" si="21"/>
        <v/>
      </c>
      <c r="W102" s="40" t="str">
        <f t="shared" si="19"/>
        <v/>
      </c>
      <c r="X102" s="41" t="str">
        <f t="shared" si="20"/>
        <v/>
      </c>
      <c r="Y102" t="str">
        <f t="shared" si="14"/>
        <v/>
      </c>
      <c r="Z102" t="str">
        <f t="shared" si="15"/>
        <v/>
      </c>
    </row>
    <row r="103" spans="1:26" x14ac:dyDescent="0.15">
      <c r="A103" s="34">
        <v>95</v>
      </c>
      <c r="B103" s="89" t="str">
        <f t="shared" si="13"/>
        <v/>
      </c>
      <c r="C103" s="89"/>
      <c r="D103" s="34"/>
      <c r="E103" s="8"/>
      <c r="F103" s="34"/>
      <c r="G103" s="92"/>
      <c r="H103" s="92"/>
      <c r="I103" s="34"/>
      <c r="J103" s="95" t="str">
        <f t="shared" si="16"/>
        <v/>
      </c>
      <c r="K103" s="96"/>
      <c r="L103" s="6" t="str">
        <f>IF(I103="","",(J103/I103)/LOOKUP(RIGHT($C$2,3),定数!$A$6:$A$13,定数!$B$6:$B$13))</f>
        <v/>
      </c>
      <c r="M103" s="34"/>
      <c r="N103" s="8"/>
      <c r="O103" s="92"/>
      <c r="P103" s="92"/>
      <c r="Q103" s="93" t="str">
        <f>IF(O103="","",S103*L103*LOOKUP(RIGHT($C$2,3),定数!$A$6:$A$13,定数!$B$6:$B$13))</f>
        <v/>
      </c>
      <c r="R103" s="93"/>
      <c r="S103" s="94" t="str">
        <f t="shared" si="18"/>
        <v/>
      </c>
      <c r="T103" s="94"/>
      <c r="U103" t="str">
        <f t="shared" si="21"/>
        <v/>
      </c>
      <c r="V103" t="str">
        <f t="shared" si="21"/>
        <v/>
      </c>
      <c r="W103" s="40" t="str">
        <f t="shared" si="19"/>
        <v/>
      </c>
      <c r="X103" s="41" t="str">
        <f t="shared" si="20"/>
        <v/>
      </c>
      <c r="Y103" t="str">
        <f t="shared" si="14"/>
        <v/>
      </c>
      <c r="Z103" t="str">
        <f t="shared" si="15"/>
        <v/>
      </c>
    </row>
    <row r="104" spans="1:26" x14ac:dyDescent="0.15">
      <c r="A104" s="34">
        <v>96</v>
      </c>
      <c r="B104" s="89" t="str">
        <f t="shared" si="13"/>
        <v/>
      </c>
      <c r="C104" s="89"/>
      <c r="D104" s="34"/>
      <c r="E104" s="8"/>
      <c r="F104" s="34"/>
      <c r="G104" s="92"/>
      <c r="H104" s="92"/>
      <c r="I104" s="34"/>
      <c r="J104" s="95" t="str">
        <f t="shared" si="16"/>
        <v/>
      </c>
      <c r="K104" s="96"/>
      <c r="L104" s="6" t="str">
        <f>IF(I104="","",(J104/I104)/LOOKUP(RIGHT($C$2,3),定数!$A$6:$A$13,定数!$B$6:$B$13))</f>
        <v/>
      </c>
      <c r="M104" s="34"/>
      <c r="N104" s="8"/>
      <c r="O104" s="92"/>
      <c r="P104" s="92"/>
      <c r="Q104" s="93" t="str">
        <f>IF(O104="","",S104*L104*LOOKUP(RIGHT($C$2,3),定数!$A$6:$A$13,定数!$B$6:$B$13))</f>
        <v/>
      </c>
      <c r="R104" s="93"/>
      <c r="S104" s="94" t="str">
        <f t="shared" si="18"/>
        <v/>
      </c>
      <c r="T104" s="94"/>
      <c r="U104" t="str">
        <f t="shared" si="21"/>
        <v/>
      </c>
      <c r="V104" t="str">
        <f t="shared" si="21"/>
        <v/>
      </c>
      <c r="W104" s="40" t="str">
        <f t="shared" si="19"/>
        <v/>
      </c>
      <c r="X104" s="41" t="str">
        <f t="shared" si="20"/>
        <v/>
      </c>
      <c r="Y104" t="str">
        <f t="shared" si="14"/>
        <v/>
      </c>
      <c r="Z104" t="str">
        <f t="shared" si="15"/>
        <v/>
      </c>
    </row>
    <row r="105" spans="1:26" x14ac:dyDescent="0.15">
      <c r="A105" s="34">
        <v>97</v>
      </c>
      <c r="B105" s="89" t="str">
        <f t="shared" si="13"/>
        <v/>
      </c>
      <c r="C105" s="89"/>
      <c r="D105" s="34"/>
      <c r="E105" s="8"/>
      <c r="F105" s="34"/>
      <c r="G105" s="92"/>
      <c r="H105" s="92"/>
      <c r="I105" s="34"/>
      <c r="J105" s="95" t="str">
        <f t="shared" si="16"/>
        <v/>
      </c>
      <c r="K105" s="96"/>
      <c r="L105" s="6" t="str">
        <f>IF(I105="","",(J105/I105)/LOOKUP(RIGHT($C$2,3),定数!$A$6:$A$13,定数!$B$6:$B$13))</f>
        <v/>
      </c>
      <c r="M105" s="34"/>
      <c r="N105" s="8"/>
      <c r="O105" s="92"/>
      <c r="P105" s="92"/>
      <c r="Q105" s="93" t="str">
        <f>IF(O105="","",S105*L105*LOOKUP(RIGHT($C$2,3),定数!$A$6:$A$13,定数!$B$6:$B$13))</f>
        <v/>
      </c>
      <c r="R105" s="93"/>
      <c r="S105" s="94" t="str">
        <f t="shared" si="18"/>
        <v/>
      </c>
      <c r="T105" s="94"/>
      <c r="U105" t="str">
        <f t="shared" si="21"/>
        <v/>
      </c>
      <c r="V105" t="str">
        <f t="shared" si="21"/>
        <v/>
      </c>
      <c r="W105" s="40" t="str">
        <f t="shared" si="19"/>
        <v/>
      </c>
      <c r="X105" s="41" t="str">
        <f t="shared" si="20"/>
        <v/>
      </c>
      <c r="Y105" t="str">
        <f t="shared" si="14"/>
        <v/>
      </c>
      <c r="Z105" t="str">
        <f t="shared" si="15"/>
        <v/>
      </c>
    </row>
    <row r="106" spans="1:26" x14ac:dyDescent="0.15">
      <c r="A106" s="34">
        <v>98</v>
      </c>
      <c r="B106" s="89" t="str">
        <f t="shared" si="13"/>
        <v/>
      </c>
      <c r="C106" s="89"/>
      <c r="D106" s="34"/>
      <c r="E106" s="8"/>
      <c r="F106" s="34"/>
      <c r="G106" s="92"/>
      <c r="H106" s="92"/>
      <c r="I106" s="34"/>
      <c r="J106" s="95" t="str">
        <f t="shared" si="16"/>
        <v/>
      </c>
      <c r="K106" s="96"/>
      <c r="L106" s="6" t="str">
        <f>IF(I106="","",(J106/I106)/LOOKUP(RIGHT($C$2,3),定数!$A$6:$A$13,定数!$B$6:$B$13))</f>
        <v/>
      </c>
      <c r="M106" s="34"/>
      <c r="N106" s="8"/>
      <c r="O106" s="92"/>
      <c r="P106" s="92"/>
      <c r="Q106" s="93" t="str">
        <f>IF(O106="","",S106*L106*LOOKUP(RIGHT($C$2,3),定数!$A$6:$A$13,定数!$B$6:$B$13))</f>
        <v/>
      </c>
      <c r="R106" s="93"/>
      <c r="S106" s="94" t="str">
        <f t="shared" si="18"/>
        <v/>
      </c>
      <c r="T106" s="94"/>
      <c r="U106" t="str">
        <f t="shared" si="21"/>
        <v/>
      </c>
      <c r="V106" t="str">
        <f t="shared" si="21"/>
        <v/>
      </c>
      <c r="W106" s="40" t="str">
        <f t="shared" si="19"/>
        <v/>
      </c>
      <c r="X106" s="41" t="str">
        <f t="shared" si="20"/>
        <v/>
      </c>
      <c r="Y106" t="str">
        <f t="shared" si="14"/>
        <v/>
      </c>
      <c r="Z106" t="str">
        <f t="shared" si="15"/>
        <v/>
      </c>
    </row>
    <row r="107" spans="1:26" x14ac:dyDescent="0.15">
      <c r="A107" s="34">
        <v>99</v>
      </c>
      <c r="B107" s="89" t="str">
        <f t="shared" si="13"/>
        <v/>
      </c>
      <c r="C107" s="89"/>
      <c r="D107" s="34"/>
      <c r="E107" s="8"/>
      <c r="F107" s="34"/>
      <c r="G107" s="92"/>
      <c r="H107" s="92"/>
      <c r="I107" s="34"/>
      <c r="J107" s="95" t="str">
        <f t="shared" si="16"/>
        <v/>
      </c>
      <c r="K107" s="96"/>
      <c r="L107" s="6" t="str">
        <f>IF(I107="","",(J107/I107)/LOOKUP(RIGHT($C$2,3),定数!$A$6:$A$13,定数!$B$6:$B$13))</f>
        <v/>
      </c>
      <c r="M107" s="34"/>
      <c r="N107" s="8"/>
      <c r="O107" s="92"/>
      <c r="P107" s="92"/>
      <c r="Q107" s="93" t="str">
        <f>IF(O107="","",S107*L107*LOOKUP(RIGHT($C$2,3),定数!$A$6:$A$13,定数!$B$6:$B$13))</f>
        <v/>
      </c>
      <c r="R107" s="93"/>
      <c r="S107" s="94" t="str">
        <f t="shared" si="18"/>
        <v/>
      </c>
      <c r="T107" s="94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9"/>
        <v/>
      </c>
      <c r="X107" s="41" t="str">
        <f t="shared" si="20"/>
        <v/>
      </c>
      <c r="Y107" t="str">
        <f t="shared" si="14"/>
        <v/>
      </c>
      <c r="Z107" t="str">
        <f t="shared" si="15"/>
        <v/>
      </c>
    </row>
    <row r="108" spans="1:26" x14ac:dyDescent="0.15">
      <c r="A108" s="34">
        <v>100</v>
      </c>
      <c r="B108" s="89" t="str">
        <f t="shared" si="13"/>
        <v/>
      </c>
      <c r="C108" s="89"/>
      <c r="D108" s="34"/>
      <c r="E108" s="8"/>
      <c r="F108" s="34"/>
      <c r="G108" s="92"/>
      <c r="H108" s="92"/>
      <c r="I108" s="34"/>
      <c r="J108" s="95" t="str">
        <f t="shared" si="16"/>
        <v/>
      </c>
      <c r="K108" s="96"/>
      <c r="L108" s="6" t="str">
        <f>IF(I108="","",(J108/I108)/LOOKUP(RIGHT($C$2,3),定数!$A$6:$A$13,定数!$B$6:$B$13))</f>
        <v/>
      </c>
      <c r="M108" s="34"/>
      <c r="N108" s="8"/>
      <c r="O108" s="92"/>
      <c r="P108" s="92"/>
      <c r="Q108" s="93" t="str">
        <f>IF(O108="","",S108*L108*LOOKUP(RIGHT($C$2,3),定数!$A$6:$A$13,定数!$B$6:$B$13))</f>
        <v/>
      </c>
      <c r="R108" s="93"/>
      <c r="S108" s="94" t="str">
        <f t="shared" si="18"/>
        <v/>
      </c>
      <c r="T108" s="94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9"/>
        <v/>
      </c>
      <c r="X108" s="41" t="str">
        <f t="shared" si="20"/>
        <v/>
      </c>
      <c r="Y108" t="str">
        <f t="shared" si="14"/>
        <v/>
      </c>
      <c r="Z108" t="str">
        <f t="shared" si="15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A4:B4"/>
    <mergeCell ref="C4:D4"/>
    <mergeCell ref="E4:F4"/>
    <mergeCell ref="G4:H4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I4:J4"/>
    <mergeCell ref="K4:L4"/>
    <mergeCell ref="M4:N4"/>
    <mergeCell ref="O4:P4"/>
    <mergeCell ref="I5:J5"/>
    <mergeCell ref="K5:L5"/>
    <mergeCell ref="O5:P5"/>
    <mergeCell ref="E2:F2"/>
    <mergeCell ref="G2:H2"/>
    <mergeCell ref="Q7:T7"/>
    <mergeCell ref="G8:H8"/>
    <mergeCell ref="J8:K8"/>
    <mergeCell ref="O8:P8"/>
    <mergeCell ref="Q8:R8"/>
    <mergeCell ref="S8:T8"/>
    <mergeCell ref="A7:A8"/>
    <mergeCell ref="B7:C8"/>
    <mergeCell ref="D7:H7"/>
    <mergeCell ref="I7:K7"/>
    <mergeCell ref="L7:L8"/>
    <mergeCell ref="M7:P7"/>
    <mergeCell ref="B10:C10"/>
    <mergeCell ref="G10:H10"/>
    <mergeCell ref="J10:K10"/>
    <mergeCell ref="O10:P10"/>
    <mergeCell ref="Q10:R10"/>
    <mergeCell ref="S10:T10"/>
    <mergeCell ref="B9:C9"/>
    <mergeCell ref="G9:H9"/>
    <mergeCell ref="J9:K9"/>
    <mergeCell ref="O9:P9"/>
    <mergeCell ref="Q9:R9"/>
    <mergeCell ref="S9:T9"/>
    <mergeCell ref="B12:C12"/>
    <mergeCell ref="G12:H12"/>
    <mergeCell ref="J12:K12"/>
    <mergeCell ref="O12:P12"/>
    <mergeCell ref="Q12:R12"/>
    <mergeCell ref="S12:T12"/>
    <mergeCell ref="B11:C11"/>
    <mergeCell ref="G11:H11"/>
    <mergeCell ref="J11:K11"/>
    <mergeCell ref="O11:P11"/>
    <mergeCell ref="Q11:R11"/>
    <mergeCell ref="S11:T11"/>
    <mergeCell ref="B14:C14"/>
    <mergeCell ref="G14:H14"/>
    <mergeCell ref="J14:K14"/>
    <mergeCell ref="O14:P14"/>
    <mergeCell ref="Q14:R14"/>
    <mergeCell ref="S14:T14"/>
    <mergeCell ref="B13:C13"/>
    <mergeCell ref="G13:H13"/>
    <mergeCell ref="J13:K13"/>
    <mergeCell ref="O13:P13"/>
    <mergeCell ref="Q13:R13"/>
    <mergeCell ref="S13:T13"/>
    <mergeCell ref="B16:C16"/>
    <mergeCell ref="G16:H16"/>
    <mergeCell ref="J16:K16"/>
    <mergeCell ref="O16:P16"/>
    <mergeCell ref="Q16:R16"/>
    <mergeCell ref="S16:T16"/>
    <mergeCell ref="B15:C15"/>
    <mergeCell ref="G15:H15"/>
    <mergeCell ref="J15:K15"/>
    <mergeCell ref="O15:P15"/>
    <mergeCell ref="Q15:R15"/>
    <mergeCell ref="S15:T15"/>
    <mergeCell ref="B18:C18"/>
    <mergeCell ref="G18:H18"/>
    <mergeCell ref="J18:K18"/>
    <mergeCell ref="O18:P18"/>
    <mergeCell ref="Q18:R18"/>
    <mergeCell ref="S18:T18"/>
    <mergeCell ref="B17:C17"/>
    <mergeCell ref="G17:H17"/>
    <mergeCell ref="J17:K17"/>
    <mergeCell ref="O17:P17"/>
    <mergeCell ref="Q17:R17"/>
    <mergeCell ref="S17:T17"/>
    <mergeCell ref="B20:C20"/>
    <mergeCell ref="G20:H20"/>
    <mergeCell ref="J20:K20"/>
    <mergeCell ref="O20:P20"/>
    <mergeCell ref="Q20:R20"/>
    <mergeCell ref="S20:T20"/>
    <mergeCell ref="B19:C19"/>
    <mergeCell ref="G19:H19"/>
    <mergeCell ref="J19:K19"/>
    <mergeCell ref="O19:P19"/>
    <mergeCell ref="Q19:R19"/>
    <mergeCell ref="S19:T19"/>
    <mergeCell ref="B22:C22"/>
    <mergeCell ref="G22:H22"/>
    <mergeCell ref="J22:K22"/>
    <mergeCell ref="O22:P22"/>
    <mergeCell ref="Q22:R22"/>
    <mergeCell ref="S22:T22"/>
    <mergeCell ref="B21:C21"/>
    <mergeCell ref="G21:H21"/>
    <mergeCell ref="J21:K21"/>
    <mergeCell ref="O21:P21"/>
    <mergeCell ref="Q21:R21"/>
    <mergeCell ref="S21:T21"/>
    <mergeCell ref="B24:C24"/>
    <mergeCell ref="G24:H24"/>
    <mergeCell ref="J24:K24"/>
    <mergeCell ref="O24:P24"/>
    <mergeCell ref="Q24:R24"/>
    <mergeCell ref="S24:T24"/>
    <mergeCell ref="B23:C23"/>
    <mergeCell ref="G23:H23"/>
    <mergeCell ref="J23:K23"/>
    <mergeCell ref="O23:P23"/>
    <mergeCell ref="Q23:R23"/>
    <mergeCell ref="S23:T23"/>
    <mergeCell ref="B26:C26"/>
    <mergeCell ref="G26:H26"/>
    <mergeCell ref="J26:K26"/>
    <mergeCell ref="O26:P26"/>
    <mergeCell ref="Q26:R26"/>
    <mergeCell ref="S26:T26"/>
    <mergeCell ref="B25:C25"/>
    <mergeCell ref="G25:H25"/>
    <mergeCell ref="J25:K25"/>
    <mergeCell ref="O25:P25"/>
    <mergeCell ref="Q25:R25"/>
    <mergeCell ref="S25:T25"/>
    <mergeCell ref="B28:C28"/>
    <mergeCell ref="G28:H28"/>
    <mergeCell ref="J28:K28"/>
    <mergeCell ref="O28:P28"/>
    <mergeCell ref="Q28:R28"/>
    <mergeCell ref="S28:T28"/>
    <mergeCell ref="B27:C27"/>
    <mergeCell ref="G27:H27"/>
    <mergeCell ref="J27:K27"/>
    <mergeCell ref="O27:P27"/>
    <mergeCell ref="Q27:R27"/>
    <mergeCell ref="S27:T27"/>
    <mergeCell ref="B30:C30"/>
    <mergeCell ref="G30:H30"/>
    <mergeCell ref="J30:K30"/>
    <mergeCell ref="O30:P30"/>
    <mergeCell ref="Q30:R30"/>
    <mergeCell ref="S30:T30"/>
    <mergeCell ref="B29:C29"/>
    <mergeCell ref="G29:H29"/>
    <mergeCell ref="J29:K29"/>
    <mergeCell ref="O29:P29"/>
    <mergeCell ref="Q29:R29"/>
    <mergeCell ref="S29:T29"/>
    <mergeCell ref="B32:C32"/>
    <mergeCell ref="G32:H32"/>
    <mergeCell ref="J32:K32"/>
    <mergeCell ref="O32:P32"/>
    <mergeCell ref="Q32:R32"/>
    <mergeCell ref="S32:T32"/>
    <mergeCell ref="B31:C31"/>
    <mergeCell ref="G31:H31"/>
    <mergeCell ref="J31:K31"/>
    <mergeCell ref="O31:P31"/>
    <mergeCell ref="Q31:R31"/>
    <mergeCell ref="S31:T31"/>
    <mergeCell ref="B34:C34"/>
    <mergeCell ref="G34:H34"/>
    <mergeCell ref="J34:K34"/>
    <mergeCell ref="O34:P34"/>
    <mergeCell ref="Q34:R34"/>
    <mergeCell ref="S34:T34"/>
    <mergeCell ref="B33:C33"/>
    <mergeCell ref="G33:H33"/>
    <mergeCell ref="J33:K33"/>
    <mergeCell ref="O33:P33"/>
    <mergeCell ref="Q33:R33"/>
    <mergeCell ref="S33:T33"/>
    <mergeCell ref="B36:C36"/>
    <mergeCell ref="G36:H36"/>
    <mergeCell ref="J36:K36"/>
    <mergeCell ref="O36:P36"/>
    <mergeCell ref="Q36:R36"/>
    <mergeCell ref="S36:T36"/>
    <mergeCell ref="B35:C35"/>
    <mergeCell ref="G35:H35"/>
    <mergeCell ref="J35:K35"/>
    <mergeCell ref="O35:P35"/>
    <mergeCell ref="Q35:R35"/>
    <mergeCell ref="S35:T35"/>
    <mergeCell ref="B38:C38"/>
    <mergeCell ref="G38:H38"/>
    <mergeCell ref="J38:K38"/>
    <mergeCell ref="O38:P38"/>
    <mergeCell ref="Q38:R38"/>
    <mergeCell ref="S38:T38"/>
    <mergeCell ref="B37:C37"/>
    <mergeCell ref="G37:H37"/>
    <mergeCell ref="J37:K37"/>
    <mergeCell ref="O37:P37"/>
    <mergeCell ref="Q37:R37"/>
    <mergeCell ref="S37:T37"/>
    <mergeCell ref="B40:C40"/>
    <mergeCell ref="G40:H40"/>
    <mergeCell ref="J40:K40"/>
    <mergeCell ref="O40:P40"/>
    <mergeCell ref="Q40:R40"/>
    <mergeCell ref="S40:T40"/>
    <mergeCell ref="B39:C39"/>
    <mergeCell ref="G39:H39"/>
    <mergeCell ref="J39:K39"/>
    <mergeCell ref="O39:P39"/>
    <mergeCell ref="Q39:R39"/>
    <mergeCell ref="S39:T39"/>
    <mergeCell ref="B42:C42"/>
    <mergeCell ref="G42:H42"/>
    <mergeCell ref="J42:K42"/>
    <mergeCell ref="O42:P42"/>
    <mergeCell ref="Q42:R42"/>
    <mergeCell ref="S42:T42"/>
    <mergeCell ref="B41:C41"/>
    <mergeCell ref="G41:H41"/>
    <mergeCell ref="J41:K41"/>
    <mergeCell ref="O41:P41"/>
    <mergeCell ref="Q41:R41"/>
    <mergeCell ref="S41:T41"/>
    <mergeCell ref="B44:C44"/>
    <mergeCell ref="G44:H44"/>
    <mergeCell ref="J44:K44"/>
    <mergeCell ref="O44:P44"/>
    <mergeCell ref="Q44:R44"/>
    <mergeCell ref="S44:T44"/>
    <mergeCell ref="B43:C43"/>
    <mergeCell ref="G43:H43"/>
    <mergeCell ref="J43:K43"/>
    <mergeCell ref="O43:P43"/>
    <mergeCell ref="Q43:R43"/>
    <mergeCell ref="S43:T43"/>
    <mergeCell ref="B46:C46"/>
    <mergeCell ref="G46:H46"/>
    <mergeCell ref="J46:K46"/>
    <mergeCell ref="O46:P46"/>
    <mergeCell ref="Q46:R46"/>
    <mergeCell ref="S46:T46"/>
    <mergeCell ref="B45:C45"/>
    <mergeCell ref="G45:H45"/>
    <mergeCell ref="J45:K45"/>
    <mergeCell ref="O45:P45"/>
    <mergeCell ref="Q45:R45"/>
    <mergeCell ref="S45:T45"/>
    <mergeCell ref="B48:C48"/>
    <mergeCell ref="G48:H48"/>
    <mergeCell ref="J48:K48"/>
    <mergeCell ref="O48:P48"/>
    <mergeCell ref="Q48:R48"/>
    <mergeCell ref="S48:T48"/>
    <mergeCell ref="B47:C47"/>
    <mergeCell ref="G47:H47"/>
    <mergeCell ref="J47:K47"/>
    <mergeCell ref="O47:P47"/>
    <mergeCell ref="Q47:R47"/>
    <mergeCell ref="S47:T47"/>
    <mergeCell ref="B50:C50"/>
    <mergeCell ref="G50:H50"/>
    <mergeCell ref="J50:K50"/>
    <mergeCell ref="O50:P50"/>
    <mergeCell ref="Q50:R50"/>
    <mergeCell ref="S50:T50"/>
    <mergeCell ref="B49:C49"/>
    <mergeCell ref="G49:H49"/>
    <mergeCell ref="J49:K49"/>
    <mergeCell ref="O49:P49"/>
    <mergeCell ref="Q49:R49"/>
    <mergeCell ref="S49:T49"/>
    <mergeCell ref="B52:C52"/>
    <mergeCell ref="G52:H52"/>
    <mergeCell ref="J52:K52"/>
    <mergeCell ref="O52:P52"/>
    <mergeCell ref="Q52:R52"/>
    <mergeCell ref="S52:T52"/>
    <mergeCell ref="B51:C51"/>
    <mergeCell ref="G51:H51"/>
    <mergeCell ref="J51:K51"/>
    <mergeCell ref="O51:P51"/>
    <mergeCell ref="Q51:R51"/>
    <mergeCell ref="S51:T51"/>
    <mergeCell ref="B54:C54"/>
    <mergeCell ref="G54:H54"/>
    <mergeCell ref="J54:K54"/>
    <mergeCell ref="O54:P54"/>
    <mergeCell ref="Q54:R54"/>
    <mergeCell ref="S54:T54"/>
    <mergeCell ref="B53:C53"/>
    <mergeCell ref="G53:H53"/>
    <mergeCell ref="J53:K53"/>
    <mergeCell ref="O53:P53"/>
    <mergeCell ref="Q53:R53"/>
    <mergeCell ref="S53:T53"/>
    <mergeCell ref="B56:C56"/>
    <mergeCell ref="G56:H56"/>
    <mergeCell ref="J56:K56"/>
    <mergeCell ref="O56:P56"/>
    <mergeCell ref="Q56:R56"/>
    <mergeCell ref="S56:T56"/>
    <mergeCell ref="B55:C55"/>
    <mergeCell ref="G55:H55"/>
    <mergeCell ref="J55:K55"/>
    <mergeCell ref="O55:P55"/>
    <mergeCell ref="Q55:R55"/>
    <mergeCell ref="S55:T55"/>
    <mergeCell ref="B58:C58"/>
    <mergeCell ref="G58:H58"/>
    <mergeCell ref="J58:K58"/>
    <mergeCell ref="O58:P58"/>
    <mergeCell ref="Q58:R58"/>
    <mergeCell ref="S58:T58"/>
    <mergeCell ref="B57:C57"/>
    <mergeCell ref="G57:H57"/>
    <mergeCell ref="J57:K57"/>
    <mergeCell ref="O57:P57"/>
    <mergeCell ref="Q57:R57"/>
    <mergeCell ref="S57:T57"/>
    <mergeCell ref="B60:C60"/>
    <mergeCell ref="G60:H60"/>
    <mergeCell ref="J60:K60"/>
    <mergeCell ref="O60:P60"/>
    <mergeCell ref="Q60:R60"/>
    <mergeCell ref="S60:T60"/>
    <mergeCell ref="B59:C59"/>
    <mergeCell ref="G59:H59"/>
    <mergeCell ref="J59:K59"/>
    <mergeCell ref="O59:P59"/>
    <mergeCell ref="Q59:R59"/>
    <mergeCell ref="S59:T59"/>
    <mergeCell ref="B62:C62"/>
    <mergeCell ref="G62:H62"/>
    <mergeCell ref="J62:K62"/>
    <mergeCell ref="O62:P62"/>
    <mergeCell ref="Q62:R62"/>
    <mergeCell ref="S62:T62"/>
    <mergeCell ref="B61:C61"/>
    <mergeCell ref="G61:H61"/>
    <mergeCell ref="J61:K61"/>
    <mergeCell ref="O61:P61"/>
    <mergeCell ref="Q61:R61"/>
    <mergeCell ref="S61:T61"/>
    <mergeCell ref="B64:C64"/>
    <mergeCell ref="G64:H64"/>
    <mergeCell ref="J64:K64"/>
    <mergeCell ref="O64:P64"/>
    <mergeCell ref="Q64:R64"/>
    <mergeCell ref="S64:T64"/>
    <mergeCell ref="B63:C63"/>
    <mergeCell ref="G63:H63"/>
    <mergeCell ref="J63:K63"/>
    <mergeCell ref="O63:P63"/>
    <mergeCell ref="Q63:R63"/>
    <mergeCell ref="S63:T63"/>
    <mergeCell ref="B66:C66"/>
    <mergeCell ref="G66:H66"/>
    <mergeCell ref="J66:K66"/>
    <mergeCell ref="O66:P66"/>
    <mergeCell ref="Q66:R66"/>
    <mergeCell ref="S66:T66"/>
    <mergeCell ref="B65:C65"/>
    <mergeCell ref="G65:H65"/>
    <mergeCell ref="J65:K65"/>
    <mergeCell ref="O65:P65"/>
    <mergeCell ref="Q65:R65"/>
    <mergeCell ref="S65:T65"/>
    <mergeCell ref="B68:C68"/>
    <mergeCell ref="G68:H68"/>
    <mergeCell ref="J68:K68"/>
    <mergeCell ref="O68:P68"/>
    <mergeCell ref="Q68:R68"/>
    <mergeCell ref="S68:T68"/>
    <mergeCell ref="B67:C67"/>
    <mergeCell ref="G67:H67"/>
    <mergeCell ref="J67:K67"/>
    <mergeCell ref="O67:P67"/>
    <mergeCell ref="Q67:R67"/>
    <mergeCell ref="S67:T67"/>
    <mergeCell ref="B70:C70"/>
    <mergeCell ref="G70:H70"/>
    <mergeCell ref="J70:K70"/>
    <mergeCell ref="O70:P70"/>
    <mergeCell ref="Q70:R70"/>
    <mergeCell ref="S70:T70"/>
    <mergeCell ref="B69:C69"/>
    <mergeCell ref="G69:H69"/>
    <mergeCell ref="J69:K69"/>
    <mergeCell ref="O69:P69"/>
    <mergeCell ref="Q69:R69"/>
    <mergeCell ref="S69:T69"/>
    <mergeCell ref="B72:C72"/>
    <mergeCell ref="G72:H72"/>
    <mergeCell ref="J72:K72"/>
    <mergeCell ref="O72:P72"/>
    <mergeCell ref="Q72:R72"/>
    <mergeCell ref="S72:T72"/>
    <mergeCell ref="B71:C71"/>
    <mergeCell ref="G71:H71"/>
    <mergeCell ref="J71:K71"/>
    <mergeCell ref="O71:P71"/>
    <mergeCell ref="Q71:R71"/>
    <mergeCell ref="S71:T71"/>
    <mergeCell ref="B74:C74"/>
    <mergeCell ref="G74:H74"/>
    <mergeCell ref="J74:K74"/>
    <mergeCell ref="O74:P74"/>
    <mergeCell ref="Q74:R74"/>
    <mergeCell ref="S74:T74"/>
    <mergeCell ref="B73:C73"/>
    <mergeCell ref="G73:H73"/>
    <mergeCell ref="J73:K73"/>
    <mergeCell ref="O73:P73"/>
    <mergeCell ref="Q73:R73"/>
    <mergeCell ref="S73:T73"/>
    <mergeCell ref="B76:C76"/>
    <mergeCell ref="G76:H76"/>
    <mergeCell ref="J76:K76"/>
    <mergeCell ref="O76:P76"/>
    <mergeCell ref="Q76:R76"/>
    <mergeCell ref="S76:T76"/>
    <mergeCell ref="B75:C75"/>
    <mergeCell ref="G75:H75"/>
    <mergeCell ref="J75:K75"/>
    <mergeCell ref="O75:P75"/>
    <mergeCell ref="Q75:R75"/>
    <mergeCell ref="S75:T75"/>
    <mergeCell ref="B78:C78"/>
    <mergeCell ref="G78:H78"/>
    <mergeCell ref="J78:K78"/>
    <mergeCell ref="O78:P78"/>
    <mergeCell ref="Q78:R78"/>
    <mergeCell ref="S78:T78"/>
    <mergeCell ref="B77:C77"/>
    <mergeCell ref="G77:H77"/>
    <mergeCell ref="J77:K77"/>
    <mergeCell ref="O77:P77"/>
    <mergeCell ref="Q77:R77"/>
    <mergeCell ref="S77:T77"/>
    <mergeCell ref="B80:C80"/>
    <mergeCell ref="G80:H80"/>
    <mergeCell ref="J80:K80"/>
    <mergeCell ref="O80:P80"/>
    <mergeCell ref="Q80:R80"/>
    <mergeCell ref="S80:T80"/>
    <mergeCell ref="B79:C79"/>
    <mergeCell ref="G79:H79"/>
    <mergeCell ref="J79:K79"/>
    <mergeCell ref="O79:P79"/>
    <mergeCell ref="Q79:R79"/>
    <mergeCell ref="S79:T79"/>
    <mergeCell ref="B82:C82"/>
    <mergeCell ref="G82:H82"/>
    <mergeCell ref="J82:K82"/>
    <mergeCell ref="O82:P82"/>
    <mergeCell ref="Q82:R82"/>
    <mergeCell ref="S82:T82"/>
    <mergeCell ref="B81:C81"/>
    <mergeCell ref="G81:H81"/>
    <mergeCell ref="J81:K81"/>
    <mergeCell ref="O81:P81"/>
    <mergeCell ref="Q81:R81"/>
    <mergeCell ref="S81:T81"/>
    <mergeCell ref="B84:C84"/>
    <mergeCell ref="G84:H84"/>
    <mergeCell ref="J84:K84"/>
    <mergeCell ref="O84:P84"/>
    <mergeCell ref="Q84:R84"/>
    <mergeCell ref="S84:T84"/>
    <mergeCell ref="B83:C83"/>
    <mergeCell ref="G83:H83"/>
    <mergeCell ref="J83:K83"/>
    <mergeCell ref="O83:P83"/>
    <mergeCell ref="Q83:R83"/>
    <mergeCell ref="S83:T83"/>
    <mergeCell ref="B86:C86"/>
    <mergeCell ref="G86:H86"/>
    <mergeCell ref="J86:K86"/>
    <mergeCell ref="O86:P86"/>
    <mergeCell ref="Q86:R86"/>
    <mergeCell ref="S86:T86"/>
    <mergeCell ref="B85:C85"/>
    <mergeCell ref="G85:H85"/>
    <mergeCell ref="J85:K85"/>
    <mergeCell ref="O85:P85"/>
    <mergeCell ref="Q85:R85"/>
    <mergeCell ref="S85:T85"/>
    <mergeCell ref="B88:C88"/>
    <mergeCell ref="G88:H88"/>
    <mergeCell ref="J88:K88"/>
    <mergeCell ref="O88:P88"/>
    <mergeCell ref="Q88:R88"/>
    <mergeCell ref="S88:T88"/>
    <mergeCell ref="B87:C87"/>
    <mergeCell ref="G87:H87"/>
    <mergeCell ref="J87:K87"/>
    <mergeCell ref="O87:P87"/>
    <mergeCell ref="Q87:R87"/>
    <mergeCell ref="S87:T87"/>
    <mergeCell ref="B90:C90"/>
    <mergeCell ref="G90:H90"/>
    <mergeCell ref="J90:K90"/>
    <mergeCell ref="O90:P90"/>
    <mergeCell ref="Q90:R90"/>
    <mergeCell ref="S90:T90"/>
    <mergeCell ref="B89:C89"/>
    <mergeCell ref="G89:H89"/>
    <mergeCell ref="J89:K89"/>
    <mergeCell ref="O89:P89"/>
    <mergeCell ref="Q89:R89"/>
    <mergeCell ref="S89:T89"/>
    <mergeCell ref="B92:C92"/>
    <mergeCell ref="G92:H92"/>
    <mergeCell ref="J92:K92"/>
    <mergeCell ref="O92:P92"/>
    <mergeCell ref="Q92:R92"/>
    <mergeCell ref="S92:T92"/>
    <mergeCell ref="B91:C91"/>
    <mergeCell ref="G91:H91"/>
    <mergeCell ref="J91:K91"/>
    <mergeCell ref="O91:P91"/>
    <mergeCell ref="Q91:R91"/>
    <mergeCell ref="S91:T91"/>
    <mergeCell ref="B94:C94"/>
    <mergeCell ref="G94:H94"/>
    <mergeCell ref="J94:K94"/>
    <mergeCell ref="O94:P94"/>
    <mergeCell ref="Q94:R94"/>
    <mergeCell ref="S94:T94"/>
    <mergeCell ref="B93:C93"/>
    <mergeCell ref="G93:H93"/>
    <mergeCell ref="J93:K93"/>
    <mergeCell ref="O93:P93"/>
    <mergeCell ref="Q93:R93"/>
    <mergeCell ref="S93:T93"/>
    <mergeCell ref="B96:C96"/>
    <mergeCell ref="G96:H96"/>
    <mergeCell ref="J96:K96"/>
    <mergeCell ref="O96:P96"/>
    <mergeCell ref="Q96:R96"/>
    <mergeCell ref="S96:T96"/>
    <mergeCell ref="B95:C95"/>
    <mergeCell ref="G95:H95"/>
    <mergeCell ref="J95:K95"/>
    <mergeCell ref="O95:P95"/>
    <mergeCell ref="Q95:R95"/>
    <mergeCell ref="S95:T95"/>
    <mergeCell ref="B98:C98"/>
    <mergeCell ref="G98:H98"/>
    <mergeCell ref="J98:K98"/>
    <mergeCell ref="O98:P98"/>
    <mergeCell ref="Q98:R98"/>
    <mergeCell ref="S98:T98"/>
    <mergeCell ref="B97:C97"/>
    <mergeCell ref="G97:H97"/>
    <mergeCell ref="J97:K97"/>
    <mergeCell ref="O97:P97"/>
    <mergeCell ref="Q97:R97"/>
    <mergeCell ref="S97:T97"/>
    <mergeCell ref="B100:C100"/>
    <mergeCell ref="G100:H100"/>
    <mergeCell ref="J100:K100"/>
    <mergeCell ref="O100:P100"/>
    <mergeCell ref="Q100:R100"/>
    <mergeCell ref="S100:T100"/>
    <mergeCell ref="B99:C99"/>
    <mergeCell ref="G99:H99"/>
    <mergeCell ref="J99:K99"/>
    <mergeCell ref="O99:P99"/>
    <mergeCell ref="Q99:R99"/>
    <mergeCell ref="S99:T99"/>
    <mergeCell ref="B102:C102"/>
    <mergeCell ref="G102:H102"/>
    <mergeCell ref="J102:K102"/>
    <mergeCell ref="O102:P102"/>
    <mergeCell ref="Q102:R102"/>
    <mergeCell ref="S102:T102"/>
    <mergeCell ref="B101:C101"/>
    <mergeCell ref="G101:H101"/>
    <mergeCell ref="J101:K101"/>
    <mergeCell ref="O101:P101"/>
    <mergeCell ref="Q101:R101"/>
    <mergeCell ref="S101:T101"/>
    <mergeCell ref="B104:C104"/>
    <mergeCell ref="G104:H104"/>
    <mergeCell ref="J104:K104"/>
    <mergeCell ref="O104:P104"/>
    <mergeCell ref="Q104:R104"/>
    <mergeCell ref="S104:T104"/>
    <mergeCell ref="B103:C103"/>
    <mergeCell ref="G103:H103"/>
    <mergeCell ref="J103:K103"/>
    <mergeCell ref="O103:P103"/>
    <mergeCell ref="Q103:R103"/>
    <mergeCell ref="S103:T103"/>
    <mergeCell ref="B106:C106"/>
    <mergeCell ref="G106:H106"/>
    <mergeCell ref="J106:K106"/>
    <mergeCell ref="O106:P106"/>
    <mergeCell ref="Q106:R106"/>
    <mergeCell ref="S106:T106"/>
    <mergeCell ref="B105:C105"/>
    <mergeCell ref="G105:H105"/>
    <mergeCell ref="J105:K105"/>
    <mergeCell ref="O105:P105"/>
    <mergeCell ref="Q105:R105"/>
    <mergeCell ref="S105:T105"/>
    <mergeCell ref="B108:C108"/>
    <mergeCell ref="G108:H108"/>
    <mergeCell ref="J108:K108"/>
    <mergeCell ref="O108:P108"/>
    <mergeCell ref="Q108:R108"/>
    <mergeCell ref="S108:T108"/>
    <mergeCell ref="B107:C107"/>
    <mergeCell ref="G107:H107"/>
    <mergeCell ref="J107:K107"/>
    <mergeCell ref="O107:P107"/>
    <mergeCell ref="Q107:R107"/>
    <mergeCell ref="S107:T107"/>
  </mergeCells>
  <phoneticPr fontId="2"/>
  <conditionalFormatting sqref="F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F9:F11 F14:F45 F47:F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F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F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8F736-AA7F-4638-AA31-3ADD45A6F99F}">
  <dimension ref="A1:A1429"/>
  <sheetViews>
    <sheetView topLeftCell="C1375" zoomScale="89" zoomScaleNormal="89" workbookViewId="0">
      <selection activeCell="S1430" sqref="S1430"/>
    </sheetView>
  </sheetViews>
  <sheetFormatPr defaultRowHeight="13.5" x14ac:dyDescent="0.15"/>
  <sheetData>
    <row r="1" spans="1:1" x14ac:dyDescent="0.15">
      <c r="A1">
        <v>1</v>
      </c>
    </row>
    <row r="26" spans="1:1" x14ac:dyDescent="0.15">
      <c r="A26">
        <v>2</v>
      </c>
    </row>
    <row r="51" spans="1:1" x14ac:dyDescent="0.15">
      <c r="A51">
        <v>3</v>
      </c>
    </row>
    <row r="75" spans="1:1" x14ac:dyDescent="0.15">
      <c r="A75">
        <v>4</v>
      </c>
    </row>
    <row r="100" spans="1:1" x14ac:dyDescent="0.15">
      <c r="A100">
        <v>5</v>
      </c>
    </row>
    <row r="126" spans="1:1" x14ac:dyDescent="0.15">
      <c r="A126">
        <v>6</v>
      </c>
    </row>
    <row r="151" spans="1:1" x14ac:dyDescent="0.15">
      <c r="A151">
        <v>7</v>
      </c>
    </row>
    <row r="176" spans="1:1" x14ac:dyDescent="0.15">
      <c r="A176">
        <v>8</v>
      </c>
    </row>
    <row r="203" spans="1:1" x14ac:dyDescent="0.15">
      <c r="A203">
        <v>9</v>
      </c>
    </row>
    <row r="229" spans="1:1" x14ac:dyDescent="0.15">
      <c r="A229">
        <v>10</v>
      </c>
    </row>
    <row r="255" spans="1:1" x14ac:dyDescent="0.15">
      <c r="A255">
        <v>11</v>
      </c>
    </row>
    <row r="281" spans="1:1" x14ac:dyDescent="0.15">
      <c r="A281">
        <v>12</v>
      </c>
    </row>
    <row r="306" spans="1:1" x14ac:dyDescent="0.15">
      <c r="A306">
        <v>13</v>
      </c>
    </row>
    <row r="331" spans="1:1" x14ac:dyDescent="0.15">
      <c r="A331">
        <v>14</v>
      </c>
    </row>
    <row r="355" spans="1:1" x14ac:dyDescent="0.15">
      <c r="A355">
        <v>15</v>
      </c>
    </row>
    <row r="381" spans="1:1" x14ac:dyDescent="0.15">
      <c r="A381">
        <v>16</v>
      </c>
    </row>
    <row r="406" spans="1:1" x14ac:dyDescent="0.15">
      <c r="A406">
        <v>17</v>
      </c>
    </row>
    <row r="431" spans="1:1" x14ac:dyDescent="0.15">
      <c r="A431">
        <v>18</v>
      </c>
    </row>
    <row r="456" spans="1:1" x14ac:dyDescent="0.15">
      <c r="A456">
        <v>19</v>
      </c>
    </row>
    <row r="481" spans="1:1" x14ac:dyDescent="0.15">
      <c r="A481">
        <v>20</v>
      </c>
    </row>
    <row r="506" spans="1:1" x14ac:dyDescent="0.15">
      <c r="A506">
        <v>21</v>
      </c>
    </row>
    <row r="531" spans="1:1" x14ac:dyDescent="0.15">
      <c r="A531">
        <v>22</v>
      </c>
    </row>
    <row r="558" spans="1:1" x14ac:dyDescent="0.15">
      <c r="A558">
        <v>23</v>
      </c>
    </row>
    <row r="584" spans="1:1" x14ac:dyDescent="0.15">
      <c r="A584">
        <v>24</v>
      </c>
    </row>
    <row r="610" spans="1:1" x14ac:dyDescent="0.15">
      <c r="A610">
        <v>25</v>
      </c>
    </row>
    <row r="637" spans="1:1" x14ac:dyDescent="0.15">
      <c r="A637">
        <v>26</v>
      </c>
    </row>
    <row r="663" spans="1:1" x14ac:dyDescent="0.15">
      <c r="A663">
        <v>27</v>
      </c>
    </row>
    <row r="689" spans="1:1" x14ac:dyDescent="0.15">
      <c r="A689">
        <v>28</v>
      </c>
    </row>
    <row r="715" spans="1:1" x14ac:dyDescent="0.15">
      <c r="A715">
        <v>29</v>
      </c>
    </row>
    <row r="742" spans="1:1" x14ac:dyDescent="0.15">
      <c r="A742">
        <v>30</v>
      </c>
    </row>
    <row r="768" spans="1:1" x14ac:dyDescent="0.15">
      <c r="A768">
        <v>31</v>
      </c>
    </row>
    <row r="794" spans="1:1" x14ac:dyDescent="0.15">
      <c r="A794">
        <v>32</v>
      </c>
    </row>
    <row r="820" spans="1:1" x14ac:dyDescent="0.15">
      <c r="A820">
        <v>33</v>
      </c>
    </row>
    <row r="846" spans="1:1" x14ac:dyDescent="0.15">
      <c r="A846">
        <v>34</v>
      </c>
    </row>
    <row r="872" spans="1:1" x14ac:dyDescent="0.15">
      <c r="A872">
        <v>35</v>
      </c>
    </row>
    <row r="898" spans="1:1" x14ac:dyDescent="0.15">
      <c r="A898">
        <v>36</v>
      </c>
    </row>
    <row r="924" spans="1:1" x14ac:dyDescent="0.15">
      <c r="A924">
        <v>37</v>
      </c>
    </row>
    <row r="950" spans="1:1" x14ac:dyDescent="0.15">
      <c r="A950">
        <v>38</v>
      </c>
    </row>
    <row r="976" spans="1:1" x14ac:dyDescent="0.15">
      <c r="A976">
        <v>39</v>
      </c>
    </row>
    <row r="1002" spans="1:1" x14ac:dyDescent="0.15">
      <c r="A1002">
        <v>40</v>
      </c>
    </row>
    <row r="1029" spans="1:1" x14ac:dyDescent="0.15">
      <c r="A1029">
        <v>41</v>
      </c>
    </row>
    <row r="1057" spans="1:1" x14ac:dyDescent="0.15">
      <c r="A1057">
        <v>42</v>
      </c>
    </row>
    <row r="1085" spans="1:1" x14ac:dyDescent="0.15">
      <c r="A1085">
        <v>43</v>
      </c>
    </row>
    <row r="1113" spans="1:1" x14ac:dyDescent="0.15">
      <c r="A1113">
        <v>44</v>
      </c>
    </row>
    <row r="1141" spans="1:1" x14ac:dyDescent="0.15">
      <c r="A1141">
        <v>45</v>
      </c>
    </row>
    <row r="1168" spans="1:1" x14ac:dyDescent="0.15">
      <c r="A1168">
        <v>46</v>
      </c>
    </row>
    <row r="1195" spans="1:1" x14ac:dyDescent="0.15">
      <c r="A1195">
        <v>47</v>
      </c>
    </row>
    <row r="1221" spans="1:1" x14ac:dyDescent="0.15">
      <c r="A1221">
        <v>48</v>
      </c>
    </row>
    <row r="1247" spans="1:1" x14ac:dyDescent="0.15">
      <c r="A1247">
        <v>49</v>
      </c>
    </row>
    <row r="1273" spans="1:1" x14ac:dyDescent="0.15">
      <c r="A1273">
        <v>50</v>
      </c>
    </row>
    <row r="1299" spans="1:1" x14ac:dyDescent="0.15">
      <c r="A1299">
        <v>51</v>
      </c>
    </row>
    <row r="1325" spans="1:1" x14ac:dyDescent="0.15">
      <c r="A1325">
        <v>52</v>
      </c>
    </row>
    <row r="1350" spans="1:1" x14ac:dyDescent="0.15">
      <c r="A1350">
        <v>53</v>
      </c>
    </row>
    <row r="1376" spans="1:1" x14ac:dyDescent="0.15">
      <c r="A1376">
        <v>54</v>
      </c>
    </row>
    <row r="1403" spans="1:1" x14ac:dyDescent="0.15">
      <c r="A1403">
        <v>55</v>
      </c>
    </row>
    <row r="1429" spans="1:1" x14ac:dyDescent="0.15">
      <c r="A1429">
        <v>56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0"/>
  <sheetViews>
    <sheetView tabSelected="1" topLeftCell="A10" zoomScale="145" zoomScaleNormal="145" zoomScaleSheetLayoutView="100" workbookViewId="0">
      <selection activeCell="A12" sqref="A12:J1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7" t="s">
        <v>71</v>
      </c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15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x14ac:dyDescent="0.15">
      <c r="A4" s="98"/>
      <c r="B4" s="98"/>
      <c r="C4" s="98"/>
      <c r="D4" s="98"/>
      <c r="E4" s="98"/>
      <c r="F4" s="98"/>
      <c r="G4" s="98"/>
      <c r="H4" s="98"/>
      <c r="I4" s="98"/>
      <c r="J4" s="98"/>
    </row>
    <row r="5" spans="1:10" x14ac:dyDescent="0.15">
      <c r="A5" s="98"/>
      <c r="B5" s="98"/>
      <c r="C5" s="98"/>
      <c r="D5" s="98"/>
      <c r="E5" s="98"/>
      <c r="F5" s="98"/>
      <c r="G5" s="98"/>
      <c r="H5" s="98"/>
      <c r="I5" s="98"/>
      <c r="J5" s="98"/>
    </row>
    <row r="6" spans="1:10" x14ac:dyDescent="0.15">
      <c r="A6" s="98"/>
      <c r="B6" s="98"/>
      <c r="C6" s="98"/>
      <c r="D6" s="98"/>
      <c r="E6" s="98"/>
      <c r="F6" s="98"/>
      <c r="G6" s="98"/>
      <c r="H6" s="98"/>
      <c r="I6" s="98"/>
      <c r="J6" s="98"/>
    </row>
    <row r="7" spans="1:10" x14ac:dyDescent="0.15">
      <c r="A7" s="98"/>
      <c r="B7" s="98"/>
      <c r="C7" s="98"/>
      <c r="D7" s="98"/>
      <c r="E7" s="98"/>
      <c r="F7" s="98"/>
      <c r="G7" s="98"/>
      <c r="H7" s="98"/>
      <c r="I7" s="98"/>
      <c r="J7" s="98"/>
    </row>
    <row r="8" spans="1:10" x14ac:dyDescent="0.15">
      <c r="A8" s="98"/>
      <c r="B8" s="98"/>
      <c r="C8" s="98"/>
      <c r="D8" s="98"/>
      <c r="E8" s="98"/>
      <c r="F8" s="98"/>
      <c r="G8" s="98"/>
      <c r="H8" s="98"/>
      <c r="I8" s="98"/>
      <c r="J8" s="98"/>
    </row>
    <row r="9" spans="1:10" x14ac:dyDescent="0.15">
      <c r="A9" s="98"/>
      <c r="B9" s="98"/>
      <c r="C9" s="98"/>
      <c r="D9" s="98"/>
      <c r="E9" s="98"/>
      <c r="F9" s="98"/>
      <c r="G9" s="98"/>
      <c r="H9" s="98"/>
      <c r="I9" s="98"/>
      <c r="J9" s="98"/>
    </row>
    <row r="11" spans="1:10" x14ac:dyDescent="0.15">
      <c r="A11" t="s">
        <v>1</v>
      </c>
    </row>
    <row r="12" spans="1:10" x14ac:dyDescent="0.15">
      <c r="A12" s="100" t="s">
        <v>72</v>
      </c>
      <c r="B12" s="98"/>
      <c r="C12" s="98"/>
      <c r="D12" s="98"/>
      <c r="E12" s="98"/>
      <c r="F12" s="98"/>
      <c r="G12" s="98"/>
      <c r="H12" s="98"/>
      <c r="I12" s="98"/>
      <c r="J12" s="98"/>
    </row>
    <row r="13" spans="1:10" x14ac:dyDescent="0.15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 x14ac:dyDescent="0.15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 x14ac:dyDescent="0.15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 x14ac:dyDescent="0.15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0" x14ac:dyDescent="0.15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0" x14ac:dyDescent="0.15">
      <c r="A18" s="98"/>
      <c r="B18" s="98"/>
      <c r="C18" s="98"/>
      <c r="D18" s="98"/>
      <c r="E18" s="98"/>
      <c r="F18" s="98"/>
      <c r="G18" s="98"/>
      <c r="H18" s="98"/>
      <c r="I18" s="98"/>
      <c r="J18" s="98"/>
    </row>
    <row r="19" spans="1:10" x14ac:dyDescent="0.15">
      <c r="A19" s="98"/>
      <c r="B19" s="98"/>
      <c r="C19" s="98"/>
      <c r="D19" s="98"/>
      <c r="E19" s="98"/>
      <c r="F19" s="98"/>
      <c r="G19" s="98"/>
      <c r="H19" s="98"/>
      <c r="I19" s="98"/>
      <c r="J19" s="98"/>
    </row>
    <row r="21" spans="1:10" x14ac:dyDescent="0.15">
      <c r="A21" t="s">
        <v>2</v>
      </c>
    </row>
    <row r="22" spans="1:10" x14ac:dyDescent="0.15">
      <c r="A22" s="99"/>
      <c r="B22" s="99"/>
      <c r="C22" s="99"/>
      <c r="D22" s="99"/>
      <c r="E22" s="99"/>
      <c r="F22" s="99"/>
      <c r="G22" s="99"/>
      <c r="H22" s="99"/>
      <c r="I22" s="99"/>
      <c r="J22" s="99"/>
    </row>
    <row r="23" spans="1:10" x14ac:dyDescent="0.15">
      <c r="A23" s="99"/>
      <c r="B23" s="99"/>
      <c r="C23" s="99"/>
      <c r="D23" s="99"/>
      <c r="E23" s="99"/>
      <c r="F23" s="99"/>
      <c r="G23" s="99"/>
      <c r="H23" s="99"/>
      <c r="I23" s="99"/>
      <c r="J23" s="99"/>
    </row>
    <row r="24" spans="1:10" x14ac:dyDescent="0.15">
      <c r="A24" s="99"/>
      <c r="B24" s="99"/>
      <c r="C24" s="99"/>
      <c r="D24" s="99"/>
      <c r="E24" s="99"/>
      <c r="F24" s="99"/>
      <c r="G24" s="99"/>
      <c r="H24" s="99"/>
      <c r="I24" s="99"/>
      <c r="J24" s="99"/>
    </row>
    <row r="25" spans="1:10" x14ac:dyDescent="0.15">
      <c r="A25" s="99"/>
      <c r="B25" s="99"/>
      <c r="C25" s="99"/>
      <c r="D25" s="99"/>
      <c r="E25" s="99"/>
      <c r="F25" s="99"/>
      <c r="G25" s="99"/>
      <c r="H25" s="99"/>
      <c r="I25" s="99"/>
      <c r="J25" s="99"/>
    </row>
    <row r="26" spans="1:10" x14ac:dyDescent="0.15">
      <c r="A26" s="99"/>
      <c r="B26" s="99"/>
      <c r="C26" s="99"/>
      <c r="D26" s="99"/>
      <c r="E26" s="99"/>
      <c r="F26" s="99"/>
      <c r="G26" s="99"/>
      <c r="H26" s="99"/>
      <c r="I26" s="99"/>
      <c r="J26" s="99"/>
    </row>
    <row r="27" spans="1:10" x14ac:dyDescent="0.15">
      <c r="A27" s="99"/>
      <c r="B27" s="99"/>
      <c r="C27" s="99"/>
      <c r="D27" s="99"/>
      <c r="E27" s="99"/>
      <c r="F27" s="99"/>
      <c r="G27" s="99"/>
      <c r="H27" s="99"/>
      <c r="I27" s="99"/>
      <c r="J27" s="99"/>
    </row>
    <row r="28" spans="1:10" x14ac:dyDescent="0.15">
      <c r="A28" s="99"/>
      <c r="B28" s="99"/>
      <c r="C28" s="99"/>
      <c r="D28" s="99"/>
      <c r="E28" s="99"/>
      <c r="F28" s="99"/>
      <c r="G28" s="99"/>
      <c r="H28" s="99"/>
      <c r="I28" s="99"/>
      <c r="J28" s="99"/>
    </row>
    <row r="29" spans="1:10" x14ac:dyDescent="0.15">
      <c r="A29" s="99"/>
      <c r="B29" s="99"/>
      <c r="C29" s="99"/>
      <c r="D29" s="99"/>
      <c r="E29" s="99"/>
      <c r="F29" s="99"/>
      <c r="G29" s="99"/>
      <c r="H29" s="99"/>
      <c r="I29" s="99"/>
      <c r="J29" s="99"/>
    </row>
    <row r="30" spans="1:10" x14ac:dyDescent="0.15">
      <c r="A30" t="s">
        <v>67</v>
      </c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1"/>
  <sheetViews>
    <sheetView zoomScaleSheetLayoutView="100" workbookViewId="0">
      <selection activeCell="H6" sqref="H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43</v>
      </c>
      <c r="E4" s="30" t="s">
        <v>41</v>
      </c>
      <c r="F4" s="29" t="s">
        <v>44</v>
      </c>
      <c r="G4" s="30" t="s">
        <v>41</v>
      </c>
      <c r="H4" s="29" t="s">
        <v>45</v>
      </c>
      <c r="I4" s="30" t="s">
        <v>41</v>
      </c>
    </row>
    <row r="5" spans="2:9" x14ac:dyDescent="0.15">
      <c r="B5" s="27" t="s">
        <v>69</v>
      </c>
      <c r="C5" s="28" t="s">
        <v>68</v>
      </c>
      <c r="D5" s="28">
        <v>39</v>
      </c>
      <c r="E5" s="32">
        <v>44139</v>
      </c>
      <c r="F5" s="28">
        <v>39</v>
      </c>
      <c r="G5" s="32">
        <v>44139</v>
      </c>
      <c r="H5" s="28">
        <v>39</v>
      </c>
      <c r="I5" s="32">
        <v>44139</v>
      </c>
    </row>
    <row r="6" spans="2:9" x14ac:dyDescent="0.15">
      <c r="B6" s="27" t="s">
        <v>69</v>
      </c>
      <c r="C6" s="28"/>
      <c r="D6" s="28"/>
      <c r="E6" s="33"/>
      <c r="F6" s="28"/>
      <c r="G6" s="33"/>
      <c r="H6" s="28"/>
      <c r="I6" s="33"/>
    </row>
    <row r="7" spans="2:9" x14ac:dyDescent="0.15">
      <c r="B7" s="27" t="s">
        <v>69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69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69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69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69</v>
      </c>
      <c r="C11" s="28"/>
      <c r="D11" s="28"/>
      <c r="E11" s="33"/>
      <c r="F11" s="28"/>
      <c r="G11" s="33"/>
      <c r="H11" s="28"/>
      <c r="I11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55" t="s">
        <v>5</v>
      </c>
      <c r="C2" s="55"/>
      <c r="D2" s="59"/>
      <c r="E2" s="59"/>
      <c r="F2" s="55" t="s">
        <v>6</v>
      </c>
      <c r="G2" s="55"/>
      <c r="H2" s="59" t="s">
        <v>36</v>
      </c>
      <c r="I2" s="59"/>
      <c r="J2" s="55" t="s">
        <v>7</v>
      </c>
      <c r="K2" s="55"/>
      <c r="L2" s="58">
        <f>C9</f>
        <v>1000000</v>
      </c>
      <c r="M2" s="59"/>
      <c r="N2" s="55" t="s">
        <v>8</v>
      </c>
      <c r="O2" s="55"/>
      <c r="P2" s="58" t="e">
        <f>C108+R108</f>
        <v>#VALUE!</v>
      </c>
      <c r="Q2" s="59"/>
      <c r="R2" s="1"/>
      <c r="S2" s="1"/>
      <c r="T2" s="1"/>
    </row>
    <row r="3" spans="2:21" ht="57" customHeight="1" x14ac:dyDescent="0.15">
      <c r="B3" s="55" t="s">
        <v>9</v>
      </c>
      <c r="C3" s="55"/>
      <c r="D3" s="60" t="s">
        <v>38</v>
      </c>
      <c r="E3" s="60"/>
      <c r="F3" s="60"/>
      <c r="G3" s="60"/>
      <c r="H3" s="60"/>
      <c r="I3" s="60"/>
      <c r="J3" s="55" t="s">
        <v>10</v>
      </c>
      <c r="K3" s="55"/>
      <c r="L3" s="60" t="s">
        <v>35</v>
      </c>
      <c r="M3" s="61"/>
      <c r="N3" s="61"/>
      <c r="O3" s="61"/>
      <c r="P3" s="61"/>
      <c r="Q3" s="61"/>
      <c r="R3" s="1"/>
      <c r="S3" s="1"/>
    </row>
    <row r="4" spans="2:21" x14ac:dyDescent="0.15">
      <c r="B4" s="55" t="s">
        <v>11</v>
      </c>
      <c r="C4" s="55"/>
      <c r="D4" s="62">
        <f>SUM($R$9:$S$993)</f>
        <v>153684.21052631587</v>
      </c>
      <c r="E4" s="62"/>
      <c r="F4" s="55" t="s">
        <v>12</v>
      </c>
      <c r="G4" s="55"/>
      <c r="H4" s="63">
        <f>SUM($T$9:$U$108)</f>
        <v>292.00000000000017</v>
      </c>
      <c r="I4" s="59"/>
      <c r="J4" s="64" t="s">
        <v>13</v>
      </c>
      <c r="K4" s="64"/>
      <c r="L4" s="58">
        <f>MAX($C$9:$D$990)-C9</f>
        <v>153684.21052631596</v>
      </c>
      <c r="M4" s="58"/>
      <c r="N4" s="64" t="s">
        <v>14</v>
      </c>
      <c r="O4" s="64"/>
      <c r="P4" s="62">
        <f>MIN($C$9:$D$990)-C9</f>
        <v>0</v>
      </c>
      <c r="Q4" s="62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6" t="s">
        <v>19</v>
      </c>
      <c r="K5" s="55"/>
      <c r="L5" s="67"/>
      <c r="M5" s="68"/>
      <c r="N5" s="17" t="s">
        <v>20</v>
      </c>
      <c r="O5" s="9"/>
      <c r="P5" s="67"/>
      <c r="Q5" s="68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9" t="s">
        <v>21</v>
      </c>
      <c r="C7" s="71" t="s">
        <v>22</v>
      </c>
      <c r="D7" s="72"/>
      <c r="E7" s="75" t="s">
        <v>23</v>
      </c>
      <c r="F7" s="76"/>
      <c r="G7" s="76"/>
      <c r="H7" s="76"/>
      <c r="I7" s="77"/>
      <c r="J7" s="78" t="s">
        <v>24</v>
      </c>
      <c r="K7" s="79"/>
      <c r="L7" s="80"/>
      <c r="M7" s="81" t="s">
        <v>25</v>
      </c>
      <c r="N7" s="82" t="s">
        <v>26</v>
      </c>
      <c r="O7" s="83"/>
      <c r="P7" s="83"/>
      <c r="Q7" s="84"/>
      <c r="R7" s="85" t="s">
        <v>27</v>
      </c>
      <c r="S7" s="85"/>
      <c r="T7" s="85"/>
      <c r="U7" s="85"/>
    </row>
    <row r="8" spans="2:21" x14ac:dyDescent="0.15">
      <c r="B8" s="70"/>
      <c r="C8" s="73"/>
      <c r="D8" s="74"/>
      <c r="E8" s="18" t="s">
        <v>28</v>
      </c>
      <c r="F8" s="18" t="s">
        <v>29</v>
      </c>
      <c r="G8" s="18" t="s">
        <v>30</v>
      </c>
      <c r="H8" s="86" t="s">
        <v>31</v>
      </c>
      <c r="I8" s="77"/>
      <c r="J8" s="4" t="s">
        <v>32</v>
      </c>
      <c r="K8" s="87" t="s">
        <v>33</v>
      </c>
      <c r="L8" s="80"/>
      <c r="M8" s="81"/>
      <c r="N8" s="5" t="s">
        <v>28</v>
      </c>
      <c r="O8" s="5" t="s">
        <v>29</v>
      </c>
      <c r="P8" s="88" t="s">
        <v>31</v>
      </c>
      <c r="Q8" s="84"/>
      <c r="R8" s="85" t="s">
        <v>34</v>
      </c>
      <c r="S8" s="85"/>
      <c r="T8" s="85" t="s">
        <v>32</v>
      </c>
      <c r="U8" s="85"/>
    </row>
    <row r="9" spans="2:21" x14ac:dyDescent="0.15">
      <c r="B9" s="19">
        <v>1</v>
      </c>
      <c r="C9" s="89">
        <v>1000000</v>
      </c>
      <c r="D9" s="89"/>
      <c r="E9" s="19">
        <v>2001</v>
      </c>
      <c r="F9" s="8">
        <v>42111</v>
      </c>
      <c r="G9" s="19" t="s">
        <v>4</v>
      </c>
      <c r="H9" s="92">
        <v>105.33</v>
      </c>
      <c r="I9" s="92"/>
      <c r="J9" s="19">
        <v>57</v>
      </c>
      <c r="K9" s="89">
        <f t="shared" ref="K9:K72" si="0">IF(F9="","",C9*0.03)</f>
        <v>30000</v>
      </c>
      <c r="L9" s="89"/>
      <c r="M9" s="6">
        <f>IF(J9="","",(K9/J9)/1000)</f>
        <v>0.52631578947368418</v>
      </c>
      <c r="N9" s="19">
        <v>2001</v>
      </c>
      <c r="O9" s="8">
        <v>42111</v>
      </c>
      <c r="P9" s="92">
        <v>108.25</v>
      </c>
      <c r="Q9" s="92"/>
      <c r="R9" s="93">
        <f>IF(O9="","",(IF(G9="売",H9-P9,P9-H9))*M9*100000)</f>
        <v>153684.21052631587</v>
      </c>
      <c r="S9" s="93"/>
      <c r="T9" s="94">
        <f>IF(O9="","",IF(R9&lt;0,J9*(-1),IF(G9="買",(P9-H9)*100,(H9-P9)*100)))</f>
        <v>292.00000000000017</v>
      </c>
      <c r="U9" s="94"/>
    </row>
    <row r="10" spans="2:21" x14ac:dyDescent="0.15">
      <c r="B10" s="19">
        <v>2</v>
      </c>
      <c r="C10" s="89">
        <f t="shared" ref="C10:C73" si="1">IF(R9="","",C9+R9)</f>
        <v>1153684.210526316</v>
      </c>
      <c r="D10" s="89"/>
      <c r="E10" s="19"/>
      <c r="F10" s="8"/>
      <c r="G10" s="19" t="s">
        <v>4</v>
      </c>
      <c r="H10" s="92"/>
      <c r="I10" s="92"/>
      <c r="J10" s="19"/>
      <c r="K10" s="89" t="str">
        <f t="shared" si="0"/>
        <v/>
      </c>
      <c r="L10" s="89"/>
      <c r="M10" s="6" t="str">
        <f t="shared" ref="M10:M73" si="2">IF(J10="","",(K10/J10)/1000)</f>
        <v/>
      </c>
      <c r="N10" s="19"/>
      <c r="O10" s="8"/>
      <c r="P10" s="92"/>
      <c r="Q10" s="92"/>
      <c r="R10" s="93" t="str">
        <f t="shared" ref="R10:R73" si="3">IF(O10="","",(IF(G10="売",H10-P10,P10-H10))*M10*100000)</f>
        <v/>
      </c>
      <c r="S10" s="93"/>
      <c r="T10" s="94" t="str">
        <f t="shared" ref="T10:T73" si="4">IF(O10="","",IF(R10&lt;0,J10*(-1),IF(G10="買",(P10-H10)*100,(H10-P10)*100)))</f>
        <v/>
      </c>
      <c r="U10" s="94"/>
    </row>
    <row r="11" spans="2:21" x14ac:dyDescent="0.15">
      <c r="B11" s="19">
        <v>3</v>
      </c>
      <c r="C11" s="89" t="str">
        <f t="shared" si="1"/>
        <v/>
      </c>
      <c r="D11" s="89"/>
      <c r="E11" s="19"/>
      <c r="F11" s="8"/>
      <c r="G11" s="19" t="s">
        <v>4</v>
      </c>
      <c r="H11" s="92"/>
      <c r="I11" s="92"/>
      <c r="J11" s="19"/>
      <c r="K11" s="89" t="str">
        <f t="shared" si="0"/>
        <v/>
      </c>
      <c r="L11" s="89"/>
      <c r="M11" s="6" t="str">
        <f t="shared" si="2"/>
        <v/>
      </c>
      <c r="N11" s="19"/>
      <c r="O11" s="8"/>
      <c r="P11" s="92"/>
      <c r="Q11" s="92"/>
      <c r="R11" s="93" t="str">
        <f t="shared" si="3"/>
        <v/>
      </c>
      <c r="S11" s="93"/>
      <c r="T11" s="94" t="str">
        <f t="shared" si="4"/>
        <v/>
      </c>
      <c r="U11" s="94"/>
    </row>
    <row r="12" spans="2:21" x14ac:dyDescent="0.15">
      <c r="B12" s="19">
        <v>4</v>
      </c>
      <c r="C12" s="89" t="str">
        <f t="shared" si="1"/>
        <v/>
      </c>
      <c r="D12" s="89"/>
      <c r="E12" s="19"/>
      <c r="F12" s="8"/>
      <c r="G12" s="19" t="s">
        <v>3</v>
      </c>
      <c r="H12" s="92"/>
      <c r="I12" s="92"/>
      <c r="J12" s="19"/>
      <c r="K12" s="89" t="str">
        <f t="shared" si="0"/>
        <v/>
      </c>
      <c r="L12" s="89"/>
      <c r="M12" s="6" t="str">
        <f t="shared" si="2"/>
        <v/>
      </c>
      <c r="N12" s="19"/>
      <c r="O12" s="8"/>
      <c r="P12" s="92"/>
      <c r="Q12" s="92"/>
      <c r="R12" s="93" t="str">
        <f t="shared" si="3"/>
        <v/>
      </c>
      <c r="S12" s="93"/>
      <c r="T12" s="94" t="str">
        <f t="shared" si="4"/>
        <v/>
      </c>
      <c r="U12" s="94"/>
    </row>
    <row r="13" spans="2:21" x14ac:dyDescent="0.15">
      <c r="B13" s="19">
        <v>5</v>
      </c>
      <c r="C13" s="89" t="str">
        <f t="shared" si="1"/>
        <v/>
      </c>
      <c r="D13" s="89"/>
      <c r="E13" s="19"/>
      <c r="F13" s="8"/>
      <c r="G13" s="19" t="s">
        <v>3</v>
      </c>
      <c r="H13" s="92"/>
      <c r="I13" s="92"/>
      <c r="J13" s="19"/>
      <c r="K13" s="89" t="str">
        <f t="shared" si="0"/>
        <v/>
      </c>
      <c r="L13" s="89"/>
      <c r="M13" s="6" t="str">
        <f t="shared" si="2"/>
        <v/>
      </c>
      <c r="N13" s="19"/>
      <c r="O13" s="8"/>
      <c r="P13" s="92"/>
      <c r="Q13" s="92"/>
      <c r="R13" s="93" t="str">
        <f t="shared" si="3"/>
        <v/>
      </c>
      <c r="S13" s="93"/>
      <c r="T13" s="94" t="str">
        <f t="shared" si="4"/>
        <v/>
      </c>
      <c r="U13" s="94"/>
    </row>
    <row r="14" spans="2:21" x14ac:dyDescent="0.15">
      <c r="B14" s="19">
        <v>6</v>
      </c>
      <c r="C14" s="89" t="str">
        <f t="shared" si="1"/>
        <v/>
      </c>
      <c r="D14" s="89"/>
      <c r="E14" s="19"/>
      <c r="F14" s="8"/>
      <c r="G14" s="19" t="s">
        <v>4</v>
      </c>
      <c r="H14" s="92"/>
      <c r="I14" s="92"/>
      <c r="J14" s="19"/>
      <c r="K14" s="89" t="str">
        <f t="shared" si="0"/>
        <v/>
      </c>
      <c r="L14" s="89"/>
      <c r="M14" s="6" t="str">
        <f t="shared" si="2"/>
        <v/>
      </c>
      <c r="N14" s="19"/>
      <c r="O14" s="8"/>
      <c r="P14" s="92"/>
      <c r="Q14" s="92"/>
      <c r="R14" s="93" t="str">
        <f t="shared" si="3"/>
        <v/>
      </c>
      <c r="S14" s="93"/>
      <c r="T14" s="94" t="str">
        <f t="shared" si="4"/>
        <v/>
      </c>
      <c r="U14" s="94"/>
    </row>
    <row r="15" spans="2:21" x14ac:dyDescent="0.15">
      <c r="B15" s="19">
        <v>7</v>
      </c>
      <c r="C15" s="89" t="str">
        <f t="shared" si="1"/>
        <v/>
      </c>
      <c r="D15" s="89"/>
      <c r="E15" s="19"/>
      <c r="F15" s="8"/>
      <c r="G15" s="19" t="s">
        <v>4</v>
      </c>
      <c r="H15" s="92"/>
      <c r="I15" s="92"/>
      <c r="J15" s="19"/>
      <c r="K15" s="89" t="str">
        <f t="shared" si="0"/>
        <v/>
      </c>
      <c r="L15" s="89"/>
      <c r="M15" s="6" t="str">
        <f t="shared" si="2"/>
        <v/>
      </c>
      <c r="N15" s="19"/>
      <c r="O15" s="8"/>
      <c r="P15" s="92"/>
      <c r="Q15" s="92"/>
      <c r="R15" s="93" t="str">
        <f t="shared" si="3"/>
        <v/>
      </c>
      <c r="S15" s="93"/>
      <c r="T15" s="94" t="str">
        <f t="shared" si="4"/>
        <v/>
      </c>
      <c r="U15" s="94"/>
    </row>
    <row r="16" spans="2:21" x14ac:dyDescent="0.15">
      <c r="B16" s="19">
        <v>8</v>
      </c>
      <c r="C16" s="89" t="str">
        <f t="shared" si="1"/>
        <v/>
      </c>
      <c r="D16" s="89"/>
      <c r="E16" s="19"/>
      <c r="F16" s="8"/>
      <c r="G16" s="19" t="s">
        <v>4</v>
      </c>
      <c r="H16" s="92"/>
      <c r="I16" s="92"/>
      <c r="J16" s="19"/>
      <c r="K16" s="89" t="str">
        <f t="shared" si="0"/>
        <v/>
      </c>
      <c r="L16" s="89"/>
      <c r="M16" s="6" t="str">
        <f t="shared" si="2"/>
        <v/>
      </c>
      <c r="N16" s="19"/>
      <c r="O16" s="8"/>
      <c r="P16" s="92"/>
      <c r="Q16" s="92"/>
      <c r="R16" s="93" t="str">
        <f t="shared" si="3"/>
        <v/>
      </c>
      <c r="S16" s="93"/>
      <c r="T16" s="94" t="str">
        <f t="shared" si="4"/>
        <v/>
      </c>
      <c r="U16" s="94"/>
    </row>
    <row r="17" spans="2:21" x14ac:dyDescent="0.15">
      <c r="B17" s="19">
        <v>9</v>
      </c>
      <c r="C17" s="89" t="str">
        <f t="shared" si="1"/>
        <v/>
      </c>
      <c r="D17" s="89"/>
      <c r="E17" s="19"/>
      <c r="F17" s="8"/>
      <c r="G17" s="19" t="s">
        <v>4</v>
      </c>
      <c r="H17" s="92"/>
      <c r="I17" s="92"/>
      <c r="J17" s="19"/>
      <c r="K17" s="89" t="str">
        <f t="shared" si="0"/>
        <v/>
      </c>
      <c r="L17" s="89"/>
      <c r="M17" s="6" t="str">
        <f t="shared" si="2"/>
        <v/>
      </c>
      <c r="N17" s="19"/>
      <c r="O17" s="8"/>
      <c r="P17" s="92"/>
      <c r="Q17" s="92"/>
      <c r="R17" s="93" t="str">
        <f t="shared" si="3"/>
        <v/>
      </c>
      <c r="S17" s="93"/>
      <c r="T17" s="94" t="str">
        <f t="shared" si="4"/>
        <v/>
      </c>
      <c r="U17" s="94"/>
    </row>
    <row r="18" spans="2:21" x14ac:dyDescent="0.15">
      <c r="B18" s="19">
        <v>10</v>
      </c>
      <c r="C18" s="89" t="str">
        <f t="shared" si="1"/>
        <v/>
      </c>
      <c r="D18" s="89"/>
      <c r="E18" s="19"/>
      <c r="F18" s="8"/>
      <c r="G18" s="19" t="s">
        <v>4</v>
      </c>
      <c r="H18" s="92"/>
      <c r="I18" s="92"/>
      <c r="J18" s="19"/>
      <c r="K18" s="89" t="str">
        <f t="shared" si="0"/>
        <v/>
      </c>
      <c r="L18" s="89"/>
      <c r="M18" s="6" t="str">
        <f t="shared" si="2"/>
        <v/>
      </c>
      <c r="N18" s="19"/>
      <c r="O18" s="8"/>
      <c r="P18" s="92"/>
      <c r="Q18" s="92"/>
      <c r="R18" s="93" t="str">
        <f t="shared" si="3"/>
        <v/>
      </c>
      <c r="S18" s="93"/>
      <c r="T18" s="94" t="str">
        <f t="shared" si="4"/>
        <v/>
      </c>
      <c r="U18" s="94"/>
    </row>
    <row r="19" spans="2:21" x14ac:dyDescent="0.15">
      <c r="B19" s="19">
        <v>11</v>
      </c>
      <c r="C19" s="89" t="str">
        <f t="shared" si="1"/>
        <v/>
      </c>
      <c r="D19" s="89"/>
      <c r="E19" s="19"/>
      <c r="F19" s="8"/>
      <c r="G19" s="19" t="s">
        <v>4</v>
      </c>
      <c r="H19" s="92"/>
      <c r="I19" s="92"/>
      <c r="J19" s="19"/>
      <c r="K19" s="89" t="str">
        <f t="shared" si="0"/>
        <v/>
      </c>
      <c r="L19" s="89"/>
      <c r="M19" s="6" t="str">
        <f t="shared" si="2"/>
        <v/>
      </c>
      <c r="N19" s="19"/>
      <c r="O19" s="8"/>
      <c r="P19" s="92"/>
      <c r="Q19" s="92"/>
      <c r="R19" s="93" t="str">
        <f t="shared" si="3"/>
        <v/>
      </c>
      <c r="S19" s="93"/>
      <c r="T19" s="94" t="str">
        <f t="shared" si="4"/>
        <v/>
      </c>
      <c r="U19" s="94"/>
    </row>
    <row r="20" spans="2:21" x14ac:dyDescent="0.15">
      <c r="B20" s="19">
        <v>12</v>
      </c>
      <c r="C20" s="89" t="str">
        <f t="shared" si="1"/>
        <v/>
      </c>
      <c r="D20" s="89"/>
      <c r="E20" s="19"/>
      <c r="F20" s="8"/>
      <c r="G20" s="19" t="s">
        <v>4</v>
      </c>
      <c r="H20" s="92"/>
      <c r="I20" s="92"/>
      <c r="J20" s="19"/>
      <c r="K20" s="89" t="str">
        <f t="shared" si="0"/>
        <v/>
      </c>
      <c r="L20" s="89"/>
      <c r="M20" s="6" t="str">
        <f t="shared" si="2"/>
        <v/>
      </c>
      <c r="N20" s="19"/>
      <c r="O20" s="8"/>
      <c r="P20" s="92"/>
      <c r="Q20" s="92"/>
      <c r="R20" s="93" t="str">
        <f t="shared" si="3"/>
        <v/>
      </c>
      <c r="S20" s="93"/>
      <c r="T20" s="94" t="str">
        <f t="shared" si="4"/>
        <v/>
      </c>
      <c r="U20" s="94"/>
    </row>
    <row r="21" spans="2:21" x14ac:dyDescent="0.15">
      <c r="B21" s="19">
        <v>13</v>
      </c>
      <c r="C21" s="89" t="str">
        <f t="shared" si="1"/>
        <v/>
      </c>
      <c r="D21" s="89"/>
      <c r="E21" s="19"/>
      <c r="F21" s="8"/>
      <c r="G21" s="19" t="s">
        <v>4</v>
      </c>
      <c r="H21" s="92"/>
      <c r="I21" s="92"/>
      <c r="J21" s="19"/>
      <c r="K21" s="89" t="str">
        <f t="shared" si="0"/>
        <v/>
      </c>
      <c r="L21" s="89"/>
      <c r="M21" s="6" t="str">
        <f t="shared" si="2"/>
        <v/>
      </c>
      <c r="N21" s="19"/>
      <c r="O21" s="8"/>
      <c r="P21" s="92"/>
      <c r="Q21" s="92"/>
      <c r="R21" s="93" t="str">
        <f t="shared" si="3"/>
        <v/>
      </c>
      <c r="S21" s="93"/>
      <c r="T21" s="94" t="str">
        <f t="shared" si="4"/>
        <v/>
      </c>
      <c r="U21" s="94"/>
    </row>
    <row r="22" spans="2:21" x14ac:dyDescent="0.15">
      <c r="B22" s="19">
        <v>14</v>
      </c>
      <c r="C22" s="89" t="str">
        <f t="shared" si="1"/>
        <v/>
      </c>
      <c r="D22" s="89"/>
      <c r="E22" s="19"/>
      <c r="F22" s="8"/>
      <c r="G22" s="19" t="s">
        <v>3</v>
      </c>
      <c r="H22" s="92"/>
      <c r="I22" s="92"/>
      <c r="J22" s="19"/>
      <c r="K22" s="89" t="str">
        <f t="shared" si="0"/>
        <v/>
      </c>
      <c r="L22" s="89"/>
      <c r="M22" s="6" t="str">
        <f t="shared" si="2"/>
        <v/>
      </c>
      <c r="N22" s="19"/>
      <c r="O22" s="8"/>
      <c r="P22" s="92"/>
      <c r="Q22" s="92"/>
      <c r="R22" s="93" t="str">
        <f t="shared" si="3"/>
        <v/>
      </c>
      <c r="S22" s="93"/>
      <c r="T22" s="94" t="str">
        <f t="shared" si="4"/>
        <v/>
      </c>
      <c r="U22" s="94"/>
    </row>
    <row r="23" spans="2:21" x14ac:dyDescent="0.15">
      <c r="B23" s="19">
        <v>15</v>
      </c>
      <c r="C23" s="89" t="str">
        <f t="shared" si="1"/>
        <v/>
      </c>
      <c r="D23" s="89"/>
      <c r="E23" s="19"/>
      <c r="F23" s="8"/>
      <c r="G23" s="19" t="s">
        <v>4</v>
      </c>
      <c r="H23" s="92"/>
      <c r="I23" s="92"/>
      <c r="J23" s="19"/>
      <c r="K23" s="89" t="str">
        <f t="shared" si="0"/>
        <v/>
      </c>
      <c r="L23" s="89"/>
      <c r="M23" s="6" t="str">
        <f t="shared" si="2"/>
        <v/>
      </c>
      <c r="N23" s="19"/>
      <c r="O23" s="8"/>
      <c r="P23" s="92"/>
      <c r="Q23" s="92"/>
      <c r="R23" s="93" t="str">
        <f t="shared" si="3"/>
        <v/>
      </c>
      <c r="S23" s="93"/>
      <c r="T23" s="94" t="str">
        <f t="shared" si="4"/>
        <v/>
      </c>
      <c r="U23" s="94"/>
    </row>
    <row r="24" spans="2:21" x14ac:dyDescent="0.15">
      <c r="B24" s="19">
        <v>16</v>
      </c>
      <c r="C24" s="89" t="str">
        <f t="shared" si="1"/>
        <v/>
      </c>
      <c r="D24" s="89"/>
      <c r="E24" s="19"/>
      <c r="F24" s="8"/>
      <c r="G24" s="19" t="s">
        <v>4</v>
      </c>
      <c r="H24" s="92"/>
      <c r="I24" s="92"/>
      <c r="J24" s="19"/>
      <c r="K24" s="89" t="str">
        <f t="shared" si="0"/>
        <v/>
      </c>
      <c r="L24" s="89"/>
      <c r="M24" s="6" t="str">
        <f t="shared" si="2"/>
        <v/>
      </c>
      <c r="N24" s="19"/>
      <c r="O24" s="8"/>
      <c r="P24" s="92"/>
      <c r="Q24" s="92"/>
      <c r="R24" s="93" t="str">
        <f t="shared" si="3"/>
        <v/>
      </c>
      <c r="S24" s="93"/>
      <c r="T24" s="94" t="str">
        <f t="shared" si="4"/>
        <v/>
      </c>
      <c r="U24" s="94"/>
    </row>
    <row r="25" spans="2:21" x14ac:dyDescent="0.15">
      <c r="B25" s="19">
        <v>17</v>
      </c>
      <c r="C25" s="89" t="str">
        <f t="shared" si="1"/>
        <v/>
      </c>
      <c r="D25" s="89"/>
      <c r="E25" s="19"/>
      <c r="F25" s="8"/>
      <c r="G25" s="19" t="s">
        <v>4</v>
      </c>
      <c r="H25" s="92"/>
      <c r="I25" s="92"/>
      <c r="J25" s="19"/>
      <c r="K25" s="89" t="str">
        <f t="shared" si="0"/>
        <v/>
      </c>
      <c r="L25" s="89"/>
      <c r="M25" s="6" t="str">
        <f t="shared" si="2"/>
        <v/>
      </c>
      <c r="N25" s="19"/>
      <c r="O25" s="8"/>
      <c r="P25" s="92"/>
      <c r="Q25" s="92"/>
      <c r="R25" s="93" t="str">
        <f t="shared" si="3"/>
        <v/>
      </c>
      <c r="S25" s="93"/>
      <c r="T25" s="94" t="str">
        <f t="shared" si="4"/>
        <v/>
      </c>
      <c r="U25" s="94"/>
    </row>
    <row r="26" spans="2:21" x14ac:dyDescent="0.15">
      <c r="B26" s="19">
        <v>18</v>
      </c>
      <c r="C26" s="89" t="str">
        <f t="shared" si="1"/>
        <v/>
      </c>
      <c r="D26" s="89"/>
      <c r="E26" s="19"/>
      <c r="F26" s="8"/>
      <c r="G26" s="19" t="s">
        <v>4</v>
      </c>
      <c r="H26" s="92"/>
      <c r="I26" s="92"/>
      <c r="J26" s="19"/>
      <c r="K26" s="89" t="str">
        <f t="shared" si="0"/>
        <v/>
      </c>
      <c r="L26" s="89"/>
      <c r="M26" s="6" t="str">
        <f t="shared" si="2"/>
        <v/>
      </c>
      <c r="N26" s="19"/>
      <c r="O26" s="8"/>
      <c r="P26" s="92"/>
      <c r="Q26" s="92"/>
      <c r="R26" s="93" t="str">
        <f t="shared" si="3"/>
        <v/>
      </c>
      <c r="S26" s="93"/>
      <c r="T26" s="94" t="str">
        <f t="shared" si="4"/>
        <v/>
      </c>
      <c r="U26" s="94"/>
    </row>
    <row r="27" spans="2:21" x14ac:dyDescent="0.15">
      <c r="B27" s="19">
        <v>19</v>
      </c>
      <c r="C27" s="89" t="str">
        <f t="shared" si="1"/>
        <v/>
      </c>
      <c r="D27" s="89"/>
      <c r="E27" s="19"/>
      <c r="F27" s="8"/>
      <c r="G27" s="19" t="s">
        <v>3</v>
      </c>
      <c r="H27" s="92"/>
      <c r="I27" s="92"/>
      <c r="J27" s="19"/>
      <c r="K27" s="89" t="str">
        <f t="shared" si="0"/>
        <v/>
      </c>
      <c r="L27" s="89"/>
      <c r="M27" s="6" t="str">
        <f t="shared" si="2"/>
        <v/>
      </c>
      <c r="N27" s="19"/>
      <c r="O27" s="8"/>
      <c r="P27" s="92"/>
      <c r="Q27" s="92"/>
      <c r="R27" s="93" t="str">
        <f t="shared" si="3"/>
        <v/>
      </c>
      <c r="S27" s="93"/>
      <c r="T27" s="94" t="str">
        <f t="shared" si="4"/>
        <v/>
      </c>
      <c r="U27" s="94"/>
    </row>
    <row r="28" spans="2:21" x14ac:dyDescent="0.15">
      <c r="B28" s="19">
        <v>20</v>
      </c>
      <c r="C28" s="89" t="str">
        <f t="shared" si="1"/>
        <v/>
      </c>
      <c r="D28" s="89"/>
      <c r="E28" s="19"/>
      <c r="F28" s="8"/>
      <c r="G28" s="19" t="s">
        <v>4</v>
      </c>
      <c r="H28" s="92"/>
      <c r="I28" s="92"/>
      <c r="J28" s="19"/>
      <c r="K28" s="89" t="str">
        <f t="shared" si="0"/>
        <v/>
      </c>
      <c r="L28" s="89"/>
      <c r="M28" s="6" t="str">
        <f t="shared" si="2"/>
        <v/>
      </c>
      <c r="N28" s="19"/>
      <c r="O28" s="8"/>
      <c r="P28" s="92"/>
      <c r="Q28" s="92"/>
      <c r="R28" s="93" t="str">
        <f t="shared" si="3"/>
        <v/>
      </c>
      <c r="S28" s="93"/>
      <c r="T28" s="94" t="str">
        <f t="shared" si="4"/>
        <v/>
      </c>
      <c r="U28" s="94"/>
    </row>
    <row r="29" spans="2:21" x14ac:dyDescent="0.15">
      <c r="B29" s="19">
        <v>21</v>
      </c>
      <c r="C29" s="89" t="str">
        <f t="shared" si="1"/>
        <v/>
      </c>
      <c r="D29" s="89"/>
      <c r="E29" s="19"/>
      <c r="F29" s="8"/>
      <c r="G29" s="19" t="s">
        <v>3</v>
      </c>
      <c r="H29" s="92"/>
      <c r="I29" s="92"/>
      <c r="J29" s="19"/>
      <c r="K29" s="89" t="str">
        <f t="shared" si="0"/>
        <v/>
      </c>
      <c r="L29" s="89"/>
      <c r="M29" s="6" t="str">
        <f t="shared" si="2"/>
        <v/>
      </c>
      <c r="N29" s="19"/>
      <c r="O29" s="8"/>
      <c r="P29" s="92"/>
      <c r="Q29" s="92"/>
      <c r="R29" s="93" t="str">
        <f t="shared" si="3"/>
        <v/>
      </c>
      <c r="S29" s="93"/>
      <c r="T29" s="94" t="str">
        <f t="shared" si="4"/>
        <v/>
      </c>
      <c r="U29" s="94"/>
    </row>
    <row r="30" spans="2:21" x14ac:dyDescent="0.15">
      <c r="B30" s="19">
        <v>22</v>
      </c>
      <c r="C30" s="89" t="str">
        <f t="shared" si="1"/>
        <v/>
      </c>
      <c r="D30" s="89"/>
      <c r="E30" s="19"/>
      <c r="F30" s="8"/>
      <c r="G30" s="19" t="s">
        <v>3</v>
      </c>
      <c r="H30" s="92"/>
      <c r="I30" s="92"/>
      <c r="J30" s="19"/>
      <c r="K30" s="89" t="str">
        <f t="shared" si="0"/>
        <v/>
      </c>
      <c r="L30" s="89"/>
      <c r="M30" s="6" t="str">
        <f t="shared" si="2"/>
        <v/>
      </c>
      <c r="N30" s="19"/>
      <c r="O30" s="8"/>
      <c r="P30" s="92"/>
      <c r="Q30" s="92"/>
      <c r="R30" s="93" t="str">
        <f t="shared" si="3"/>
        <v/>
      </c>
      <c r="S30" s="93"/>
      <c r="T30" s="94" t="str">
        <f t="shared" si="4"/>
        <v/>
      </c>
      <c r="U30" s="94"/>
    </row>
    <row r="31" spans="2:21" x14ac:dyDescent="0.15">
      <c r="B31" s="19">
        <v>23</v>
      </c>
      <c r="C31" s="89" t="str">
        <f t="shared" si="1"/>
        <v/>
      </c>
      <c r="D31" s="89"/>
      <c r="E31" s="19"/>
      <c r="F31" s="8"/>
      <c r="G31" s="19" t="s">
        <v>3</v>
      </c>
      <c r="H31" s="92"/>
      <c r="I31" s="92"/>
      <c r="J31" s="19"/>
      <c r="K31" s="89" t="str">
        <f t="shared" si="0"/>
        <v/>
      </c>
      <c r="L31" s="89"/>
      <c r="M31" s="6" t="str">
        <f t="shared" si="2"/>
        <v/>
      </c>
      <c r="N31" s="19"/>
      <c r="O31" s="8"/>
      <c r="P31" s="92"/>
      <c r="Q31" s="92"/>
      <c r="R31" s="93" t="str">
        <f t="shared" si="3"/>
        <v/>
      </c>
      <c r="S31" s="93"/>
      <c r="T31" s="94" t="str">
        <f t="shared" si="4"/>
        <v/>
      </c>
      <c r="U31" s="94"/>
    </row>
    <row r="32" spans="2:21" x14ac:dyDescent="0.15">
      <c r="B32" s="19">
        <v>24</v>
      </c>
      <c r="C32" s="89" t="str">
        <f t="shared" si="1"/>
        <v/>
      </c>
      <c r="D32" s="89"/>
      <c r="E32" s="19"/>
      <c r="F32" s="8"/>
      <c r="G32" s="19" t="s">
        <v>3</v>
      </c>
      <c r="H32" s="92"/>
      <c r="I32" s="92"/>
      <c r="J32" s="19"/>
      <c r="K32" s="89" t="str">
        <f t="shared" si="0"/>
        <v/>
      </c>
      <c r="L32" s="89"/>
      <c r="M32" s="6" t="str">
        <f t="shared" si="2"/>
        <v/>
      </c>
      <c r="N32" s="19"/>
      <c r="O32" s="8"/>
      <c r="P32" s="92"/>
      <c r="Q32" s="92"/>
      <c r="R32" s="93" t="str">
        <f t="shared" si="3"/>
        <v/>
      </c>
      <c r="S32" s="93"/>
      <c r="T32" s="94" t="str">
        <f t="shared" si="4"/>
        <v/>
      </c>
      <c r="U32" s="94"/>
    </row>
    <row r="33" spans="2:21" x14ac:dyDescent="0.15">
      <c r="B33" s="19">
        <v>25</v>
      </c>
      <c r="C33" s="89" t="str">
        <f t="shared" si="1"/>
        <v/>
      </c>
      <c r="D33" s="89"/>
      <c r="E33" s="19"/>
      <c r="F33" s="8"/>
      <c r="G33" s="19" t="s">
        <v>4</v>
      </c>
      <c r="H33" s="92"/>
      <c r="I33" s="92"/>
      <c r="J33" s="19"/>
      <c r="K33" s="89" t="str">
        <f t="shared" si="0"/>
        <v/>
      </c>
      <c r="L33" s="89"/>
      <c r="M33" s="6" t="str">
        <f t="shared" si="2"/>
        <v/>
      </c>
      <c r="N33" s="19"/>
      <c r="O33" s="8"/>
      <c r="P33" s="92"/>
      <c r="Q33" s="92"/>
      <c r="R33" s="93" t="str">
        <f t="shared" si="3"/>
        <v/>
      </c>
      <c r="S33" s="93"/>
      <c r="T33" s="94" t="str">
        <f t="shared" si="4"/>
        <v/>
      </c>
      <c r="U33" s="94"/>
    </row>
    <row r="34" spans="2:21" x14ac:dyDescent="0.15">
      <c r="B34" s="19">
        <v>26</v>
      </c>
      <c r="C34" s="89" t="str">
        <f t="shared" si="1"/>
        <v/>
      </c>
      <c r="D34" s="89"/>
      <c r="E34" s="19"/>
      <c r="F34" s="8"/>
      <c r="G34" s="19" t="s">
        <v>3</v>
      </c>
      <c r="H34" s="92"/>
      <c r="I34" s="92"/>
      <c r="J34" s="19"/>
      <c r="K34" s="89" t="str">
        <f t="shared" si="0"/>
        <v/>
      </c>
      <c r="L34" s="89"/>
      <c r="M34" s="6" t="str">
        <f t="shared" si="2"/>
        <v/>
      </c>
      <c r="N34" s="19"/>
      <c r="O34" s="8"/>
      <c r="P34" s="92"/>
      <c r="Q34" s="92"/>
      <c r="R34" s="93" t="str">
        <f t="shared" si="3"/>
        <v/>
      </c>
      <c r="S34" s="93"/>
      <c r="T34" s="94" t="str">
        <f t="shared" si="4"/>
        <v/>
      </c>
      <c r="U34" s="94"/>
    </row>
    <row r="35" spans="2:21" x14ac:dyDescent="0.15">
      <c r="B35" s="19">
        <v>27</v>
      </c>
      <c r="C35" s="89" t="str">
        <f t="shared" si="1"/>
        <v/>
      </c>
      <c r="D35" s="89"/>
      <c r="E35" s="19"/>
      <c r="F35" s="8"/>
      <c r="G35" s="19" t="s">
        <v>3</v>
      </c>
      <c r="H35" s="92"/>
      <c r="I35" s="92"/>
      <c r="J35" s="19"/>
      <c r="K35" s="89" t="str">
        <f t="shared" si="0"/>
        <v/>
      </c>
      <c r="L35" s="89"/>
      <c r="M35" s="6" t="str">
        <f t="shared" si="2"/>
        <v/>
      </c>
      <c r="N35" s="19"/>
      <c r="O35" s="8"/>
      <c r="P35" s="92"/>
      <c r="Q35" s="92"/>
      <c r="R35" s="93" t="str">
        <f t="shared" si="3"/>
        <v/>
      </c>
      <c r="S35" s="93"/>
      <c r="T35" s="94" t="str">
        <f t="shared" si="4"/>
        <v/>
      </c>
      <c r="U35" s="94"/>
    </row>
    <row r="36" spans="2:21" x14ac:dyDescent="0.15">
      <c r="B36" s="19">
        <v>28</v>
      </c>
      <c r="C36" s="89" t="str">
        <f t="shared" si="1"/>
        <v/>
      </c>
      <c r="D36" s="89"/>
      <c r="E36" s="19"/>
      <c r="F36" s="8"/>
      <c r="G36" s="19" t="s">
        <v>3</v>
      </c>
      <c r="H36" s="92"/>
      <c r="I36" s="92"/>
      <c r="J36" s="19"/>
      <c r="K36" s="89" t="str">
        <f t="shared" si="0"/>
        <v/>
      </c>
      <c r="L36" s="89"/>
      <c r="M36" s="6" t="str">
        <f t="shared" si="2"/>
        <v/>
      </c>
      <c r="N36" s="19"/>
      <c r="O36" s="8"/>
      <c r="P36" s="92"/>
      <c r="Q36" s="92"/>
      <c r="R36" s="93" t="str">
        <f t="shared" si="3"/>
        <v/>
      </c>
      <c r="S36" s="93"/>
      <c r="T36" s="94" t="str">
        <f t="shared" si="4"/>
        <v/>
      </c>
      <c r="U36" s="94"/>
    </row>
    <row r="37" spans="2:21" x14ac:dyDescent="0.15">
      <c r="B37" s="19">
        <v>29</v>
      </c>
      <c r="C37" s="89" t="str">
        <f t="shared" si="1"/>
        <v/>
      </c>
      <c r="D37" s="89"/>
      <c r="E37" s="19"/>
      <c r="F37" s="8"/>
      <c r="G37" s="19" t="s">
        <v>3</v>
      </c>
      <c r="H37" s="92"/>
      <c r="I37" s="92"/>
      <c r="J37" s="19"/>
      <c r="K37" s="89" t="str">
        <f t="shared" si="0"/>
        <v/>
      </c>
      <c r="L37" s="89"/>
      <c r="M37" s="6" t="str">
        <f t="shared" si="2"/>
        <v/>
      </c>
      <c r="N37" s="19"/>
      <c r="O37" s="8"/>
      <c r="P37" s="92"/>
      <c r="Q37" s="92"/>
      <c r="R37" s="93" t="str">
        <f t="shared" si="3"/>
        <v/>
      </c>
      <c r="S37" s="93"/>
      <c r="T37" s="94" t="str">
        <f t="shared" si="4"/>
        <v/>
      </c>
      <c r="U37" s="94"/>
    </row>
    <row r="38" spans="2:21" x14ac:dyDescent="0.15">
      <c r="B38" s="19">
        <v>30</v>
      </c>
      <c r="C38" s="89" t="str">
        <f t="shared" si="1"/>
        <v/>
      </c>
      <c r="D38" s="89"/>
      <c r="E38" s="19"/>
      <c r="F38" s="8"/>
      <c r="G38" s="19" t="s">
        <v>4</v>
      </c>
      <c r="H38" s="92"/>
      <c r="I38" s="92"/>
      <c r="J38" s="19"/>
      <c r="K38" s="89" t="str">
        <f t="shared" si="0"/>
        <v/>
      </c>
      <c r="L38" s="89"/>
      <c r="M38" s="6" t="str">
        <f t="shared" si="2"/>
        <v/>
      </c>
      <c r="N38" s="19"/>
      <c r="O38" s="8"/>
      <c r="P38" s="92"/>
      <c r="Q38" s="92"/>
      <c r="R38" s="93" t="str">
        <f t="shared" si="3"/>
        <v/>
      </c>
      <c r="S38" s="93"/>
      <c r="T38" s="94" t="str">
        <f t="shared" si="4"/>
        <v/>
      </c>
      <c r="U38" s="94"/>
    </row>
    <row r="39" spans="2:21" x14ac:dyDescent="0.15">
      <c r="B39" s="19">
        <v>31</v>
      </c>
      <c r="C39" s="89" t="str">
        <f t="shared" si="1"/>
        <v/>
      </c>
      <c r="D39" s="89"/>
      <c r="E39" s="19"/>
      <c r="F39" s="8"/>
      <c r="G39" s="19" t="s">
        <v>4</v>
      </c>
      <c r="H39" s="92"/>
      <c r="I39" s="92"/>
      <c r="J39" s="19"/>
      <c r="K39" s="89" t="str">
        <f t="shared" si="0"/>
        <v/>
      </c>
      <c r="L39" s="89"/>
      <c r="M39" s="6" t="str">
        <f t="shared" si="2"/>
        <v/>
      </c>
      <c r="N39" s="19"/>
      <c r="O39" s="8"/>
      <c r="P39" s="92"/>
      <c r="Q39" s="92"/>
      <c r="R39" s="93" t="str">
        <f t="shared" si="3"/>
        <v/>
      </c>
      <c r="S39" s="93"/>
      <c r="T39" s="94" t="str">
        <f t="shared" si="4"/>
        <v/>
      </c>
      <c r="U39" s="94"/>
    </row>
    <row r="40" spans="2:21" x14ac:dyDescent="0.15">
      <c r="B40" s="19">
        <v>32</v>
      </c>
      <c r="C40" s="89" t="str">
        <f t="shared" si="1"/>
        <v/>
      </c>
      <c r="D40" s="89"/>
      <c r="E40" s="19"/>
      <c r="F40" s="8"/>
      <c r="G40" s="19" t="s">
        <v>4</v>
      </c>
      <c r="H40" s="92"/>
      <c r="I40" s="92"/>
      <c r="J40" s="19"/>
      <c r="K40" s="89" t="str">
        <f t="shared" si="0"/>
        <v/>
      </c>
      <c r="L40" s="89"/>
      <c r="M40" s="6" t="str">
        <f t="shared" si="2"/>
        <v/>
      </c>
      <c r="N40" s="19"/>
      <c r="O40" s="8"/>
      <c r="P40" s="92"/>
      <c r="Q40" s="92"/>
      <c r="R40" s="93" t="str">
        <f t="shared" si="3"/>
        <v/>
      </c>
      <c r="S40" s="93"/>
      <c r="T40" s="94" t="str">
        <f t="shared" si="4"/>
        <v/>
      </c>
      <c r="U40" s="94"/>
    </row>
    <row r="41" spans="2:21" x14ac:dyDescent="0.15">
      <c r="B41" s="19">
        <v>33</v>
      </c>
      <c r="C41" s="89" t="str">
        <f t="shared" si="1"/>
        <v/>
      </c>
      <c r="D41" s="89"/>
      <c r="E41" s="19"/>
      <c r="F41" s="8"/>
      <c r="G41" s="19" t="s">
        <v>3</v>
      </c>
      <c r="H41" s="92"/>
      <c r="I41" s="92"/>
      <c r="J41" s="19"/>
      <c r="K41" s="89" t="str">
        <f t="shared" si="0"/>
        <v/>
      </c>
      <c r="L41" s="89"/>
      <c r="M41" s="6" t="str">
        <f t="shared" si="2"/>
        <v/>
      </c>
      <c r="N41" s="19"/>
      <c r="O41" s="8"/>
      <c r="P41" s="92"/>
      <c r="Q41" s="92"/>
      <c r="R41" s="93" t="str">
        <f t="shared" si="3"/>
        <v/>
      </c>
      <c r="S41" s="93"/>
      <c r="T41" s="94" t="str">
        <f t="shared" si="4"/>
        <v/>
      </c>
      <c r="U41" s="94"/>
    </row>
    <row r="42" spans="2:21" x14ac:dyDescent="0.15">
      <c r="B42" s="19">
        <v>34</v>
      </c>
      <c r="C42" s="89" t="str">
        <f t="shared" si="1"/>
        <v/>
      </c>
      <c r="D42" s="89"/>
      <c r="E42" s="19"/>
      <c r="F42" s="8"/>
      <c r="G42" s="19" t="s">
        <v>4</v>
      </c>
      <c r="H42" s="92"/>
      <c r="I42" s="92"/>
      <c r="J42" s="19"/>
      <c r="K42" s="89" t="str">
        <f t="shared" si="0"/>
        <v/>
      </c>
      <c r="L42" s="89"/>
      <c r="M42" s="6" t="str">
        <f t="shared" si="2"/>
        <v/>
      </c>
      <c r="N42" s="19"/>
      <c r="O42" s="8"/>
      <c r="P42" s="92"/>
      <c r="Q42" s="92"/>
      <c r="R42" s="93" t="str">
        <f t="shared" si="3"/>
        <v/>
      </c>
      <c r="S42" s="93"/>
      <c r="T42" s="94" t="str">
        <f t="shared" si="4"/>
        <v/>
      </c>
      <c r="U42" s="94"/>
    </row>
    <row r="43" spans="2:21" x14ac:dyDescent="0.15">
      <c r="B43" s="19">
        <v>35</v>
      </c>
      <c r="C43" s="89" t="str">
        <f t="shared" si="1"/>
        <v/>
      </c>
      <c r="D43" s="89"/>
      <c r="E43" s="19"/>
      <c r="F43" s="8"/>
      <c r="G43" s="19" t="s">
        <v>3</v>
      </c>
      <c r="H43" s="92"/>
      <c r="I43" s="92"/>
      <c r="J43" s="19"/>
      <c r="K43" s="89" t="str">
        <f t="shared" si="0"/>
        <v/>
      </c>
      <c r="L43" s="89"/>
      <c r="M43" s="6" t="str">
        <f t="shared" si="2"/>
        <v/>
      </c>
      <c r="N43" s="19"/>
      <c r="O43" s="8"/>
      <c r="P43" s="92"/>
      <c r="Q43" s="92"/>
      <c r="R43" s="93" t="str">
        <f t="shared" si="3"/>
        <v/>
      </c>
      <c r="S43" s="93"/>
      <c r="T43" s="94" t="str">
        <f t="shared" si="4"/>
        <v/>
      </c>
      <c r="U43" s="94"/>
    </row>
    <row r="44" spans="2:21" x14ac:dyDescent="0.15">
      <c r="B44" s="19">
        <v>36</v>
      </c>
      <c r="C44" s="89" t="str">
        <f t="shared" si="1"/>
        <v/>
      </c>
      <c r="D44" s="89"/>
      <c r="E44" s="19"/>
      <c r="F44" s="8"/>
      <c r="G44" s="19" t="s">
        <v>4</v>
      </c>
      <c r="H44" s="92"/>
      <c r="I44" s="92"/>
      <c r="J44" s="19"/>
      <c r="K44" s="89" t="str">
        <f t="shared" si="0"/>
        <v/>
      </c>
      <c r="L44" s="89"/>
      <c r="M44" s="6" t="str">
        <f t="shared" si="2"/>
        <v/>
      </c>
      <c r="N44" s="19"/>
      <c r="O44" s="8"/>
      <c r="P44" s="92"/>
      <c r="Q44" s="92"/>
      <c r="R44" s="93" t="str">
        <f t="shared" si="3"/>
        <v/>
      </c>
      <c r="S44" s="93"/>
      <c r="T44" s="94" t="str">
        <f t="shared" si="4"/>
        <v/>
      </c>
      <c r="U44" s="94"/>
    </row>
    <row r="45" spans="2:21" x14ac:dyDescent="0.15">
      <c r="B45" s="19">
        <v>37</v>
      </c>
      <c r="C45" s="89" t="str">
        <f t="shared" si="1"/>
        <v/>
      </c>
      <c r="D45" s="89"/>
      <c r="E45" s="19"/>
      <c r="F45" s="8"/>
      <c r="G45" s="19" t="s">
        <v>3</v>
      </c>
      <c r="H45" s="92"/>
      <c r="I45" s="92"/>
      <c r="J45" s="19"/>
      <c r="K45" s="89" t="str">
        <f t="shared" si="0"/>
        <v/>
      </c>
      <c r="L45" s="89"/>
      <c r="M45" s="6" t="str">
        <f t="shared" si="2"/>
        <v/>
      </c>
      <c r="N45" s="19"/>
      <c r="O45" s="8"/>
      <c r="P45" s="92"/>
      <c r="Q45" s="92"/>
      <c r="R45" s="93" t="str">
        <f t="shared" si="3"/>
        <v/>
      </c>
      <c r="S45" s="93"/>
      <c r="T45" s="94" t="str">
        <f t="shared" si="4"/>
        <v/>
      </c>
      <c r="U45" s="94"/>
    </row>
    <row r="46" spans="2:21" x14ac:dyDescent="0.15">
      <c r="B46" s="19">
        <v>38</v>
      </c>
      <c r="C46" s="89" t="str">
        <f t="shared" si="1"/>
        <v/>
      </c>
      <c r="D46" s="89"/>
      <c r="E46" s="19"/>
      <c r="F46" s="8"/>
      <c r="G46" s="19" t="s">
        <v>4</v>
      </c>
      <c r="H46" s="92"/>
      <c r="I46" s="92"/>
      <c r="J46" s="19"/>
      <c r="K46" s="89" t="str">
        <f t="shared" si="0"/>
        <v/>
      </c>
      <c r="L46" s="89"/>
      <c r="M46" s="6" t="str">
        <f t="shared" si="2"/>
        <v/>
      </c>
      <c r="N46" s="19"/>
      <c r="O46" s="8"/>
      <c r="P46" s="92"/>
      <c r="Q46" s="92"/>
      <c r="R46" s="93" t="str">
        <f t="shared" si="3"/>
        <v/>
      </c>
      <c r="S46" s="93"/>
      <c r="T46" s="94" t="str">
        <f t="shared" si="4"/>
        <v/>
      </c>
      <c r="U46" s="94"/>
    </row>
    <row r="47" spans="2:21" x14ac:dyDescent="0.15">
      <c r="B47" s="19">
        <v>39</v>
      </c>
      <c r="C47" s="89" t="str">
        <f t="shared" si="1"/>
        <v/>
      </c>
      <c r="D47" s="89"/>
      <c r="E47" s="19"/>
      <c r="F47" s="8"/>
      <c r="G47" s="19" t="s">
        <v>4</v>
      </c>
      <c r="H47" s="92"/>
      <c r="I47" s="92"/>
      <c r="J47" s="19"/>
      <c r="K47" s="89" t="str">
        <f t="shared" si="0"/>
        <v/>
      </c>
      <c r="L47" s="89"/>
      <c r="M47" s="6" t="str">
        <f t="shared" si="2"/>
        <v/>
      </c>
      <c r="N47" s="19"/>
      <c r="O47" s="8"/>
      <c r="P47" s="92"/>
      <c r="Q47" s="92"/>
      <c r="R47" s="93" t="str">
        <f t="shared" si="3"/>
        <v/>
      </c>
      <c r="S47" s="93"/>
      <c r="T47" s="94" t="str">
        <f t="shared" si="4"/>
        <v/>
      </c>
      <c r="U47" s="94"/>
    </row>
    <row r="48" spans="2:21" x14ac:dyDescent="0.15">
      <c r="B48" s="19">
        <v>40</v>
      </c>
      <c r="C48" s="89" t="str">
        <f t="shared" si="1"/>
        <v/>
      </c>
      <c r="D48" s="89"/>
      <c r="E48" s="19"/>
      <c r="F48" s="8"/>
      <c r="G48" s="19" t="s">
        <v>37</v>
      </c>
      <c r="H48" s="92"/>
      <c r="I48" s="92"/>
      <c r="J48" s="19"/>
      <c r="K48" s="89" t="str">
        <f t="shared" si="0"/>
        <v/>
      </c>
      <c r="L48" s="89"/>
      <c r="M48" s="6" t="str">
        <f t="shared" si="2"/>
        <v/>
      </c>
      <c r="N48" s="19"/>
      <c r="O48" s="8"/>
      <c r="P48" s="92"/>
      <c r="Q48" s="92"/>
      <c r="R48" s="93" t="str">
        <f t="shared" si="3"/>
        <v/>
      </c>
      <c r="S48" s="93"/>
      <c r="T48" s="94" t="str">
        <f t="shared" si="4"/>
        <v/>
      </c>
      <c r="U48" s="94"/>
    </row>
    <row r="49" spans="2:21" x14ac:dyDescent="0.15">
      <c r="B49" s="19">
        <v>41</v>
      </c>
      <c r="C49" s="89" t="str">
        <f t="shared" si="1"/>
        <v/>
      </c>
      <c r="D49" s="89"/>
      <c r="E49" s="19"/>
      <c r="F49" s="8"/>
      <c r="G49" s="19" t="s">
        <v>4</v>
      </c>
      <c r="H49" s="92"/>
      <c r="I49" s="92"/>
      <c r="J49" s="19"/>
      <c r="K49" s="89" t="str">
        <f t="shared" si="0"/>
        <v/>
      </c>
      <c r="L49" s="89"/>
      <c r="M49" s="6" t="str">
        <f t="shared" si="2"/>
        <v/>
      </c>
      <c r="N49" s="19"/>
      <c r="O49" s="8"/>
      <c r="P49" s="92"/>
      <c r="Q49" s="92"/>
      <c r="R49" s="93" t="str">
        <f t="shared" si="3"/>
        <v/>
      </c>
      <c r="S49" s="93"/>
      <c r="T49" s="94" t="str">
        <f t="shared" si="4"/>
        <v/>
      </c>
      <c r="U49" s="94"/>
    </row>
    <row r="50" spans="2:21" x14ac:dyDescent="0.15">
      <c r="B50" s="19">
        <v>42</v>
      </c>
      <c r="C50" s="89" t="str">
        <f t="shared" si="1"/>
        <v/>
      </c>
      <c r="D50" s="89"/>
      <c r="E50" s="19"/>
      <c r="F50" s="8"/>
      <c r="G50" s="19" t="s">
        <v>4</v>
      </c>
      <c r="H50" s="92"/>
      <c r="I50" s="92"/>
      <c r="J50" s="19"/>
      <c r="K50" s="89" t="str">
        <f t="shared" si="0"/>
        <v/>
      </c>
      <c r="L50" s="89"/>
      <c r="M50" s="6" t="str">
        <f t="shared" si="2"/>
        <v/>
      </c>
      <c r="N50" s="19"/>
      <c r="O50" s="8"/>
      <c r="P50" s="92"/>
      <c r="Q50" s="92"/>
      <c r="R50" s="93" t="str">
        <f t="shared" si="3"/>
        <v/>
      </c>
      <c r="S50" s="93"/>
      <c r="T50" s="94" t="str">
        <f t="shared" si="4"/>
        <v/>
      </c>
      <c r="U50" s="94"/>
    </row>
    <row r="51" spans="2:21" x14ac:dyDescent="0.15">
      <c r="B51" s="19">
        <v>43</v>
      </c>
      <c r="C51" s="89" t="str">
        <f t="shared" si="1"/>
        <v/>
      </c>
      <c r="D51" s="89"/>
      <c r="E51" s="19"/>
      <c r="F51" s="8"/>
      <c r="G51" s="19" t="s">
        <v>3</v>
      </c>
      <c r="H51" s="92"/>
      <c r="I51" s="92"/>
      <c r="J51" s="19"/>
      <c r="K51" s="89" t="str">
        <f t="shared" si="0"/>
        <v/>
      </c>
      <c r="L51" s="89"/>
      <c r="M51" s="6" t="str">
        <f t="shared" si="2"/>
        <v/>
      </c>
      <c r="N51" s="19"/>
      <c r="O51" s="8"/>
      <c r="P51" s="92"/>
      <c r="Q51" s="92"/>
      <c r="R51" s="93" t="str">
        <f t="shared" si="3"/>
        <v/>
      </c>
      <c r="S51" s="93"/>
      <c r="T51" s="94" t="str">
        <f t="shared" si="4"/>
        <v/>
      </c>
      <c r="U51" s="94"/>
    </row>
    <row r="52" spans="2:21" x14ac:dyDescent="0.15">
      <c r="B52" s="19">
        <v>44</v>
      </c>
      <c r="C52" s="89" t="str">
        <f t="shared" si="1"/>
        <v/>
      </c>
      <c r="D52" s="89"/>
      <c r="E52" s="19"/>
      <c r="F52" s="8"/>
      <c r="G52" s="19" t="s">
        <v>3</v>
      </c>
      <c r="H52" s="92"/>
      <c r="I52" s="92"/>
      <c r="J52" s="19"/>
      <c r="K52" s="89" t="str">
        <f t="shared" si="0"/>
        <v/>
      </c>
      <c r="L52" s="89"/>
      <c r="M52" s="6" t="str">
        <f t="shared" si="2"/>
        <v/>
      </c>
      <c r="N52" s="19"/>
      <c r="O52" s="8"/>
      <c r="P52" s="92"/>
      <c r="Q52" s="92"/>
      <c r="R52" s="93" t="str">
        <f t="shared" si="3"/>
        <v/>
      </c>
      <c r="S52" s="93"/>
      <c r="T52" s="94" t="str">
        <f t="shared" si="4"/>
        <v/>
      </c>
      <c r="U52" s="94"/>
    </row>
    <row r="53" spans="2:21" x14ac:dyDescent="0.15">
      <c r="B53" s="19">
        <v>45</v>
      </c>
      <c r="C53" s="89" t="str">
        <f t="shared" si="1"/>
        <v/>
      </c>
      <c r="D53" s="89"/>
      <c r="E53" s="19"/>
      <c r="F53" s="8"/>
      <c r="G53" s="19" t="s">
        <v>4</v>
      </c>
      <c r="H53" s="92"/>
      <c r="I53" s="92"/>
      <c r="J53" s="19"/>
      <c r="K53" s="89" t="str">
        <f t="shared" si="0"/>
        <v/>
      </c>
      <c r="L53" s="89"/>
      <c r="M53" s="6" t="str">
        <f t="shared" si="2"/>
        <v/>
      </c>
      <c r="N53" s="19"/>
      <c r="O53" s="8"/>
      <c r="P53" s="92"/>
      <c r="Q53" s="92"/>
      <c r="R53" s="93" t="str">
        <f t="shared" si="3"/>
        <v/>
      </c>
      <c r="S53" s="93"/>
      <c r="T53" s="94" t="str">
        <f t="shared" si="4"/>
        <v/>
      </c>
      <c r="U53" s="94"/>
    </row>
    <row r="54" spans="2:21" x14ac:dyDescent="0.15">
      <c r="B54" s="19">
        <v>46</v>
      </c>
      <c r="C54" s="89" t="str">
        <f t="shared" si="1"/>
        <v/>
      </c>
      <c r="D54" s="89"/>
      <c r="E54" s="19"/>
      <c r="F54" s="8"/>
      <c r="G54" s="19" t="s">
        <v>4</v>
      </c>
      <c r="H54" s="92"/>
      <c r="I54" s="92"/>
      <c r="J54" s="19"/>
      <c r="K54" s="89" t="str">
        <f t="shared" si="0"/>
        <v/>
      </c>
      <c r="L54" s="89"/>
      <c r="M54" s="6" t="str">
        <f t="shared" si="2"/>
        <v/>
      </c>
      <c r="N54" s="19"/>
      <c r="O54" s="8"/>
      <c r="P54" s="92"/>
      <c r="Q54" s="92"/>
      <c r="R54" s="93" t="str">
        <f t="shared" si="3"/>
        <v/>
      </c>
      <c r="S54" s="93"/>
      <c r="T54" s="94" t="str">
        <f t="shared" si="4"/>
        <v/>
      </c>
      <c r="U54" s="94"/>
    </row>
    <row r="55" spans="2:21" x14ac:dyDescent="0.15">
      <c r="B55" s="19">
        <v>47</v>
      </c>
      <c r="C55" s="89" t="str">
        <f t="shared" si="1"/>
        <v/>
      </c>
      <c r="D55" s="89"/>
      <c r="E55" s="19"/>
      <c r="F55" s="8"/>
      <c r="G55" s="19" t="s">
        <v>3</v>
      </c>
      <c r="H55" s="92"/>
      <c r="I55" s="92"/>
      <c r="J55" s="19"/>
      <c r="K55" s="89" t="str">
        <f t="shared" si="0"/>
        <v/>
      </c>
      <c r="L55" s="89"/>
      <c r="M55" s="6" t="str">
        <f t="shared" si="2"/>
        <v/>
      </c>
      <c r="N55" s="19"/>
      <c r="O55" s="8"/>
      <c r="P55" s="92"/>
      <c r="Q55" s="92"/>
      <c r="R55" s="93" t="str">
        <f t="shared" si="3"/>
        <v/>
      </c>
      <c r="S55" s="93"/>
      <c r="T55" s="94" t="str">
        <f t="shared" si="4"/>
        <v/>
      </c>
      <c r="U55" s="94"/>
    </row>
    <row r="56" spans="2:21" x14ac:dyDescent="0.15">
      <c r="B56" s="19">
        <v>48</v>
      </c>
      <c r="C56" s="89" t="str">
        <f t="shared" si="1"/>
        <v/>
      </c>
      <c r="D56" s="89"/>
      <c r="E56" s="19"/>
      <c r="F56" s="8"/>
      <c r="G56" s="19" t="s">
        <v>3</v>
      </c>
      <c r="H56" s="92"/>
      <c r="I56" s="92"/>
      <c r="J56" s="19"/>
      <c r="K56" s="89" t="str">
        <f t="shared" si="0"/>
        <v/>
      </c>
      <c r="L56" s="89"/>
      <c r="M56" s="6" t="str">
        <f t="shared" si="2"/>
        <v/>
      </c>
      <c r="N56" s="19"/>
      <c r="O56" s="8"/>
      <c r="P56" s="92"/>
      <c r="Q56" s="92"/>
      <c r="R56" s="93" t="str">
        <f t="shared" si="3"/>
        <v/>
      </c>
      <c r="S56" s="93"/>
      <c r="T56" s="94" t="str">
        <f t="shared" si="4"/>
        <v/>
      </c>
      <c r="U56" s="94"/>
    </row>
    <row r="57" spans="2:21" x14ac:dyDescent="0.15">
      <c r="B57" s="19">
        <v>49</v>
      </c>
      <c r="C57" s="89" t="str">
        <f t="shared" si="1"/>
        <v/>
      </c>
      <c r="D57" s="89"/>
      <c r="E57" s="19"/>
      <c r="F57" s="8"/>
      <c r="G57" s="19" t="s">
        <v>3</v>
      </c>
      <c r="H57" s="92"/>
      <c r="I57" s="92"/>
      <c r="J57" s="19"/>
      <c r="K57" s="89" t="str">
        <f t="shared" si="0"/>
        <v/>
      </c>
      <c r="L57" s="89"/>
      <c r="M57" s="6" t="str">
        <f t="shared" si="2"/>
        <v/>
      </c>
      <c r="N57" s="19"/>
      <c r="O57" s="8"/>
      <c r="P57" s="92"/>
      <c r="Q57" s="92"/>
      <c r="R57" s="93" t="str">
        <f t="shared" si="3"/>
        <v/>
      </c>
      <c r="S57" s="93"/>
      <c r="T57" s="94" t="str">
        <f t="shared" si="4"/>
        <v/>
      </c>
      <c r="U57" s="94"/>
    </row>
    <row r="58" spans="2:21" x14ac:dyDescent="0.15">
      <c r="B58" s="19">
        <v>50</v>
      </c>
      <c r="C58" s="89" t="str">
        <f t="shared" si="1"/>
        <v/>
      </c>
      <c r="D58" s="89"/>
      <c r="E58" s="19"/>
      <c r="F58" s="8"/>
      <c r="G58" s="19" t="s">
        <v>3</v>
      </c>
      <c r="H58" s="92"/>
      <c r="I58" s="92"/>
      <c r="J58" s="19"/>
      <c r="K58" s="89" t="str">
        <f t="shared" si="0"/>
        <v/>
      </c>
      <c r="L58" s="89"/>
      <c r="M58" s="6" t="str">
        <f t="shared" si="2"/>
        <v/>
      </c>
      <c r="N58" s="19"/>
      <c r="O58" s="8"/>
      <c r="P58" s="92"/>
      <c r="Q58" s="92"/>
      <c r="R58" s="93" t="str">
        <f t="shared" si="3"/>
        <v/>
      </c>
      <c r="S58" s="93"/>
      <c r="T58" s="94" t="str">
        <f t="shared" si="4"/>
        <v/>
      </c>
      <c r="U58" s="94"/>
    </row>
    <row r="59" spans="2:21" x14ac:dyDescent="0.15">
      <c r="B59" s="19">
        <v>51</v>
      </c>
      <c r="C59" s="89" t="str">
        <f t="shared" si="1"/>
        <v/>
      </c>
      <c r="D59" s="89"/>
      <c r="E59" s="19"/>
      <c r="F59" s="8"/>
      <c r="G59" s="19" t="s">
        <v>3</v>
      </c>
      <c r="H59" s="92"/>
      <c r="I59" s="92"/>
      <c r="J59" s="19"/>
      <c r="K59" s="89" t="str">
        <f t="shared" si="0"/>
        <v/>
      </c>
      <c r="L59" s="89"/>
      <c r="M59" s="6" t="str">
        <f t="shared" si="2"/>
        <v/>
      </c>
      <c r="N59" s="19"/>
      <c r="O59" s="8"/>
      <c r="P59" s="92"/>
      <c r="Q59" s="92"/>
      <c r="R59" s="93" t="str">
        <f t="shared" si="3"/>
        <v/>
      </c>
      <c r="S59" s="93"/>
      <c r="T59" s="94" t="str">
        <f t="shared" si="4"/>
        <v/>
      </c>
      <c r="U59" s="94"/>
    </row>
    <row r="60" spans="2:21" x14ac:dyDescent="0.15">
      <c r="B60" s="19">
        <v>52</v>
      </c>
      <c r="C60" s="89" t="str">
        <f t="shared" si="1"/>
        <v/>
      </c>
      <c r="D60" s="89"/>
      <c r="E60" s="19"/>
      <c r="F60" s="8"/>
      <c r="G60" s="19" t="s">
        <v>3</v>
      </c>
      <c r="H60" s="92"/>
      <c r="I60" s="92"/>
      <c r="J60" s="19"/>
      <c r="K60" s="89" t="str">
        <f t="shared" si="0"/>
        <v/>
      </c>
      <c r="L60" s="89"/>
      <c r="M60" s="6" t="str">
        <f t="shared" si="2"/>
        <v/>
      </c>
      <c r="N60" s="19"/>
      <c r="O60" s="8"/>
      <c r="P60" s="92"/>
      <c r="Q60" s="92"/>
      <c r="R60" s="93" t="str">
        <f t="shared" si="3"/>
        <v/>
      </c>
      <c r="S60" s="93"/>
      <c r="T60" s="94" t="str">
        <f t="shared" si="4"/>
        <v/>
      </c>
      <c r="U60" s="94"/>
    </row>
    <row r="61" spans="2:21" x14ac:dyDescent="0.15">
      <c r="B61" s="19">
        <v>53</v>
      </c>
      <c r="C61" s="89" t="str">
        <f t="shared" si="1"/>
        <v/>
      </c>
      <c r="D61" s="89"/>
      <c r="E61" s="19"/>
      <c r="F61" s="8"/>
      <c r="G61" s="19" t="s">
        <v>3</v>
      </c>
      <c r="H61" s="92"/>
      <c r="I61" s="92"/>
      <c r="J61" s="19"/>
      <c r="K61" s="89" t="str">
        <f t="shared" si="0"/>
        <v/>
      </c>
      <c r="L61" s="89"/>
      <c r="M61" s="6" t="str">
        <f t="shared" si="2"/>
        <v/>
      </c>
      <c r="N61" s="19"/>
      <c r="O61" s="8"/>
      <c r="P61" s="92"/>
      <c r="Q61" s="92"/>
      <c r="R61" s="93" t="str">
        <f t="shared" si="3"/>
        <v/>
      </c>
      <c r="S61" s="93"/>
      <c r="T61" s="94" t="str">
        <f t="shared" si="4"/>
        <v/>
      </c>
      <c r="U61" s="94"/>
    </row>
    <row r="62" spans="2:21" x14ac:dyDescent="0.15">
      <c r="B62" s="19">
        <v>54</v>
      </c>
      <c r="C62" s="89" t="str">
        <f t="shared" si="1"/>
        <v/>
      </c>
      <c r="D62" s="89"/>
      <c r="E62" s="19"/>
      <c r="F62" s="8"/>
      <c r="G62" s="19" t="s">
        <v>3</v>
      </c>
      <c r="H62" s="92"/>
      <c r="I62" s="92"/>
      <c r="J62" s="19"/>
      <c r="K62" s="89" t="str">
        <f t="shared" si="0"/>
        <v/>
      </c>
      <c r="L62" s="89"/>
      <c r="M62" s="6" t="str">
        <f t="shared" si="2"/>
        <v/>
      </c>
      <c r="N62" s="19"/>
      <c r="O62" s="8"/>
      <c r="P62" s="92"/>
      <c r="Q62" s="92"/>
      <c r="R62" s="93" t="str">
        <f t="shared" si="3"/>
        <v/>
      </c>
      <c r="S62" s="93"/>
      <c r="T62" s="94" t="str">
        <f t="shared" si="4"/>
        <v/>
      </c>
      <c r="U62" s="94"/>
    </row>
    <row r="63" spans="2:21" x14ac:dyDescent="0.15">
      <c r="B63" s="19">
        <v>55</v>
      </c>
      <c r="C63" s="89" t="str">
        <f t="shared" si="1"/>
        <v/>
      </c>
      <c r="D63" s="89"/>
      <c r="E63" s="19"/>
      <c r="F63" s="8"/>
      <c r="G63" s="19" t="s">
        <v>4</v>
      </c>
      <c r="H63" s="92"/>
      <c r="I63" s="92"/>
      <c r="J63" s="19"/>
      <c r="K63" s="89" t="str">
        <f t="shared" si="0"/>
        <v/>
      </c>
      <c r="L63" s="89"/>
      <c r="M63" s="6" t="str">
        <f t="shared" si="2"/>
        <v/>
      </c>
      <c r="N63" s="19"/>
      <c r="O63" s="8"/>
      <c r="P63" s="92"/>
      <c r="Q63" s="92"/>
      <c r="R63" s="93" t="str">
        <f t="shared" si="3"/>
        <v/>
      </c>
      <c r="S63" s="93"/>
      <c r="T63" s="94" t="str">
        <f t="shared" si="4"/>
        <v/>
      </c>
      <c r="U63" s="94"/>
    </row>
    <row r="64" spans="2:21" x14ac:dyDescent="0.15">
      <c r="B64" s="19">
        <v>56</v>
      </c>
      <c r="C64" s="89" t="str">
        <f t="shared" si="1"/>
        <v/>
      </c>
      <c r="D64" s="89"/>
      <c r="E64" s="19"/>
      <c r="F64" s="8"/>
      <c r="G64" s="19" t="s">
        <v>3</v>
      </c>
      <c r="H64" s="92"/>
      <c r="I64" s="92"/>
      <c r="J64" s="19"/>
      <c r="K64" s="89" t="str">
        <f t="shared" si="0"/>
        <v/>
      </c>
      <c r="L64" s="89"/>
      <c r="M64" s="6" t="str">
        <f t="shared" si="2"/>
        <v/>
      </c>
      <c r="N64" s="19"/>
      <c r="O64" s="8"/>
      <c r="P64" s="92"/>
      <c r="Q64" s="92"/>
      <c r="R64" s="93" t="str">
        <f t="shared" si="3"/>
        <v/>
      </c>
      <c r="S64" s="93"/>
      <c r="T64" s="94" t="str">
        <f t="shared" si="4"/>
        <v/>
      </c>
      <c r="U64" s="94"/>
    </row>
    <row r="65" spans="2:21" x14ac:dyDescent="0.15">
      <c r="B65" s="19">
        <v>57</v>
      </c>
      <c r="C65" s="89" t="str">
        <f t="shared" si="1"/>
        <v/>
      </c>
      <c r="D65" s="89"/>
      <c r="E65" s="19"/>
      <c r="F65" s="8"/>
      <c r="G65" s="19" t="s">
        <v>3</v>
      </c>
      <c r="H65" s="92"/>
      <c r="I65" s="92"/>
      <c r="J65" s="19"/>
      <c r="K65" s="89" t="str">
        <f t="shared" si="0"/>
        <v/>
      </c>
      <c r="L65" s="89"/>
      <c r="M65" s="6" t="str">
        <f t="shared" si="2"/>
        <v/>
      </c>
      <c r="N65" s="19"/>
      <c r="O65" s="8"/>
      <c r="P65" s="92"/>
      <c r="Q65" s="92"/>
      <c r="R65" s="93" t="str">
        <f t="shared" si="3"/>
        <v/>
      </c>
      <c r="S65" s="93"/>
      <c r="T65" s="94" t="str">
        <f t="shared" si="4"/>
        <v/>
      </c>
      <c r="U65" s="94"/>
    </row>
    <row r="66" spans="2:21" x14ac:dyDescent="0.15">
      <c r="B66" s="19">
        <v>58</v>
      </c>
      <c r="C66" s="89" t="str">
        <f t="shared" si="1"/>
        <v/>
      </c>
      <c r="D66" s="89"/>
      <c r="E66" s="19"/>
      <c r="F66" s="8"/>
      <c r="G66" s="19" t="s">
        <v>3</v>
      </c>
      <c r="H66" s="92"/>
      <c r="I66" s="92"/>
      <c r="J66" s="19"/>
      <c r="K66" s="89" t="str">
        <f t="shared" si="0"/>
        <v/>
      </c>
      <c r="L66" s="89"/>
      <c r="M66" s="6" t="str">
        <f t="shared" si="2"/>
        <v/>
      </c>
      <c r="N66" s="19"/>
      <c r="O66" s="8"/>
      <c r="P66" s="92"/>
      <c r="Q66" s="92"/>
      <c r="R66" s="93" t="str">
        <f t="shared" si="3"/>
        <v/>
      </c>
      <c r="S66" s="93"/>
      <c r="T66" s="94" t="str">
        <f t="shared" si="4"/>
        <v/>
      </c>
      <c r="U66" s="94"/>
    </row>
    <row r="67" spans="2:21" x14ac:dyDescent="0.15">
      <c r="B67" s="19">
        <v>59</v>
      </c>
      <c r="C67" s="89" t="str">
        <f t="shared" si="1"/>
        <v/>
      </c>
      <c r="D67" s="89"/>
      <c r="E67" s="19"/>
      <c r="F67" s="8"/>
      <c r="G67" s="19" t="s">
        <v>3</v>
      </c>
      <c r="H67" s="92"/>
      <c r="I67" s="92"/>
      <c r="J67" s="19"/>
      <c r="K67" s="89" t="str">
        <f t="shared" si="0"/>
        <v/>
      </c>
      <c r="L67" s="89"/>
      <c r="M67" s="6" t="str">
        <f t="shared" si="2"/>
        <v/>
      </c>
      <c r="N67" s="19"/>
      <c r="O67" s="8"/>
      <c r="P67" s="92"/>
      <c r="Q67" s="92"/>
      <c r="R67" s="93" t="str">
        <f t="shared" si="3"/>
        <v/>
      </c>
      <c r="S67" s="93"/>
      <c r="T67" s="94" t="str">
        <f t="shared" si="4"/>
        <v/>
      </c>
      <c r="U67" s="94"/>
    </row>
    <row r="68" spans="2:21" x14ac:dyDescent="0.15">
      <c r="B68" s="19">
        <v>60</v>
      </c>
      <c r="C68" s="89" t="str">
        <f t="shared" si="1"/>
        <v/>
      </c>
      <c r="D68" s="89"/>
      <c r="E68" s="19"/>
      <c r="F68" s="8"/>
      <c r="G68" s="19" t="s">
        <v>4</v>
      </c>
      <c r="H68" s="92"/>
      <c r="I68" s="92"/>
      <c r="J68" s="19"/>
      <c r="K68" s="89" t="str">
        <f t="shared" si="0"/>
        <v/>
      </c>
      <c r="L68" s="89"/>
      <c r="M68" s="6" t="str">
        <f t="shared" si="2"/>
        <v/>
      </c>
      <c r="N68" s="19"/>
      <c r="O68" s="8"/>
      <c r="P68" s="92"/>
      <c r="Q68" s="92"/>
      <c r="R68" s="93" t="str">
        <f t="shared" si="3"/>
        <v/>
      </c>
      <c r="S68" s="93"/>
      <c r="T68" s="94" t="str">
        <f t="shared" si="4"/>
        <v/>
      </c>
      <c r="U68" s="94"/>
    </row>
    <row r="69" spans="2:21" x14ac:dyDescent="0.15">
      <c r="B69" s="19">
        <v>61</v>
      </c>
      <c r="C69" s="89" t="str">
        <f t="shared" si="1"/>
        <v/>
      </c>
      <c r="D69" s="89"/>
      <c r="E69" s="19"/>
      <c r="F69" s="8"/>
      <c r="G69" s="19" t="s">
        <v>4</v>
      </c>
      <c r="H69" s="92"/>
      <c r="I69" s="92"/>
      <c r="J69" s="19"/>
      <c r="K69" s="89" t="str">
        <f t="shared" si="0"/>
        <v/>
      </c>
      <c r="L69" s="89"/>
      <c r="M69" s="6" t="str">
        <f t="shared" si="2"/>
        <v/>
      </c>
      <c r="N69" s="19"/>
      <c r="O69" s="8"/>
      <c r="P69" s="92"/>
      <c r="Q69" s="92"/>
      <c r="R69" s="93" t="str">
        <f t="shared" si="3"/>
        <v/>
      </c>
      <c r="S69" s="93"/>
      <c r="T69" s="94" t="str">
        <f t="shared" si="4"/>
        <v/>
      </c>
      <c r="U69" s="94"/>
    </row>
    <row r="70" spans="2:21" x14ac:dyDescent="0.15">
      <c r="B70" s="19">
        <v>62</v>
      </c>
      <c r="C70" s="89" t="str">
        <f t="shared" si="1"/>
        <v/>
      </c>
      <c r="D70" s="89"/>
      <c r="E70" s="19"/>
      <c r="F70" s="8"/>
      <c r="G70" s="19" t="s">
        <v>3</v>
      </c>
      <c r="H70" s="92"/>
      <c r="I70" s="92"/>
      <c r="J70" s="19"/>
      <c r="K70" s="89" t="str">
        <f t="shared" si="0"/>
        <v/>
      </c>
      <c r="L70" s="89"/>
      <c r="M70" s="6" t="str">
        <f t="shared" si="2"/>
        <v/>
      </c>
      <c r="N70" s="19"/>
      <c r="O70" s="8"/>
      <c r="P70" s="92"/>
      <c r="Q70" s="92"/>
      <c r="R70" s="93" t="str">
        <f t="shared" si="3"/>
        <v/>
      </c>
      <c r="S70" s="93"/>
      <c r="T70" s="94" t="str">
        <f t="shared" si="4"/>
        <v/>
      </c>
      <c r="U70" s="94"/>
    </row>
    <row r="71" spans="2:21" x14ac:dyDescent="0.15">
      <c r="B71" s="19">
        <v>63</v>
      </c>
      <c r="C71" s="89" t="str">
        <f t="shared" si="1"/>
        <v/>
      </c>
      <c r="D71" s="89"/>
      <c r="E71" s="19"/>
      <c r="F71" s="8"/>
      <c r="G71" s="19" t="s">
        <v>4</v>
      </c>
      <c r="H71" s="92"/>
      <c r="I71" s="92"/>
      <c r="J71" s="19"/>
      <c r="K71" s="89" t="str">
        <f t="shared" si="0"/>
        <v/>
      </c>
      <c r="L71" s="89"/>
      <c r="M71" s="6" t="str">
        <f t="shared" si="2"/>
        <v/>
      </c>
      <c r="N71" s="19"/>
      <c r="O71" s="8"/>
      <c r="P71" s="92"/>
      <c r="Q71" s="92"/>
      <c r="R71" s="93" t="str">
        <f t="shared" si="3"/>
        <v/>
      </c>
      <c r="S71" s="93"/>
      <c r="T71" s="94" t="str">
        <f t="shared" si="4"/>
        <v/>
      </c>
      <c r="U71" s="94"/>
    </row>
    <row r="72" spans="2:21" x14ac:dyDescent="0.15">
      <c r="B72" s="19">
        <v>64</v>
      </c>
      <c r="C72" s="89" t="str">
        <f t="shared" si="1"/>
        <v/>
      </c>
      <c r="D72" s="89"/>
      <c r="E72" s="19"/>
      <c r="F72" s="8"/>
      <c r="G72" s="19" t="s">
        <v>3</v>
      </c>
      <c r="H72" s="92"/>
      <c r="I72" s="92"/>
      <c r="J72" s="19"/>
      <c r="K72" s="89" t="str">
        <f t="shared" si="0"/>
        <v/>
      </c>
      <c r="L72" s="89"/>
      <c r="M72" s="6" t="str">
        <f t="shared" si="2"/>
        <v/>
      </c>
      <c r="N72" s="19"/>
      <c r="O72" s="8"/>
      <c r="P72" s="92"/>
      <c r="Q72" s="92"/>
      <c r="R72" s="93" t="str">
        <f t="shared" si="3"/>
        <v/>
      </c>
      <c r="S72" s="93"/>
      <c r="T72" s="94" t="str">
        <f t="shared" si="4"/>
        <v/>
      </c>
      <c r="U72" s="94"/>
    </row>
    <row r="73" spans="2:21" x14ac:dyDescent="0.15">
      <c r="B73" s="19">
        <v>65</v>
      </c>
      <c r="C73" s="89" t="str">
        <f t="shared" si="1"/>
        <v/>
      </c>
      <c r="D73" s="89"/>
      <c r="E73" s="19"/>
      <c r="F73" s="8"/>
      <c r="G73" s="19" t="s">
        <v>4</v>
      </c>
      <c r="H73" s="92"/>
      <c r="I73" s="92"/>
      <c r="J73" s="19"/>
      <c r="K73" s="89" t="str">
        <f t="shared" ref="K73:K108" si="5">IF(F73="","",C73*0.03)</f>
        <v/>
      </c>
      <c r="L73" s="89"/>
      <c r="M73" s="6" t="str">
        <f t="shared" si="2"/>
        <v/>
      </c>
      <c r="N73" s="19"/>
      <c r="O73" s="8"/>
      <c r="P73" s="92"/>
      <c r="Q73" s="92"/>
      <c r="R73" s="93" t="str">
        <f t="shared" si="3"/>
        <v/>
      </c>
      <c r="S73" s="93"/>
      <c r="T73" s="94" t="str">
        <f t="shared" si="4"/>
        <v/>
      </c>
      <c r="U73" s="94"/>
    </row>
    <row r="74" spans="2:21" x14ac:dyDescent="0.15">
      <c r="B74" s="19">
        <v>66</v>
      </c>
      <c r="C74" s="89" t="str">
        <f t="shared" ref="C74:C108" si="6">IF(R73="","",C73+R73)</f>
        <v/>
      </c>
      <c r="D74" s="89"/>
      <c r="E74" s="19"/>
      <c r="F74" s="8"/>
      <c r="G74" s="19" t="s">
        <v>4</v>
      </c>
      <c r="H74" s="92"/>
      <c r="I74" s="92"/>
      <c r="J74" s="19"/>
      <c r="K74" s="89" t="str">
        <f t="shared" si="5"/>
        <v/>
      </c>
      <c r="L74" s="89"/>
      <c r="M74" s="6" t="str">
        <f t="shared" ref="M74:M108" si="7">IF(J74="","",(K74/J74)/1000)</f>
        <v/>
      </c>
      <c r="N74" s="19"/>
      <c r="O74" s="8"/>
      <c r="P74" s="92"/>
      <c r="Q74" s="92"/>
      <c r="R74" s="93" t="str">
        <f t="shared" ref="R74:R108" si="8">IF(O74="","",(IF(G74="売",H74-P74,P74-H74))*M74*100000)</f>
        <v/>
      </c>
      <c r="S74" s="93"/>
      <c r="T74" s="94" t="str">
        <f t="shared" ref="T74:T108" si="9">IF(O74="","",IF(R74&lt;0,J74*(-1),IF(G74="買",(P74-H74)*100,(H74-P74)*100)))</f>
        <v/>
      </c>
      <c r="U74" s="94"/>
    </row>
    <row r="75" spans="2:21" x14ac:dyDescent="0.15">
      <c r="B75" s="19">
        <v>67</v>
      </c>
      <c r="C75" s="89" t="str">
        <f t="shared" si="6"/>
        <v/>
      </c>
      <c r="D75" s="89"/>
      <c r="E75" s="19"/>
      <c r="F75" s="8"/>
      <c r="G75" s="19" t="s">
        <v>3</v>
      </c>
      <c r="H75" s="92"/>
      <c r="I75" s="92"/>
      <c r="J75" s="19"/>
      <c r="K75" s="89" t="str">
        <f t="shared" si="5"/>
        <v/>
      </c>
      <c r="L75" s="89"/>
      <c r="M75" s="6" t="str">
        <f t="shared" si="7"/>
        <v/>
      </c>
      <c r="N75" s="19"/>
      <c r="O75" s="8"/>
      <c r="P75" s="92"/>
      <c r="Q75" s="92"/>
      <c r="R75" s="93" t="str">
        <f t="shared" si="8"/>
        <v/>
      </c>
      <c r="S75" s="93"/>
      <c r="T75" s="94" t="str">
        <f t="shared" si="9"/>
        <v/>
      </c>
      <c r="U75" s="94"/>
    </row>
    <row r="76" spans="2:21" x14ac:dyDescent="0.15">
      <c r="B76" s="19">
        <v>68</v>
      </c>
      <c r="C76" s="89" t="str">
        <f t="shared" si="6"/>
        <v/>
      </c>
      <c r="D76" s="89"/>
      <c r="E76" s="19"/>
      <c r="F76" s="8"/>
      <c r="G76" s="19" t="s">
        <v>3</v>
      </c>
      <c r="H76" s="92"/>
      <c r="I76" s="92"/>
      <c r="J76" s="19"/>
      <c r="K76" s="89" t="str">
        <f t="shared" si="5"/>
        <v/>
      </c>
      <c r="L76" s="89"/>
      <c r="M76" s="6" t="str">
        <f t="shared" si="7"/>
        <v/>
      </c>
      <c r="N76" s="19"/>
      <c r="O76" s="8"/>
      <c r="P76" s="92"/>
      <c r="Q76" s="92"/>
      <c r="R76" s="93" t="str">
        <f t="shared" si="8"/>
        <v/>
      </c>
      <c r="S76" s="93"/>
      <c r="T76" s="94" t="str">
        <f t="shared" si="9"/>
        <v/>
      </c>
      <c r="U76" s="94"/>
    </row>
    <row r="77" spans="2:21" x14ac:dyDescent="0.15">
      <c r="B77" s="19">
        <v>69</v>
      </c>
      <c r="C77" s="89" t="str">
        <f t="shared" si="6"/>
        <v/>
      </c>
      <c r="D77" s="89"/>
      <c r="E77" s="19"/>
      <c r="F77" s="8"/>
      <c r="G77" s="19" t="s">
        <v>3</v>
      </c>
      <c r="H77" s="92"/>
      <c r="I77" s="92"/>
      <c r="J77" s="19"/>
      <c r="K77" s="89" t="str">
        <f t="shared" si="5"/>
        <v/>
      </c>
      <c r="L77" s="89"/>
      <c r="M77" s="6" t="str">
        <f t="shared" si="7"/>
        <v/>
      </c>
      <c r="N77" s="19"/>
      <c r="O77" s="8"/>
      <c r="P77" s="92"/>
      <c r="Q77" s="92"/>
      <c r="R77" s="93" t="str">
        <f t="shared" si="8"/>
        <v/>
      </c>
      <c r="S77" s="93"/>
      <c r="T77" s="94" t="str">
        <f t="shared" si="9"/>
        <v/>
      </c>
      <c r="U77" s="94"/>
    </row>
    <row r="78" spans="2:21" x14ac:dyDescent="0.15">
      <c r="B78" s="19">
        <v>70</v>
      </c>
      <c r="C78" s="89" t="str">
        <f t="shared" si="6"/>
        <v/>
      </c>
      <c r="D78" s="89"/>
      <c r="E78" s="19"/>
      <c r="F78" s="8"/>
      <c r="G78" s="19" t="s">
        <v>4</v>
      </c>
      <c r="H78" s="92"/>
      <c r="I78" s="92"/>
      <c r="J78" s="19"/>
      <c r="K78" s="89" t="str">
        <f t="shared" si="5"/>
        <v/>
      </c>
      <c r="L78" s="89"/>
      <c r="M78" s="6" t="str">
        <f t="shared" si="7"/>
        <v/>
      </c>
      <c r="N78" s="19"/>
      <c r="O78" s="8"/>
      <c r="P78" s="92"/>
      <c r="Q78" s="92"/>
      <c r="R78" s="93" t="str">
        <f t="shared" si="8"/>
        <v/>
      </c>
      <c r="S78" s="93"/>
      <c r="T78" s="94" t="str">
        <f t="shared" si="9"/>
        <v/>
      </c>
      <c r="U78" s="94"/>
    </row>
    <row r="79" spans="2:21" x14ac:dyDescent="0.15">
      <c r="B79" s="19">
        <v>71</v>
      </c>
      <c r="C79" s="89" t="str">
        <f t="shared" si="6"/>
        <v/>
      </c>
      <c r="D79" s="89"/>
      <c r="E79" s="19"/>
      <c r="F79" s="8"/>
      <c r="G79" s="19" t="s">
        <v>3</v>
      </c>
      <c r="H79" s="92"/>
      <c r="I79" s="92"/>
      <c r="J79" s="19"/>
      <c r="K79" s="89" t="str">
        <f t="shared" si="5"/>
        <v/>
      </c>
      <c r="L79" s="89"/>
      <c r="M79" s="6" t="str">
        <f t="shared" si="7"/>
        <v/>
      </c>
      <c r="N79" s="19"/>
      <c r="O79" s="8"/>
      <c r="P79" s="92"/>
      <c r="Q79" s="92"/>
      <c r="R79" s="93" t="str">
        <f t="shared" si="8"/>
        <v/>
      </c>
      <c r="S79" s="93"/>
      <c r="T79" s="94" t="str">
        <f t="shared" si="9"/>
        <v/>
      </c>
      <c r="U79" s="94"/>
    </row>
    <row r="80" spans="2:21" x14ac:dyDescent="0.15">
      <c r="B80" s="19">
        <v>72</v>
      </c>
      <c r="C80" s="89" t="str">
        <f t="shared" si="6"/>
        <v/>
      </c>
      <c r="D80" s="89"/>
      <c r="E80" s="19"/>
      <c r="F80" s="8"/>
      <c r="G80" s="19" t="s">
        <v>4</v>
      </c>
      <c r="H80" s="92"/>
      <c r="I80" s="92"/>
      <c r="J80" s="19"/>
      <c r="K80" s="89" t="str">
        <f t="shared" si="5"/>
        <v/>
      </c>
      <c r="L80" s="89"/>
      <c r="M80" s="6" t="str">
        <f t="shared" si="7"/>
        <v/>
      </c>
      <c r="N80" s="19"/>
      <c r="O80" s="8"/>
      <c r="P80" s="92"/>
      <c r="Q80" s="92"/>
      <c r="R80" s="93" t="str">
        <f t="shared" si="8"/>
        <v/>
      </c>
      <c r="S80" s="93"/>
      <c r="T80" s="94" t="str">
        <f t="shared" si="9"/>
        <v/>
      </c>
      <c r="U80" s="94"/>
    </row>
    <row r="81" spans="2:21" x14ac:dyDescent="0.15">
      <c r="B81" s="19">
        <v>73</v>
      </c>
      <c r="C81" s="89" t="str">
        <f t="shared" si="6"/>
        <v/>
      </c>
      <c r="D81" s="89"/>
      <c r="E81" s="19"/>
      <c r="F81" s="8"/>
      <c r="G81" s="19" t="s">
        <v>3</v>
      </c>
      <c r="H81" s="92"/>
      <c r="I81" s="92"/>
      <c r="J81" s="19"/>
      <c r="K81" s="89" t="str">
        <f t="shared" si="5"/>
        <v/>
      </c>
      <c r="L81" s="89"/>
      <c r="M81" s="6" t="str">
        <f t="shared" si="7"/>
        <v/>
      </c>
      <c r="N81" s="19"/>
      <c r="O81" s="8"/>
      <c r="P81" s="92"/>
      <c r="Q81" s="92"/>
      <c r="R81" s="93" t="str">
        <f t="shared" si="8"/>
        <v/>
      </c>
      <c r="S81" s="93"/>
      <c r="T81" s="94" t="str">
        <f t="shared" si="9"/>
        <v/>
      </c>
      <c r="U81" s="94"/>
    </row>
    <row r="82" spans="2:21" x14ac:dyDescent="0.15">
      <c r="B82" s="19">
        <v>74</v>
      </c>
      <c r="C82" s="89" t="str">
        <f t="shared" si="6"/>
        <v/>
      </c>
      <c r="D82" s="89"/>
      <c r="E82" s="19"/>
      <c r="F82" s="8"/>
      <c r="G82" s="19" t="s">
        <v>3</v>
      </c>
      <c r="H82" s="92"/>
      <c r="I82" s="92"/>
      <c r="J82" s="19"/>
      <c r="K82" s="89" t="str">
        <f t="shared" si="5"/>
        <v/>
      </c>
      <c r="L82" s="89"/>
      <c r="M82" s="6" t="str">
        <f t="shared" si="7"/>
        <v/>
      </c>
      <c r="N82" s="19"/>
      <c r="O82" s="8"/>
      <c r="P82" s="92"/>
      <c r="Q82" s="92"/>
      <c r="R82" s="93" t="str">
        <f t="shared" si="8"/>
        <v/>
      </c>
      <c r="S82" s="93"/>
      <c r="T82" s="94" t="str">
        <f t="shared" si="9"/>
        <v/>
      </c>
      <c r="U82" s="94"/>
    </row>
    <row r="83" spans="2:21" x14ac:dyDescent="0.15">
      <c r="B83" s="19">
        <v>75</v>
      </c>
      <c r="C83" s="89" t="str">
        <f t="shared" si="6"/>
        <v/>
      </c>
      <c r="D83" s="89"/>
      <c r="E83" s="19"/>
      <c r="F83" s="8"/>
      <c r="G83" s="19" t="s">
        <v>3</v>
      </c>
      <c r="H83" s="92"/>
      <c r="I83" s="92"/>
      <c r="J83" s="19"/>
      <c r="K83" s="89" t="str">
        <f t="shared" si="5"/>
        <v/>
      </c>
      <c r="L83" s="89"/>
      <c r="M83" s="6" t="str">
        <f t="shared" si="7"/>
        <v/>
      </c>
      <c r="N83" s="19"/>
      <c r="O83" s="8"/>
      <c r="P83" s="92"/>
      <c r="Q83" s="92"/>
      <c r="R83" s="93" t="str">
        <f t="shared" si="8"/>
        <v/>
      </c>
      <c r="S83" s="93"/>
      <c r="T83" s="94" t="str">
        <f t="shared" si="9"/>
        <v/>
      </c>
      <c r="U83" s="94"/>
    </row>
    <row r="84" spans="2:21" x14ac:dyDescent="0.15">
      <c r="B84" s="19">
        <v>76</v>
      </c>
      <c r="C84" s="89" t="str">
        <f t="shared" si="6"/>
        <v/>
      </c>
      <c r="D84" s="89"/>
      <c r="E84" s="19"/>
      <c r="F84" s="8"/>
      <c r="G84" s="19" t="s">
        <v>3</v>
      </c>
      <c r="H84" s="92"/>
      <c r="I84" s="92"/>
      <c r="J84" s="19"/>
      <c r="K84" s="89" t="str">
        <f t="shared" si="5"/>
        <v/>
      </c>
      <c r="L84" s="89"/>
      <c r="M84" s="6" t="str">
        <f t="shared" si="7"/>
        <v/>
      </c>
      <c r="N84" s="19"/>
      <c r="O84" s="8"/>
      <c r="P84" s="92"/>
      <c r="Q84" s="92"/>
      <c r="R84" s="93" t="str">
        <f t="shared" si="8"/>
        <v/>
      </c>
      <c r="S84" s="93"/>
      <c r="T84" s="94" t="str">
        <f t="shared" si="9"/>
        <v/>
      </c>
      <c r="U84" s="94"/>
    </row>
    <row r="85" spans="2:21" x14ac:dyDescent="0.15">
      <c r="B85" s="19">
        <v>77</v>
      </c>
      <c r="C85" s="89" t="str">
        <f t="shared" si="6"/>
        <v/>
      </c>
      <c r="D85" s="89"/>
      <c r="E85" s="19"/>
      <c r="F85" s="8"/>
      <c r="G85" s="19" t="s">
        <v>4</v>
      </c>
      <c r="H85" s="92"/>
      <c r="I85" s="92"/>
      <c r="J85" s="19"/>
      <c r="K85" s="89" t="str">
        <f t="shared" si="5"/>
        <v/>
      </c>
      <c r="L85" s="89"/>
      <c r="M85" s="6" t="str">
        <f t="shared" si="7"/>
        <v/>
      </c>
      <c r="N85" s="19"/>
      <c r="O85" s="8"/>
      <c r="P85" s="92"/>
      <c r="Q85" s="92"/>
      <c r="R85" s="93" t="str">
        <f t="shared" si="8"/>
        <v/>
      </c>
      <c r="S85" s="93"/>
      <c r="T85" s="94" t="str">
        <f t="shared" si="9"/>
        <v/>
      </c>
      <c r="U85" s="94"/>
    </row>
    <row r="86" spans="2:21" x14ac:dyDescent="0.15">
      <c r="B86" s="19">
        <v>78</v>
      </c>
      <c r="C86" s="89" t="str">
        <f t="shared" si="6"/>
        <v/>
      </c>
      <c r="D86" s="89"/>
      <c r="E86" s="19"/>
      <c r="F86" s="8"/>
      <c r="G86" s="19" t="s">
        <v>3</v>
      </c>
      <c r="H86" s="92"/>
      <c r="I86" s="92"/>
      <c r="J86" s="19"/>
      <c r="K86" s="89" t="str">
        <f t="shared" si="5"/>
        <v/>
      </c>
      <c r="L86" s="89"/>
      <c r="M86" s="6" t="str">
        <f t="shared" si="7"/>
        <v/>
      </c>
      <c r="N86" s="19"/>
      <c r="O86" s="8"/>
      <c r="P86" s="92"/>
      <c r="Q86" s="92"/>
      <c r="R86" s="93" t="str">
        <f t="shared" si="8"/>
        <v/>
      </c>
      <c r="S86" s="93"/>
      <c r="T86" s="94" t="str">
        <f t="shared" si="9"/>
        <v/>
      </c>
      <c r="U86" s="94"/>
    </row>
    <row r="87" spans="2:21" x14ac:dyDescent="0.15">
      <c r="B87" s="19">
        <v>79</v>
      </c>
      <c r="C87" s="89" t="str">
        <f t="shared" si="6"/>
        <v/>
      </c>
      <c r="D87" s="89"/>
      <c r="E87" s="19"/>
      <c r="F87" s="8"/>
      <c r="G87" s="19" t="s">
        <v>4</v>
      </c>
      <c r="H87" s="92"/>
      <c r="I87" s="92"/>
      <c r="J87" s="19"/>
      <c r="K87" s="89" t="str">
        <f t="shared" si="5"/>
        <v/>
      </c>
      <c r="L87" s="89"/>
      <c r="M87" s="6" t="str">
        <f t="shared" si="7"/>
        <v/>
      </c>
      <c r="N87" s="19"/>
      <c r="O87" s="8"/>
      <c r="P87" s="92"/>
      <c r="Q87" s="92"/>
      <c r="R87" s="93" t="str">
        <f t="shared" si="8"/>
        <v/>
      </c>
      <c r="S87" s="93"/>
      <c r="T87" s="94" t="str">
        <f t="shared" si="9"/>
        <v/>
      </c>
      <c r="U87" s="94"/>
    </row>
    <row r="88" spans="2:21" x14ac:dyDescent="0.15">
      <c r="B88" s="19">
        <v>80</v>
      </c>
      <c r="C88" s="89" t="str">
        <f t="shared" si="6"/>
        <v/>
      </c>
      <c r="D88" s="89"/>
      <c r="E88" s="19"/>
      <c r="F88" s="8"/>
      <c r="G88" s="19" t="s">
        <v>4</v>
      </c>
      <c r="H88" s="92"/>
      <c r="I88" s="92"/>
      <c r="J88" s="19"/>
      <c r="K88" s="89" t="str">
        <f t="shared" si="5"/>
        <v/>
      </c>
      <c r="L88" s="89"/>
      <c r="M88" s="6" t="str">
        <f t="shared" si="7"/>
        <v/>
      </c>
      <c r="N88" s="19"/>
      <c r="O88" s="8"/>
      <c r="P88" s="92"/>
      <c r="Q88" s="92"/>
      <c r="R88" s="93" t="str">
        <f t="shared" si="8"/>
        <v/>
      </c>
      <c r="S88" s="93"/>
      <c r="T88" s="94" t="str">
        <f t="shared" si="9"/>
        <v/>
      </c>
      <c r="U88" s="94"/>
    </row>
    <row r="89" spans="2:21" x14ac:dyDescent="0.15">
      <c r="B89" s="19">
        <v>81</v>
      </c>
      <c r="C89" s="89" t="str">
        <f t="shared" si="6"/>
        <v/>
      </c>
      <c r="D89" s="89"/>
      <c r="E89" s="19"/>
      <c r="F89" s="8"/>
      <c r="G89" s="19" t="s">
        <v>4</v>
      </c>
      <c r="H89" s="92"/>
      <c r="I89" s="92"/>
      <c r="J89" s="19"/>
      <c r="K89" s="89" t="str">
        <f t="shared" si="5"/>
        <v/>
      </c>
      <c r="L89" s="89"/>
      <c r="M89" s="6" t="str">
        <f t="shared" si="7"/>
        <v/>
      </c>
      <c r="N89" s="19"/>
      <c r="O89" s="8"/>
      <c r="P89" s="92"/>
      <c r="Q89" s="92"/>
      <c r="R89" s="93" t="str">
        <f t="shared" si="8"/>
        <v/>
      </c>
      <c r="S89" s="93"/>
      <c r="T89" s="94" t="str">
        <f t="shared" si="9"/>
        <v/>
      </c>
      <c r="U89" s="94"/>
    </row>
    <row r="90" spans="2:21" x14ac:dyDescent="0.15">
      <c r="B90" s="19">
        <v>82</v>
      </c>
      <c r="C90" s="89" t="str">
        <f t="shared" si="6"/>
        <v/>
      </c>
      <c r="D90" s="89"/>
      <c r="E90" s="19"/>
      <c r="F90" s="8"/>
      <c r="G90" s="19" t="s">
        <v>4</v>
      </c>
      <c r="H90" s="92"/>
      <c r="I90" s="92"/>
      <c r="J90" s="19"/>
      <c r="K90" s="89" t="str">
        <f t="shared" si="5"/>
        <v/>
      </c>
      <c r="L90" s="89"/>
      <c r="M90" s="6" t="str">
        <f t="shared" si="7"/>
        <v/>
      </c>
      <c r="N90" s="19"/>
      <c r="O90" s="8"/>
      <c r="P90" s="92"/>
      <c r="Q90" s="92"/>
      <c r="R90" s="93" t="str">
        <f t="shared" si="8"/>
        <v/>
      </c>
      <c r="S90" s="93"/>
      <c r="T90" s="94" t="str">
        <f t="shared" si="9"/>
        <v/>
      </c>
      <c r="U90" s="94"/>
    </row>
    <row r="91" spans="2:21" x14ac:dyDescent="0.15">
      <c r="B91" s="19">
        <v>83</v>
      </c>
      <c r="C91" s="89" t="str">
        <f t="shared" si="6"/>
        <v/>
      </c>
      <c r="D91" s="89"/>
      <c r="E91" s="19"/>
      <c r="F91" s="8"/>
      <c r="G91" s="19" t="s">
        <v>4</v>
      </c>
      <c r="H91" s="92"/>
      <c r="I91" s="92"/>
      <c r="J91" s="19"/>
      <c r="K91" s="89" t="str">
        <f t="shared" si="5"/>
        <v/>
      </c>
      <c r="L91" s="89"/>
      <c r="M91" s="6" t="str">
        <f t="shared" si="7"/>
        <v/>
      </c>
      <c r="N91" s="19"/>
      <c r="O91" s="8"/>
      <c r="P91" s="92"/>
      <c r="Q91" s="92"/>
      <c r="R91" s="93" t="str">
        <f t="shared" si="8"/>
        <v/>
      </c>
      <c r="S91" s="93"/>
      <c r="T91" s="94" t="str">
        <f t="shared" si="9"/>
        <v/>
      </c>
      <c r="U91" s="94"/>
    </row>
    <row r="92" spans="2:21" x14ac:dyDescent="0.15">
      <c r="B92" s="19">
        <v>84</v>
      </c>
      <c r="C92" s="89" t="str">
        <f t="shared" si="6"/>
        <v/>
      </c>
      <c r="D92" s="89"/>
      <c r="E92" s="19"/>
      <c r="F92" s="8"/>
      <c r="G92" s="19" t="s">
        <v>3</v>
      </c>
      <c r="H92" s="92"/>
      <c r="I92" s="92"/>
      <c r="J92" s="19"/>
      <c r="K92" s="89" t="str">
        <f t="shared" si="5"/>
        <v/>
      </c>
      <c r="L92" s="89"/>
      <c r="M92" s="6" t="str">
        <f t="shared" si="7"/>
        <v/>
      </c>
      <c r="N92" s="19"/>
      <c r="O92" s="8"/>
      <c r="P92" s="92"/>
      <c r="Q92" s="92"/>
      <c r="R92" s="93" t="str">
        <f t="shared" si="8"/>
        <v/>
      </c>
      <c r="S92" s="93"/>
      <c r="T92" s="94" t="str">
        <f t="shared" si="9"/>
        <v/>
      </c>
      <c r="U92" s="94"/>
    </row>
    <row r="93" spans="2:21" x14ac:dyDescent="0.15">
      <c r="B93" s="19">
        <v>85</v>
      </c>
      <c r="C93" s="89" t="str">
        <f t="shared" si="6"/>
        <v/>
      </c>
      <c r="D93" s="89"/>
      <c r="E93" s="19"/>
      <c r="F93" s="8"/>
      <c r="G93" s="19" t="s">
        <v>4</v>
      </c>
      <c r="H93" s="92"/>
      <c r="I93" s="92"/>
      <c r="J93" s="19"/>
      <c r="K93" s="89" t="str">
        <f t="shared" si="5"/>
        <v/>
      </c>
      <c r="L93" s="89"/>
      <c r="M93" s="6" t="str">
        <f t="shared" si="7"/>
        <v/>
      </c>
      <c r="N93" s="19"/>
      <c r="O93" s="8"/>
      <c r="P93" s="92"/>
      <c r="Q93" s="92"/>
      <c r="R93" s="93" t="str">
        <f t="shared" si="8"/>
        <v/>
      </c>
      <c r="S93" s="93"/>
      <c r="T93" s="94" t="str">
        <f t="shared" si="9"/>
        <v/>
      </c>
      <c r="U93" s="94"/>
    </row>
    <row r="94" spans="2:21" x14ac:dyDescent="0.15">
      <c r="B94" s="19">
        <v>86</v>
      </c>
      <c r="C94" s="89" t="str">
        <f t="shared" si="6"/>
        <v/>
      </c>
      <c r="D94" s="89"/>
      <c r="E94" s="19"/>
      <c r="F94" s="8"/>
      <c r="G94" s="19" t="s">
        <v>3</v>
      </c>
      <c r="H94" s="92"/>
      <c r="I94" s="92"/>
      <c r="J94" s="19"/>
      <c r="K94" s="89" t="str">
        <f t="shared" si="5"/>
        <v/>
      </c>
      <c r="L94" s="89"/>
      <c r="M94" s="6" t="str">
        <f t="shared" si="7"/>
        <v/>
      </c>
      <c r="N94" s="19"/>
      <c r="O94" s="8"/>
      <c r="P94" s="92"/>
      <c r="Q94" s="92"/>
      <c r="R94" s="93" t="str">
        <f t="shared" si="8"/>
        <v/>
      </c>
      <c r="S94" s="93"/>
      <c r="T94" s="94" t="str">
        <f t="shared" si="9"/>
        <v/>
      </c>
      <c r="U94" s="94"/>
    </row>
    <row r="95" spans="2:21" x14ac:dyDescent="0.15">
      <c r="B95" s="19">
        <v>87</v>
      </c>
      <c r="C95" s="89" t="str">
        <f t="shared" si="6"/>
        <v/>
      </c>
      <c r="D95" s="89"/>
      <c r="E95" s="19"/>
      <c r="F95" s="8"/>
      <c r="G95" s="19" t="s">
        <v>4</v>
      </c>
      <c r="H95" s="92"/>
      <c r="I95" s="92"/>
      <c r="J95" s="19"/>
      <c r="K95" s="89" t="str">
        <f t="shared" si="5"/>
        <v/>
      </c>
      <c r="L95" s="89"/>
      <c r="M95" s="6" t="str">
        <f t="shared" si="7"/>
        <v/>
      </c>
      <c r="N95" s="19"/>
      <c r="O95" s="8"/>
      <c r="P95" s="92"/>
      <c r="Q95" s="92"/>
      <c r="R95" s="93" t="str">
        <f t="shared" si="8"/>
        <v/>
      </c>
      <c r="S95" s="93"/>
      <c r="T95" s="94" t="str">
        <f t="shared" si="9"/>
        <v/>
      </c>
      <c r="U95" s="94"/>
    </row>
    <row r="96" spans="2:21" x14ac:dyDescent="0.15">
      <c r="B96" s="19">
        <v>88</v>
      </c>
      <c r="C96" s="89" t="str">
        <f t="shared" si="6"/>
        <v/>
      </c>
      <c r="D96" s="89"/>
      <c r="E96" s="19"/>
      <c r="F96" s="8"/>
      <c r="G96" s="19" t="s">
        <v>3</v>
      </c>
      <c r="H96" s="92"/>
      <c r="I96" s="92"/>
      <c r="J96" s="19"/>
      <c r="K96" s="89" t="str">
        <f t="shared" si="5"/>
        <v/>
      </c>
      <c r="L96" s="89"/>
      <c r="M96" s="6" t="str">
        <f t="shared" si="7"/>
        <v/>
      </c>
      <c r="N96" s="19"/>
      <c r="O96" s="8"/>
      <c r="P96" s="92"/>
      <c r="Q96" s="92"/>
      <c r="R96" s="93" t="str">
        <f t="shared" si="8"/>
        <v/>
      </c>
      <c r="S96" s="93"/>
      <c r="T96" s="94" t="str">
        <f t="shared" si="9"/>
        <v/>
      </c>
      <c r="U96" s="94"/>
    </row>
    <row r="97" spans="2:21" x14ac:dyDescent="0.15">
      <c r="B97" s="19">
        <v>89</v>
      </c>
      <c r="C97" s="89" t="str">
        <f t="shared" si="6"/>
        <v/>
      </c>
      <c r="D97" s="89"/>
      <c r="E97" s="19"/>
      <c r="F97" s="8"/>
      <c r="G97" s="19" t="s">
        <v>4</v>
      </c>
      <c r="H97" s="92"/>
      <c r="I97" s="92"/>
      <c r="J97" s="19"/>
      <c r="K97" s="89" t="str">
        <f t="shared" si="5"/>
        <v/>
      </c>
      <c r="L97" s="89"/>
      <c r="M97" s="6" t="str">
        <f t="shared" si="7"/>
        <v/>
      </c>
      <c r="N97" s="19"/>
      <c r="O97" s="8"/>
      <c r="P97" s="92"/>
      <c r="Q97" s="92"/>
      <c r="R97" s="93" t="str">
        <f t="shared" si="8"/>
        <v/>
      </c>
      <c r="S97" s="93"/>
      <c r="T97" s="94" t="str">
        <f t="shared" si="9"/>
        <v/>
      </c>
      <c r="U97" s="94"/>
    </row>
    <row r="98" spans="2:21" x14ac:dyDescent="0.15">
      <c r="B98" s="19">
        <v>90</v>
      </c>
      <c r="C98" s="89" t="str">
        <f t="shared" si="6"/>
        <v/>
      </c>
      <c r="D98" s="89"/>
      <c r="E98" s="19"/>
      <c r="F98" s="8"/>
      <c r="G98" s="19" t="s">
        <v>3</v>
      </c>
      <c r="H98" s="92"/>
      <c r="I98" s="92"/>
      <c r="J98" s="19"/>
      <c r="K98" s="89" t="str">
        <f t="shared" si="5"/>
        <v/>
      </c>
      <c r="L98" s="89"/>
      <c r="M98" s="6" t="str">
        <f t="shared" si="7"/>
        <v/>
      </c>
      <c r="N98" s="19"/>
      <c r="O98" s="8"/>
      <c r="P98" s="92"/>
      <c r="Q98" s="92"/>
      <c r="R98" s="93" t="str">
        <f t="shared" si="8"/>
        <v/>
      </c>
      <c r="S98" s="93"/>
      <c r="T98" s="94" t="str">
        <f t="shared" si="9"/>
        <v/>
      </c>
      <c r="U98" s="94"/>
    </row>
    <row r="99" spans="2:21" x14ac:dyDescent="0.15">
      <c r="B99" s="19">
        <v>91</v>
      </c>
      <c r="C99" s="89" t="str">
        <f t="shared" si="6"/>
        <v/>
      </c>
      <c r="D99" s="89"/>
      <c r="E99" s="19"/>
      <c r="F99" s="8"/>
      <c r="G99" s="19" t="s">
        <v>4</v>
      </c>
      <c r="H99" s="92"/>
      <c r="I99" s="92"/>
      <c r="J99" s="19"/>
      <c r="K99" s="89" t="str">
        <f t="shared" si="5"/>
        <v/>
      </c>
      <c r="L99" s="89"/>
      <c r="M99" s="6" t="str">
        <f t="shared" si="7"/>
        <v/>
      </c>
      <c r="N99" s="19"/>
      <c r="O99" s="8"/>
      <c r="P99" s="92"/>
      <c r="Q99" s="92"/>
      <c r="R99" s="93" t="str">
        <f t="shared" si="8"/>
        <v/>
      </c>
      <c r="S99" s="93"/>
      <c r="T99" s="94" t="str">
        <f t="shared" si="9"/>
        <v/>
      </c>
      <c r="U99" s="94"/>
    </row>
    <row r="100" spans="2:21" x14ac:dyDescent="0.15">
      <c r="B100" s="19">
        <v>92</v>
      </c>
      <c r="C100" s="89" t="str">
        <f t="shared" si="6"/>
        <v/>
      </c>
      <c r="D100" s="89"/>
      <c r="E100" s="19"/>
      <c r="F100" s="8"/>
      <c r="G100" s="19" t="s">
        <v>4</v>
      </c>
      <c r="H100" s="92"/>
      <c r="I100" s="92"/>
      <c r="J100" s="19"/>
      <c r="K100" s="89" t="str">
        <f t="shared" si="5"/>
        <v/>
      </c>
      <c r="L100" s="89"/>
      <c r="M100" s="6" t="str">
        <f t="shared" si="7"/>
        <v/>
      </c>
      <c r="N100" s="19"/>
      <c r="O100" s="8"/>
      <c r="P100" s="92"/>
      <c r="Q100" s="92"/>
      <c r="R100" s="93" t="str">
        <f t="shared" si="8"/>
        <v/>
      </c>
      <c r="S100" s="93"/>
      <c r="T100" s="94" t="str">
        <f t="shared" si="9"/>
        <v/>
      </c>
      <c r="U100" s="94"/>
    </row>
    <row r="101" spans="2:21" x14ac:dyDescent="0.15">
      <c r="B101" s="19">
        <v>93</v>
      </c>
      <c r="C101" s="89" t="str">
        <f t="shared" si="6"/>
        <v/>
      </c>
      <c r="D101" s="89"/>
      <c r="E101" s="19"/>
      <c r="F101" s="8"/>
      <c r="G101" s="19" t="s">
        <v>3</v>
      </c>
      <c r="H101" s="92"/>
      <c r="I101" s="92"/>
      <c r="J101" s="19"/>
      <c r="K101" s="89" t="str">
        <f t="shared" si="5"/>
        <v/>
      </c>
      <c r="L101" s="89"/>
      <c r="M101" s="6" t="str">
        <f t="shared" si="7"/>
        <v/>
      </c>
      <c r="N101" s="19"/>
      <c r="O101" s="8"/>
      <c r="P101" s="92"/>
      <c r="Q101" s="92"/>
      <c r="R101" s="93" t="str">
        <f t="shared" si="8"/>
        <v/>
      </c>
      <c r="S101" s="93"/>
      <c r="T101" s="94" t="str">
        <f t="shared" si="9"/>
        <v/>
      </c>
      <c r="U101" s="94"/>
    </row>
    <row r="102" spans="2:21" x14ac:dyDescent="0.15">
      <c r="B102" s="19">
        <v>94</v>
      </c>
      <c r="C102" s="89" t="str">
        <f t="shared" si="6"/>
        <v/>
      </c>
      <c r="D102" s="89"/>
      <c r="E102" s="19"/>
      <c r="F102" s="8"/>
      <c r="G102" s="19" t="s">
        <v>3</v>
      </c>
      <c r="H102" s="92"/>
      <c r="I102" s="92"/>
      <c r="J102" s="19"/>
      <c r="K102" s="89" t="str">
        <f t="shared" si="5"/>
        <v/>
      </c>
      <c r="L102" s="89"/>
      <c r="M102" s="6" t="str">
        <f t="shared" si="7"/>
        <v/>
      </c>
      <c r="N102" s="19"/>
      <c r="O102" s="8"/>
      <c r="P102" s="92"/>
      <c r="Q102" s="92"/>
      <c r="R102" s="93" t="str">
        <f t="shared" si="8"/>
        <v/>
      </c>
      <c r="S102" s="93"/>
      <c r="T102" s="94" t="str">
        <f t="shared" si="9"/>
        <v/>
      </c>
      <c r="U102" s="94"/>
    </row>
    <row r="103" spans="2:21" x14ac:dyDescent="0.15">
      <c r="B103" s="19">
        <v>95</v>
      </c>
      <c r="C103" s="89" t="str">
        <f t="shared" si="6"/>
        <v/>
      </c>
      <c r="D103" s="89"/>
      <c r="E103" s="19"/>
      <c r="F103" s="8"/>
      <c r="G103" s="19" t="s">
        <v>3</v>
      </c>
      <c r="H103" s="92"/>
      <c r="I103" s="92"/>
      <c r="J103" s="19"/>
      <c r="K103" s="89" t="str">
        <f t="shared" si="5"/>
        <v/>
      </c>
      <c r="L103" s="89"/>
      <c r="M103" s="6" t="str">
        <f t="shared" si="7"/>
        <v/>
      </c>
      <c r="N103" s="19"/>
      <c r="O103" s="8"/>
      <c r="P103" s="92"/>
      <c r="Q103" s="92"/>
      <c r="R103" s="93" t="str">
        <f t="shared" si="8"/>
        <v/>
      </c>
      <c r="S103" s="93"/>
      <c r="T103" s="94" t="str">
        <f t="shared" si="9"/>
        <v/>
      </c>
      <c r="U103" s="94"/>
    </row>
    <row r="104" spans="2:21" x14ac:dyDescent="0.15">
      <c r="B104" s="19">
        <v>96</v>
      </c>
      <c r="C104" s="89" t="str">
        <f t="shared" si="6"/>
        <v/>
      </c>
      <c r="D104" s="89"/>
      <c r="E104" s="19"/>
      <c r="F104" s="8"/>
      <c r="G104" s="19" t="s">
        <v>4</v>
      </c>
      <c r="H104" s="92"/>
      <c r="I104" s="92"/>
      <c r="J104" s="19"/>
      <c r="K104" s="89" t="str">
        <f t="shared" si="5"/>
        <v/>
      </c>
      <c r="L104" s="89"/>
      <c r="M104" s="6" t="str">
        <f t="shared" si="7"/>
        <v/>
      </c>
      <c r="N104" s="19"/>
      <c r="O104" s="8"/>
      <c r="P104" s="92"/>
      <c r="Q104" s="92"/>
      <c r="R104" s="93" t="str">
        <f t="shared" si="8"/>
        <v/>
      </c>
      <c r="S104" s="93"/>
      <c r="T104" s="94" t="str">
        <f t="shared" si="9"/>
        <v/>
      </c>
      <c r="U104" s="94"/>
    </row>
    <row r="105" spans="2:21" x14ac:dyDescent="0.15">
      <c r="B105" s="19">
        <v>97</v>
      </c>
      <c r="C105" s="89" t="str">
        <f t="shared" si="6"/>
        <v/>
      </c>
      <c r="D105" s="89"/>
      <c r="E105" s="19"/>
      <c r="F105" s="8"/>
      <c r="G105" s="19" t="s">
        <v>3</v>
      </c>
      <c r="H105" s="92"/>
      <c r="I105" s="92"/>
      <c r="J105" s="19"/>
      <c r="K105" s="89" t="str">
        <f t="shared" si="5"/>
        <v/>
      </c>
      <c r="L105" s="89"/>
      <c r="M105" s="6" t="str">
        <f t="shared" si="7"/>
        <v/>
      </c>
      <c r="N105" s="19"/>
      <c r="O105" s="8"/>
      <c r="P105" s="92"/>
      <c r="Q105" s="92"/>
      <c r="R105" s="93" t="str">
        <f t="shared" si="8"/>
        <v/>
      </c>
      <c r="S105" s="93"/>
      <c r="T105" s="94" t="str">
        <f t="shared" si="9"/>
        <v/>
      </c>
      <c r="U105" s="94"/>
    </row>
    <row r="106" spans="2:21" x14ac:dyDescent="0.15">
      <c r="B106" s="19">
        <v>98</v>
      </c>
      <c r="C106" s="89" t="str">
        <f t="shared" si="6"/>
        <v/>
      </c>
      <c r="D106" s="89"/>
      <c r="E106" s="19"/>
      <c r="F106" s="8"/>
      <c r="G106" s="19" t="s">
        <v>4</v>
      </c>
      <c r="H106" s="92"/>
      <c r="I106" s="92"/>
      <c r="J106" s="19"/>
      <c r="K106" s="89" t="str">
        <f t="shared" si="5"/>
        <v/>
      </c>
      <c r="L106" s="89"/>
      <c r="M106" s="6" t="str">
        <f t="shared" si="7"/>
        <v/>
      </c>
      <c r="N106" s="19"/>
      <c r="O106" s="8"/>
      <c r="P106" s="92"/>
      <c r="Q106" s="92"/>
      <c r="R106" s="93" t="str">
        <f t="shared" si="8"/>
        <v/>
      </c>
      <c r="S106" s="93"/>
      <c r="T106" s="94" t="str">
        <f t="shared" si="9"/>
        <v/>
      </c>
      <c r="U106" s="94"/>
    </row>
    <row r="107" spans="2:21" x14ac:dyDescent="0.15">
      <c r="B107" s="19">
        <v>99</v>
      </c>
      <c r="C107" s="89" t="str">
        <f t="shared" si="6"/>
        <v/>
      </c>
      <c r="D107" s="89"/>
      <c r="E107" s="19"/>
      <c r="F107" s="8"/>
      <c r="G107" s="19" t="s">
        <v>4</v>
      </c>
      <c r="H107" s="92"/>
      <c r="I107" s="92"/>
      <c r="J107" s="19"/>
      <c r="K107" s="89" t="str">
        <f t="shared" si="5"/>
        <v/>
      </c>
      <c r="L107" s="89"/>
      <c r="M107" s="6" t="str">
        <f t="shared" si="7"/>
        <v/>
      </c>
      <c r="N107" s="19"/>
      <c r="O107" s="8"/>
      <c r="P107" s="92"/>
      <c r="Q107" s="92"/>
      <c r="R107" s="93" t="str">
        <f t="shared" si="8"/>
        <v/>
      </c>
      <c r="S107" s="93"/>
      <c r="T107" s="94" t="str">
        <f t="shared" si="9"/>
        <v/>
      </c>
      <c r="U107" s="94"/>
    </row>
    <row r="108" spans="2:21" x14ac:dyDescent="0.15">
      <c r="B108" s="19">
        <v>100</v>
      </c>
      <c r="C108" s="89" t="str">
        <f t="shared" si="6"/>
        <v/>
      </c>
      <c r="D108" s="89"/>
      <c r="E108" s="19"/>
      <c r="F108" s="8"/>
      <c r="G108" s="19" t="s">
        <v>3</v>
      </c>
      <c r="H108" s="92"/>
      <c r="I108" s="92"/>
      <c r="J108" s="19"/>
      <c r="K108" s="89" t="str">
        <f t="shared" si="5"/>
        <v/>
      </c>
      <c r="L108" s="89"/>
      <c r="M108" s="6" t="str">
        <f t="shared" si="7"/>
        <v/>
      </c>
      <c r="N108" s="19"/>
      <c r="O108" s="8"/>
      <c r="P108" s="92"/>
      <c r="Q108" s="92"/>
      <c r="R108" s="93" t="str">
        <f t="shared" si="8"/>
        <v/>
      </c>
      <c r="S108" s="93"/>
      <c r="T108" s="94" t="str">
        <f t="shared" si="9"/>
        <v/>
      </c>
      <c r="U108" s="9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2020-11-12T06:23:55Z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