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フリスタFX\003 検証\"/>
    </mc:Choice>
  </mc:AlternateContent>
  <bookViews>
    <workbookView xWindow="0" yWindow="0" windowWidth="28800" windowHeight="12450"/>
  </bookViews>
  <sheets>
    <sheet name="検証シート" sheetId="1" r:id="rId1"/>
    <sheet name="画像" sheetId="6" r:id="rId2"/>
    <sheet name="気づき" sheetId="5" r:id="rId3"/>
    <sheet name="検証終了通貨" sheetId="2" r:id="rId4"/>
    <sheet name="検証シート (18％)" sheetId="8" r:id="rId5"/>
    <sheet name="検証シート (13％) " sheetId="9" r:id="rId6"/>
    <sheet name="検証シート (16％)" sheetId="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 i="1" l="1"/>
  <c r="U6" i="1" s="1"/>
  <c r="T5" i="1" l="1"/>
  <c r="U5" i="1" s="1"/>
  <c r="E59" i="1" l="1"/>
  <c r="K59" i="9" l="1"/>
  <c r="K59" i="8"/>
  <c r="K59" i="1" l="1"/>
  <c r="K59" i="7"/>
  <c r="T7" i="1" l="1"/>
  <c r="U7" i="1" s="1"/>
  <c r="F61" i="9" l="1"/>
  <c r="E61" i="9"/>
  <c r="D61" i="9"/>
  <c r="F60" i="9"/>
  <c r="E60" i="9"/>
  <c r="D60" i="9"/>
  <c r="F59" i="9"/>
  <c r="E59" i="9"/>
  <c r="D59" i="9"/>
  <c r="J9" i="9"/>
  <c r="M9" i="9" s="1"/>
  <c r="J8" i="9"/>
  <c r="I8" i="9"/>
  <c r="L9" i="9" s="1"/>
  <c r="O9" i="9" s="1"/>
  <c r="I9" i="9" s="1"/>
  <c r="H8" i="9"/>
  <c r="G8" i="9"/>
  <c r="F61" i="8"/>
  <c r="E61" i="8"/>
  <c r="D61" i="8"/>
  <c r="F60" i="8"/>
  <c r="E60" i="8"/>
  <c r="D60" i="8"/>
  <c r="F59" i="8"/>
  <c r="E59" i="8"/>
  <c r="D59" i="8"/>
  <c r="K9" i="8"/>
  <c r="N9" i="8" s="1"/>
  <c r="J8" i="8"/>
  <c r="I8" i="8"/>
  <c r="H8" i="8"/>
  <c r="G8" i="8"/>
  <c r="F61" i="7"/>
  <c r="E61" i="7"/>
  <c r="D61" i="7"/>
  <c r="F60" i="7"/>
  <c r="E60" i="7"/>
  <c r="D60" i="7"/>
  <c r="F59" i="7"/>
  <c r="E59" i="7"/>
  <c r="D59" i="7"/>
  <c r="J8" i="7"/>
  <c r="I8" i="7"/>
  <c r="L9" i="7" s="1"/>
  <c r="O9" i="7" s="1"/>
  <c r="H8" i="7"/>
  <c r="K9" i="7" s="1"/>
  <c r="N9" i="7" s="1"/>
  <c r="G8" i="7"/>
  <c r="J9" i="7" s="1"/>
  <c r="M9" i="7" s="1"/>
  <c r="F62" i="8" l="1"/>
  <c r="E62" i="7"/>
  <c r="D62" i="9"/>
  <c r="D62" i="8"/>
  <c r="E62" i="9"/>
  <c r="E62" i="8"/>
  <c r="F62" i="9"/>
  <c r="L10" i="9"/>
  <c r="O10" i="9" s="1"/>
  <c r="I10" i="9" s="1"/>
  <c r="K9" i="9"/>
  <c r="N9" i="9" s="1"/>
  <c r="H9" i="9" s="1"/>
  <c r="G9" i="9"/>
  <c r="J9" i="8"/>
  <c r="M9" i="8" s="1"/>
  <c r="G9" i="8" s="1"/>
  <c r="L9" i="8"/>
  <c r="O9" i="8" s="1"/>
  <c r="I9" i="8" s="1"/>
  <c r="H9" i="8"/>
  <c r="F62" i="7"/>
  <c r="G9" i="7"/>
  <c r="H9" i="7"/>
  <c r="D62" i="7"/>
  <c r="I9" i="7"/>
  <c r="L11" i="9" l="1"/>
  <c r="O11" i="9" s="1"/>
  <c r="I11" i="9" s="1"/>
  <c r="K10" i="9"/>
  <c r="N10" i="9" s="1"/>
  <c r="H10" i="9" s="1"/>
  <c r="J10" i="9"/>
  <c r="M10" i="9" s="1"/>
  <c r="G10" i="9" s="1"/>
  <c r="J10" i="8"/>
  <c r="M10" i="8" s="1"/>
  <c r="G10" i="8" s="1"/>
  <c r="L10" i="8"/>
  <c r="O10" i="8" s="1"/>
  <c r="I10" i="8" s="1"/>
  <c r="K10" i="8"/>
  <c r="N10" i="8" s="1"/>
  <c r="H10" i="8" s="1"/>
  <c r="J10" i="7"/>
  <c r="M10" i="7" s="1"/>
  <c r="G10" i="7" s="1"/>
  <c r="K10" i="7"/>
  <c r="N10" i="7" s="1"/>
  <c r="H10" i="7" s="1"/>
  <c r="L10" i="7"/>
  <c r="O10" i="7" s="1"/>
  <c r="I10" i="7" s="1"/>
  <c r="L12" i="9" l="1"/>
  <c r="O12" i="9" s="1"/>
  <c r="I12" i="9" s="1"/>
  <c r="J11" i="9"/>
  <c r="M11" i="9" s="1"/>
  <c r="G11" i="9" s="1"/>
  <c r="K11" i="9"/>
  <c r="N11" i="9" s="1"/>
  <c r="H11" i="9" s="1"/>
  <c r="J11" i="8"/>
  <c r="M11" i="8" s="1"/>
  <c r="G11" i="8" s="1"/>
  <c r="K11" i="8"/>
  <c r="N11" i="8" s="1"/>
  <c r="H11" i="8" s="1"/>
  <c r="L11" i="8"/>
  <c r="O11" i="8" s="1"/>
  <c r="I11" i="8" s="1"/>
  <c r="J11" i="7"/>
  <c r="M11" i="7" s="1"/>
  <c r="G11" i="7" s="1"/>
  <c r="K11" i="7"/>
  <c r="N11" i="7" s="1"/>
  <c r="H11" i="7" s="1"/>
  <c r="L11" i="7"/>
  <c r="O11" i="7" s="1"/>
  <c r="I11" i="7" s="1"/>
  <c r="L13" i="9" l="1"/>
  <c r="O13" i="9" s="1"/>
  <c r="I13" i="9" s="1"/>
  <c r="J12" i="9"/>
  <c r="M12" i="9" s="1"/>
  <c r="G12" i="9" s="1"/>
  <c r="K12" i="9"/>
  <c r="N12" i="9" s="1"/>
  <c r="H12" i="9" s="1"/>
  <c r="J12" i="8"/>
  <c r="M12" i="8" s="1"/>
  <c r="G12" i="8" s="1"/>
  <c r="K12" i="8"/>
  <c r="N12" i="8" s="1"/>
  <c r="H12" i="8" s="1"/>
  <c r="L12" i="8"/>
  <c r="O12" i="8" s="1"/>
  <c r="I12" i="8" s="1"/>
  <c r="L12" i="7"/>
  <c r="O12" i="7" s="1"/>
  <c r="I12" i="7" s="1"/>
  <c r="K12" i="7"/>
  <c r="N12" i="7" s="1"/>
  <c r="H12" i="7" s="1"/>
  <c r="J12" i="7"/>
  <c r="M12" i="7" s="1"/>
  <c r="G12" i="7" s="1"/>
  <c r="J13" i="9" l="1"/>
  <c r="M13" i="9" s="1"/>
  <c r="G13" i="9" s="1"/>
  <c r="L14" i="9"/>
  <c r="O14" i="9" s="1"/>
  <c r="I14" i="9" s="1"/>
  <c r="K13" i="9"/>
  <c r="N13" i="9" s="1"/>
  <c r="H13" i="9" s="1"/>
  <c r="L13" i="8"/>
  <c r="O13" i="8" s="1"/>
  <c r="I13" i="8" s="1"/>
  <c r="K13" i="8"/>
  <c r="N13" i="8" s="1"/>
  <c r="H13" i="8" s="1"/>
  <c r="J13" i="8"/>
  <c r="M13" i="8" s="1"/>
  <c r="G13" i="8" s="1"/>
  <c r="K13" i="7"/>
  <c r="N13" i="7" s="1"/>
  <c r="H13" i="7" s="1"/>
  <c r="L13" i="7"/>
  <c r="O13" i="7" s="1"/>
  <c r="I13" i="7" s="1"/>
  <c r="J13" i="7"/>
  <c r="M13" i="7" s="1"/>
  <c r="G13" i="7" s="1"/>
  <c r="L15" i="9" l="1"/>
  <c r="O15" i="9" s="1"/>
  <c r="I15" i="9" s="1"/>
  <c r="J14" i="9"/>
  <c r="M14" i="9" s="1"/>
  <c r="G14" i="9"/>
  <c r="K14" i="9"/>
  <c r="N14" i="9" s="1"/>
  <c r="H14" i="9" s="1"/>
  <c r="K14" i="8"/>
  <c r="N14" i="8" s="1"/>
  <c r="H14" i="8" s="1"/>
  <c r="L14" i="8"/>
  <c r="O14" i="8" s="1"/>
  <c r="I14" i="8" s="1"/>
  <c r="J14" i="8"/>
  <c r="M14" i="8" s="1"/>
  <c r="G14" i="8" s="1"/>
  <c r="L14" i="7"/>
  <c r="O14" i="7" s="1"/>
  <c r="I14" i="7" s="1"/>
  <c r="K14" i="7"/>
  <c r="N14" i="7" s="1"/>
  <c r="H14" i="7" s="1"/>
  <c r="J14" i="7"/>
  <c r="M14" i="7" s="1"/>
  <c r="G14" i="7" s="1"/>
  <c r="L16" i="9" l="1"/>
  <c r="O16" i="9" s="1"/>
  <c r="I16" i="9" s="1"/>
  <c r="K15" i="9"/>
  <c r="N15" i="9" s="1"/>
  <c r="H15" i="9" s="1"/>
  <c r="J15" i="9"/>
  <c r="M15" i="9" s="1"/>
  <c r="G15" i="9" s="1"/>
  <c r="J15" i="8"/>
  <c r="M15" i="8" s="1"/>
  <c r="G15" i="8" s="1"/>
  <c r="L15" i="8"/>
  <c r="O15" i="8" s="1"/>
  <c r="I15" i="8" s="1"/>
  <c r="K15" i="8"/>
  <c r="N15" i="8" s="1"/>
  <c r="H15" i="8" s="1"/>
  <c r="J15" i="7"/>
  <c r="M15" i="7" s="1"/>
  <c r="G15" i="7" s="1"/>
  <c r="K15" i="7"/>
  <c r="N15" i="7" s="1"/>
  <c r="H15" i="7" s="1"/>
  <c r="L15" i="7"/>
  <c r="O15" i="7" s="1"/>
  <c r="I15" i="7" s="1"/>
  <c r="J16" i="9" l="1"/>
  <c r="M16" i="9" s="1"/>
  <c r="G16" i="9" s="1"/>
  <c r="K16" i="9"/>
  <c r="N16" i="9" s="1"/>
  <c r="H16" i="9" s="1"/>
  <c r="L17" i="9"/>
  <c r="O17" i="9" s="1"/>
  <c r="I17" i="9" s="1"/>
  <c r="L16" i="8"/>
  <c r="O16" i="8" s="1"/>
  <c r="I16" i="8" s="1"/>
  <c r="J16" i="8"/>
  <c r="M16" i="8" s="1"/>
  <c r="G16" i="8" s="1"/>
  <c r="K16" i="8"/>
  <c r="N16" i="8" s="1"/>
  <c r="H16" i="8" s="1"/>
  <c r="L16" i="7"/>
  <c r="O16" i="7" s="1"/>
  <c r="I16" i="7" s="1"/>
  <c r="K16" i="7"/>
  <c r="N16" i="7" s="1"/>
  <c r="H16" i="7" s="1"/>
  <c r="J16" i="7"/>
  <c r="M16" i="7" s="1"/>
  <c r="G16" i="7" s="1"/>
  <c r="L18" i="9" l="1"/>
  <c r="O18" i="9" s="1"/>
  <c r="I18" i="9" s="1"/>
  <c r="K17" i="9"/>
  <c r="N17" i="9" s="1"/>
  <c r="H17" i="9" s="1"/>
  <c r="J17" i="9"/>
  <c r="M17" i="9" s="1"/>
  <c r="G17" i="9" s="1"/>
  <c r="K17" i="8"/>
  <c r="N17" i="8" s="1"/>
  <c r="H17" i="8" s="1"/>
  <c r="J17" i="8"/>
  <c r="M17" i="8" s="1"/>
  <c r="G17" i="8" s="1"/>
  <c r="L17" i="8"/>
  <c r="O17" i="8" s="1"/>
  <c r="I17" i="8" s="1"/>
  <c r="L17" i="7"/>
  <c r="O17" i="7" s="1"/>
  <c r="I17" i="7" s="1"/>
  <c r="K17" i="7"/>
  <c r="N17" i="7" s="1"/>
  <c r="H17" i="7" s="1"/>
  <c r="J17" i="7"/>
  <c r="M17" i="7" s="1"/>
  <c r="G17" i="7" s="1"/>
  <c r="J18" i="9" l="1"/>
  <c r="M18" i="9" s="1"/>
  <c r="G18" i="9" s="1"/>
  <c r="K18" i="9"/>
  <c r="N18" i="9" s="1"/>
  <c r="H18" i="9" s="1"/>
  <c r="L19" i="9"/>
  <c r="O19" i="9" s="1"/>
  <c r="I19" i="9" s="1"/>
  <c r="J18" i="8"/>
  <c r="M18" i="8" s="1"/>
  <c r="G18" i="8" s="1"/>
  <c r="L18" i="8"/>
  <c r="O18" i="8" s="1"/>
  <c r="I18" i="8" s="1"/>
  <c r="K18" i="8"/>
  <c r="N18" i="8" s="1"/>
  <c r="H18" i="8" s="1"/>
  <c r="J18" i="7"/>
  <c r="M18" i="7" s="1"/>
  <c r="G18" i="7" s="1"/>
  <c r="K18" i="7"/>
  <c r="N18" i="7" s="1"/>
  <c r="H18" i="7" s="1"/>
  <c r="L18" i="7"/>
  <c r="O18" i="7" s="1"/>
  <c r="I18" i="7" s="1"/>
  <c r="L20" i="9" l="1"/>
  <c r="O20" i="9" s="1"/>
  <c r="I20" i="9" s="1"/>
  <c r="K19" i="9"/>
  <c r="N19" i="9" s="1"/>
  <c r="H19" i="9" s="1"/>
  <c r="J19" i="9"/>
  <c r="M19" i="9" s="1"/>
  <c r="G19" i="9" s="1"/>
  <c r="L19" i="8"/>
  <c r="O19" i="8" s="1"/>
  <c r="I19" i="8" s="1"/>
  <c r="K19" i="8"/>
  <c r="N19" i="8" s="1"/>
  <c r="H19" i="8" s="1"/>
  <c r="J19" i="8"/>
  <c r="M19" i="8" s="1"/>
  <c r="G19" i="8" s="1"/>
  <c r="K19" i="7"/>
  <c r="N19" i="7" s="1"/>
  <c r="H19" i="7" s="1"/>
  <c r="J19" i="7"/>
  <c r="M19" i="7" s="1"/>
  <c r="G19" i="7" s="1"/>
  <c r="L19" i="7"/>
  <c r="O19" i="7" s="1"/>
  <c r="I19" i="7" s="1"/>
  <c r="J20" i="9" l="1"/>
  <c r="M20" i="9" s="1"/>
  <c r="G20" i="9" s="1"/>
  <c r="K20" i="9"/>
  <c r="N20" i="9" s="1"/>
  <c r="H20" i="9" s="1"/>
  <c r="L21" i="9"/>
  <c r="O21" i="9" s="1"/>
  <c r="I21" i="9" s="1"/>
  <c r="J20" i="8"/>
  <c r="M20" i="8" s="1"/>
  <c r="G20" i="8" s="1"/>
  <c r="K20" i="8"/>
  <c r="N20" i="8" s="1"/>
  <c r="H20" i="8" s="1"/>
  <c r="L20" i="8"/>
  <c r="O20" i="8" s="1"/>
  <c r="I20" i="8" s="1"/>
  <c r="L20" i="7"/>
  <c r="O20" i="7" s="1"/>
  <c r="I20" i="7" s="1"/>
  <c r="J20" i="7"/>
  <c r="M20" i="7" s="1"/>
  <c r="G20" i="7" s="1"/>
  <c r="K20" i="7"/>
  <c r="N20" i="7" s="1"/>
  <c r="H20" i="7" s="1"/>
  <c r="L22" i="9" l="1"/>
  <c r="O22" i="9" s="1"/>
  <c r="I22" i="9" s="1"/>
  <c r="K21" i="9"/>
  <c r="N21" i="9" s="1"/>
  <c r="H21" i="9" s="1"/>
  <c r="J21" i="9"/>
  <c r="M21" i="9" s="1"/>
  <c r="G21" i="9" s="1"/>
  <c r="K21" i="8"/>
  <c r="N21" i="8" s="1"/>
  <c r="H21" i="8" s="1"/>
  <c r="J21" i="8"/>
  <c r="M21" i="8" s="1"/>
  <c r="G21" i="8"/>
  <c r="L21" i="8"/>
  <c r="O21" i="8" s="1"/>
  <c r="I21" i="8" s="1"/>
  <c r="J21" i="7"/>
  <c r="M21" i="7" s="1"/>
  <c r="G21" i="7" s="1"/>
  <c r="L21" i="7"/>
  <c r="O21" i="7" s="1"/>
  <c r="I21" i="7" s="1"/>
  <c r="K21" i="7"/>
  <c r="N21" i="7" s="1"/>
  <c r="H21" i="7" s="1"/>
  <c r="J22" i="9" l="1"/>
  <c r="M22" i="9" s="1"/>
  <c r="G22" i="9" s="1"/>
  <c r="K22" i="9"/>
  <c r="N22" i="9" s="1"/>
  <c r="H22" i="9" s="1"/>
  <c r="L23" i="9"/>
  <c r="O23" i="9" s="1"/>
  <c r="I23" i="9" s="1"/>
  <c r="L22" i="8"/>
  <c r="O22" i="8" s="1"/>
  <c r="I22" i="8" s="1"/>
  <c r="K22" i="8"/>
  <c r="N22" i="8" s="1"/>
  <c r="H22" i="8" s="1"/>
  <c r="J22" i="8"/>
  <c r="M22" i="8" s="1"/>
  <c r="G22" i="8" s="1"/>
  <c r="K22" i="7"/>
  <c r="N22" i="7" s="1"/>
  <c r="H22" i="7" s="1"/>
  <c r="L22" i="7"/>
  <c r="O22" i="7" s="1"/>
  <c r="I22" i="7" s="1"/>
  <c r="J22" i="7"/>
  <c r="M22" i="7" s="1"/>
  <c r="G22" i="7" s="1"/>
  <c r="K23" i="9" l="1"/>
  <c r="N23" i="9" s="1"/>
  <c r="H23" i="9" s="1"/>
  <c r="L24" i="9"/>
  <c r="O24" i="9" s="1"/>
  <c r="I24" i="9" s="1"/>
  <c r="J23" i="9"/>
  <c r="M23" i="9" s="1"/>
  <c r="G23" i="9" s="1"/>
  <c r="J23" i="8"/>
  <c r="M23" i="8" s="1"/>
  <c r="G23" i="8" s="1"/>
  <c r="K23" i="8"/>
  <c r="N23" i="8" s="1"/>
  <c r="H23" i="8" s="1"/>
  <c r="L23" i="8"/>
  <c r="O23" i="8" s="1"/>
  <c r="I23" i="8" s="1"/>
  <c r="K23" i="7"/>
  <c r="N23" i="7" s="1"/>
  <c r="H23" i="7" s="1"/>
  <c r="L23" i="7"/>
  <c r="O23" i="7" s="1"/>
  <c r="I23" i="7" s="1"/>
  <c r="J23" i="7"/>
  <c r="M23" i="7" s="1"/>
  <c r="G23" i="7" s="1"/>
  <c r="J24" i="9" l="1"/>
  <c r="M24" i="9" s="1"/>
  <c r="G24" i="9" s="1"/>
  <c r="L25" i="9"/>
  <c r="O25" i="9" s="1"/>
  <c r="I25" i="9"/>
  <c r="K24" i="9"/>
  <c r="N24" i="9" s="1"/>
  <c r="H24" i="9" s="1"/>
  <c r="L24" i="8"/>
  <c r="O24" i="8" s="1"/>
  <c r="I24" i="8" s="1"/>
  <c r="K24" i="8"/>
  <c r="N24" i="8" s="1"/>
  <c r="H24" i="8" s="1"/>
  <c r="J24" i="8"/>
  <c r="M24" i="8" s="1"/>
  <c r="G24" i="8" s="1"/>
  <c r="J24" i="7"/>
  <c r="M24" i="7" s="1"/>
  <c r="G24" i="7" s="1"/>
  <c r="L24" i="7"/>
  <c r="O24" i="7" s="1"/>
  <c r="I24" i="7" s="1"/>
  <c r="K24" i="7"/>
  <c r="N24" i="7" s="1"/>
  <c r="H24" i="7" s="1"/>
  <c r="J25" i="9" l="1"/>
  <c r="M25" i="9" s="1"/>
  <c r="G25" i="9" s="1"/>
  <c r="L26" i="9"/>
  <c r="O26" i="9" s="1"/>
  <c r="I26" i="9" s="1"/>
  <c r="K25" i="9"/>
  <c r="N25" i="9" s="1"/>
  <c r="H25" i="9" s="1"/>
  <c r="L25" i="8"/>
  <c r="O25" i="8" s="1"/>
  <c r="I25" i="8" s="1"/>
  <c r="K25" i="8"/>
  <c r="N25" i="8" s="1"/>
  <c r="H25" i="8" s="1"/>
  <c r="J25" i="8"/>
  <c r="M25" i="8" s="1"/>
  <c r="G25" i="8" s="1"/>
  <c r="L25" i="7"/>
  <c r="O25" i="7" s="1"/>
  <c r="I25" i="7" s="1"/>
  <c r="J25" i="7"/>
  <c r="M25" i="7" s="1"/>
  <c r="G25" i="7" s="1"/>
  <c r="K25" i="7"/>
  <c r="N25" i="7" s="1"/>
  <c r="H25" i="7" s="1"/>
  <c r="K26" i="9" l="1"/>
  <c r="N26" i="9" s="1"/>
  <c r="H26" i="9" s="1"/>
  <c r="L27" i="9"/>
  <c r="O27" i="9" s="1"/>
  <c r="I27" i="9" s="1"/>
  <c r="J26" i="9"/>
  <c r="M26" i="9" s="1"/>
  <c r="G26" i="9" s="1"/>
  <c r="J26" i="8"/>
  <c r="M26" i="8" s="1"/>
  <c r="G26" i="8" s="1"/>
  <c r="K26" i="8"/>
  <c r="N26" i="8" s="1"/>
  <c r="H26" i="8" s="1"/>
  <c r="L26" i="8"/>
  <c r="O26" i="8" s="1"/>
  <c r="I26" i="8" s="1"/>
  <c r="L26" i="7"/>
  <c r="O26" i="7" s="1"/>
  <c r="I26" i="7" s="1"/>
  <c r="J26" i="7"/>
  <c r="M26" i="7" s="1"/>
  <c r="G26" i="7" s="1"/>
  <c r="K26" i="7"/>
  <c r="N26" i="7" s="1"/>
  <c r="H26" i="7" s="1"/>
  <c r="J27" i="9" l="1"/>
  <c r="M27" i="9" s="1"/>
  <c r="G27" i="9" s="1"/>
  <c r="L28" i="9"/>
  <c r="O28" i="9" s="1"/>
  <c r="I28" i="9" s="1"/>
  <c r="K27" i="9"/>
  <c r="N27" i="9" s="1"/>
  <c r="H27" i="9" s="1"/>
  <c r="L27" i="8"/>
  <c r="O27" i="8" s="1"/>
  <c r="I27" i="8" s="1"/>
  <c r="J27" i="8"/>
  <c r="M27" i="8" s="1"/>
  <c r="G27" i="8" s="1"/>
  <c r="K27" i="8"/>
  <c r="N27" i="8" s="1"/>
  <c r="H27" i="8" s="1"/>
  <c r="J27" i="7"/>
  <c r="M27" i="7" s="1"/>
  <c r="G27" i="7" s="1"/>
  <c r="L27" i="7"/>
  <c r="O27" i="7" s="1"/>
  <c r="I27" i="7" s="1"/>
  <c r="K27" i="7"/>
  <c r="N27" i="7" s="1"/>
  <c r="H27" i="7" s="1"/>
  <c r="K28" i="9" l="1"/>
  <c r="N28" i="9" s="1"/>
  <c r="H28" i="9" s="1"/>
  <c r="L29" i="9"/>
  <c r="O29" i="9" s="1"/>
  <c r="I29" i="9" s="1"/>
  <c r="J28" i="9"/>
  <c r="M28" i="9" s="1"/>
  <c r="G28" i="9" s="1"/>
  <c r="L28" i="8"/>
  <c r="O28" i="8" s="1"/>
  <c r="I28" i="8" s="1"/>
  <c r="J28" i="8"/>
  <c r="M28" i="8" s="1"/>
  <c r="G28" i="8" s="1"/>
  <c r="K28" i="8"/>
  <c r="N28" i="8" s="1"/>
  <c r="H28" i="8" s="1"/>
  <c r="K28" i="7"/>
  <c r="N28" i="7" s="1"/>
  <c r="H28" i="7" s="1"/>
  <c r="L28" i="7"/>
  <c r="O28" i="7" s="1"/>
  <c r="I28" i="7" s="1"/>
  <c r="J28" i="7"/>
  <c r="M28" i="7" s="1"/>
  <c r="G28" i="7" s="1"/>
  <c r="J29" i="9" l="1"/>
  <c r="M29" i="9" s="1"/>
  <c r="G29" i="9" s="1"/>
  <c r="K29" i="9"/>
  <c r="N29" i="9" s="1"/>
  <c r="H29" i="9" s="1"/>
  <c r="L30" i="9"/>
  <c r="O30" i="9" s="1"/>
  <c r="I30" i="9" s="1"/>
  <c r="J29" i="8"/>
  <c r="M29" i="8" s="1"/>
  <c r="G29" i="8" s="1"/>
  <c r="L29" i="8"/>
  <c r="O29" i="8" s="1"/>
  <c r="I29" i="8" s="1"/>
  <c r="K29" i="8"/>
  <c r="N29" i="8" s="1"/>
  <c r="H29" i="8" s="1"/>
  <c r="J29" i="7"/>
  <c r="M29" i="7" s="1"/>
  <c r="G29" i="7" s="1"/>
  <c r="L29" i="7"/>
  <c r="O29" i="7" s="1"/>
  <c r="I29" i="7" s="1"/>
  <c r="K29" i="7"/>
  <c r="N29" i="7" s="1"/>
  <c r="H29" i="7" s="1"/>
  <c r="L31" i="9" l="1"/>
  <c r="O31" i="9" s="1"/>
  <c r="I31" i="9" s="1"/>
  <c r="K30" i="9"/>
  <c r="N30" i="9" s="1"/>
  <c r="H30" i="9" s="1"/>
  <c r="J30" i="9"/>
  <c r="M30" i="9" s="1"/>
  <c r="G30" i="9" s="1"/>
  <c r="K30" i="8"/>
  <c r="N30" i="8" s="1"/>
  <c r="H30" i="8" s="1"/>
  <c r="L30" i="8"/>
  <c r="O30" i="8" s="1"/>
  <c r="I30" i="8" s="1"/>
  <c r="J30" i="8"/>
  <c r="M30" i="8" s="1"/>
  <c r="G30" i="8" s="1"/>
  <c r="L30" i="7"/>
  <c r="O30" i="7" s="1"/>
  <c r="I30" i="7" s="1"/>
  <c r="J30" i="7"/>
  <c r="M30" i="7" s="1"/>
  <c r="G30" i="7" s="1"/>
  <c r="K30" i="7"/>
  <c r="N30" i="7" s="1"/>
  <c r="H30" i="7" s="1"/>
  <c r="J31" i="9" l="1"/>
  <c r="M31" i="9" s="1"/>
  <c r="G31" i="9" s="1"/>
  <c r="K31" i="9"/>
  <c r="N31" i="9" s="1"/>
  <c r="H31" i="9" s="1"/>
  <c r="L32" i="9"/>
  <c r="O32" i="9" s="1"/>
  <c r="I32" i="9" s="1"/>
  <c r="J31" i="8"/>
  <c r="M31" i="8" s="1"/>
  <c r="G31" i="8" s="1"/>
  <c r="K31" i="8"/>
  <c r="N31" i="8" s="1"/>
  <c r="H31" i="8" s="1"/>
  <c r="L31" i="8"/>
  <c r="O31" i="8" s="1"/>
  <c r="I31" i="8" s="1"/>
  <c r="L31" i="7"/>
  <c r="O31" i="7" s="1"/>
  <c r="I31" i="7" s="1"/>
  <c r="J31" i="7"/>
  <c r="M31" i="7" s="1"/>
  <c r="G31" i="7" s="1"/>
  <c r="K31" i="7"/>
  <c r="N31" i="7" s="1"/>
  <c r="H31" i="7" s="1"/>
  <c r="L33" i="9" l="1"/>
  <c r="O33" i="9" s="1"/>
  <c r="I33" i="9" s="1"/>
  <c r="K32" i="9"/>
  <c r="N32" i="9" s="1"/>
  <c r="H32" i="9" s="1"/>
  <c r="J32" i="9"/>
  <c r="M32" i="9" s="1"/>
  <c r="G32" i="9" s="1"/>
  <c r="L32" i="8"/>
  <c r="O32" i="8" s="1"/>
  <c r="I32" i="8" s="1"/>
  <c r="J32" i="8"/>
  <c r="M32" i="8" s="1"/>
  <c r="G32" i="8" s="1"/>
  <c r="K32" i="8"/>
  <c r="N32" i="8" s="1"/>
  <c r="H32" i="8" s="1"/>
  <c r="K32" i="7"/>
  <c r="N32" i="7" s="1"/>
  <c r="H32" i="7" s="1"/>
  <c r="J32" i="7"/>
  <c r="M32" i="7" s="1"/>
  <c r="G32" i="7" s="1"/>
  <c r="L32" i="7"/>
  <c r="O32" i="7" s="1"/>
  <c r="I32" i="7" s="1"/>
  <c r="J33" i="9" l="1"/>
  <c r="M33" i="9" s="1"/>
  <c r="G33" i="9" s="1"/>
  <c r="K33" i="9"/>
  <c r="N33" i="9" s="1"/>
  <c r="H33" i="9" s="1"/>
  <c r="L34" i="9"/>
  <c r="O34" i="9" s="1"/>
  <c r="I34" i="9" s="1"/>
  <c r="L33" i="8"/>
  <c r="O33" i="8" s="1"/>
  <c r="I33" i="8" s="1"/>
  <c r="J33" i="8"/>
  <c r="M33" i="8" s="1"/>
  <c r="G33" i="8" s="1"/>
  <c r="K33" i="8"/>
  <c r="N33" i="8" s="1"/>
  <c r="H33" i="8" s="1"/>
  <c r="L33" i="7"/>
  <c r="O33" i="7" s="1"/>
  <c r="I33" i="7" s="1"/>
  <c r="J33" i="7"/>
  <c r="M33" i="7" s="1"/>
  <c r="G33" i="7" s="1"/>
  <c r="K33" i="7"/>
  <c r="N33" i="7" s="1"/>
  <c r="H33" i="7" s="1"/>
  <c r="L35" i="9" l="1"/>
  <c r="O35" i="9" s="1"/>
  <c r="I35" i="9" s="1"/>
  <c r="K34" i="9"/>
  <c r="N34" i="9" s="1"/>
  <c r="H34" i="9" s="1"/>
  <c r="J34" i="9"/>
  <c r="M34" i="9" s="1"/>
  <c r="G34" i="9" s="1"/>
  <c r="K34" i="8"/>
  <c r="N34" i="8" s="1"/>
  <c r="H34" i="8" s="1"/>
  <c r="L34" i="8"/>
  <c r="O34" i="8" s="1"/>
  <c r="I34" i="8" s="1"/>
  <c r="J34" i="8"/>
  <c r="M34" i="8" s="1"/>
  <c r="G34" i="8" s="1"/>
  <c r="K34" i="7"/>
  <c r="N34" i="7" s="1"/>
  <c r="H34" i="7" s="1"/>
  <c r="J34" i="7"/>
  <c r="M34" i="7" s="1"/>
  <c r="G34" i="7" s="1"/>
  <c r="L34" i="7"/>
  <c r="O34" i="7" s="1"/>
  <c r="I34" i="7" s="1"/>
  <c r="J35" i="9" l="1"/>
  <c r="M35" i="9" s="1"/>
  <c r="G35" i="9" s="1"/>
  <c r="K35" i="9"/>
  <c r="N35" i="9" s="1"/>
  <c r="H35" i="9" s="1"/>
  <c r="L36" i="9"/>
  <c r="O36" i="9" s="1"/>
  <c r="I36" i="9" s="1"/>
  <c r="J35" i="8"/>
  <c r="M35" i="8" s="1"/>
  <c r="G35" i="8" s="1"/>
  <c r="K35" i="8"/>
  <c r="N35" i="8" s="1"/>
  <c r="H35" i="8" s="1"/>
  <c r="L35" i="8"/>
  <c r="O35" i="8" s="1"/>
  <c r="I35" i="8" s="1"/>
  <c r="L35" i="7"/>
  <c r="O35" i="7" s="1"/>
  <c r="I35" i="7" s="1"/>
  <c r="J35" i="7"/>
  <c r="M35" i="7" s="1"/>
  <c r="G35" i="7" s="1"/>
  <c r="K35" i="7"/>
  <c r="N35" i="7" s="1"/>
  <c r="H35" i="7" s="1"/>
  <c r="L37" i="9" l="1"/>
  <c r="O37" i="9" s="1"/>
  <c r="I37" i="9" s="1"/>
  <c r="K36" i="9"/>
  <c r="N36" i="9" s="1"/>
  <c r="H36" i="9" s="1"/>
  <c r="J36" i="9"/>
  <c r="M36" i="9" s="1"/>
  <c r="G36" i="9" s="1"/>
  <c r="L36" i="8"/>
  <c r="O36" i="8" s="1"/>
  <c r="I36" i="8" s="1"/>
  <c r="J36" i="8"/>
  <c r="M36" i="8" s="1"/>
  <c r="G36" i="8" s="1"/>
  <c r="K36" i="8"/>
  <c r="N36" i="8" s="1"/>
  <c r="H36" i="8" s="1"/>
  <c r="K36" i="7"/>
  <c r="N36" i="7" s="1"/>
  <c r="H36" i="7" s="1"/>
  <c r="J36" i="7"/>
  <c r="M36" i="7" s="1"/>
  <c r="G36" i="7" s="1"/>
  <c r="L36" i="7"/>
  <c r="O36" i="7" s="1"/>
  <c r="I36" i="7" s="1"/>
  <c r="J37" i="9" l="1"/>
  <c r="M37" i="9" s="1"/>
  <c r="G37" i="9" s="1"/>
  <c r="K37" i="9"/>
  <c r="N37" i="9" s="1"/>
  <c r="H37" i="9" s="1"/>
  <c r="L38" i="9"/>
  <c r="O38" i="9" s="1"/>
  <c r="I38" i="9" s="1"/>
  <c r="K37" i="8"/>
  <c r="N37" i="8" s="1"/>
  <c r="H37" i="8" s="1"/>
  <c r="L37" i="8"/>
  <c r="O37" i="8" s="1"/>
  <c r="I37" i="8" s="1"/>
  <c r="J37" i="8"/>
  <c r="M37" i="8" s="1"/>
  <c r="G37" i="8" s="1"/>
  <c r="L37" i="7"/>
  <c r="O37" i="7" s="1"/>
  <c r="I37" i="7" s="1"/>
  <c r="J37" i="7"/>
  <c r="M37" i="7" s="1"/>
  <c r="G37" i="7" s="1"/>
  <c r="K37" i="7"/>
  <c r="N37" i="7" s="1"/>
  <c r="H37" i="7" s="1"/>
  <c r="L39" i="9" l="1"/>
  <c r="O39" i="9" s="1"/>
  <c r="I39" i="9" s="1"/>
  <c r="K38" i="9"/>
  <c r="N38" i="9" s="1"/>
  <c r="H38" i="9" s="1"/>
  <c r="J38" i="9"/>
  <c r="M38" i="9" s="1"/>
  <c r="G38" i="9" s="1"/>
  <c r="L38" i="8"/>
  <c r="O38" i="8" s="1"/>
  <c r="I38" i="8" s="1"/>
  <c r="J38" i="8"/>
  <c r="M38" i="8" s="1"/>
  <c r="G38" i="8" s="1"/>
  <c r="K38" i="8"/>
  <c r="N38" i="8" s="1"/>
  <c r="H38" i="8" s="1"/>
  <c r="K38" i="7"/>
  <c r="N38" i="7" s="1"/>
  <c r="H38" i="7" s="1"/>
  <c r="J38" i="7"/>
  <c r="M38" i="7" s="1"/>
  <c r="G38" i="7" s="1"/>
  <c r="L38" i="7"/>
  <c r="O38" i="7" s="1"/>
  <c r="I38" i="7" s="1"/>
  <c r="J39" i="9" l="1"/>
  <c r="M39" i="9" s="1"/>
  <c r="G39" i="9" s="1"/>
  <c r="K39" i="9"/>
  <c r="N39" i="9" s="1"/>
  <c r="H39" i="9" s="1"/>
  <c r="L40" i="9"/>
  <c r="O40" i="9" s="1"/>
  <c r="I40" i="9" s="1"/>
  <c r="K39" i="8"/>
  <c r="N39" i="8" s="1"/>
  <c r="H39" i="8" s="1"/>
  <c r="J39" i="8"/>
  <c r="M39" i="8" s="1"/>
  <c r="G39" i="8" s="1"/>
  <c r="L39" i="8"/>
  <c r="O39" i="8" s="1"/>
  <c r="I39" i="8" s="1"/>
  <c r="L39" i="7"/>
  <c r="O39" i="7" s="1"/>
  <c r="I39" i="7" s="1"/>
  <c r="J39" i="7"/>
  <c r="M39" i="7" s="1"/>
  <c r="G39" i="7" s="1"/>
  <c r="K39" i="7"/>
  <c r="N39" i="7" s="1"/>
  <c r="H39" i="7" s="1"/>
  <c r="L41" i="9" l="1"/>
  <c r="O41" i="9" s="1"/>
  <c r="I41" i="9" s="1"/>
  <c r="K40" i="9"/>
  <c r="N40" i="9" s="1"/>
  <c r="H40" i="9" s="1"/>
  <c r="J40" i="9"/>
  <c r="M40" i="9" s="1"/>
  <c r="G40" i="9" s="1"/>
  <c r="J40" i="8"/>
  <c r="M40" i="8" s="1"/>
  <c r="G40" i="8" s="1"/>
  <c r="L40" i="8"/>
  <c r="O40" i="8" s="1"/>
  <c r="I40" i="8" s="1"/>
  <c r="K40" i="8"/>
  <c r="N40" i="8" s="1"/>
  <c r="H40" i="8" s="1"/>
  <c r="K40" i="7"/>
  <c r="N40" i="7" s="1"/>
  <c r="H40" i="7" s="1"/>
  <c r="J40" i="7"/>
  <c r="M40" i="7" s="1"/>
  <c r="G40" i="7" s="1"/>
  <c r="L40" i="7"/>
  <c r="O40" i="7" s="1"/>
  <c r="I40" i="7" s="1"/>
  <c r="J41" i="9" l="1"/>
  <c r="M41" i="9" s="1"/>
  <c r="G41" i="9" s="1"/>
  <c r="K41" i="9"/>
  <c r="N41" i="9" s="1"/>
  <c r="H41" i="9" s="1"/>
  <c r="L42" i="9"/>
  <c r="O42" i="9" s="1"/>
  <c r="I42" i="9" s="1"/>
  <c r="L41" i="8"/>
  <c r="O41" i="8" s="1"/>
  <c r="I41" i="8" s="1"/>
  <c r="K41" i="8"/>
  <c r="N41" i="8" s="1"/>
  <c r="H41" i="8" s="1"/>
  <c r="J41" i="8"/>
  <c r="M41" i="8" s="1"/>
  <c r="G41" i="8" s="1"/>
  <c r="L41" i="7"/>
  <c r="O41" i="7" s="1"/>
  <c r="I41" i="7" s="1"/>
  <c r="J41" i="7"/>
  <c r="M41" i="7" s="1"/>
  <c r="G41" i="7" s="1"/>
  <c r="K41" i="7"/>
  <c r="N41" i="7" s="1"/>
  <c r="H41" i="7" s="1"/>
  <c r="L43" i="9" l="1"/>
  <c r="O43" i="9" s="1"/>
  <c r="I43" i="9" s="1"/>
  <c r="K42" i="9"/>
  <c r="N42" i="9" s="1"/>
  <c r="H42" i="9" s="1"/>
  <c r="J42" i="9"/>
  <c r="M42" i="9" s="1"/>
  <c r="G42" i="9" s="1"/>
  <c r="K42" i="8"/>
  <c r="N42" i="8" s="1"/>
  <c r="H42" i="8" s="1"/>
  <c r="L42" i="8"/>
  <c r="O42" i="8" s="1"/>
  <c r="I42" i="8" s="1"/>
  <c r="J42" i="8"/>
  <c r="M42" i="8" s="1"/>
  <c r="G42" i="8" s="1"/>
  <c r="K42" i="7"/>
  <c r="N42" i="7" s="1"/>
  <c r="H42" i="7" s="1"/>
  <c r="L42" i="7"/>
  <c r="O42" i="7" s="1"/>
  <c r="I42" i="7" s="1"/>
  <c r="J42" i="7"/>
  <c r="M42" i="7" s="1"/>
  <c r="G42" i="7" s="1"/>
  <c r="J43" i="9" l="1"/>
  <c r="M43" i="9" s="1"/>
  <c r="G43" i="9" s="1"/>
  <c r="K43" i="9"/>
  <c r="N43" i="9" s="1"/>
  <c r="H43" i="9" s="1"/>
  <c r="L44" i="9"/>
  <c r="O44" i="9" s="1"/>
  <c r="I44" i="9" s="1"/>
  <c r="J43" i="8"/>
  <c r="M43" i="8" s="1"/>
  <c r="G43" i="8" s="1"/>
  <c r="L43" i="8"/>
  <c r="O43" i="8" s="1"/>
  <c r="I43" i="8" s="1"/>
  <c r="K43" i="8"/>
  <c r="N43" i="8" s="1"/>
  <c r="H43" i="8" s="1"/>
  <c r="J43" i="7"/>
  <c r="M43" i="7" s="1"/>
  <c r="G43" i="7" s="1"/>
  <c r="L43" i="7"/>
  <c r="O43" i="7" s="1"/>
  <c r="I43" i="7" s="1"/>
  <c r="K43" i="7"/>
  <c r="N43" i="7" s="1"/>
  <c r="H43" i="7" s="1"/>
  <c r="L45" i="9" l="1"/>
  <c r="O45" i="9" s="1"/>
  <c r="I45" i="9" s="1"/>
  <c r="K44" i="9"/>
  <c r="N44" i="9" s="1"/>
  <c r="H44" i="9" s="1"/>
  <c r="J44" i="9"/>
  <c r="M44" i="9" s="1"/>
  <c r="G44" i="9" s="1"/>
  <c r="L44" i="8"/>
  <c r="O44" i="8" s="1"/>
  <c r="I44" i="8" s="1"/>
  <c r="K44" i="8"/>
  <c r="N44" i="8" s="1"/>
  <c r="H44" i="8" s="1"/>
  <c r="J44" i="8"/>
  <c r="M44" i="8" s="1"/>
  <c r="G44" i="8" s="1"/>
  <c r="K44" i="7"/>
  <c r="N44" i="7" s="1"/>
  <c r="H44" i="7" s="1"/>
  <c r="L44" i="7"/>
  <c r="O44" i="7" s="1"/>
  <c r="I44" i="7" s="1"/>
  <c r="J44" i="7"/>
  <c r="M44" i="7" s="1"/>
  <c r="G44" i="7" s="1"/>
  <c r="J45" i="9" l="1"/>
  <c r="M45" i="9" s="1"/>
  <c r="G45" i="9" s="1"/>
  <c r="K45" i="9"/>
  <c r="N45" i="9" s="1"/>
  <c r="H45" i="9" s="1"/>
  <c r="L46" i="9"/>
  <c r="O46" i="9" s="1"/>
  <c r="I46" i="9" s="1"/>
  <c r="J45" i="8"/>
  <c r="M45" i="8" s="1"/>
  <c r="G45" i="8" s="1"/>
  <c r="K45" i="8"/>
  <c r="N45" i="8" s="1"/>
  <c r="H45" i="8" s="1"/>
  <c r="L45" i="8"/>
  <c r="O45" i="8" s="1"/>
  <c r="I45" i="8" s="1"/>
  <c r="J45" i="7"/>
  <c r="M45" i="7" s="1"/>
  <c r="G45" i="7" s="1"/>
  <c r="L45" i="7"/>
  <c r="O45" i="7" s="1"/>
  <c r="I45" i="7" s="1"/>
  <c r="K45" i="7"/>
  <c r="N45" i="7" s="1"/>
  <c r="H45" i="7" s="1"/>
  <c r="L47" i="9" l="1"/>
  <c r="O47" i="9" s="1"/>
  <c r="I47" i="9" s="1"/>
  <c r="K46" i="9"/>
  <c r="N46" i="9" s="1"/>
  <c r="H46" i="9" s="1"/>
  <c r="J46" i="9"/>
  <c r="M46" i="9" s="1"/>
  <c r="G46" i="9" s="1"/>
  <c r="L46" i="8"/>
  <c r="O46" i="8" s="1"/>
  <c r="I46" i="8" s="1"/>
  <c r="K46" i="8"/>
  <c r="N46" i="8" s="1"/>
  <c r="H46" i="8" s="1"/>
  <c r="J46" i="8"/>
  <c r="M46" i="8" s="1"/>
  <c r="G46" i="8" s="1"/>
  <c r="K46" i="7"/>
  <c r="N46" i="7" s="1"/>
  <c r="H46" i="7" s="1"/>
  <c r="L46" i="7"/>
  <c r="O46" i="7" s="1"/>
  <c r="I46" i="7" s="1"/>
  <c r="J46" i="7"/>
  <c r="M46" i="7" s="1"/>
  <c r="G46" i="7" s="1"/>
  <c r="J47" i="9" l="1"/>
  <c r="M47" i="9" s="1"/>
  <c r="G47" i="9" s="1"/>
  <c r="K47" i="9"/>
  <c r="N47" i="9" s="1"/>
  <c r="H47" i="9" s="1"/>
  <c r="L48" i="9"/>
  <c r="O48" i="9" s="1"/>
  <c r="I48" i="9" s="1"/>
  <c r="J47" i="8"/>
  <c r="M47" i="8" s="1"/>
  <c r="G47" i="8" s="1"/>
  <c r="K47" i="8"/>
  <c r="N47" i="8" s="1"/>
  <c r="H47" i="8" s="1"/>
  <c r="L47" i="8"/>
  <c r="O47" i="8" s="1"/>
  <c r="I47" i="8" s="1"/>
  <c r="J47" i="7"/>
  <c r="M47" i="7" s="1"/>
  <c r="G47" i="7" s="1"/>
  <c r="L47" i="7"/>
  <c r="O47" i="7" s="1"/>
  <c r="I47" i="7" s="1"/>
  <c r="K47" i="7"/>
  <c r="N47" i="7" s="1"/>
  <c r="H47" i="7" s="1"/>
  <c r="L49" i="9" l="1"/>
  <c r="O49" i="9" s="1"/>
  <c r="I49" i="9" s="1"/>
  <c r="K48" i="9"/>
  <c r="N48" i="9" s="1"/>
  <c r="H48" i="9" s="1"/>
  <c r="J48" i="9"/>
  <c r="M48" i="9" s="1"/>
  <c r="G48" i="9" s="1"/>
  <c r="L48" i="8"/>
  <c r="O48" i="8" s="1"/>
  <c r="I48" i="8" s="1"/>
  <c r="K48" i="8"/>
  <c r="N48" i="8" s="1"/>
  <c r="H48" i="8" s="1"/>
  <c r="J48" i="8"/>
  <c r="M48" i="8" s="1"/>
  <c r="G48" i="8" s="1"/>
  <c r="K48" i="7"/>
  <c r="N48" i="7" s="1"/>
  <c r="H48" i="7" s="1"/>
  <c r="L48" i="7"/>
  <c r="O48" i="7" s="1"/>
  <c r="I48" i="7" s="1"/>
  <c r="J48" i="7"/>
  <c r="M48" i="7" s="1"/>
  <c r="G48" i="7" s="1"/>
  <c r="J49" i="9" l="1"/>
  <c r="M49" i="9" s="1"/>
  <c r="G49" i="9" s="1"/>
  <c r="K49" i="9"/>
  <c r="N49" i="9" s="1"/>
  <c r="H49" i="9" s="1"/>
  <c r="L50" i="9"/>
  <c r="O50" i="9" s="1"/>
  <c r="I50" i="9" s="1"/>
  <c r="K49" i="8"/>
  <c r="N49" i="8" s="1"/>
  <c r="H49" i="8" s="1"/>
  <c r="L49" i="8"/>
  <c r="O49" i="8" s="1"/>
  <c r="I49" i="8" s="1"/>
  <c r="J49" i="8"/>
  <c r="M49" i="8" s="1"/>
  <c r="G49" i="8" s="1"/>
  <c r="J49" i="7"/>
  <c r="M49" i="7" s="1"/>
  <c r="G49" i="7" s="1"/>
  <c r="L49" i="7"/>
  <c r="O49" i="7" s="1"/>
  <c r="I49" i="7" s="1"/>
  <c r="K49" i="7"/>
  <c r="N49" i="7" s="1"/>
  <c r="H49" i="7" s="1"/>
  <c r="L51" i="9" l="1"/>
  <c r="O51" i="9" s="1"/>
  <c r="I51" i="9" s="1"/>
  <c r="K50" i="9"/>
  <c r="N50" i="9" s="1"/>
  <c r="H50" i="9" s="1"/>
  <c r="J50" i="9"/>
  <c r="M50" i="9" s="1"/>
  <c r="G50" i="9" s="1"/>
  <c r="L50" i="8"/>
  <c r="O50" i="8" s="1"/>
  <c r="I50" i="8" s="1"/>
  <c r="K50" i="8"/>
  <c r="N50" i="8" s="1"/>
  <c r="H50" i="8" s="1"/>
  <c r="J50" i="8"/>
  <c r="M50" i="8" s="1"/>
  <c r="G50" i="8" s="1"/>
  <c r="K50" i="7"/>
  <c r="N50" i="7" s="1"/>
  <c r="H50" i="7" s="1"/>
  <c r="L50" i="7"/>
  <c r="O50" i="7" s="1"/>
  <c r="I50" i="7" s="1"/>
  <c r="J50" i="7"/>
  <c r="M50" i="7" s="1"/>
  <c r="G50" i="7" s="1"/>
  <c r="J51" i="9" l="1"/>
  <c r="M51" i="9" s="1"/>
  <c r="G51" i="9" s="1"/>
  <c r="K51" i="9"/>
  <c r="N51" i="9" s="1"/>
  <c r="H51" i="9" s="1"/>
  <c r="L52" i="9"/>
  <c r="O52" i="9" s="1"/>
  <c r="I52" i="9" s="1"/>
  <c r="J51" i="8"/>
  <c r="M51" i="8" s="1"/>
  <c r="G51" i="8" s="1"/>
  <c r="K51" i="8"/>
  <c r="N51" i="8" s="1"/>
  <c r="H51" i="8" s="1"/>
  <c r="L51" i="8"/>
  <c r="O51" i="8" s="1"/>
  <c r="I51" i="8" s="1"/>
  <c r="J51" i="7"/>
  <c r="M51" i="7" s="1"/>
  <c r="G51" i="7" s="1"/>
  <c r="L51" i="7"/>
  <c r="O51" i="7" s="1"/>
  <c r="I51" i="7" s="1"/>
  <c r="K51" i="7"/>
  <c r="N51" i="7" s="1"/>
  <c r="H51" i="7" s="1"/>
  <c r="L53" i="9" l="1"/>
  <c r="O53" i="9" s="1"/>
  <c r="I53" i="9" s="1"/>
  <c r="K52" i="9"/>
  <c r="N52" i="9" s="1"/>
  <c r="H52" i="9" s="1"/>
  <c r="J52" i="9"/>
  <c r="M52" i="9" s="1"/>
  <c r="G52" i="9" s="1"/>
  <c r="L52" i="8"/>
  <c r="O52" i="8" s="1"/>
  <c r="I52" i="8" s="1"/>
  <c r="K52" i="8"/>
  <c r="N52" i="8" s="1"/>
  <c r="H52" i="8" s="1"/>
  <c r="J52" i="8"/>
  <c r="M52" i="8" s="1"/>
  <c r="G52" i="8" s="1"/>
  <c r="K52" i="7"/>
  <c r="N52" i="7" s="1"/>
  <c r="H52" i="7" s="1"/>
  <c r="J52" i="7"/>
  <c r="M52" i="7" s="1"/>
  <c r="G52" i="7" s="1"/>
  <c r="L52" i="7"/>
  <c r="O52" i="7" s="1"/>
  <c r="I52" i="7" s="1"/>
  <c r="J53" i="9" l="1"/>
  <c r="M53" i="9" s="1"/>
  <c r="G53" i="9" s="1"/>
  <c r="K53" i="9"/>
  <c r="N53" i="9" s="1"/>
  <c r="H53" i="9" s="1"/>
  <c r="L54" i="9"/>
  <c r="O54" i="9" s="1"/>
  <c r="I54" i="9" s="1"/>
  <c r="K53" i="8"/>
  <c r="N53" i="8" s="1"/>
  <c r="H53" i="8" s="1"/>
  <c r="L53" i="8"/>
  <c r="O53" i="8" s="1"/>
  <c r="I53" i="8" s="1"/>
  <c r="J53" i="8"/>
  <c r="M53" i="8" s="1"/>
  <c r="G53" i="8" s="1"/>
  <c r="L53" i="7"/>
  <c r="O53" i="7" s="1"/>
  <c r="I53" i="7" s="1"/>
  <c r="J53" i="7"/>
  <c r="M53" i="7" s="1"/>
  <c r="G53" i="7" s="1"/>
  <c r="K53" i="7"/>
  <c r="N53" i="7" s="1"/>
  <c r="H53" i="7" s="1"/>
  <c r="L55" i="9" l="1"/>
  <c r="O55" i="9" s="1"/>
  <c r="I55" i="9" s="1"/>
  <c r="K54" i="9"/>
  <c r="N54" i="9" s="1"/>
  <c r="H54" i="9" s="1"/>
  <c r="J54" i="9"/>
  <c r="M54" i="9" s="1"/>
  <c r="G54" i="9" s="1"/>
  <c r="J54" i="8"/>
  <c r="M54" i="8" s="1"/>
  <c r="G54" i="8" s="1"/>
  <c r="L54" i="8"/>
  <c r="O54" i="8" s="1"/>
  <c r="I54" i="8" s="1"/>
  <c r="K54" i="8"/>
  <c r="N54" i="8" s="1"/>
  <c r="H54" i="8" s="1"/>
  <c r="K54" i="7"/>
  <c r="N54" i="7" s="1"/>
  <c r="H54" i="7" s="1"/>
  <c r="L54" i="7"/>
  <c r="O54" i="7" s="1"/>
  <c r="I54" i="7" s="1"/>
  <c r="J54" i="7"/>
  <c r="M54" i="7" s="1"/>
  <c r="G54" i="7" s="1"/>
  <c r="J55" i="9" l="1"/>
  <c r="M55" i="9" s="1"/>
  <c r="G55" i="9" s="1"/>
  <c r="K55" i="9"/>
  <c r="N55" i="9" s="1"/>
  <c r="H55" i="9" s="1"/>
  <c r="L56" i="9"/>
  <c r="O56" i="9" s="1"/>
  <c r="I56" i="9" s="1"/>
  <c r="K55" i="8"/>
  <c r="N55" i="8" s="1"/>
  <c r="H55" i="8" s="1"/>
  <c r="L55" i="8"/>
  <c r="O55" i="8" s="1"/>
  <c r="I55" i="8" s="1"/>
  <c r="J55" i="8"/>
  <c r="M55" i="8" s="1"/>
  <c r="G55" i="8" s="1"/>
  <c r="J55" i="7"/>
  <c r="M55" i="7" s="1"/>
  <c r="G55" i="7" s="1"/>
  <c r="L55" i="7"/>
  <c r="O55" i="7" s="1"/>
  <c r="I55" i="7" s="1"/>
  <c r="K55" i="7"/>
  <c r="N55" i="7" s="1"/>
  <c r="H55" i="7" s="1"/>
  <c r="L57" i="9" l="1"/>
  <c r="O57" i="9" s="1"/>
  <c r="I57" i="9" s="1"/>
  <c r="K56" i="9"/>
  <c r="N56" i="9" s="1"/>
  <c r="H56" i="9" s="1"/>
  <c r="J56" i="9"/>
  <c r="M56" i="9" s="1"/>
  <c r="G56" i="9" s="1"/>
  <c r="L56" i="8"/>
  <c r="O56" i="8" s="1"/>
  <c r="I56" i="8" s="1"/>
  <c r="J56" i="8"/>
  <c r="M56" i="8" s="1"/>
  <c r="G56" i="8" s="1"/>
  <c r="K56" i="8"/>
  <c r="N56" i="8" s="1"/>
  <c r="H56" i="8" s="1"/>
  <c r="K56" i="7"/>
  <c r="N56" i="7" s="1"/>
  <c r="H56" i="7" s="1"/>
  <c r="J56" i="7"/>
  <c r="M56" i="7" s="1"/>
  <c r="G56" i="7" s="1"/>
  <c r="L56" i="7"/>
  <c r="O56" i="7" s="1"/>
  <c r="I56" i="7" s="1"/>
  <c r="J57" i="9" l="1"/>
  <c r="M57" i="9" s="1"/>
  <c r="G57" i="9" s="1"/>
  <c r="K57" i="9"/>
  <c r="N57" i="9" s="1"/>
  <c r="H57" i="9" s="1"/>
  <c r="L58" i="9"/>
  <c r="O58" i="9" s="1"/>
  <c r="I58" i="9" s="1"/>
  <c r="I59" i="9" s="1"/>
  <c r="I61" i="9" s="1"/>
  <c r="L61" i="9" s="1"/>
  <c r="J57" i="8"/>
  <c r="M57" i="8" s="1"/>
  <c r="G57" i="8" s="1"/>
  <c r="L57" i="8"/>
  <c r="O57" i="8" s="1"/>
  <c r="I57" i="8" s="1"/>
  <c r="K57" i="8"/>
  <c r="N57" i="8" s="1"/>
  <c r="H57" i="8" s="1"/>
  <c r="L57" i="7"/>
  <c r="O57" i="7" s="1"/>
  <c r="I57" i="7" s="1"/>
  <c r="J57" i="7"/>
  <c r="M57" i="7" s="1"/>
  <c r="G57" i="7" s="1"/>
  <c r="K57" i="7"/>
  <c r="N57" i="7" s="1"/>
  <c r="H57" i="7" s="1"/>
  <c r="K58" i="9" l="1"/>
  <c r="N58" i="9" s="1"/>
  <c r="H58" i="9" s="1"/>
  <c r="H59" i="9" s="1"/>
  <c r="H61" i="9" s="1"/>
  <c r="K61" i="9" s="1"/>
  <c r="J58" i="9"/>
  <c r="M58" i="9" s="1"/>
  <c r="G58" i="9" s="1"/>
  <c r="G59" i="9" s="1"/>
  <c r="G61" i="9" s="1"/>
  <c r="J61" i="9" s="1"/>
  <c r="K58" i="8"/>
  <c r="N58" i="8" s="1"/>
  <c r="H58" i="8" s="1"/>
  <c r="H59" i="8" s="1"/>
  <c r="L58" i="8"/>
  <c r="O58" i="8" s="1"/>
  <c r="I58" i="8" s="1"/>
  <c r="I59" i="8" s="1"/>
  <c r="I61" i="8" s="1"/>
  <c r="L61" i="8" s="1"/>
  <c r="J58" i="8"/>
  <c r="M58" i="8" s="1"/>
  <c r="G58" i="8" s="1"/>
  <c r="J58" i="7"/>
  <c r="K58" i="7"/>
  <c r="L58" i="7"/>
  <c r="H61" i="8" l="1"/>
  <c r="K61" i="8" s="1"/>
  <c r="G59" i="8"/>
  <c r="G61" i="8" s="1"/>
  <c r="J61" i="8" s="1"/>
  <c r="N58" i="7"/>
  <c r="H58" i="7" s="1"/>
  <c r="H59" i="7" s="1"/>
  <c r="H61" i="7" s="1"/>
  <c r="K61" i="7" s="1"/>
  <c r="O58" i="7"/>
  <c r="I58" i="7" s="1"/>
  <c r="I59" i="7" s="1"/>
  <c r="I61" i="7" s="1"/>
  <c r="L61" i="7" s="1"/>
  <c r="M58" i="7"/>
  <c r="G58" i="7" s="1"/>
  <c r="G59" i="7" s="1"/>
  <c r="G61" i="7" s="1"/>
  <c r="J61" i="7" s="1"/>
  <c r="F59" i="1" l="1"/>
  <c r="D59" i="1"/>
  <c r="D61" i="1" l="1"/>
  <c r="E61" i="1"/>
  <c r="F61" i="1"/>
  <c r="I8" i="1" l="1"/>
  <c r="L9" i="1" s="1"/>
  <c r="O9" i="1" s="1"/>
  <c r="I9" i="1" s="1"/>
  <c r="L10" i="1" s="1"/>
  <c r="O10" i="1" s="1"/>
  <c r="I10" i="1" s="1"/>
  <c r="H8" i="1"/>
  <c r="K9" i="1" s="1"/>
  <c r="N9" i="1" s="1"/>
  <c r="H9" i="1" s="1"/>
  <c r="K10" i="1" s="1"/>
  <c r="N10" i="1" s="1"/>
  <c r="H10" i="1" s="1"/>
  <c r="K11" i="1" s="1"/>
  <c r="N11" i="1" s="1"/>
  <c r="H11" i="1" s="1"/>
  <c r="K12" i="1" s="1"/>
  <c r="N12" i="1" s="1"/>
  <c r="H12" i="1" s="1"/>
  <c r="G8" i="1"/>
  <c r="J9" i="1" s="1"/>
  <c r="M9" i="1" s="1"/>
  <c r="G9" i="1" s="1"/>
  <c r="J10" i="1" s="1"/>
  <c r="M10" i="1" s="1"/>
  <c r="G10" i="1" s="1"/>
  <c r="F60" i="1"/>
  <c r="F62" i="1" s="1"/>
  <c r="E60" i="1"/>
  <c r="E62" i="1" s="1"/>
  <c r="D60" i="1"/>
  <c r="D62" i="1" s="1"/>
  <c r="J11" i="1" l="1"/>
  <c r="M11" i="1" s="1"/>
  <c r="G11" i="1" s="1"/>
  <c r="J12" i="1" s="1"/>
  <c r="M12" i="1" s="1"/>
  <c r="G12" i="1" s="1"/>
  <c r="J13" i="1" s="1"/>
  <c r="M13" i="1" s="1"/>
  <c r="G13" i="1" s="1"/>
  <c r="J14" i="1" s="1"/>
  <c r="M14" i="1" s="1"/>
  <c r="G14" i="1" s="1"/>
  <c r="J15" i="1" s="1"/>
  <c r="M15" i="1" s="1"/>
  <c r="G15" i="1" s="1"/>
  <c r="J16" i="1" s="1"/>
  <c r="M16" i="1" s="1"/>
  <c r="G16" i="1" s="1"/>
  <c r="J17" i="1" s="1"/>
  <c r="M17" i="1" s="1"/>
  <c r="G17" i="1" s="1"/>
  <c r="J18" i="1" s="1"/>
  <c r="M18" i="1" s="1"/>
  <c r="G18" i="1" s="1"/>
  <c r="J19" i="1" s="1"/>
  <c r="M19" i="1" s="1"/>
  <c r="G19" i="1" s="1"/>
  <c r="J20" i="1" s="1"/>
  <c r="M20" i="1" s="1"/>
  <c r="G20" i="1" s="1"/>
  <c r="J21" i="1" s="1"/>
  <c r="M21" i="1" s="1"/>
  <c r="G21" i="1" s="1"/>
  <c r="J22" i="1" s="1"/>
  <c r="M22" i="1" s="1"/>
  <c r="G22" i="1" s="1"/>
  <c r="J23" i="1" s="1"/>
  <c r="M23" i="1" s="1"/>
  <c r="G23" i="1" s="1"/>
  <c r="J24" i="1" s="1"/>
  <c r="M24" i="1" s="1"/>
  <c r="G24" i="1" s="1"/>
  <c r="J25" i="1" s="1"/>
  <c r="M25" i="1" s="1"/>
  <c r="G25" i="1" s="1"/>
  <c r="J26" i="1" s="1"/>
  <c r="M26" i="1" s="1"/>
  <c r="G26" i="1" s="1"/>
  <c r="J27" i="1" s="1"/>
  <c r="M27" i="1" s="1"/>
  <c r="G27" i="1" s="1"/>
  <c r="J28" i="1" s="1"/>
  <c r="M28" i="1" s="1"/>
  <c r="G28" i="1" s="1"/>
  <c r="J29" i="1" s="1"/>
  <c r="M29" i="1" s="1"/>
  <c r="G29" i="1" s="1"/>
  <c r="J30" i="1" s="1"/>
  <c r="M30" i="1" s="1"/>
  <c r="G30" i="1" s="1"/>
  <c r="J31" i="1" s="1"/>
  <c r="M31" i="1" s="1"/>
  <c r="G31" i="1" s="1"/>
  <c r="J32" i="1" s="1"/>
  <c r="M32" i="1" s="1"/>
  <c r="G32" i="1" s="1"/>
  <c r="J33" i="1" s="1"/>
  <c r="M33" i="1" s="1"/>
  <c r="G33" i="1" s="1"/>
  <c r="J34" i="1" s="1"/>
  <c r="M34" i="1" s="1"/>
  <c r="G34" i="1" s="1"/>
  <c r="J35" i="1" s="1"/>
  <c r="M35" i="1" s="1"/>
  <c r="G35" i="1" s="1"/>
  <c r="J36" i="1" s="1"/>
  <c r="M36" i="1" s="1"/>
  <c r="G36" i="1" s="1"/>
  <c r="J37" i="1" s="1"/>
  <c r="M37" i="1" s="1"/>
  <c r="G37" i="1" s="1"/>
  <c r="J38" i="1" s="1"/>
  <c r="M38" i="1" s="1"/>
  <c r="G38" i="1" s="1"/>
  <c r="J39" i="1" s="1"/>
  <c r="M39" i="1" s="1"/>
  <c r="G39" i="1" s="1"/>
  <c r="J40" i="1" s="1"/>
  <c r="M40" i="1" s="1"/>
  <c r="G40" i="1" s="1"/>
  <c r="J41" i="1" s="1"/>
  <c r="M41" i="1" s="1"/>
  <c r="G41" i="1" s="1"/>
  <c r="J42" i="1" s="1"/>
  <c r="M42" i="1" s="1"/>
  <c r="G42" i="1" s="1"/>
  <c r="J43" i="1" s="1"/>
  <c r="M43" i="1" s="1"/>
  <c r="G43" i="1" s="1"/>
  <c r="J44" i="1" s="1"/>
  <c r="M44" i="1" s="1"/>
  <c r="G44" i="1" s="1"/>
  <c r="J45" i="1" s="1"/>
  <c r="M45" i="1" s="1"/>
  <c r="G45" i="1" s="1"/>
  <c r="J46" i="1" s="1"/>
  <c r="M46" i="1" s="1"/>
  <c r="G46" i="1" s="1"/>
  <c r="J47" i="1" s="1"/>
  <c r="M47" i="1" s="1"/>
  <c r="G47" i="1" s="1"/>
  <c r="J48" i="1" s="1"/>
  <c r="M48" i="1" s="1"/>
  <c r="G48" i="1" s="1"/>
  <c r="J49" i="1" s="1"/>
  <c r="M49" i="1" s="1"/>
  <c r="G49" i="1" s="1"/>
  <c r="J50" i="1" s="1"/>
  <c r="M50" i="1" s="1"/>
  <c r="G50" i="1" s="1"/>
  <c r="J51" i="1" s="1"/>
  <c r="M51" i="1" s="1"/>
  <c r="G51" i="1" s="1"/>
  <c r="J52" i="1" s="1"/>
  <c r="M52" i="1" s="1"/>
  <c r="G52" i="1" s="1"/>
  <c r="J53" i="1" s="1"/>
  <c r="M53" i="1" s="1"/>
  <c r="G53" i="1" s="1"/>
  <c r="J54" i="1" s="1"/>
  <c r="M54" i="1" s="1"/>
  <c r="G54" i="1" s="1"/>
  <c r="J55" i="1" s="1"/>
  <c r="M55" i="1" s="1"/>
  <c r="G55" i="1" s="1"/>
  <c r="J56" i="1" s="1"/>
  <c r="M56" i="1" s="1"/>
  <c r="G56" i="1" s="1"/>
  <c r="J57" i="1" s="1"/>
  <c r="M57" i="1" s="1"/>
  <c r="G57" i="1" s="1"/>
  <c r="J58" i="1" s="1"/>
  <c r="M58" i="1" s="1"/>
  <c r="G58" i="1" s="1"/>
  <c r="K13" i="1"/>
  <c r="N13" i="1" s="1"/>
  <c r="H13" i="1" s="1"/>
  <c r="K14" i="1" s="1"/>
  <c r="N14" i="1" s="1"/>
  <c r="H14" i="1" s="1"/>
  <c r="K15" i="1" s="1"/>
  <c r="N15" i="1" s="1"/>
  <c r="H15" i="1" s="1"/>
  <c r="K16" i="1" s="1"/>
  <c r="N16" i="1" s="1"/>
  <c r="H16" i="1" s="1"/>
  <c r="K17" i="1" s="1"/>
  <c r="N17" i="1" s="1"/>
  <c r="H17" i="1" s="1"/>
  <c r="K18" i="1" s="1"/>
  <c r="N18" i="1" s="1"/>
  <c r="H18" i="1" s="1"/>
  <c r="K19" i="1" s="1"/>
  <c r="N19" i="1" s="1"/>
  <c r="H19" i="1" s="1"/>
  <c r="K20" i="1" s="1"/>
  <c r="N20" i="1" s="1"/>
  <c r="H20" i="1" s="1"/>
  <c r="K21" i="1" s="1"/>
  <c r="N21" i="1" s="1"/>
  <c r="H21" i="1" s="1"/>
  <c r="K22" i="1" s="1"/>
  <c r="N22" i="1" s="1"/>
  <c r="H22" i="1" s="1"/>
  <c r="K23" i="1" s="1"/>
  <c r="N23" i="1" s="1"/>
  <c r="H23" i="1" s="1"/>
  <c r="K24" i="1" s="1"/>
  <c r="N24" i="1" s="1"/>
  <c r="H24" i="1" s="1"/>
  <c r="K25" i="1" s="1"/>
  <c r="N25" i="1" s="1"/>
  <c r="H25" i="1" s="1"/>
  <c r="K26" i="1" s="1"/>
  <c r="N26" i="1" s="1"/>
  <c r="H26" i="1" s="1"/>
  <c r="K27" i="1" s="1"/>
  <c r="N27" i="1" s="1"/>
  <c r="H27" i="1" s="1"/>
  <c r="K28" i="1" s="1"/>
  <c r="N28" i="1" s="1"/>
  <c r="H28" i="1" s="1"/>
  <c r="K29" i="1" s="1"/>
  <c r="N29" i="1" s="1"/>
  <c r="H29" i="1" s="1"/>
  <c r="K30" i="1" s="1"/>
  <c r="N30" i="1" s="1"/>
  <c r="H30" i="1" s="1"/>
  <c r="K31" i="1" s="1"/>
  <c r="N31" i="1" s="1"/>
  <c r="H31" i="1" s="1"/>
  <c r="K32" i="1" s="1"/>
  <c r="N32" i="1" s="1"/>
  <c r="H32" i="1" s="1"/>
  <c r="K33" i="1" s="1"/>
  <c r="N33" i="1" s="1"/>
  <c r="H33" i="1" s="1"/>
  <c r="K34" i="1" s="1"/>
  <c r="N34" i="1" s="1"/>
  <c r="H34" i="1" s="1"/>
  <c r="K35" i="1" s="1"/>
  <c r="N35" i="1" s="1"/>
  <c r="H35" i="1" s="1"/>
  <c r="K36" i="1" s="1"/>
  <c r="N36" i="1" s="1"/>
  <c r="H36" i="1" s="1"/>
  <c r="K37" i="1" s="1"/>
  <c r="N37" i="1" s="1"/>
  <c r="H37" i="1" s="1"/>
  <c r="K38" i="1" s="1"/>
  <c r="N38" i="1" s="1"/>
  <c r="H38" i="1" s="1"/>
  <c r="K39" i="1" s="1"/>
  <c r="N39" i="1" s="1"/>
  <c r="H39" i="1" s="1"/>
  <c r="K40" i="1" s="1"/>
  <c r="N40" i="1" s="1"/>
  <c r="H40" i="1" s="1"/>
  <c r="K41" i="1" s="1"/>
  <c r="N41" i="1" s="1"/>
  <c r="H41" i="1" s="1"/>
  <c r="K42" i="1" s="1"/>
  <c r="N42" i="1" s="1"/>
  <c r="H42" i="1" s="1"/>
  <c r="K43" i="1" s="1"/>
  <c r="N43" i="1" s="1"/>
  <c r="H43" i="1" s="1"/>
  <c r="K44" i="1" s="1"/>
  <c r="N44" i="1" s="1"/>
  <c r="H44" i="1" s="1"/>
  <c r="K45" i="1" s="1"/>
  <c r="N45" i="1" s="1"/>
  <c r="H45" i="1" s="1"/>
  <c r="K46" i="1" s="1"/>
  <c r="N46" i="1" s="1"/>
  <c r="H46" i="1" s="1"/>
  <c r="K47" i="1" s="1"/>
  <c r="N47" i="1" s="1"/>
  <c r="H47" i="1" s="1"/>
  <c r="K48" i="1" s="1"/>
  <c r="N48" i="1" s="1"/>
  <c r="H48" i="1" s="1"/>
  <c r="K49" i="1" s="1"/>
  <c r="N49" i="1" s="1"/>
  <c r="H49" i="1" s="1"/>
  <c r="K50" i="1" s="1"/>
  <c r="N50" i="1" s="1"/>
  <c r="H50" i="1" s="1"/>
  <c r="K51" i="1" s="1"/>
  <c r="N51" i="1" s="1"/>
  <c r="H51" i="1" s="1"/>
  <c r="K52" i="1" s="1"/>
  <c r="N52" i="1" s="1"/>
  <c r="H52" i="1" s="1"/>
  <c r="K53" i="1" s="1"/>
  <c r="N53" i="1" s="1"/>
  <c r="H53" i="1" s="1"/>
  <c r="K54" i="1" s="1"/>
  <c r="N54" i="1" s="1"/>
  <c r="H54" i="1" s="1"/>
  <c r="K55" i="1" s="1"/>
  <c r="N55" i="1" s="1"/>
  <c r="H55" i="1" s="1"/>
  <c r="K56" i="1" s="1"/>
  <c r="N56" i="1" s="1"/>
  <c r="H56" i="1" s="1"/>
  <c r="K57" i="1" s="1"/>
  <c r="N57" i="1" s="1"/>
  <c r="H57" i="1" s="1"/>
  <c r="K58" i="1" s="1"/>
  <c r="N58" i="1" s="1"/>
  <c r="H58" i="1" s="1"/>
  <c r="L11" i="1"/>
  <c r="O11" i="1" s="1"/>
  <c r="I11" i="1" s="1"/>
  <c r="L12" i="1" s="1"/>
  <c r="O12" i="1" s="1"/>
  <c r="I12" i="1" s="1"/>
  <c r="L13" i="1" s="1"/>
  <c r="O13" i="1" s="1"/>
  <c r="I13" i="1" s="1"/>
  <c r="H59" i="1" l="1"/>
  <c r="H61" i="1" s="1"/>
  <c r="K61" i="1" s="1"/>
  <c r="L14" i="1"/>
  <c r="O14" i="1" s="1"/>
  <c r="I14" i="1" s="1"/>
  <c r="L15" i="1" l="1"/>
  <c r="O15" i="1" s="1"/>
  <c r="I15" i="1" s="1"/>
  <c r="L16" i="1" s="1"/>
  <c r="O16" i="1" s="1"/>
  <c r="I16" i="1" s="1"/>
  <c r="L17" i="1" s="1"/>
  <c r="O17" i="1" s="1"/>
  <c r="I17" i="1" s="1"/>
  <c r="L18" i="1" s="1"/>
  <c r="O18" i="1" s="1"/>
  <c r="I18" i="1" s="1"/>
  <c r="L19" i="1" s="1"/>
  <c r="O19" i="1" s="1"/>
  <c r="I19" i="1" s="1"/>
  <c r="L20" i="1" s="1"/>
  <c r="O20" i="1" s="1"/>
  <c r="I20" i="1" s="1"/>
  <c r="L21" i="1" s="1"/>
  <c r="O21" i="1" s="1"/>
  <c r="I21" i="1" s="1"/>
  <c r="L22" i="1" s="1"/>
  <c r="O22" i="1" s="1"/>
  <c r="I22" i="1" s="1"/>
  <c r="L23" i="1" s="1"/>
  <c r="O23" i="1" s="1"/>
  <c r="I23" i="1" s="1"/>
  <c r="L24" i="1" s="1"/>
  <c r="O24" i="1" s="1"/>
  <c r="I24" i="1" s="1"/>
  <c r="L25" i="1" s="1"/>
  <c r="O25" i="1" s="1"/>
  <c r="I25" i="1" s="1"/>
  <c r="L26" i="1" s="1"/>
  <c r="O26" i="1" s="1"/>
  <c r="I26" i="1" s="1"/>
  <c r="L27" i="1" s="1"/>
  <c r="O27" i="1" s="1"/>
  <c r="I27" i="1" s="1"/>
  <c r="L28" i="1" s="1"/>
  <c r="O28" i="1" s="1"/>
  <c r="I28" i="1" s="1"/>
  <c r="L29" i="1" s="1"/>
  <c r="O29" i="1" s="1"/>
  <c r="I29" i="1" s="1"/>
  <c r="L30" i="1" s="1"/>
  <c r="O30" i="1" s="1"/>
  <c r="I30" i="1" s="1"/>
  <c r="L31" i="1" s="1"/>
  <c r="O31" i="1" s="1"/>
  <c r="I31" i="1" s="1"/>
  <c r="L32" i="1" s="1"/>
  <c r="O32" i="1" s="1"/>
  <c r="I32" i="1" s="1"/>
  <c r="L33" i="1" s="1"/>
  <c r="O33" i="1" s="1"/>
  <c r="I33" i="1" s="1"/>
  <c r="L34" i="1" s="1"/>
  <c r="O34" i="1" s="1"/>
  <c r="I34" i="1" s="1"/>
  <c r="L35" i="1" s="1"/>
  <c r="O35" i="1" s="1"/>
  <c r="I35" i="1" s="1"/>
  <c r="L36" i="1" s="1"/>
  <c r="O36" i="1" s="1"/>
  <c r="I36" i="1" s="1"/>
  <c r="L37" i="1" s="1"/>
  <c r="O37" i="1" s="1"/>
  <c r="I37" i="1" s="1"/>
  <c r="L38" i="1" s="1"/>
  <c r="O38" i="1" s="1"/>
  <c r="I38" i="1" s="1"/>
  <c r="L39" i="1" s="1"/>
  <c r="O39" i="1" s="1"/>
  <c r="I39" i="1" s="1"/>
  <c r="L40" i="1" s="1"/>
  <c r="O40" i="1" s="1"/>
  <c r="I40" i="1" s="1"/>
  <c r="L41" i="1" s="1"/>
  <c r="O41" i="1" s="1"/>
  <c r="I41" i="1" s="1"/>
  <c r="L42" i="1" s="1"/>
  <c r="O42" i="1" s="1"/>
  <c r="I42" i="1" s="1"/>
  <c r="L43" i="1" s="1"/>
  <c r="O43" i="1" s="1"/>
  <c r="I43" i="1" s="1"/>
  <c r="L44" i="1" s="1"/>
  <c r="O44" i="1" s="1"/>
  <c r="I44" i="1" s="1"/>
  <c r="L45" i="1" s="1"/>
  <c r="O45" i="1" s="1"/>
  <c r="I45" i="1" s="1"/>
  <c r="L46" i="1" s="1"/>
  <c r="O46" i="1" s="1"/>
  <c r="I46" i="1" s="1"/>
  <c r="L47" i="1" s="1"/>
  <c r="O47" i="1" s="1"/>
  <c r="I47" i="1" s="1"/>
  <c r="L48" i="1" s="1"/>
  <c r="O48" i="1" s="1"/>
  <c r="I48" i="1" s="1"/>
  <c r="L49" i="1" s="1"/>
  <c r="O49" i="1" s="1"/>
  <c r="I49" i="1" s="1"/>
  <c r="L50" i="1" s="1"/>
  <c r="O50" i="1" s="1"/>
  <c r="I50" i="1" s="1"/>
  <c r="L51" i="1" s="1"/>
  <c r="O51" i="1" s="1"/>
  <c r="I51" i="1" s="1"/>
  <c r="L52" i="1" s="1"/>
  <c r="O52" i="1" s="1"/>
  <c r="I52" i="1" s="1"/>
  <c r="L53" i="1" s="1"/>
  <c r="O53" i="1" s="1"/>
  <c r="I53" i="1" s="1"/>
  <c r="L54" i="1" s="1"/>
  <c r="O54" i="1" s="1"/>
  <c r="I54" i="1" s="1"/>
  <c r="L55" i="1" s="1"/>
  <c r="O55" i="1" s="1"/>
  <c r="I55" i="1" s="1"/>
  <c r="L56" i="1" s="1"/>
  <c r="O56" i="1" s="1"/>
  <c r="I56" i="1" s="1"/>
  <c r="L57" i="1" s="1"/>
  <c r="O57" i="1" s="1"/>
  <c r="I57" i="1" s="1"/>
  <c r="L58" i="1" s="1"/>
  <c r="O58" i="1" s="1"/>
  <c r="I58" i="1" s="1"/>
  <c r="G59" i="1"/>
  <c r="G61" i="1" s="1"/>
  <c r="J61" i="1" s="1"/>
  <c r="I59" i="1" l="1"/>
  <c r="I61" i="1" s="1"/>
  <c r="L61" i="1" s="1"/>
</calcChain>
</file>

<file path=xl/comments1.xml><?xml version="1.0" encoding="utf-8"?>
<comments xmlns="http://schemas.openxmlformats.org/spreadsheetml/2006/main">
  <authors>
    <author>user</author>
  </authors>
  <commentList>
    <comment ref="P16" authorId="0" shapeId="0">
      <text>
        <r>
          <rPr>
            <b/>
            <sz val="9"/>
            <color indexed="81"/>
            <rFont val="ＭＳ Ｐゴシック"/>
            <family val="3"/>
            <charset val="128"/>
          </rPr>
          <t>user:</t>
        </r>
        <r>
          <rPr>
            <sz val="9"/>
            <color indexed="81"/>
            <rFont val="ＭＳ Ｐゴシック"/>
            <family val="3"/>
            <charset val="128"/>
          </rPr>
          <t xml:space="preserve">
何％でやっても負けます。やらない方がよい</t>
        </r>
      </text>
    </comment>
  </commentList>
</comments>
</file>

<file path=xl/comments2.xml><?xml version="1.0" encoding="utf-8"?>
<comments xmlns="http://schemas.openxmlformats.org/spreadsheetml/2006/main">
  <authors>
    <author>user</author>
  </authors>
  <commentList>
    <comment ref="F4" authorId="0" shapeId="0">
      <text>
        <r>
          <rPr>
            <b/>
            <sz val="9"/>
            <color indexed="81"/>
            <rFont val="ＭＳ Ｐゴシック"/>
            <family val="3"/>
            <charset val="128"/>
          </rPr>
          <t>user:</t>
        </r>
        <r>
          <rPr>
            <sz val="9"/>
            <color indexed="81"/>
            <rFont val="ＭＳ Ｐゴシック"/>
            <family val="3"/>
            <charset val="128"/>
          </rPr>
          <t xml:space="preserve">
※2015/1/1～</t>
        </r>
      </text>
    </comment>
    <comment ref="F5" authorId="0" shapeId="0">
      <text>
        <r>
          <rPr>
            <b/>
            <sz val="9"/>
            <color indexed="81"/>
            <rFont val="ＭＳ Ｐゴシック"/>
            <family val="3"/>
            <charset val="128"/>
          </rPr>
          <t>user:</t>
        </r>
        <r>
          <rPr>
            <sz val="9"/>
            <color indexed="81"/>
            <rFont val="ＭＳ Ｐゴシック"/>
            <family val="3"/>
            <charset val="128"/>
          </rPr>
          <t xml:space="preserve">
2020/11/23～過去へ</t>
        </r>
      </text>
    </comment>
    <comment ref="H5" authorId="0" shapeId="0">
      <text>
        <r>
          <rPr>
            <b/>
            <sz val="9"/>
            <color indexed="81"/>
            <rFont val="ＭＳ Ｐゴシック"/>
            <family val="3"/>
            <charset val="128"/>
          </rPr>
          <t>user:</t>
        </r>
        <r>
          <rPr>
            <sz val="9"/>
            <color indexed="81"/>
            <rFont val="ＭＳ Ｐゴシック"/>
            <family val="3"/>
            <charset val="128"/>
          </rPr>
          <t xml:space="preserve">
2020/11/26～過去へ</t>
        </r>
      </text>
    </comment>
    <comment ref="F6" authorId="0" shapeId="0">
      <text>
        <r>
          <rPr>
            <b/>
            <sz val="9"/>
            <color indexed="81"/>
            <rFont val="ＭＳ Ｐゴシック"/>
            <family val="3"/>
            <charset val="128"/>
          </rPr>
          <t>user:
2020/11/20～過去へ</t>
        </r>
      </text>
    </comment>
  </commentList>
</comments>
</file>

<file path=xl/sharedStrings.xml><?xml version="1.0" encoding="utf-8"?>
<sst xmlns="http://schemas.openxmlformats.org/spreadsheetml/2006/main" count="210" uniqueCount="102">
  <si>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</si>
  <si>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</si>
  <si>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</si>
  <si>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</si>
  <si>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</si>
  <si>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</si>
  <si>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</si>
  <si>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</si>
  <si>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</si>
  <si>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</si>
  <si>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</si>
  <si>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</si>
  <si>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</si>
  <si>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</si>
  <si>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</si>
  <si>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</si>
  <si>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</si>
  <si>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</si>
  <si>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</si>
  <si>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</si>
  <si>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</si>
  <si>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</si>
  <si>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4H足</t>
    <rPh sb="2" eb="3">
      <t>アシ</t>
    </rPh>
    <phoneticPr fontId="1"/>
  </si>
  <si>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</si>
  <si>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</si>
  <si>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</si>
  <si>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</si>
  <si>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</si>
  <si>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</si>
  <si>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</si>
  <si>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</si>
  <si>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</si>
  <si>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</si>
  <si>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</si>
  <si>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</si>
  <si>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</si>
  <si>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No.</t>
    <phoneticPr fontId="1"/>
  </si>
  <si>
    <t>エントリー</t>
    <phoneticPr fontId="1"/>
  </si>
  <si>
    <t>エントリー</t>
    <phoneticPr fontId="1"/>
  </si>
  <si>
    <t>open</t>
    <phoneticPr fontId="1"/>
  </si>
  <si>
    <t>hight</t>
    <phoneticPr fontId="1"/>
  </si>
  <si>
    <t>low</t>
    <phoneticPr fontId="1"/>
  </si>
  <si>
    <t>close</t>
    <phoneticPr fontId="1"/>
  </si>
  <si>
    <t>ローソク</t>
    <phoneticPr fontId="1"/>
  </si>
  <si>
    <t>上髭</t>
    <rPh sb="0" eb="2">
      <t>ウエヒゲ</t>
    </rPh>
    <phoneticPr fontId="1"/>
  </si>
  <si>
    <t>下髭</t>
    <rPh sb="0" eb="2">
      <t>シタヒゲ</t>
    </rPh>
    <phoneticPr fontId="1"/>
  </si>
  <si>
    <t>EUR/USD</t>
    <phoneticPr fontId="5"/>
  </si>
  <si>
    <t>1:1.27</t>
    <phoneticPr fontId="1"/>
  </si>
  <si>
    <t>1:5</t>
    <phoneticPr fontId="1"/>
  </si>
  <si>
    <t>1:2</t>
    <phoneticPr fontId="1"/>
  </si>
  <si>
    <t>リスクリワード</t>
    <phoneticPr fontId="1"/>
  </si>
  <si>
    <t>勝率</t>
    <phoneticPr fontId="1"/>
  </si>
  <si>
    <t>最適リスク率表</t>
    <rPh sb="0" eb="2">
      <t>サイテキ</t>
    </rPh>
    <rPh sb="5" eb="6">
      <t>リツ</t>
    </rPh>
    <rPh sb="6" eb="7">
      <t>ヒョウ</t>
    </rPh>
    <phoneticPr fontId="1"/>
  </si>
  <si>
    <t>通貨ペア</t>
    <rPh sb="0" eb="2">
      <t>ツウカ</t>
    </rPh>
    <phoneticPr fontId="1"/>
  </si>
  <si>
    <t>足</t>
    <rPh sb="0" eb="1">
      <t>アシ</t>
    </rPh>
    <phoneticPr fontId="1"/>
  </si>
  <si>
    <t>EUR/USD</t>
  </si>
  <si>
    <t>EUR/USD</t>
    <phoneticPr fontId="5"/>
  </si>
  <si>
    <t>４H</t>
    <phoneticPr fontId="1"/>
  </si>
  <si>
    <t>期間</t>
    <rPh sb="0" eb="2">
      <t>キカン</t>
    </rPh>
    <phoneticPr fontId="1"/>
  </si>
  <si>
    <t>利益率(リスク3%)</t>
    <rPh sb="0" eb="3">
      <t>リエキリツ</t>
    </rPh>
    <phoneticPr fontId="1"/>
  </si>
  <si>
    <t>１H</t>
    <phoneticPr fontId="1"/>
  </si>
  <si>
    <t>勝率</t>
    <rPh sb="0" eb="2">
      <t>ショウリツ</t>
    </rPh>
    <phoneticPr fontId="1"/>
  </si>
  <si>
    <t>USDJPY</t>
    <phoneticPr fontId="1"/>
  </si>
  <si>
    <t>USD/JPY</t>
    <phoneticPr fontId="1"/>
  </si>
  <si>
    <t>最適リスク率</t>
    <rPh sb="0" eb="2">
      <t>サイテキ</t>
    </rPh>
    <rPh sb="5" eb="6">
      <t>リツ</t>
    </rPh>
    <phoneticPr fontId="1"/>
  </si>
  <si>
    <t>最適リスク率での利益率</t>
    <rPh sb="0" eb="2">
      <t>サイテキ</t>
    </rPh>
    <rPh sb="5" eb="6">
      <t>リツ</t>
    </rPh>
    <rPh sb="8" eb="11">
      <t>リエキリツ</t>
    </rPh>
    <phoneticPr fontId="1"/>
  </si>
  <si>
    <t>USD/JPY</t>
    <phoneticPr fontId="1"/>
  </si>
  <si>
    <t>EURJPY</t>
    <phoneticPr fontId="1"/>
  </si>
  <si>
    <t>MAデッドクロス後のダウントレンドでショートのいい感じのエントリーだったけど、MAの乖離が広がりつつあったのだろうか、損切に合いました。</t>
    <rPh sb="8" eb="9">
      <t>ゴ</t>
    </rPh>
    <rPh sb="25" eb="26">
      <t>カン</t>
    </rPh>
    <rPh sb="42" eb="44">
      <t>カイリ</t>
    </rPh>
    <rPh sb="45" eb="46">
      <t>ヒロ</t>
    </rPh>
    <rPh sb="59" eb="61">
      <t>ソンギリ</t>
    </rPh>
    <rPh sb="62" eb="63">
      <t>ア</t>
    </rPh>
    <phoneticPr fontId="1"/>
  </si>
  <si>
    <t>ダウントレンドにもかかわらずローソクがMAより上にある。</t>
    <rPh sb="23" eb="24">
      <t>ウエ</t>
    </rPh>
    <phoneticPr fontId="1"/>
  </si>
  <si>
    <t>MA間の乖離幅が広がっているので、トレード返還(押し目)近しと判断しエントリーを避けたい</t>
    <rPh sb="2" eb="3">
      <t>カン</t>
    </rPh>
    <rPh sb="4" eb="6">
      <t>カイリ</t>
    </rPh>
    <rPh sb="6" eb="7">
      <t>ハバ</t>
    </rPh>
    <rPh sb="8" eb="9">
      <t>ヒロ</t>
    </rPh>
    <rPh sb="21" eb="23">
      <t>ヘンカン</t>
    </rPh>
    <rPh sb="24" eb="25">
      <t>オ</t>
    </rPh>
    <rPh sb="26" eb="27">
      <t>メ</t>
    </rPh>
    <rPh sb="28" eb="29">
      <t>チカ</t>
    </rPh>
    <rPh sb="31" eb="33">
      <t>ハンダン</t>
    </rPh>
    <rPh sb="40" eb="41">
      <t>サ</t>
    </rPh>
    <phoneticPr fontId="1"/>
  </si>
  <si>
    <t>MA間の乖離幅が広がっているので、トレード返還近しと判断しエントリーを避けたい</t>
    <rPh sb="2" eb="3">
      <t>カン</t>
    </rPh>
    <rPh sb="4" eb="6">
      <t>カイリ</t>
    </rPh>
    <rPh sb="6" eb="7">
      <t>ハバ</t>
    </rPh>
    <rPh sb="8" eb="9">
      <t>ヒロ</t>
    </rPh>
    <rPh sb="21" eb="23">
      <t>ヘンカン</t>
    </rPh>
    <rPh sb="23" eb="24">
      <t>チカ</t>
    </rPh>
    <rPh sb="26" eb="28">
      <t>ハンダン</t>
    </rPh>
    <rPh sb="35" eb="36">
      <t>サ</t>
    </rPh>
    <phoneticPr fontId="1"/>
  </si>
  <si>
    <t>MAのゴールデンクロス、アップトレンドの初期だけど、残念</t>
    <rPh sb="20" eb="22">
      <t>ショキ</t>
    </rPh>
    <rPh sb="26" eb="28">
      <t>ザンネン</t>
    </rPh>
    <phoneticPr fontId="1"/>
  </si>
  <si>
    <t>まさしく理想的なエントリー</t>
    <rPh sb="4" eb="7">
      <t>リソウテキ</t>
    </rPh>
    <phoneticPr fontId="1"/>
  </si>
  <si>
    <t>エントリーより右が見えなかったら、そろそろ押し目かなで、エントリーを避けたい</t>
    <rPh sb="7" eb="8">
      <t>ミギ</t>
    </rPh>
    <rPh sb="9" eb="10">
      <t>ミ</t>
    </rPh>
    <rPh sb="21" eb="22">
      <t>オ</t>
    </rPh>
    <rPh sb="23" eb="24">
      <t>メ</t>
    </rPh>
    <rPh sb="34" eb="35">
      <t>サ</t>
    </rPh>
    <phoneticPr fontId="1"/>
  </si>
  <si>
    <t>MAどうしの乖離幅が収縮し始めてトレンド転換が近いと予想される中よく1.5までとれた。</t>
    <rPh sb="6" eb="9">
      <t>カイリハバ</t>
    </rPh>
    <rPh sb="10" eb="12">
      <t>シュウシュク</t>
    </rPh>
    <rPh sb="13" eb="14">
      <t>ハジ</t>
    </rPh>
    <rPh sb="20" eb="22">
      <t>テンカン</t>
    </rPh>
    <rPh sb="23" eb="24">
      <t>チカ</t>
    </rPh>
    <rPh sb="26" eb="28">
      <t>ヨソウ</t>
    </rPh>
    <rPh sb="31" eb="32">
      <t>ナカ</t>
    </rPh>
    <phoneticPr fontId="1"/>
  </si>
  <si>
    <t>押し安値でPB出現、絶好の買い場</t>
    <rPh sb="0" eb="1">
      <t>オ</t>
    </rPh>
    <rPh sb="2" eb="4">
      <t>ヤスネ</t>
    </rPh>
    <rPh sb="7" eb="9">
      <t>シュツゲン</t>
    </rPh>
    <rPh sb="10" eb="12">
      <t>ゼッコウ</t>
    </rPh>
    <rPh sb="13" eb="14">
      <t>カ</t>
    </rPh>
    <rPh sb="15" eb="16">
      <t>バ</t>
    </rPh>
    <phoneticPr fontId="1"/>
  </si>
  <si>
    <t>MAデッドクロス後のダウントレンドでショートでのいい感じのエントリー</t>
    <rPh sb="8" eb="9">
      <t>ゴ</t>
    </rPh>
    <rPh sb="26" eb="27">
      <t>カン</t>
    </rPh>
    <phoneticPr fontId="1"/>
  </si>
  <si>
    <t>MAどうしの乖離幅が収縮し始めてデッドクロスが近いと予想される中でのショートでのエントリー</t>
    <rPh sb="6" eb="9">
      <t>カイリハバ</t>
    </rPh>
    <rPh sb="10" eb="12">
      <t>シュウシュク</t>
    </rPh>
    <rPh sb="13" eb="14">
      <t>ハジ</t>
    </rPh>
    <rPh sb="23" eb="24">
      <t>チカ</t>
    </rPh>
    <rPh sb="26" eb="28">
      <t>ヨソウ</t>
    </rPh>
    <rPh sb="31" eb="32">
      <t>ナカ</t>
    </rPh>
    <phoneticPr fontId="1"/>
  </si>
  <si>
    <t>MAゴールデンクロス後のアップトレンドでロングでのいい感じのエントリー</t>
    <rPh sb="10" eb="11">
      <t>ゴ</t>
    </rPh>
    <rPh sb="27" eb="28">
      <t>カン</t>
    </rPh>
    <phoneticPr fontId="1"/>
  </si>
  <si>
    <t>至極残念、だまし？</t>
    <rPh sb="0" eb="4">
      <t>シゴクザンネン</t>
    </rPh>
    <phoneticPr fontId="1"/>
  </si>
  <si>
    <t>ローソク足はダウン、MAは二本共アップ、ダイバージェンスを起こしている。エントリーを避けたい</t>
    <rPh sb="4" eb="5">
      <t>アシ</t>
    </rPh>
    <rPh sb="13" eb="16">
      <t>ニホントモ</t>
    </rPh>
    <rPh sb="29" eb="30">
      <t>オ</t>
    </rPh>
    <rPh sb="42" eb="43">
      <t>サ</t>
    </rPh>
    <phoneticPr fontId="1"/>
  </si>
  <si>
    <t>MAデッドクロス後のMAどうしの安定した乖離幅、絶好のショートのエントリーポイント</t>
    <rPh sb="8" eb="9">
      <t>ゴ</t>
    </rPh>
    <rPh sb="16" eb="18">
      <t>アンテイ</t>
    </rPh>
    <rPh sb="20" eb="22">
      <t>カイリ</t>
    </rPh>
    <rPh sb="22" eb="23">
      <t>ハバ</t>
    </rPh>
    <rPh sb="24" eb="26">
      <t>ゼッコウ</t>
    </rPh>
    <phoneticPr fontId="1"/>
  </si>
  <si>
    <t>MAゴールデンクロスの絶好のエントリー</t>
    <rPh sb="11" eb="13">
      <t>ゼッコウ</t>
    </rPh>
    <phoneticPr fontId="1"/>
  </si>
  <si>
    <t>MA二本共アップトレンドで理想的なエントリー</t>
    <rPh sb="2" eb="5">
      <t>ニホントモ</t>
    </rPh>
    <rPh sb="13" eb="16">
      <t>リソウテキ</t>
    </rPh>
    <phoneticPr fontId="1"/>
  </si>
  <si>
    <t>PBが長すぎて1.27に届かない</t>
    <rPh sb="3" eb="4">
      <t>ナガ</t>
    </rPh>
    <rPh sb="12" eb="13">
      <t>トド</t>
    </rPh>
    <phoneticPr fontId="1"/>
  </si>
  <si>
    <t>ここより、PBのを上記の様にに定義します。</t>
    <rPh sb="9" eb="11">
      <t>ジョウキ</t>
    </rPh>
    <rPh sb="12" eb="13">
      <t>ヨウ</t>
    </rPh>
    <rPh sb="15" eb="17">
      <t>テイギ</t>
    </rPh>
    <phoneticPr fontId="1"/>
  </si>
  <si>
    <t>実体が全体の33％以下</t>
    <rPh sb="0" eb="2">
      <t>ジッタイ</t>
    </rPh>
    <rPh sb="3" eb="5">
      <t>ゼンタイ</t>
    </rPh>
    <rPh sb="9" eb="11">
      <t>イカ</t>
    </rPh>
    <phoneticPr fontId="1"/>
  </si>
  <si>
    <t>どちらかの鼻が全体の67%以上</t>
    <rPh sb="5" eb="6">
      <t>ハナ</t>
    </rPh>
    <rPh sb="7" eb="9">
      <t>ゼンタイ</t>
    </rPh>
    <rPh sb="13" eb="15">
      <t>イジョウ</t>
    </rPh>
    <phoneticPr fontId="1"/>
  </si>
  <si>
    <t>※PBの定義、「長い方の鼻が実体の67%以上且つ実体が全体の33%以下」、「実体が同時線とみなすものは、PBと見なさない。」</t>
    <rPh sb="4" eb="6">
      <t>テイギ</t>
    </rPh>
    <rPh sb="8" eb="9">
      <t>ナガ</t>
    </rPh>
    <rPh sb="10" eb="11">
      <t>ホウ</t>
    </rPh>
    <rPh sb="14" eb="16">
      <t>ジッタイ</t>
    </rPh>
    <rPh sb="24" eb="26">
      <t>ジッタイ</t>
    </rPh>
    <rPh sb="27" eb="29">
      <t>ゼンタイ</t>
    </rPh>
    <rPh sb="38" eb="40">
      <t>ジッタイ</t>
    </rPh>
    <phoneticPr fontId="1"/>
  </si>
  <si>
    <t>押し目のところで出るPBはもう少し注意深く検証する必要性あり。</t>
    <rPh sb="0" eb="1">
      <t>オ</t>
    </rPh>
    <rPh sb="2" eb="3">
      <t>メ</t>
    </rPh>
    <rPh sb="8" eb="9">
      <t>デ</t>
    </rPh>
    <rPh sb="15" eb="16">
      <t>スコ</t>
    </rPh>
    <rPh sb="17" eb="20">
      <t>チュウイブカ</t>
    </rPh>
    <rPh sb="21" eb="23">
      <t>ケンショウ</t>
    </rPh>
    <rPh sb="25" eb="28">
      <t>ヒツヨウセイ</t>
    </rPh>
    <phoneticPr fontId="1"/>
  </si>
  <si>
    <t>アップトレンドで、上昇反転PBが出ても意味ないのでエントリーしない。</t>
    <rPh sb="9" eb="11">
      <t>ジョウショウ</t>
    </rPh>
    <rPh sb="11" eb="13">
      <t>ハンテン</t>
    </rPh>
    <rPh sb="16" eb="17">
      <t>デ</t>
    </rPh>
    <rPh sb="19" eb="21">
      <t>イミ</t>
    </rPh>
    <phoneticPr fontId="1"/>
  </si>
  <si>
    <t>EUR/JPY</t>
    <phoneticPr fontId="1"/>
  </si>
  <si>
    <t>EUR/JPY</t>
    <phoneticPr fontId="1"/>
  </si>
  <si>
    <t>GBP/USD</t>
    <phoneticPr fontId="1"/>
  </si>
  <si>
    <t>NZD/USD</t>
    <phoneticPr fontId="1"/>
  </si>
  <si>
    <t>USD/CHF</t>
    <phoneticPr fontId="1"/>
  </si>
  <si>
    <t>GBP/JPY</t>
    <phoneticPr fontId="1"/>
  </si>
  <si>
    <t>AUD/USD</t>
    <phoneticPr fontId="1"/>
  </si>
  <si>
    <t>　検証6回目です。気付いた事　　　　　　　　　　　　　　　　　　　　　　　　　　　　　　　　　　　　　　　　　　　　　　　　　　　　　　　　　　　　　　　　・PBの定義が明確でなかった事、だれが見てもPBとピンとくる判断力を身につけなければならない事。　　　　　　　　　　　　　　　　　　　　・形にばかり囚われ過ぎて、原理原則の部分が見えてなかった事。</t>
    <rPh sb="1" eb="3">
      <t>ケンショウ</t>
    </rPh>
    <rPh sb="4" eb="6">
      <t>カイメ</t>
    </rPh>
    <rPh sb="9" eb="11">
      <t>キヅ</t>
    </rPh>
    <rPh sb="13" eb="14">
      <t>コト</t>
    </rPh>
    <rPh sb="82" eb="84">
      <t>テイギ</t>
    </rPh>
    <rPh sb="85" eb="87">
      <t>メイカク</t>
    </rPh>
    <rPh sb="92" eb="93">
      <t>コト</t>
    </rPh>
    <rPh sb="97" eb="98">
      <t>ミ</t>
    </rPh>
    <rPh sb="108" eb="111">
      <t>ハンダンリョク</t>
    </rPh>
    <rPh sb="112" eb="113">
      <t>ミ</t>
    </rPh>
    <rPh sb="124" eb="125">
      <t>コト</t>
    </rPh>
    <rPh sb="147" eb="148">
      <t>カタチ</t>
    </rPh>
    <rPh sb="152" eb="153">
      <t>トラ</t>
    </rPh>
    <rPh sb="155" eb="156">
      <t>ス</t>
    </rPh>
    <rPh sb="159" eb="163">
      <t>ゲンリゲンソク</t>
    </rPh>
    <rPh sb="164" eb="166">
      <t>ブブン</t>
    </rPh>
    <rPh sb="167" eb="168">
      <t>ミ</t>
    </rPh>
    <rPh sb="174" eb="175">
      <t>コト</t>
    </rPh>
    <phoneticPr fontId="1"/>
  </si>
  <si>
    <t>　今回のと云うか今までの検証がグシャグシャだった事に気づきました。先の検証で、佐々木さんにご指導していただいたPBの説明で、なぜ、PBが発生するかと云う原理原則の部分を充分把握しきれずに、検証していたなあと痛感いたしました。</t>
    <rPh sb="1" eb="3">
      <t>コンカイ</t>
    </rPh>
    <rPh sb="5" eb="6">
      <t>イ</t>
    </rPh>
    <rPh sb="8" eb="9">
      <t>イマ</t>
    </rPh>
    <rPh sb="12" eb="14">
      <t>ケンショウ</t>
    </rPh>
    <rPh sb="24" eb="25">
      <t>コト</t>
    </rPh>
    <rPh sb="26" eb="27">
      <t>キ</t>
    </rPh>
    <rPh sb="33" eb="34">
      <t>サキ</t>
    </rPh>
    <rPh sb="35" eb="37">
      <t>ケンショウ</t>
    </rPh>
    <rPh sb="39" eb="42">
      <t>ササキ</t>
    </rPh>
    <rPh sb="46" eb="48">
      <t>シドウ</t>
    </rPh>
    <rPh sb="58" eb="60">
      <t>セツメイ</t>
    </rPh>
    <rPh sb="68" eb="70">
      <t>ハッセイ</t>
    </rPh>
    <rPh sb="74" eb="75">
      <t>イ</t>
    </rPh>
    <rPh sb="76" eb="80">
      <t>ゲンリゲンソク</t>
    </rPh>
    <rPh sb="81" eb="83">
      <t>ブブン</t>
    </rPh>
    <rPh sb="84" eb="86">
      <t>ジュウブン</t>
    </rPh>
    <rPh sb="86" eb="88">
      <t>ハアク</t>
    </rPh>
    <rPh sb="94" eb="96">
      <t>ケンショウ</t>
    </rPh>
    <rPh sb="103" eb="105">
      <t>ツウカン</t>
    </rPh>
    <phoneticPr fontId="1"/>
  </si>
  <si>
    <t>　もう少し思慮深く検証を進めていきます。</t>
    <rPh sb="3" eb="4">
      <t>スコ</t>
    </rPh>
    <rPh sb="5" eb="7">
      <t>シリョ</t>
    </rPh>
    <rPh sb="7" eb="8">
      <t>ブカ</t>
    </rPh>
    <rPh sb="9" eb="11">
      <t>ケンショウ</t>
    </rPh>
    <rPh sb="12" eb="13">
      <t>スス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</si>
</sst>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yyyy/m/d;@"/>
    <numFmt numFmtId="177" formatCode="#,##0_);[Red]\(#,##0\)"/>
    <numFmt numFmtId="178" formatCode="#,##0_ "/>
    <numFmt numFmtId="179" formatCode="0.0%"/>
    <numFmt numFmtId="180" formatCode="m/d;@"/>
    <numFmt numFmtId="181" formatCode="&quot;損失上限(リスク&quot;##&quot;%)&quot;"/>
    <numFmt numFmtId="184" formatCode="#&quot;日&quot;"/>
    <numFmt numFmtId="185" formatCode="#&quot;%&quot;"/>
    <numFmt numFmtId="186" formatCode="&quot;損失上限(リスク&quot;0&quot;%)&quot;"/>
    <numFmt numFmtId="187" formatCode="0&quot;%&quot;"/>
  </numFmts>
  <fonts count="2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
      <b/>
      <sz val="11"/>
      <color rgb="FFFF0000"/>
      <name val="游ゴシック"/>
      <family val="3"/>
      <charset val="128"/>
      <scheme val="minor"/>
    </font>
    <font>
      <sz val="11"/>
      <color rgb="FFFF0000"/>
      <name val="游ゴシック"/>
      <family val="2"/>
      <charset val="128"/>
      <scheme val="minor"/>
    </font>
    <font>
      <b/>
      <sz val="11"/>
      <color indexed="8"/>
      <name val="ＭＳ Ｐゴシック"/>
      <family val="3"/>
      <charset val="128"/>
    </font>
    <font>
      <sz val="9"/>
      <color indexed="81"/>
      <name val="ＭＳ Ｐゴシック"/>
      <family val="3"/>
      <charset val="128"/>
    </font>
    <font>
      <b/>
      <sz val="9"/>
      <color indexed="81"/>
      <name val="ＭＳ Ｐゴシック"/>
      <family val="3"/>
      <charset val="128"/>
    </font>
    <font>
      <sz val="11"/>
      <name val="游ゴシック"/>
      <family val="3"/>
      <charset val="128"/>
      <scheme val="minor"/>
    </font>
    <font>
      <sz val="11"/>
      <color rgb="FFFF0000"/>
      <name val="游ゴシック"/>
      <family val="3"/>
      <charset val="128"/>
      <scheme val="minor"/>
    </font>
  </fonts>
  <fills count="9">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rgb="FFCCFFCC"/>
        <bgColor indexed="64"/>
      </patternFill>
    </fill>
    <fill>
      <patternFill patternType="solid">
        <fgColor rgb="FF92D05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79998168889431442"/>
        <bgColor indexed="64"/>
      </patternFill>
    </fill>
  </fills>
  <borders count="3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213">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0" borderId="9" xfId="0" applyNumberFormat="1" applyFont="1" applyFill="1" applyBorder="1">
      <alignment vertical="center"/>
    </xf>
    <xf numFmtId="0" fontId="12" fillId="3" borderId="9" xfId="0" applyNumberFormat="1" applyFont="1" applyFill="1" applyBorder="1">
      <alignment vertical="center"/>
    </xf>
    <xf numFmtId="177" fontId="14" fillId="0" borderId="0" xfId="0" applyNumberFormat="1" applyFont="1">
      <alignment vertical="center"/>
    </xf>
    <xf numFmtId="177" fontId="0" fillId="0" borderId="0" xfId="0" applyNumberFormat="1" applyBorder="1" applyAlignment="1">
      <alignment vertical="center" shrinkToFit="1"/>
    </xf>
    <xf numFmtId="38" fontId="0" fillId="0" borderId="8" xfId="1" applyFont="1" applyBorder="1" applyAlignment="1">
      <alignment vertical="center" shrinkToFit="1"/>
    </xf>
    <xf numFmtId="38" fontId="0" fillId="0" borderId="0" xfId="1" applyFont="1" applyBorder="1" applyAlignment="1">
      <alignment vertical="center" shrinkToFit="1"/>
    </xf>
    <xf numFmtId="38" fontId="0" fillId="0" borderId="9" xfId="1" applyFont="1" applyBorder="1" applyAlignment="1">
      <alignment vertical="center" shrinkToFit="1"/>
    </xf>
    <xf numFmtId="38" fontId="0" fillId="0" borderId="3" xfId="1" applyFont="1" applyBorder="1" applyAlignment="1">
      <alignment vertical="center" shrinkToFit="1"/>
    </xf>
    <xf numFmtId="38" fontId="0" fillId="0" borderId="4" xfId="1" applyFont="1" applyBorder="1" applyAlignment="1">
      <alignment vertical="center" shrinkToFit="1"/>
    </xf>
    <xf numFmtId="38" fontId="0" fillId="0" borderId="5" xfId="1" applyFont="1" applyBorder="1" applyAlignment="1">
      <alignment vertical="center" shrinkToFit="1"/>
    </xf>
    <xf numFmtId="177" fontId="0" fillId="0" borderId="13" xfId="0" applyNumberFormat="1" applyFill="1" applyBorder="1" applyAlignment="1">
      <alignment vertical="center" shrinkToFit="1"/>
    </xf>
    <xf numFmtId="177" fontId="0" fillId="0" borderId="14" xfId="0" applyNumberFormat="1" applyFill="1" applyBorder="1" applyAlignment="1">
      <alignment vertical="center" shrinkToFit="1"/>
    </xf>
    <xf numFmtId="177" fontId="0" fillId="0" borderId="15" xfId="0" applyNumberFormat="1" applyFill="1" applyBorder="1" applyAlignment="1">
      <alignment vertical="center" shrinkToFit="1"/>
    </xf>
    <xf numFmtId="0" fontId="2" fillId="0" borderId="2" xfId="0" applyFont="1" applyBorder="1" applyAlignment="1">
      <alignment horizontal="center" vertical="center" shrinkToFit="1"/>
    </xf>
    <xf numFmtId="38" fontId="13" fillId="0" borderId="13" xfId="1" applyFont="1" applyFill="1" applyBorder="1" applyAlignment="1">
      <alignment vertical="center" shrinkToFit="1"/>
    </xf>
    <xf numFmtId="0" fontId="13" fillId="0" borderId="15" xfId="0" applyFont="1" applyBorder="1" applyAlignment="1">
      <alignment vertical="center" shrinkToFit="1"/>
    </xf>
    <xf numFmtId="0" fontId="0" fillId="0" borderId="8" xfId="0" applyBorder="1" applyAlignment="1">
      <alignment vertical="center" shrinkToFit="1"/>
    </xf>
    <xf numFmtId="0" fontId="0" fillId="0" borderId="0" xfId="0" applyBorder="1" applyAlignment="1">
      <alignment vertical="center" shrinkToFit="1"/>
    </xf>
    <xf numFmtId="0" fontId="0" fillId="0" borderId="9" xfId="0" applyBorder="1" applyAlignment="1">
      <alignment vertical="center" shrinkToFit="1"/>
    </xf>
    <xf numFmtId="9" fontId="2" fillId="0" borderId="13" xfId="3" applyFont="1" applyBorder="1" applyAlignment="1">
      <alignment vertical="center" shrinkToFit="1"/>
    </xf>
    <xf numFmtId="9" fontId="2" fillId="0" borderId="14" xfId="3" applyFont="1" applyBorder="1" applyAlignment="1">
      <alignment vertical="center" shrinkToFit="1"/>
    </xf>
    <xf numFmtId="9" fontId="2" fillId="0" borderId="15" xfId="3" applyFont="1" applyBorder="1" applyAlignment="1">
      <alignment vertical="center" shrinkToFit="1"/>
    </xf>
    <xf numFmtId="179" fontId="2" fillId="0" borderId="13" xfId="3" applyNumberFormat="1" applyFont="1" applyBorder="1" applyAlignment="1">
      <alignment vertical="center" shrinkToFit="1"/>
    </xf>
    <xf numFmtId="179" fontId="2" fillId="0" borderId="2" xfId="3" applyNumberFormat="1" applyFont="1" applyBorder="1"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177" fontId="12" fillId="0" borderId="0" xfId="0" applyNumberFormat="1" applyFont="1" applyBorder="1" applyAlignment="1">
      <alignment vertical="center" shrinkToFit="1"/>
    </xf>
    <xf numFmtId="0" fontId="4" fillId="0" borderId="16" xfId="0" applyFont="1" applyBorder="1" applyAlignment="1">
      <alignment horizontal="center" vertical="center" shrinkToFit="1"/>
    </xf>
    <xf numFmtId="14" fontId="7" fillId="0" borderId="16" xfId="0" applyNumberFormat="1"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0" xfId="0" applyFont="1" applyAlignment="1">
      <alignment horizontal="left" vertical="center"/>
    </xf>
    <xf numFmtId="177" fontId="12" fillId="4" borderId="0" xfId="0" applyNumberFormat="1" applyFont="1" applyFill="1" applyBorder="1" applyAlignment="1">
      <alignment vertical="center" shrinkToFit="1"/>
    </xf>
    <xf numFmtId="0" fontId="10" fillId="0" borderId="0" xfId="2" applyAlignment="1">
      <alignment horizontal="left" vertical="top"/>
    </xf>
    <xf numFmtId="0" fontId="10" fillId="0" borderId="0" xfId="2" applyAlignment="1">
      <alignment vertical="top" wrapText="1"/>
    </xf>
    <xf numFmtId="0" fontId="10" fillId="0" borderId="0" xfId="2" applyAlignment="1">
      <alignment vertical="top"/>
    </xf>
    <xf numFmtId="0" fontId="12" fillId="0" borderId="0" xfId="0" applyNumberFormat="1" applyFont="1" applyFill="1" applyBorder="1">
      <alignment vertical="center"/>
    </xf>
    <xf numFmtId="177" fontId="0" fillId="0" borderId="0" xfId="0" applyNumberFormat="1" applyFill="1" applyBorder="1">
      <alignment vertical="center"/>
    </xf>
    <xf numFmtId="176" fontId="0" fillId="0" borderId="10" xfId="0" applyNumberFormat="1" applyFill="1" applyBorder="1">
      <alignment vertical="center"/>
    </xf>
    <xf numFmtId="0" fontId="0" fillId="0" borderId="3" xfId="0" applyFill="1" applyBorder="1" applyAlignment="1">
      <alignment horizontal="center" vertical="center"/>
    </xf>
    <xf numFmtId="0" fontId="12" fillId="0" borderId="3" xfId="0" applyNumberFormat="1" applyFont="1" applyFill="1" applyBorder="1">
      <alignment vertical="center"/>
    </xf>
    <xf numFmtId="0" fontId="12" fillId="0" borderId="4" xfId="0" applyNumberFormat="1" applyFont="1" applyFill="1" applyBorder="1">
      <alignment vertical="center"/>
    </xf>
    <xf numFmtId="0" fontId="12" fillId="0" borderId="5" xfId="0" applyNumberFormat="1" applyFont="1" applyFill="1" applyBorder="1">
      <alignment vertical="center"/>
    </xf>
    <xf numFmtId="180" fontId="0" fillId="0" borderId="12" xfId="0" applyNumberFormat="1" applyFill="1" applyBorder="1">
      <alignment vertical="center"/>
    </xf>
    <xf numFmtId="0" fontId="0" fillId="0" borderId="8" xfId="0" applyFill="1" applyBorder="1" applyAlignment="1">
      <alignment horizontal="center" vertical="center"/>
    </xf>
    <xf numFmtId="0" fontId="12" fillId="0" borderId="8" xfId="0" applyNumberFormat="1" applyFont="1" applyFill="1" applyBorder="1">
      <alignment vertical="center"/>
    </xf>
    <xf numFmtId="0" fontId="12" fillId="0" borderId="6" xfId="0" applyNumberFormat="1" applyFont="1" applyFill="1" applyBorder="1">
      <alignment vertical="center"/>
    </xf>
    <xf numFmtId="0" fontId="12" fillId="0" borderId="1" xfId="0" applyNumberFormat="1" applyFont="1" applyFill="1" applyBorder="1">
      <alignment vertical="center"/>
    </xf>
    <xf numFmtId="0" fontId="0" fillId="0" borderId="16" xfId="0" applyBorder="1">
      <alignment vertical="center"/>
    </xf>
    <xf numFmtId="0" fontId="3" fillId="0" borderId="16" xfId="0" applyFont="1" applyFill="1" applyBorder="1">
      <alignment vertical="center"/>
    </xf>
    <xf numFmtId="177" fontId="12" fillId="0" borderId="0" xfId="0" applyNumberFormat="1" applyFont="1" applyFill="1" applyBorder="1" applyAlignment="1">
      <alignment vertical="center" shrinkToFit="1"/>
    </xf>
    <xf numFmtId="0" fontId="10" fillId="0" borderId="16" xfId="2" applyBorder="1">
      <alignment vertical="center"/>
    </xf>
    <xf numFmtId="49" fontId="10" fillId="7" borderId="16" xfId="2" applyNumberFormat="1" applyFill="1" applyBorder="1" applyAlignment="1">
      <alignment horizontal="center" vertical="center"/>
    </xf>
    <xf numFmtId="9" fontId="10" fillId="4" borderId="16" xfId="2" applyNumberFormat="1" applyFill="1" applyBorder="1">
      <alignment vertical="center"/>
    </xf>
    <xf numFmtId="0" fontId="10" fillId="0" borderId="16" xfId="2" applyFill="1" applyBorder="1" applyAlignment="1">
      <alignment vertical="center" textRotation="255"/>
    </xf>
    <xf numFmtId="0" fontId="10" fillId="0" borderId="16" xfId="2" applyFill="1" applyBorder="1">
      <alignment vertical="center"/>
    </xf>
    <xf numFmtId="0" fontId="10" fillId="0" borderId="21" xfId="2" applyBorder="1" applyAlignment="1">
      <alignment horizontal="center" vertical="center"/>
    </xf>
    <xf numFmtId="9" fontId="16" fillId="0" borderId="16" xfId="2" applyNumberFormat="1" applyFont="1" applyBorder="1" applyAlignment="1">
      <alignment horizontal="center" vertical="center"/>
    </xf>
    <xf numFmtId="14" fontId="11" fillId="0" borderId="0" xfId="2" applyNumberFormat="1" applyFont="1" applyAlignment="1">
      <alignment horizontal="center" vertical="center"/>
    </xf>
    <xf numFmtId="20" fontId="11" fillId="0" borderId="0" xfId="2" applyNumberFormat="1" applyFont="1" applyAlignment="1">
      <alignment horizontal="center" vertical="center"/>
    </xf>
    <xf numFmtId="0" fontId="4" fillId="0" borderId="0" xfId="2" applyFont="1" applyAlignment="1">
      <alignment horizontal="right" vertical="center"/>
    </xf>
    <xf numFmtId="0" fontId="3" fillId="0" borderId="2" xfId="0" applyFont="1" applyFill="1" applyBorder="1">
      <alignment vertical="center"/>
    </xf>
    <xf numFmtId="0" fontId="0" fillId="0" borderId="8" xfId="0" applyFill="1" applyBorder="1">
      <alignment vertical="center"/>
    </xf>
    <xf numFmtId="0" fontId="0" fillId="0" borderId="0" xfId="0" applyFill="1" applyBorder="1">
      <alignment vertical="center"/>
    </xf>
    <xf numFmtId="0" fontId="12" fillId="0" borderId="7" xfId="0" applyNumberFormat="1" applyFont="1" applyFill="1" applyBorder="1">
      <alignment vertical="center"/>
    </xf>
    <xf numFmtId="177" fontId="12" fillId="0" borderId="0" xfId="0" applyNumberFormat="1" applyFont="1">
      <alignment vertical="center"/>
    </xf>
    <xf numFmtId="177" fontId="19" fillId="0" borderId="0" xfId="0" applyNumberFormat="1" applyFont="1">
      <alignment vertical="center"/>
    </xf>
    <xf numFmtId="0" fontId="0" fillId="8" borderId="16" xfId="0" applyFill="1" applyBorder="1">
      <alignment vertical="center"/>
    </xf>
    <xf numFmtId="176" fontId="0" fillId="0" borderId="11" xfId="0" applyNumberFormat="1" applyFill="1" applyBorder="1">
      <alignment vertical="center"/>
    </xf>
    <xf numFmtId="185" fontId="0" fillId="0" borderId="18" xfId="0" applyNumberFormat="1" applyFill="1" applyBorder="1">
      <alignment vertical="center"/>
    </xf>
    <xf numFmtId="185" fontId="15" fillId="0" borderId="18" xfId="0" applyNumberFormat="1" applyFont="1" applyFill="1" applyBorder="1">
      <alignment vertical="center"/>
    </xf>
    <xf numFmtId="185" fontId="0" fillId="0" borderId="30" xfId="0" applyNumberFormat="1" applyFill="1" applyBorder="1">
      <alignment vertical="center"/>
    </xf>
    <xf numFmtId="185" fontId="15" fillId="0" borderId="30" xfId="0" applyNumberFormat="1" applyFont="1" applyFill="1" applyBorder="1">
      <alignment vertical="center"/>
    </xf>
    <xf numFmtId="185" fontId="0" fillId="0" borderId="31" xfId="0" applyNumberFormat="1" applyFill="1" applyBorder="1">
      <alignment vertical="center"/>
    </xf>
    <xf numFmtId="185" fontId="15" fillId="0" borderId="31" xfId="0" applyNumberFormat="1" applyFont="1" applyFill="1" applyBorder="1">
      <alignment vertical="center"/>
    </xf>
    <xf numFmtId="185" fontId="0" fillId="0" borderId="20" xfId="0" applyNumberFormat="1" applyFill="1" applyBorder="1">
      <alignment vertical="center"/>
    </xf>
    <xf numFmtId="185" fontId="15" fillId="0" borderId="20" xfId="0" applyNumberFormat="1" applyFont="1" applyFill="1" applyBorder="1">
      <alignment vertical="center"/>
    </xf>
    <xf numFmtId="187" fontId="0" fillId="0" borderId="18" xfId="0" applyNumberFormat="1" applyFill="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horizontal="left" vertical="top" wrapText="1"/>
    </xf>
    <xf numFmtId="0" fontId="10" fillId="0" borderId="0" xfId="2" applyAlignment="1">
      <alignment horizontal="left" vertical="top"/>
    </xf>
    <xf numFmtId="0" fontId="10" fillId="0" borderId="0" xfId="2" applyAlignment="1">
      <alignment vertical="top" wrapText="1"/>
    </xf>
    <xf numFmtId="0" fontId="10" fillId="0" borderId="0" xfId="2" applyAlignment="1">
      <alignment vertical="top"/>
    </xf>
    <xf numFmtId="0" fontId="10" fillId="6" borderId="16" xfId="2" applyFill="1" applyBorder="1" applyAlignment="1">
      <alignment horizontal="center" vertical="center"/>
    </xf>
    <xf numFmtId="0" fontId="10" fillId="5" borderId="18" xfId="2" applyFill="1" applyBorder="1" applyAlignment="1">
      <alignment horizontal="center" vertical="center" textRotation="255"/>
    </xf>
    <xf numFmtId="0" fontId="10" fillId="5" borderId="19" xfId="2" applyFill="1" applyBorder="1" applyAlignment="1">
      <alignment horizontal="center" vertical="center" textRotation="255"/>
    </xf>
    <xf numFmtId="0" fontId="10" fillId="5" borderId="20" xfId="2" applyFill="1" applyBorder="1" applyAlignment="1">
      <alignment horizontal="center" vertical="center" textRotation="255"/>
    </xf>
    <xf numFmtId="0" fontId="10" fillId="0" borderId="17" xfId="2" applyBorder="1" applyAlignment="1">
      <alignment horizontal="center" vertical="center"/>
    </xf>
    <xf numFmtId="185" fontId="0" fillId="0" borderId="18" xfId="0" applyNumberFormat="1" applyFill="1" applyBorder="1" applyAlignment="1">
      <alignment horizontal="right" vertical="center"/>
    </xf>
    <xf numFmtId="185" fontId="0" fillId="0" borderId="20" xfId="0" applyNumberFormat="1" applyFill="1" applyBorder="1" applyAlignment="1">
      <alignment horizontal="right"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184" fontId="0" fillId="0" borderId="18" xfId="0" applyNumberFormat="1" applyFill="1" applyBorder="1" applyAlignment="1">
      <alignment horizontal="right" vertical="center"/>
    </xf>
    <xf numFmtId="184" fontId="0" fillId="0" borderId="20" xfId="0" applyNumberFormat="1" applyFill="1" applyBorder="1" applyAlignment="1">
      <alignment horizontal="right" vertical="center"/>
    </xf>
    <xf numFmtId="0" fontId="0" fillId="0" borderId="16" xfId="0" applyFill="1" applyBorder="1" applyAlignment="1">
      <alignment horizontal="center" vertical="center" shrinkToFi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17"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181" fontId="14" fillId="0" borderId="13" xfId="0" applyNumberFormat="1" applyFont="1" applyBorder="1" applyAlignment="1">
      <alignment horizontal="center" vertical="center"/>
    </xf>
    <xf numFmtId="181" fontId="14" fillId="0" borderId="14" xfId="0" applyNumberFormat="1" applyFont="1" applyBorder="1" applyAlignment="1">
      <alignment horizontal="center" vertical="center"/>
    </xf>
    <xf numFmtId="181" fontId="14" fillId="0" borderId="15" xfId="0" applyNumberFormat="1" applyFont="1" applyBorder="1" applyAlignment="1">
      <alignment horizontal="center" vertical="center"/>
    </xf>
    <xf numFmtId="181" fontId="15" fillId="0" borderId="13" xfId="0" applyNumberFormat="1" applyFont="1" applyBorder="1" applyAlignment="1">
      <alignment horizontal="center" vertical="center"/>
    </xf>
    <xf numFmtId="181" fontId="15" fillId="0" borderId="14" xfId="0" applyNumberFormat="1" applyFont="1" applyBorder="1" applyAlignment="1">
      <alignment horizontal="center" vertical="center"/>
    </xf>
    <xf numFmtId="181" fontId="15" fillId="0" borderId="15" xfId="0" applyNumberFormat="1" applyFont="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186" fontId="14" fillId="0" borderId="13" xfId="0" applyNumberFormat="1" applyFont="1" applyBorder="1" applyAlignment="1">
      <alignment horizontal="center" vertical="center"/>
    </xf>
    <xf numFmtId="186" fontId="14" fillId="0" borderId="14" xfId="0" applyNumberFormat="1" applyFont="1" applyBorder="1" applyAlignment="1">
      <alignment horizontal="center" vertical="center"/>
    </xf>
    <xf numFmtId="186" fontId="14" fillId="0" borderId="15" xfId="0" applyNumberFormat="1" applyFont="1" applyBorder="1" applyAlignment="1">
      <alignment horizontal="center" vertical="center"/>
    </xf>
    <xf numFmtId="186" fontId="15" fillId="0" borderId="13" xfId="0" applyNumberFormat="1" applyFont="1" applyBorder="1" applyAlignment="1">
      <alignment horizontal="center" vertical="center"/>
    </xf>
    <xf numFmtId="186" fontId="15" fillId="0" borderId="14" xfId="0" applyNumberFormat="1" applyFont="1" applyBorder="1" applyAlignment="1">
      <alignment horizontal="center" vertical="center"/>
    </xf>
    <xf numFmtId="186" fontId="15" fillId="0" borderId="15" xfId="0" applyNumberFormat="1" applyFont="1" applyBorder="1" applyAlignment="1">
      <alignment horizontal="center" vertical="center"/>
    </xf>
    <xf numFmtId="176" fontId="0" fillId="0" borderId="12" xfId="0" applyNumberFormat="1" applyFill="1" applyBorder="1">
      <alignment vertical="center"/>
    </xf>
    <xf numFmtId="9" fontId="0" fillId="0" borderId="16" xfId="0" applyNumberFormat="1" applyBorder="1">
      <alignment vertical="center"/>
    </xf>
    <xf numFmtId="0" fontId="15" fillId="0" borderId="0" xfId="0" applyFont="1">
      <alignment vertical="center"/>
    </xf>
    <xf numFmtId="0" fontId="20" fillId="0" borderId="0" xfId="0" applyFont="1">
      <alignment vertical="center"/>
    </xf>
    <xf numFmtId="0" fontId="14" fillId="0" borderId="0" xfId="0" applyFont="1" applyFill="1" applyBorder="1">
      <alignment vertical="center"/>
    </xf>
    <xf numFmtId="185" fontId="12" fillId="0" borderId="31" xfId="0" applyNumberFormat="1" applyFont="1" applyFill="1" applyBorder="1">
      <alignment vertical="center"/>
    </xf>
    <xf numFmtId="185" fontId="12" fillId="0" borderId="20" xfId="0" applyNumberFormat="1" applyFont="1" applyFill="1" applyBorder="1">
      <alignment vertical="center"/>
    </xf>
    <xf numFmtId="184" fontId="12" fillId="0" borderId="18" xfId="0" applyNumberFormat="1" applyFont="1" applyFill="1" applyBorder="1" applyAlignment="1">
      <alignment horizontal="right" vertical="center"/>
    </xf>
    <xf numFmtId="185" fontId="12" fillId="0" borderId="18" xfId="0" applyNumberFormat="1" applyFont="1" applyFill="1" applyBorder="1" applyAlignment="1">
      <alignment horizontal="right" vertical="center"/>
    </xf>
    <xf numFmtId="185" fontId="12" fillId="0" borderId="18" xfId="0" applyNumberFormat="1" applyFont="1" applyFill="1" applyBorder="1">
      <alignment vertical="center"/>
    </xf>
    <xf numFmtId="187" fontId="12" fillId="0" borderId="18" xfId="0" applyNumberFormat="1" applyFont="1" applyFill="1" applyBorder="1">
      <alignment vertical="center"/>
    </xf>
    <xf numFmtId="184" fontId="12" fillId="0" borderId="20" xfId="0" applyNumberFormat="1" applyFont="1" applyFill="1" applyBorder="1" applyAlignment="1">
      <alignment horizontal="right" vertical="center"/>
    </xf>
    <xf numFmtId="185" fontId="12" fillId="0" borderId="20" xfId="0" applyNumberFormat="1" applyFont="1" applyFill="1" applyBorder="1" applyAlignment="1">
      <alignment horizontal="right" vertical="center"/>
    </xf>
    <xf numFmtId="185" fontId="12" fillId="0" borderId="30" xfId="0" applyNumberFormat="1" applyFont="1" applyFill="1" applyBorder="1">
      <alignment vertical="center"/>
    </xf>
  </cellXfs>
  <cellStyles count="4">
    <cellStyle name="パーセント" xfId="3" builtinId="5"/>
    <cellStyle name="桁区切り" xfId="1" builtinId="6"/>
    <cellStyle name="標準" xfId="0" builtinId="0"/>
    <cellStyle name="標準 2"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50" Type="http://schemas.openxmlformats.org/officeDocument/2006/relationships/image" Target="../media/image50.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41" Type="http://schemas.openxmlformats.org/officeDocument/2006/relationships/image" Target="../media/image41.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8"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34</xdr:col>
      <xdr:colOff>506729</xdr:colOff>
      <xdr:row>0</xdr:row>
      <xdr:rowOff>0</xdr:rowOff>
    </xdr:from>
    <xdr:to>
      <xdr:col>35</xdr:col>
      <xdr:colOff>415289</xdr:colOff>
      <xdr:row>4</xdr:row>
      <xdr:rowOff>22860</xdr:rowOff>
    </xdr:to>
    <xdr:sp macro="" textlink="">
      <xdr:nvSpPr>
        <xdr:cNvPr id="2" name="正方形/長方形 2">
          <a:extLst>
            <a:ext uri="{FF2B5EF4-FFF2-40B4-BE49-F238E27FC236}">
              <a16:creationId xmlns="" xmlns:a16="http://schemas.microsoft.com/office/drawing/2014/main" id="{807E1551-A7FE-4B2B-8BD2-1A9EEA7DC199}"/>
            </a:ext>
          </a:extLst>
        </xdr:cNvPr>
        <xdr:cNvSpPr>
          <a:spLocks noChangeArrowheads="1"/>
        </xdr:cNvSpPr>
      </xdr:nvSpPr>
      <xdr:spPr bwMode="auto">
        <a:xfrm rot="856518">
          <a:off x="22890479" y="2552700"/>
          <a:ext cx="575310" cy="9753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0</xdr:row>
      <xdr:rowOff>0</xdr:rowOff>
    </xdr:from>
    <xdr:ext cx="20848" cy="209085"/>
    <xdr:sp macro="" textlink="">
      <xdr:nvSpPr>
        <xdr:cNvPr id="3" name="正方形/長方形 7">
          <a:extLst>
            <a:ext uri="{FF2B5EF4-FFF2-40B4-BE49-F238E27FC236}">
              <a16:creationId xmlns=""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0</xdr:row>
      <xdr:rowOff>0</xdr:rowOff>
    </xdr:from>
    <xdr:ext cx="20848" cy="209085"/>
    <xdr:sp macro="" textlink="">
      <xdr:nvSpPr>
        <xdr:cNvPr id="4" name="正方形/長方形 1">
          <a:extLst>
            <a:ext uri="{FF2B5EF4-FFF2-40B4-BE49-F238E27FC236}">
              <a16:creationId xmlns=""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0</xdr:row>
      <xdr:rowOff>0</xdr:rowOff>
    </xdr:from>
    <xdr:ext cx="18531" cy="156518"/>
    <xdr:sp macro="" textlink="">
      <xdr:nvSpPr>
        <xdr:cNvPr id="5" name="正方形/長方形 3">
          <a:extLst>
            <a:ext uri="{FF2B5EF4-FFF2-40B4-BE49-F238E27FC236}">
              <a16:creationId xmlns=""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0</xdr:row>
      <xdr:rowOff>0</xdr:rowOff>
    </xdr:from>
    <xdr:ext cx="20848" cy="209122"/>
    <xdr:sp macro="" textlink="">
      <xdr:nvSpPr>
        <xdr:cNvPr id="6" name="正方形/長方形 5">
          <a:extLst>
            <a:ext uri="{FF2B5EF4-FFF2-40B4-BE49-F238E27FC236}">
              <a16:creationId xmlns=""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0</xdr:row>
      <xdr:rowOff>0</xdr:rowOff>
    </xdr:from>
    <xdr:ext cx="20848" cy="209085"/>
    <xdr:sp macro="" textlink="">
      <xdr:nvSpPr>
        <xdr:cNvPr id="7" name="正方形/長方形 6">
          <a:extLst>
            <a:ext uri="{FF2B5EF4-FFF2-40B4-BE49-F238E27FC236}">
              <a16:creationId xmlns=""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0</xdr:row>
      <xdr:rowOff>0</xdr:rowOff>
    </xdr:from>
    <xdr:ext cx="18531" cy="156518"/>
    <xdr:sp macro="" textlink="">
      <xdr:nvSpPr>
        <xdr:cNvPr id="8" name="正方形/長方形 14">
          <a:extLst>
            <a:ext uri="{FF2B5EF4-FFF2-40B4-BE49-F238E27FC236}">
              <a16:creationId xmlns=""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0</xdr:row>
      <xdr:rowOff>0</xdr:rowOff>
    </xdr:from>
    <xdr:ext cx="18531" cy="201237"/>
    <xdr:sp macro="" textlink="">
      <xdr:nvSpPr>
        <xdr:cNvPr id="9" name="正方形/長方形 17">
          <a:extLst>
            <a:ext uri="{FF2B5EF4-FFF2-40B4-BE49-F238E27FC236}">
              <a16:creationId xmlns=""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0</xdr:row>
      <xdr:rowOff>0</xdr:rowOff>
    </xdr:from>
    <xdr:ext cx="20848" cy="210820"/>
    <xdr:sp macro="" textlink="">
      <xdr:nvSpPr>
        <xdr:cNvPr id="10" name="正方形/長方形 10">
          <a:extLst>
            <a:ext uri="{FF2B5EF4-FFF2-40B4-BE49-F238E27FC236}">
              <a16:creationId xmlns=""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0</xdr:row>
      <xdr:rowOff>0</xdr:rowOff>
    </xdr:from>
    <xdr:ext cx="18531" cy="210820"/>
    <xdr:sp macro="" textlink="">
      <xdr:nvSpPr>
        <xdr:cNvPr id="11" name="正方形/長方形 22">
          <a:extLst>
            <a:ext uri="{FF2B5EF4-FFF2-40B4-BE49-F238E27FC236}">
              <a16:creationId xmlns=""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0</xdr:row>
      <xdr:rowOff>0</xdr:rowOff>
    </xdr:from>
    <xdr:ext cx="18531" cy="156518"/>
    <xdr:sp macro="" textlink="">
      <xdr:nvSpPr>
        <xdr:cNvPr id="12" name="正方形/長方形 23">
          <a:extLst>
            <a:ext uri="{FF2B5EF4-FFF2-40B4-BE49-F238E27FC236}">
              <a16:creationId xmlns=""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0</xdr:row>
      <xdr:rowOff>0</xdr:rowOff>
    </xdr:from>
    <xdr:ext cx="20848" cy="209122"/>
    <xdr:sp macro="" textlink="">
      <xdr:nvSpPr>
        <xdr:cNvPr id="13" name="正方形/長方形 27">
          <a:extLst>
            <a:ext uri="{FF2B5EF4-FFF2-40B4-BE49-F238E27FC236}">
              <a16:creationId xmlns=""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0</xdr:row>
      <xdr:rowOff>0</xdr:rowOff>
    </xdr:from>
    <xdr:ext cx="20848" cy="210384"/>
    <xdr:sp macro="" textlink="">
      <xdr:nvSpPr>
        <xdr:cNvPr id="14" name="正方形/長方形 9">
          <a:extLst>
            <a:ext uri="{FF2B5EF4-FFF2-40B4-BE49-F238E27FC236}">
              <a16:creationId xmlns=""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0</xdr:row>
      <xdr:rowOff>0</xdr:rowOff>
    </xdr:from>
    <xdr:ext cx="18531" cy="210820"/>
    <xdr:sp macro="" textlink="">
      <xdr:nvSpPr>
        <xdr:cNvPr id="15" name="正方形/長方形 11">
          <a:extLst>
            <a:ext uri="{FF2B5EF4-FFF2-40B4-BE49-F238E27FC236}">
              <a16:creationId xmlns=""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0</xdr:row>
      <xdr:rowOff>0</xdr:rowOff>
    </xdr:from>
    <xdr:ext cx="18531" cy="156518"/>
    <xdr:sp macro="" textlink="">
      <xdr:nvSpPr>
        <xdr:cNvPr id="16" name="正方形/長方形 13">
          <a:extLst>
            <a:ext uri="{FF2B5EF4-FFF2-40B4-BE49-F238E27FC236}">
              <a16:creationId xmlns=""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0</xdr:row>
      <xdr:rowOff>0</xdr:rowOff>
    </xdr:from>
    <xdr:ext cx="184731" cy="264560"/>
    <xdr:sp macro="" textlink="">
      <xdr:nvSpPr>
        <xdr:cNvPr id="17" name="テキスト ボックス 15">
          <a:extLst>
            <a:ext uri="{FF2B5EF4-FFF2-40B4-BE49-F238E27FC236}">
              <a16:creationId xmlns=""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0</xdr:row>
      <xdr:rowOff>0</xdr:rowOff>
    </xdr:from>
    <xdr:ext cx="18531" cy="156518"/>
    <xdr:sp macro="" textlink="">
      <xdr:nvSpPr>
        <xdr:cNvPr id="18" name="正方形/長方形 16">
          <a:extLst>
            <a:ext uri="{FF2B5EF4-FFF2-40B4-BE49-F238E27FC236}">
              <a16:creationId xmlns=""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0</xdr:row>
      <xdr:rowOff>0</xdr:rowOff>
    </xdr:from>
    <xdr:ext cx="18531" cy="156518"/>
    <xdr:sp macro="" textlink="">
      <xdr:nvSpPr>
        <xdr:cNvPr id="19" name="正方形/長方形 19">
          <a:extLst>
            <a:ext uri="{FF2B5EF4-FFF2-40B4-BE49-F238E27FC236}">
              <a16:creationId xmlns=""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0</xdr:row>
      <xdr:rowOff>0</xdr:rowOff>
    </xdr:from>
    <xdr:ext cx="18531" cy="208690"/>
    <xdr:sp macro="" textlink="">
      <xdr:nvSpPr>
        <xdr:cNvPr id="20" name="正方形/長方形 20">
          <a:extLst>
            <a:ext uri="{FF2B5EF4-FFF2-40B4-BE49-F238E27FC236}">
              <a16:creationId xmlns=""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0</xdr:row>
      <xdr:rowOff>0</xdr:rowOff>
    </xdr:from>
    <xdr:ext cx="20848" cy="210820"/>
    <xdr:sp macro="" textlink="">
      <xdr:nvSpPr>
        <xdr:cNvPr id="21" name="正方形/長方形 24">
          <a:extLst>
            <a:ext uri="{FF2B5EF4-FFF2-40B4-BE49-F238E27FC236}">
              <a16:creationId xmlns=""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0</xdr:row>
      <xdr:rowOff>0</xdr:rowOff>
    </xdr:from>
    <xdr:ext cx="18531" cy="209085"/>
    <xdr:sp macro="" textlink="">
      <xdr:nvSpPr>
        <xdr:cNvPr id="22" name="正方形/長方形 25">
          <a:extLst>
            <a:ext uri="{FF2B5EF4-FFF2-40B4-BE49-F238E27FC236}">
              <a16:creationId xmlns=""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0</xdr:row>
      <xdr:rowOff>0</xdr:rowOff>
    </xdr:from>
    <xdr:ext cx="18531" cy="210820"/>
    <xdr:sp macro="" textlink="">
      <xdr:nvSpPr>
        <xdr:cNvPr id="23" name="正方形/長方形 28">
          <a:extLst>
            <a:ext uri="{FF2B5EF4-FFF2-40B4-BE49-F238E27FC236}">
              <a16:creationId xmlns=""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0</xdr:row>
      <xdr:rowOff>0</xdr:rowOff>
    </xdr:from>
    <xdr:ext cx="18531" cy="156518"/>
    <xdr:sp macro="" textlink="">
      <xdr:nvSpPr>
        <xdr:cNvPr id="24" name="正方形/長方形 29">
          <a:extLst>
            <a:ext uri="{FF2B5EF4-FFF2-40B4-BE49-F238E27FC236}">
              <a16:creationId xmlns=""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1</xdr:col>
      <xdr:colOff>0</xdr:colOff>
      <xdr:row>0</xdr:row>
      <xdr:rowOff>0</xdr:rowOff>
    </xdr:from>
    <xdr:to>
      <xdr:col>12</xdr:col>
      <xdr:colOff>401393</xdr:colOff>
      <xdr:row>30</xdr:row>
      <xdr:rowOff>47899</xdr:rowOff>
    </xdr:to>
    <xdr:pic>
      <xdr:nvPicPr>
        <xdr:cNvPr id="25" name="図 24"/>
        <xdr:cNvPicPr>
          <a:picLocks noChangeAspect="1"/>
        </xdr:cNvPicPr>
      </xdr:nvPicPr>
      <xdr:blipFill>
        <a:blip xmlns:r="http://schemas.openxmlformats.org/officeDocument/2006/relationships" r:embed="rId1"/>
        <a:stretch>
          <a:fillRect/>
        </a:stretch>
      </xdr:blipFill>
      <xdr:spPr>
        <a:xfrm>
          <a:off x="470647" y="0"/>
          <a:ext cx="7180952" cy="6771428"/>
        </a:xfrm>
        <a:prstGeom prst="rect">
          <a:avLst/>
        </a:prstGeom>
      </xdr:spPr>
    </xdr:pic>
    <xdr:clientData/>
  </xdr:twoCellAnchor>
  <xdr:twoCellAnchor editAs="oneCell">
    <xdr:from>
      <xdr:col>0</xdr:col>
      <xdr:colOff>470646</xdr:colOff>
      <xdr:row>31</xdr:row>
      <xdr:rowOff>0</xdr:rowOff>
    </xdr:from>
    <xdr:to>
      <xdr:col>15</xdr:col>
      <xdr:colOff>89647</xdr:colOff>
      <xdr:row>53</xdr:row>
      <xdr:rowOff>176576</xdr:rowOff>
    </xdr:to>
    <xdr:pic>
      <xdr:nvPicPr>
        <xdr:cNvPr id="26" name="図 25"/>
        <xdr:cNvPicPr>
          <a:picLocks noChangeAspect="1"/>
        </xdr:cNvPicPr>
      </xdr:nvPicPr>
      <xdr:blipFill>
        <a:blip xmlns:r="http://schemas.openxmlformats.org/officeDocument/2006/relationships" r:embed="rId2"/>
        <a:stretch>
          <a:fillRect/>
        </a:stretch>
      </xdr:blipFill>
      <xdr:spPr>
        <a:xfrm>
          <a:off x="470646" y="6947647"/>
          <a:ext cx="8718177" cy="5107164"/>
        </a:xfrm>
        <a:prstGeom prst="rect">
          <a:avLst/>
        </a:prstGeom>
      </xdr:spPr>
    </xdr:pic>
    <xdr:clientData/>
  </xdr:twoCellAnchor>
  <xdr:twoCellAnchor editAs="oneCell">
    <xdr:from>
      <xdr:col>1</xdr:col>
      <xdr:colOff>0</xdr:colOff>
      <xdr:row>55</xdr:row>
      <xdr:rowOff>0</xdr:rowOff>
    </xdr:from>
    <xdr:to>
      <xdr:col>18</xdr:col>
      <xdr:colOff>589167</xdr:colOff>
      <xdr:row>79</xdr:row>
      <xdr:rowOff>192606</xdr:rowOff>
    </xdr:to>
    <xdr:pic>
      <xdr:nvPicPr>
        <xdr:cNvPr id="28" name="図 27"/>
        <xdr:cNvPicPr>
          <a:picLocks noChangeAspect="1"/>
        </xdr:cNvPicPr>
      </xdr:nvPicPr>
      <xdr:blipFill>
        <a:blip xmlns:r="http://schemas.openxmlformats.org/officeDocument/2006/relationships" r:embed="rId3"/>
        <a:stretch>
          <a:fillRect/>
        </a:stretch>
      </xdr:blipFill>
      <xdr:spPr>
        <a:xfrm>
          <a:off x="470647" y="12326471"/>
          <a:ext cx="11066667" cy="5571429"/>
        </a:xfrm>
        <a:prstGeom prst="rect">
          <a:avLst/>
        </a:prstGeom>
      </xdr:spPr>
    </xdr:pic>
    <xdr:clientData/>
  </xdr:twoCellAnchor>
  <xdr:twoCellAnchor editAs="oneCell">
    <xdr:from>
      <xdr:col>1</xdr:col>
      <xdr:colOff>22411</xdr:colOff>
      <xdr:row>81</xdr:row>
      <xdr:rowOff>22412</xdr:rowOff>
    </xdr:from>
    <xdr:to>
      <xdr:col>23</xdr:col>
      <xdr:colOff>91864</xdr:colOff>
      <xdr:row>109</xdr:row>
      <xdr:rowOff>4260</xdr:rowOff>
    </xdr:to>
    <xdr:pic>
      <xdr:nvPicPr>
        <xdr:cNvPr id="29" name="図 28"/>
        <xdr:cNvPicPr>
          <a:picLocks noChangeAspect="1"/>
        </xdr:cNvPicPr>
      </xdr:nvPicPr>
      <xdr:blipFill>
        <a:blip xmlns:r="http://schemas.openxmlformats.org/officeDocument/2006/relationships" r:embed="rId4"/>
        <a:stretch>
          <a:fillRect/>
        </a:stretch>
      </xdr:blipFill>
      <xdr:spPr>
        <a:xfrm>
          <a:off x="493058" y="18175941"/>
          <a:ext cx="13628571" cy="6257143"/>
        </a:xfrm>
        <a:prstGeom prst="rect">
          <a:avLst/>
        </a:prstGeom>
      </xdr:spPr>
    </xdr:pic>
    <xdr:clientData/>
  </xdr:twoCellAnchor>
  <xdr:twoCellAnchor editAs="oneCell">
    <xdr:from>
      <xdr:col>0</xdr:col>
      <xdr:colOff>470646</xdr:colOff>
      <xdr:row>110</xdr:row>
      <xdr:rowOff>0</xdr:rowOff>
    </xdr:from>
    <xdr:to>
      <xdr:col>17</xdr:col>
      <xdr:colOff>156881</xdr:colOff>
      <xdr:row>135</xdr:row>
      <xdr:rowOff>220055</xdr:rowOff>
    </xdr:to>
    <xdr:pic>
      <xdr:nvPicPr>
        <xdr:cNvPr id="30" name="図 29"/>
        <xdr:cNvPicPr>
          <a:picLocks noChangeAspect="1"/>
        </xdr:cNvPicPr>
      </xdr:nvPicPr>
      <xdr:blipFill>
        <a:blip xmlns:r="http://schemas.openxmlformats.org/officeDocument/2006/relationships" r:embed="rId5"/>
        <a:stretch>
          <a:fillRect/>
        </a:stretch>
      </xdr:blipFill>
      <xdr:spPr>
        <a:xfrm>
          <a:off x="470646" y="24652941"/>
          <a:ext cx="10018059" cy="5822996"/>
        </a:xfrm>
        <a:prstGeom prst="rect">
          <a:avLst/>
        </a:prstGeom>
      </xdr:spPr>
    </xdr:pic>
    <xdr:clientData/>
  </xdr:twoCellAnchor>
  <xdr:twoCellAnchor editAs="oneCell">
    <xdr:from>
      <xdr:col>1</xdr:col>
      <xdr:colOff>0</xdr:colOff>
      <xdr:row>137</xdr:row>
      <xdr:rowOff>0</xdr:rowOff>
    </xdr:from>
    <xdr:to>
      <xdr:col>21</xdr:col>
      <xdr:colOff>511624</xdr:colOff>
      <xdr:row>172</xdr:row>
      <xdr:rowOff>22550</xdr:rowOff>
    </xdr:to>
    <xdr:pic>
      <xdr:nvPicPr>
        <xdr:cNvPr id="31" name="図 30"/>
        <xdr:cNvPicPr>
          <a:picLocks noChangeAspect="1"/>
        </xdr:cNvPicPr>
      </xdr:nvPicPr>
      <xdr:blipFill>
        <a:blip xmlns:r="http://schemas.openxmlformats.org/officeDocument/2006/relationships" r:embed="rId6"/>
        <a:stretch>
          <a:fillRect/>
        </a:stretch>
      </xdr:blipFill>
      <xdr:spPr>
        <a:xfrm>
          <a:off x="470647" y="30704118"/>
          <a:ext cx="12838095" cy="7866667"/>
        </a:xfrm>
        <a:prstGeom prst="rect">
          <a:avLst/>
        </a:prstGeom>
      </xdr:spPr>
    </xdr:pic>
    <xdr:clientData/>
  </xdr:twoCellAnchor>
  <xdr:twoCellAnchor editAs="oneCell">
    <xdr:from>
      <xdr:col>1</xdr:col>
      <xdr:colOff>0</xdr:colOff>
      <xdr:row>173</xdr:row>
      <xdr:rowOff>0</xdr:rowOff>
    </xdr:from>
    <xdr:to>
      <xdr:col>9</xdr:col>
      <xdr:colOff>297983</xdr:colOff>
      <xdr:row>194</xdr:row>
      <xdr:rowOff>93529</xdr:rowOff>
    </xdr:to>
    <xdr:pic>
      <xdr:nvPicPr>
        <xdr:cNvPr id="32" name="図 31"/>
        <xdr:cNvPicPr>
          <a:picLocks noChangeAspect="1"/>
        </xdr:cNvPicPr>
      </xdr:nvPicPr>
      <xdr:blipFill>
        <a:blip xmlns:r="http://schemas.openxmlformats.org/officeDocument/2006/relationships" r:embed="rId7"/>
        <a:stretch>
          <a:fillRect/>
        </a:stretch>
      </xdr:blipFill>
      <xdr:spPr>
        <a:xfrm>
          <a:off x="470647" y="38772353"/>
          <a:ext cx="5228571" cy="4800000"/>
        </a:xfrm>
        <a:prstGeom prst="rect">
          <a:avLst/>
        </a:prstGeom>
      </xdr:spPr>
    </xdr:pic>
    <xdr:clientData/>
  </xdr:twoCellAnchor>
  <xdr:twoCellAnchor editAs="oneCell">
    <xdr:from>
      <xdr:col>1</xdr:col>
      <xdr:colOff>22410</xdr:colOff>
      <xdr:row>195</xdr:row>
      <xdr:rowOff>11206</xdr:rowOff>
    </xdr:from>
    <xdr:to>
      <xdr:col>13</xdr:col>
      <xdr:colOff>169385</xdr:colOff>
      <xdr:row>223</xdr:row>
      <xdr:rowOff>183531</xdr:rowOff>
    </xdr:to>
    <xdr:pic>
      <xdr:nvPicPr>
        <xdr:cNvPr id="34" name="図 33"/>
        <xdr:cNvPicPr>
          <a:picLocks noChangeAspect="1"/>
        </xdr:cNvPicPr>
      </xdr:nvPicPr>
      <xdr:blipFill>
        <a:blip xmlns:r="http://schemas.openxmlformats.org/officeDocument/2006/relationships" r:embed="rId8"/>
        <a:stretch>
          <a:fillRect/>
        </a:stretch>
      </xdr:blipFill>
      <xdr:spPr>
        <a:xfrm>
          <a:off x="493057" y="43714147"/>
          <a:ext cx="7542857" cy="6447619"/>
        </a:xfrm>
        <a:prstGeom prst="rect">
          <a:avLst/>
        </a:prstGeom>
      </xdr:spPr>
    </xdr:pic>
    <xdr:clientData/>
  </xdr:twoCellAnchor>
  <xdr:twoCellAnchor editAs="oneCell">
    <xdr:from>
      <xdr:col>1</xdr:col>
      <xdr:colOff>22412</xdr:colOff>
      <xdr:row>225</xdr:row>
      <xdr:rowOff>33617</xdr:rowOff>
    </xdr:from>
    <xdr:to>
      <xdr:col>17</xdr:col>
      <xdr:colOff>542187</xdr:colOff>
      <xdr:row>256</xdr:row>
      <xdr:rowOff>200256</xdr:rowOff>
    </xdr:to>
    <xdr:pic>
      <xdr:nvPicPr>
        <xdr:cNvPr id="35" name="図 34"/>
        <xdr:cNvPicPr>
          <a:picLocks noChangeAspect="1"/>
        </xdr:cNvPicPr>
      </xdr:nvPicPr>
      <xdr:blipFill>
        <a:blip xmlns:r="http://schemas.openxmlformats.org/officeDocument/2006/relationships" r:embed="rId9"/>
        <a:stretch>
          <a:fillRect/>
        </a:stretch>
      </xdr:blipFill>
      <xdr:spPr>
        <a:xfrm>
          <a:off x="493059" y="50460088"/>
          <a:ext cx="10380952" cy="7114286"/>
        </a:xfrm>
        <a:prstGeom prst="rect">
          <a:avLst/>
        </a:prstGeom>
      </xdr:spPr>
    </xdr:pic>
    <xdr:clientData/>
  </xdr:twoCellAnchor>
  <xdr:twoCellAnchor editAs="oneCell">
    <xdr:from>
      <xdr:col>1</xdr:col>
      <xdr:colOff>0</xdr:colOff>
      <xdr:row>258</xdr:row>
      <xdr:rowOff>0</xdr:rowOff>
    </xdr:from>
    <xdr:to>
      <xdr:col>26</xdr:col>
      <xdr:colOff>515721</xdr:colOff>
      <xdr:row>293</xdr:row>
      <xdr:rowOff>193977</xdr:rowOff>
    </xdr:to>
    <xdr:pic>
      <xdr:nvPicPr>
        <xdr:cNvPr id="36" name="図 35"/>
        <xdr:cNvPicPr>
          <a:picLocks noChangeAspect="1"/>
        </xdr:cNvPicPr>
      </xdr:nvPicPr>
      <xdr:blipFill>
        <a:blip xmlns:r="http://schemas.openxmlformats.org/officeDocument/2006/relationships" r:embed="rId10"/>
        <a:stretch>
          <a:fillRect/>
        </a:stretch>
      </xdr:blipFill>
      <xdr:spPr>
        <a:xfrm>
          <a:off x="470647" y="57822353"/>
          <a:ext cx="15923809" cy="8038095"/>
        </a:xfrm>
        <a:prstGeom prst="rect">
          <a:avLst/>
        </a:prstGeom>
      </xdr:spPr>
    </xdr:pic>
    <xdr:clientData/>
  </xdr:twoCellAnchor>
  <xdr:twoCellAnchor editAs="oneCell">
    <xdr:from>
      <xdr:col>1</xdr:col>
      <xdr:colOff>0</xdr:colOff>
      <xdr:row>295</xdr:row>
      <xdr:rowOff>0</xdr:rowOff>
    </xdr:from>
    <xdr:to>
      <xdr:col>17</xdr:col>
      <xdr:colOff>81680</xdr:colOff>
      <xdr:row>326</xdr:row>
      <xdr:rowOff>14258</xdr:rowOff>
    </xdr:to>
    <xdr:pic>
      <xdr:nvPicPr>
        <xdr:cNvPr id="38" name="図 37"/>
        <xdr:cNvPicPr>
          <a:picLocks noChangeAspect="1"/>
        </xdr:cNvPicPr>
      </xdr:nvPicPr>
      <xdr:blipFill>
        <a:blip xmlns:r="http://schemas.openxmlformats.org/officeDocument/2006/relationships" r:embed="rId11"/>
        <a:stretch>
          <a:fillRect/>
        </a:stretch>
      </xdr:blipFill>
      <xdr:spPr>
        <a:xfrm>
          <a:off x="470647" y="66114706"/>
          <a:ext cx="9942857" cy="6961905"/>
        </a:xfrm>
        <a:prstGeom prst="rect">
          <a:avLst/>
        </a:prstGeom>
      </xdr:spPr>
    </xdr:pic>
    <xdr:clientData/>
  </xdr:twoCellAnchor>
  <xdr:twoCellAnchor editAs="oneCell">
    <xdr:from>
      <xdr:col>1</xdr:col>
      <xdr:colOff>22412</xdr:colOff>
      <xdr:row>327</xdr:row>
      <xdr:rowOff>22411</xdr:rowOff>
    </xdr:from>
    <xdr:to>
      <xdr:col>16</xdr:col>
      <xdr:colOff>560294</xdr:colOff>
      <xdr:row>357</xdr:row>
      <xdr:rowOff>11031</xdr:rowOff>
    </xdr:to>
    <xdr:pic>
      <xdr:nvPicPr>
        <xdr:cNvPr id="41" name="図 40"/>
        <xdr:cNvPicPr>
          <a:picLocks noChangeAspect="1"/>
        </xdr:cNvPicPr>
      </xdr:nvPicPr>
      <xdr:blipFill>
        <a:blip xmlns:r="http://schemas.openxmlformats.org/officeDocument/2006/relationships" r:embed="rId12"/>
        <a:stretch>
          <a:fillRect/>
        </a:stretch>
      </xdr:blipFill>
      <xdr:spPr>
        <a:xfrm>
          <a:off x="493059" y="73308882"/>
          <a:ext cx="9782735" cy="6712149"/>
        </a:xfrm>
        <a:prstGeom prst="rect">
          <a:avLst/>
        </a:prstGeom>
      </xdr:spPr>
    </xdr:pic>
    <xdr:clientData/>
  </xdr:twoCellAnchor>
  <xdr:twoCellAnchor editAs="oneCell">
    <xdr:from>
      <xdr:col>1</xdr:col>
      <xdr:colOff>0</xdr:colOff>
      <xdr:row>358</xdr:row>
      <xdr:rowOff>0</xdr:rowOff>
    </xdr:from>
    <xdr:to>
      <xdr:col>26</xdr:col>
      <xdr:colOff>534769</xdr:colOff>
      <xdr:row>393</xdr:row>
      <xdr:rowOff>146359</xdr:rowOff>
    </xdr:to>
    <xdr:pic>
      <xdr:nvPicPr>
        <xdr:cNvPr id="43" name="図 42"/>
        <xdr:cNvPicPr>
          <a:picLocks noChangeAspect="1"/>
        </xdr:cNvPicPr>
      </xdr:nvPicPr>
      <xdr:blipFill>
        <a:blip xmlns:r="http://schemas.openxmlformats.org/officeDocument/2006/relationships" r:embed="rId13"/>
        <a:stretch>
          <a:fillRect/>
        </a:stretch>
      </xdr:blipFill>
      <xdr:spPr>
        <a:xfrm>
          <a:off x="470647" y="80234118"/>
          <a:ext cx="15942857" cy="7990476"/>
        </a:xfrm>
        <a:prstGeom prst="rect">
          <a:avLst/>
        </a:prstGeom>
      </xdr:spPr>
    </xdr:pic>
    <xdr:clientData/>
  </xdr:twoCellAnchor>
  <xdr:twoCellAnchor editAs="oneCell">
    <xdr:from>
      <xdr:col>1</xdr:col>
      <xdr:colOff>0</xdr:colOff>
      <xdr:row>395</xdr:row>
      <xdr:rowOff>0</xdr:rowOff>
    </xdr:from>
    <xdr:to>
      <xdr:col>26</xdr:col>
      <xdr:colOff>430007</xdr:colOff>
      <xdr:row>430</xdr:row>
      <xdr:rowOff>98740</xdr:rowOff>
    </xdr:to>
    <xdr:pic>
      <xdr:nvPicPr>
        <xdr:cNvPr id="44" name="図 43"/>
        <xdr:cNvPicPr>
          <a:picLocks noChangeAspect="1"/>
        </xdr:cNvPicPr>
      </xdr:nvPicPr>
      <xdr:blipFill>
        <a:blip xmlns:r="http://schemas.openxmlformats.org/officeDocument/2006/relationships" r:embed="rId14"/>
        <a:stretch>
          <a:fillRect/>
        </a:stretch>
      </xdr:blipFill>
      <xdr:spPr>
        <a:xfrm>
          <a:off x="470647" y="88526471"/>
          <a:ext cx="15838095" cy="7942857"/>
        </a:xfrm>
        <a:prstGeom prst="rect">
          <a:avLst/>
        </a:prstGeom>
      </xdr:spPr>
    </xdr:pic>
    <xdr:clientData/>
  </xdr:twoCellAnchor>
  <xdr:twoCellAnchor editAs="oneCell">
    <xdr:from>
      <xdr:col>1</xdr:col>
      <xdr:colOff>11206</xdr:colOff>
      <xdr:row>431</xdr:row>
      <xdr:rowOff>57709</xdr:rowOff>
    </xdr:from>
    <xdr:to>
      <xdr:col>15</xdr:col>
      <xdr:colOff>280148</xdr:colOff>
      <xdr:row>455</xdr:row>
      <xdr:rowOff>192952</xdr:rowOff>
    </xdr:to>
    <xdr:pic>
      <xdr:nvPicPr>
        <xdr:cNvPr id="45" name="図 44"/>
        <xdr:cNvPicPr>
          <a:picLocks noChangeAspect="1"/>
        </xdr:cNvPicPr>
      </xdr:nvPicPr>
      <xdr:blipFill>
        <a:blip xmlns:r="http://schemas.openxmlformats.org/officeDocument/2006/relationships" r:embed="rId15"/>
        <a:stretch>
          <a:fillRect/>
        </a:stretch>
      </xdr:blipFill>
      <xdr:spPr>
        <a:xfrm>
          <a:off x="481853" y="96652415"/>
          <a:ext cx="8897471" cy="5514066"/>
        </a:xfrm>
        <a:prstGeom prst="rect">
          <a:avLst/>
        </a:prstGeom>
      </xdr:spPr>
    </xdr:pic>
    <xdr:clientData/>
  </xdr:twoCellAnchor>
  <xdr:twoCellAnchor editAs="oneCell">
    <xdr:from>
      <xdr:col>1</xdr:col>
      <xdr:colOff>0</xdr:colOff>
      <xdr:row>457</xdr:row>
      <xdr:rowOff>0</xdr:rowOff>
    </xdr:from>
    <xdr:to>
      <xdr:col>12</xdr:col>
      <xdr:colOff>477584</xdr:colOff>
      <xdr:row>484</xdr:row>
      <xdr:rowOff>25014</xdr:rowOff>
    </xdr:to>
    <xdr:pic>
      <xdr:nvPicPr>
        <xdr:cNvPr id="47" name="図 46"/>
        <xdr:cNvPicPr>
          <a:picLocks noChangeAspect="1"/>
        </xdr:cNvPicPr>
      </xdr:nvPicPr>
      <xdr:blipFill>
        <a:blip xmlns:r="http://schemas.openxmlformats.org/officeDocument/2006/relationships" r:embed="rId16"/>
        <a:stretch>
          <a:fillRect/>
        </a:stretch>
      </xdr:blipFill>
      <xdr:spPr>
        <a:xfrm>
          <a:off x="470647" y="102421765"/>
          <a:ext cx="7257143" cy="6076190"/>
        </a:xfrm>
        <a:prstGeom prst="rect">
          <a:avLst/>
        </a:prstGeom>
      </xdr:spPr>
    </xdr:pic>
    <xdr:clientData/>
  </xdr:twoCellAnchor>
  <xdr:twoCellAnchor editAs="oneCell">
    <xdr:from>
      <xdr:col>0</xdr:col>
      <xdr:colOff>470646</xdr:colOff>
      <xdr:row>485</xdr:row>
      <xdr:rowOff>0</xdr:rowOff>
    </xdr:from>
    <xdr:to>
      <xdr:col>16</xdr:col>
      <xdr:colOff>203831</xdr:colOff>
      <xdr:row>503</xdr:row>
      <xdr:rowOff>67236</xdr:rowOff>
    </xdr:to>
    <xdr:pic>
      <xdr:nvPicPr>
        <xdr:cNvPr id="48" name="図 47"/>
        <xdr:cNvPicPr>
          <a:picLocks noChangeAspect="1"/>
        </xdr:cNvPicPr>
      </xdr:nvPicPr>
      <xdr:blipFill>
        <a:blip xmlns:r="http://schemas.openxmlformats.org/officeDocument/2006/relationships" r:embed="rId17"/>
        <a:stretch>
          <a:fillRect/>
        </a:stretch>
      </xdr:blipFill>
      <xdr:spPr>
        <a:xfrm>
          <a:off x="470646" y="108697059"/>
          <a:ext cx="9448685" cy="4101353"/>
        </a:xfrm>
        <a:prstGeom prst="rect">
          <a:avLst/>
        </a:prstGeom>
      </xdr:spPr>
    </xdr:pic>
    <xdr:clientData/>
  </xdr:twoCellAnchor>
  <xdr:twoCellAnchor editAs="oneCell">
    <xdr:from>
      <xdr:col>1</xdr:col>
      <xdr:colOff>0</xdr:colOff>
      <xdr:row>504</xdr:row>
      <xdr:rowOff>0</xdr:rowOff>
    </xdr:from>
    <xdr:to>
      <xdr:col>25</xdr:col>
      <xdr:colOff>74902</xdr:colOff>
      <xdr:row>535</xdr:row>
      <xdr:rowOff>214258</xdr:rowOff>
    </xdr:to>
    <xdr:pic>
      <xdr:nvPicPr>
        <xdr:cNvPr id="50" name="図 49"/>
        <xdr:cNvPicPr>
          <a:picLocks noChangeAspect="1"/>
        </xdr:cNvPicPr>
      </xdr:nvPicPr>
      <xdr:blipFill>
        <a:blip xmlns:r="http://schemas.openxmlformats.org/officeDocument/2006/relationships" r:embed="rId18"/>
        <a:stretch>
          <a:fillRect/>
        </a:stretch>
      </xdr:blipFill>
      <xdr:spPr>
        <a:xfrm>
          <a:off x="470647" y="112955294"/>
          <a:ext cx="14866667" cy="7161905"/>
        </a:xfrm>
        <a:prstGeom prst="rect">
          <a:avLst/>
        </a:prstGeom>
      </xdr:spPr>
    </xdr:pic>
    <xdr:clientData/>
  </xdr:twoCellAnchor>
  <xdr:twoCellAnchor editAs="oneCell">
    <xdr:from>
      <xdr:col>0</xdr:col>
      <xdr:colOff>470646</xdr:colOff>
      <xdr:row>536</xdr:row>
      <xdr:rowOff>224116</xdr:rowOff>
    </xdr:from>
    <xdr:to>
      <xdr:col>22</xdr:col>
      <xdr:colOff>257734</xdr:colOff>
      <xdr:row>566</xdr:row>
      <xdr:rowOff>9182</xdr:rowOff>
    </xdr:to>
    <xdr:pic>
      <xdr:nvPicPr>
        <xdr:cNvPr id="51" name="図 50"/>
        <xdr:cNvPicPr>
          <a:picLocks noChangeAspect="1"/>
        </xdr:cNvPicPr>
      </xdr:nvPicPr>
      <xdr:blipFill>
        <a:blip xmlns:r="http://schemas.openxmlformats.org/officeDocument/2006/relationships" r:embed="rId19"/>
        <a:stretch>
          <a:fillRect/>
        </a:stretch>
      </xdr:blipFill>
      <xdr:spPr>
        <a:xfrm>
          <a:off x="470646" y="120351175"/>
          <a:ext cx="13200529" cy="6508595"/>
        </a:xfrm>
        <a:prstGeom prst="rect">
          <a:avLst/>
        </a:prstGeom>
      </xdr:spPr>
    </xdr:pic>
    <xdr:clientData/>
  </xdr:twoCellAnchor>
  <xdr:twoCellAnchor editAs="oneCell">
    <xdr:from>
      <xdr:col>1</xdr:col>
      <xdr:colOff>0</xdr:colOff>
      <xdr:row>567</xdr:row>
      <xdr:rowOff>0</xdr:rowOff>
    </xdr:from>
    <xdr:to>
      <xdr:col>22</xdr:col>
      <xdr:colOff>257206</xdr:colOff>
      <xdr:row>591</xdr:row>
      <xdr:rowOff>192606</xdr:rowOff>
    </xdr:to>
    <xdr:pic>
      <xdr:nvPicPr>
        <xdr:cNvPr id="52" name="図 51"/>
        <xdr:cNvPicPr>
          <a:picLocks noChangeAspect="1"/>
        </xdr:cNvPicPr>
      </xdr:nvPicPr>
      <xdr:blipFill>
        <a:blip xmlns:r="http://schemas.openxmlformats.org/officeDocument/2006/relationships" r:embed="rId20"/>
        <a:stretch>
          <a:fillRect/>
        </a:stretch>
      </xdr:blipFill>
      <xdr:spPr>
        <a:xfrm>
          <a:off x="470647" y="127074706"/>
          <a:ext cx="13200000" cy="5571429"/>
        </a:xfrm>
        <a:prstGeom prst="rect">
          <a:avLst/>
        </a:prstGeom>
      </xdr:spPr>
    </xdr:pic>
    <xdr:clientData/>
  </xdr:twoCellAnchor>
  <xdr:twoCellAnchor editAs="oneCell">
    <xdr:from>
      <xdr:col>1</xdr:col>
      <xdr:colOff>0</xdr:colOff>
      <xdr:row>593</xdr:row>
      <xdr:rowOff>0</xdr:rowOff>
    </xdr:from>
    <xdr:to>
      <xdr:col>19</xdr:col>
      <xdr:colOff>336176</xdr:colOff>
      <xdr:row>620</xdr:row>
      <xdr:rowOff>175332</xdr:rowOff>
    </xdr:to>
    <xdr:pic>
      <xdr:nvPicPr>
        <xdr:cNvPr id="53" name="図 52"/>
        <xdr:cNvPicPr>
          <a:picLocks noChangeAspect="1"/>
        </xdr:cNvPicPr>
      </xdr:nvPicPr>
      <xdr:blipFill>
        <a:blip xmlns:r="http://schemas.openxmlformats.org/officeDocument/2006/relationships" r:embed="rId21"/>
        <a:stretch>
          <a:fillRect/>
        </a:stretch>
      </xdr:blipFill>
      <xdr:spPr>
        <a:xfrm>
          <a:off x="470647" y="132901765"/>
          <a:ext cx="11430000" cy="6226508"/>
        </a:xfrm>
        <a:prstGeom prst="rect">
          <a:avLst/>
        </a:prstGeom>
      </xdr:spPr>
    </xdr:pic>
    <xdr:clientData/>
  </xdr:twoCellAnchor>
  <xdr:twoCellAnchor editAs="oneCell">
    <xdr:from>
      <xdr:col>1</xdr:col>
      <xdr:colOff>0</xdr:colOff>
      <xdr:row>622</xdr:row>
      <xdr:rowOff>0</xdr:rowOff>
    </xdr:from>
    <xdr:to>
      <xdr:col>17</xdr:col>
      <xdr:colOff>81680</xdr:colOff>
      <xdr:row>647</xdr:row>
      <xdr:rowOff>6582</xdr:rowOff>
    </xdr:to>
    <xdr:pic>
      <xdr:nvPicPr>
        <xdr:cNvPr id="54" name="図 53"/>
        <xdr:cNvPicPr>
          <a:picLocks noChangeAspect="1"/>
        </xdr:cNvPicPr>
      </xdr:nvPicPr>
      <xdr:blipFill>
        <a:blip xmlns:r="http://schemas.openxmlformats.org/officeDocument/2006/relationships" r:embed="rId22"/>
        <a:stretch>
          <a:fillRect/>
        </a:stretch>
      </xdr:blipFill>
      <xdr:spPr>
        <a:xfrm>
          <a:off x="470647" y="139401176"/>
          <a:ext cx="9942857" cy="5609524"/>
        </a:xfrm>
        <a:prstGeom prst="rect">
          <a:avLst/>
        </a:prstGeom>
      </xdr:spPr>
    </xdr:pic>
    <xdr:clientData/>
  </xdr:twoCellAnchor>
  <xdr:twoCellAnchor editAs="oneCell">
    <xdr:from>
      <xdr:col>1</xdr:col>
      <xdr:colOff>0</xdr:colOff>
      <xdr:row>647</xdr:row>
      <xdr:rowOff>224116</xdr:rowOff>
    </xdr:from>
    <xdr:to>
      <xdr:col>22</xdr:col>
      <xdr:colOff>333772</xdr:colOff>
      <xdr:row>674</xdr:row>
      <xdr:rowOff>168087</xdr:rowOff>
    </xdr:to>
    <xdr:pic>
      <xdr:nvPicPr>
        <xdr:cNvPr id="56" name="図 55"/>
        <xdr:cNvPicPr>
          <a:picLocks noChangeAspect="1"/>
        </xdr:cNvPicPr>
      </xdr:nvPicPr>
      <xdr:blipFill>
        <a:blip xmlns:r="http://schemas.openxmlformats.org/officeDocument/2006/relationships" r:embed="rId23"/>
        <a:stretch>
          <a:fillRect/>
        </a:stretch>
      </xdr:blipFill>
      <xdr:spPr>
        <a:xfrm>
          <a:off x="470647" y="145228234"/>
          <a:ext cx="13276566" cy="5995147"/>
        </a:xfrm>
        <a:prstGeom prst="rect">
          <a:avLst/>
        </a:prstGeom>
      </xdr:spPr>
    </xdr:pic>
    <xdr:clientData/>
  </xdr:twoCellAnchor>
  <xdr:twoCellAnchor editAs="oneCell">
    <xdr:from>
      <xdr:col>1</xdr:col>
      <xdr:colOff>0</xdr:colOff>
      <xdr:row>676</xdr:row>
      <xdr:rowOff>0</xdr:rowOff>
    </xdr:from>
    <xdr:to>
      <xdr:col>27</xdr:col>
      <xdr:colOff>375588</xdr:colOff>
      <xdr:row>712</xdr:row>
      <xdr:rowOff>112716</xdr:rowOff>
    </xdr:to>
    <xdr:pic>
      <xdr:nvPicPr>
        <xdr:cNvPr id="59" name="図 58"/>
        <xdr:cNvPicPr>
          <a:picLocks noChangeAspect="1"/>
        </xdr:cNvPicPr>
      </xdr:nvPicPr>
      <xdr:blipFill>
        <a:blip xmlns:r="http://schemas.openxmlformats.org/officeDocument/2006/relationships" r:embed="rId24"/>
        <a:stretch>
          <a:fillRect/>
        </a:stretch>
      </xdr:blipFill>
      <xdr:spPr>
        <a:xfrm>
          <a:off x="470647" y="151503529"/>
          <a:ext cx="16400000" cy="8180952"/>
        </a:xfrm>
        <a:prstGeom prst="rect">
          <a:avLst/>
        </a:prstGeom>
      </xdr:spPr>
    </xdr:pic>
    <xdr:clientData/>
  </xdr:twoCellAnchor>
  <xdr:twoCellAnchor editAs="oneCell">
    <xdr:from>
      <xdr:col>1</xdr:col>
      <xdr:colOff>0</xdr:colOff>
      <xdr:row>714</xdr:row>
      <xdr:rowOff>0</xdr:rowOff>
    </xdr:from>
    <xdr:to>
      <xdr:col>20</xdr:col>
      <xdr:colOff>137472</xdr:colOff>
      <xdr:row>749</xdr:row>
      <xdr:rowOff>70168</xdr:rowOff>
    </xdr:to>
    <xdr:pic>
      <xdr:nvPicPr>
        <xdr:cNvPr id="60" name="図 59"/>
        <xdr:cNvPicPr>
          <a:picLocks noChangeAspect="1"/>
        </xdr:cNvPicPr>
      </xdr:nvPicPr>
      <xdr:blipFill>
        <a:blip xmlns:r="http://schemas.openxmlformats.org/officeDocument/2006/relationships" r:embed="rId25"/>
        <a:stretch>
          <a:fillRect/>
        </a:stretch>
      </xdr:blipFill>
      <xdr:spPr>
        <a:xfrm>
          <a:off x="470647" y="160020000"/>
          <a:ext cx="11847619" cy="7914286"/>
        </a:xfrm>
        <a:prstGeom prst="rect">
          <a:avLst/>
        </a:prstGeom>
      </xdr:spPr>
    </xdr:pic>
    <xdr:clientData/>
  </xdr:twoCellAnchor>
  <xdr:twoCellAnchor editAs="oneCell">
    <xdr:from>
      <xdr:col>0</xdr:col>
      <xdr:colOff>470646</xdr:colOff>
      <xdr:row>750</xdr:row>
      <xdr:rowOff>0</xdr:rowOff>
    </xdr:from>
    <xdr:to>
      <xdr:col>10</xdr:col>
      <xdr:colOff>566518</xdr:colOff>
      <xdr:row>769</xdr:row>
      <xdr:rowOff>0</xdr:rowOff>
    </xdr:to>
    <xdr:pic>
      <xdr:nvPicPr>
        <xdr:cNvPr id="61" name="図 60"/>
        <xdr:cNvPicPr>
          <a:picLocks noChangeAspect="1"/>
        </xdr:cNvPicPr>
      </xdr:nvPicPr>
      <xdr:blipFill>
        <a:blip xmlns:r="http://schemas.openxmlformats.org/officeDocument/2006/relationships" r:embed="rId26"/>
        <a:stretch>
          <a:fillRect/>
        </a:stretch>
      </xdr:blipFill>
      <xdr:spPr>
        <a:xfrm>
          <a:off x="470646" y="168088235"/>
          <a:ext cx="6113431" cy="4258236"/>
        </a:xfrm>
        <a:prstGeom prst="rect">
          <a:avLst/>
        </a:prstGeom>
      </xdr:spPr>
    </xdr:pic>
    <xdr:clientData/>
  </xdr:twoCellAnchor>
  <xdr:twoCellAnchor editAs="oneCell">
    <xdr:from>
      <xdr:col>1</xdr:col>
      <xdr:colOff>22411</xdr:colOff>
      <xdr:row>795</xdr:row>
      <xdr:rowOff>33616</xdr:rowOff>
    </xdr:from>
    <xdr:to>
      <xdr:col>21</xdr:col>
      <xdr:colOff>197959</xdr:colOff>
      <xdr:row>812</xdr:row>
      <xdr:rowOff>33617</xdr:rowOff>
    </xdr:to>
    <xdr:pic>
      <xdr:nvPicPr>
        <xdr:cNvPr id="63" name="図 62"/>
        <xdr:cNvPicPr>
          <a:picLocks noChangeAspect="1"/>
        </xdr:cNvPicPr>
      </xdr:nvPicPr>
      <xdr:blipFill>
        <a:blip xmlns:r="http://schemas.openxmlformats.org/officeDocument/2006/relationships" r:embed="rId27"/>
        <a:stretch>
          <a:fillRect/>
        </a:stretch>
      </xdr:blipFill>
      <xdr:spPr>
        <a:xfrm>
          <a:off x="493058" y="178207145"/>
          <a:ext cx="12502019" cy="3810001"/>
        </a:xfrm>
        <a:prstGeom prst="rect">
          <a:avLst/>
        </a:prstGeom>
      </xdr:spPr>
    </xdr:pic>
    <xdr:clientData/>
  </xdr:twoCellAnchor>
  <xdr:twoCellAnchor editAs="oneCell">
    <xdr:from>
      <xdr:col>1</xdr:col>
      <xdr:colOff>33618</xdr:colOff>
      <xdr:row>770</xdr:row>
      <xdr:rowOff>44824</xdr:rowOff>
    </xdr:from>
    <xdr:to>
      <xdr:col>11</xdr:col>
      <xdr:colOff>279346</xdr:colOff>
      <xdr:row>793</xdr:row>
      <xdr:rowOff>168088</xdr:rowOff>
    </xdr:to>
    <xdr:pic>
      <xdr:nvPicPr>
        <xdr:cNvPr id="64" name="図 63"/>
        <xdr:cNvPicPr>
          <a:picLocks noChangeAspect="1"/>
        </xdr:cNvPicPr>
      </xdr:nvPicPr>
      <xdr:blipFill>
        <a:blip xmlns:r="http://schemas.openxmlformats.org/officeDocument/2006/relationships" r:embed="rId28"/>
        <a:stretch>
          <a:fillRect/>
        </a:stretch>
      </xdr:blipFill>
      <xdr:spPr>
        <a:xfrm>
          <a:off x="504265" y="172615412"/>
          <a:ext cx="6408963" cy="5277970"/>
        </a:xfrm>
        <a:prstGeom prst="rect">
          <a:avLst/>
        </a:prstGeom>
      </xdr:spPr>
    </xdr:pic>
    <xdr:clientData/>
  </xdr:twoCellAnchor>
  <xdr:twoCellAnchor editAs="oneCell">
    <xdr:from>
      <xdr:col>0</xdr:col>
      <xdr:colOff>470646</xdr:colOff>
      <xdr:row>813</xdr:row>
      <xdr:rowOff>11206</xdr:rowOff>
    </xdr:from>
    <xdr:to>
      <xdr:col>19</xdr:col>
      <xdr:colOff>331910</xdr:colOff>
      <xdr:row>834</xdr:row>
      <xdr:rowOff>44823</xdr:rowOff>
    </xdr:to>
    <xdr:pic>
      <xdr:nvPicPr>
        <xdr:cNvPr id="65" name="図 64"/>
        <xdr:cNvPicPr>
          <a:picLocks noChangeAspect="1"/>
        </xdr:cNvPicPr>
      </xdr:nvPicPr>
      <xdr:blipFill>
        <a:blip xmlns:r="http://schemas.openxmlformats.org/officeDocument/2006/relationships" r:embed="rId29"/>
        <a:stretch>
          <a:fillRect/>
        </a:stretch>
      </xdr:blipFill>
      <xdr:spPr>
        <a:xfrm>
          <a:off x="470646" y="182218853"/>
          <a:ext cx="11425735" cy="4740088"/>
        </a:xfrm>
        <a:prstGeom prst="rect">
          <a:avLst/>
        </a:prstGeom>
      </xdr:spPr>
    </xdr:pic>
    <xdr:clientData/>
  </xdr:twoCellAnchor>
  <xdr:twoCellAnchor editAs="oneCell">
    <xdr:from>
      <xdr:col>1</xdr:col>
      <xdr:colOff>0</xdr:colOff>
      <xdr:row>834</xdr:row>
      <xdr:rowOff>224116</xdr:rowOff>
    </xdr:from>
    <xdr:to>
      <xdr:col>13</xdr:col>
      <xdr:colOff>358589</xdr:colOff>
      <xdr:row>856</xdr:row>
      <xdr:rowOff>71671</xdr:rowOff>
    </xdr:to>
    <xdr:pic>
      <xdr:nvPicPr>
        <xdr:cNvPr id="66" name="図 65"/>
        <xdr:cNvPicPr>
          <a:picLocks noChangeAspect="1"/>
        </xdr:cNvPicPr>
      </xdr:nvPicPr>
      <xdr:blipFill>
        <a:blip xmlns:r="http://schemas.openxmlformats.org/officeDocument/2006/relationships" r:embed="rId30"/>
        <a:stretch>
          <a:fillRect/>
        </a:stretch>
      </xdr:blipFill>
      <xdr:spPr>
        <a:xfrm>
          <a:off x="470647" y="187138234"/>
          <a:ext cx="7754471" cy="4778143"/>
        </a:xfrm>
        <a:prstGeom prst="rect">
          <a:avLst/>
        </a:prstGeom>
      </xdr:spPr>
    </xdr:pic>
    <xdr:clientData/>
  </xdr:twoCellAnchor>
  <xdr:twoCellAnchor editAs="oneCell">
    <xdr:from>
      <xdr:col>1</xdr:col>
      <xdr:colOff>0</xdr:colOff>
      <xdr:row>857</xdr:row>
      <xdr:rowOff>0</xdr:rowOff>
    </xdr:from>
    <xdr:to>
      <xdr:col>15</xdr:col>
      <xdr:colOff>561947</xdr:colOff>
      <xdr:row>881</xdr:row>
      <xdr:rowOff>154510</xdr:rowOff>
    </xdr:to>
    <xdr:pic>
      <xdr:nvPicPr>
        <xdr:cNvPr id="67" name="図 66"/>
        <xdr:cNvPicPr>
          <a:picLocks noChangeAspect="1"/>
        </xdr:cNvPicPr>
      </xdr:nvPicPr>
      <xdr:blipFill>
        <a:blip xmlns:r="http://schemas.openxmlformats.org/officeDocument/2006/relationships" r:embed="rId31"/>
        <a:stretch>
          <a:fillRect/>
        </a:stretch>
      </xdr:blipFill>
      <xdr:spPr>
        <a:xfrm>
          <a:off x="470647" y="192068824"/>
          <a:ext cx="9190476" cy="5533333"/>
        </a:xfrm>
        <a:prstGeom prst="rect">
          <a:avLst/>
        </a:prstGeom>
      </xdr:spPr>
    </xdr:pic>
    <xdr:clientData/>
  </xdr:twoCellAnchor>
  <xdr:twoCellAnchor editAs="oneCell">
    <xdr:from>
      <xdr:col>0</xdr:col>
      <xdr:colOff>470646</xdr:colOff>
      <xdr:row>883</xdr:row>
      <xdr:rowOff>0</xdr:rowOff>
    </xdr:from>
    <xdr:to>
      <xdr:col>15</xdr:col>
      <xdr:colOff>246529</xdr:colOff>
      <xdr:row>905</xdr:row>
      <xdr:rowOff>99859</xdr:rowOff>
    </xdr:to>
    <xdr:pic>
      <xdr:nvPicPr>
        <xdr:cNvPr id="68" name="図 67"/>
        <xdr:cNvPicPr>
          <a:picLocks noChangeAspect="1"/>
        </xdr:cNvPicPr>
      </xdr:nvPicPr>
      <xdr:blipFill>
        <a:blip xmlns:r="http://schemas.openxmlformats.org/officeDocument/2006/relationships" r:embed="rId32"/>
        <a:stretch>
          <a:fillRect/>
        </a:stretch>
      </xdr:blipFill>
      <xdr:spPr>
        <a:xfrm>
          <a:off x="470646" y="197895882"/>
          <a:ext cx="8875059" cy="5030448"/>
        </a:xfrm>
        <a:prstGeom prst="rect">
          <a:avLst/>
        </a:prstGeom>
      </xdr:spPr>
    </xdr:pic>
    <xdr:clientData/>
  </xdr:twoCellAnchor>
  <xdr:twoCellAnchor editAs="oneCell">
    <xdr:from>
      <xdr:col>1</xdr:col>
      <xdr:colOff>0</xdr:colOff>
      <xdr:row>906</xdr:row>
      <xdr:rowOff>0</xdr:rowOff>
    </xdr:from>
    <xdr:to>
      <xdr:col>15</xdr:col>
      <xdr:colOff>68205</xdr:colOff>
      <xdr:row>921</xdr:row>
      <xdr:rowOff>123265</xdr:rowOff>
    </xdr:to>
    <xdr:pic>
      <xdr:nvPicPr>
        <xdr:cNvPr id="69" name="図 68"/>
        <xdr:cNvPicPr>
          <a:picLocks noChangeAspect="1"/>
        </xdr:cNvPicPr>
      </xdr:nvPicPr>
      <xdr:blipFill>
        <a:blip xmlns:r="http://schemas.openxmlformats.org/officeDocument/2006/relationships" r:embed="rId33"/>
        <a:stretch>
          <a:fillRect/>
        </a:stretch>
      </xdr:blipFill>
      <xdr:spPr>
        <a:xfrm>
          <a:off x="470647" y="203050588"/>
          <a:ext cx="8696734" cy="3485030"/>
        </a:xfrm>
        <a:prstGeom prst="rect">
          <a:avLst/>
        </a:prstGeom>
      </xdr:spPr>
    </xdr:pic>
    <xdr:clientData/>
  </xdr:twoCellAnchor>
  <xdr:twoCellAnchor editAs="oneCell">
    <xdr:from>
      <xdr:col>1</xdr:col>
      <xdr:colOff>0</xdr:colOff>
      <xdr:row>923</xdr:row>
      <xdr:rowOff>0</xdr:rowOff>
    </xdr:from>
    <xdr:to>
      <xdr:col>13</xdr:col>
      <xdr:colOff>566023</xdr:colOff>
      <xdr:row>943</xdr:row>
      <xdr:rowOff>98599</xdr:rowOff>
    </xdr:to>
    <xdr:pic>
      <xdr:nvPicPr>
        <xdr:cNvPr id="70" name="図 69"/>
        <xdr:cNvPicPr>
          <a:picLocks noChangeAspect="1"/>
        </xdr:cNvPicPr>
      </xdr:nvPicPr>
      <xdr:blipFill>
        <a:blip xmlns:r="http://schemas.openxmlformats.org/officeDocument/2006/relationships" r:embed="rId34"/>
        <a:stretch>
          <a:fillRect/>
        </a:stretch>
      </xdr:blipFill>
      <xdr:spPr>
        <a:xfrm>
          <a:off x="470647" y="206860588"/>
          <a:ext cx="7961905" cy="4580952"/>
        </a:xfrm>
        <a:prstGeom prst="rect">
          <a:avLst/>
        </a:prstGeom>
      </xdr:spPr>
    </xdr:pic>
    <xdr:clientData/>
  </xdr:twoCellAnchor>
  <xdr:twoCellAnchor editAs="oneCell">
    <xdr:from>
      <xdr:col>0</xdr:col>
      <xdr:colOff>470646</xdr:colOff>
      <xdr:row>944</xdr:row>
      <xdr:rowOff>0</xdr:rowOff>
    </xdr:from>
    <xdr:to>
      <xdr:col>19</xdr:col>
      <xdr:colOff>335104</xdr:colOff>
      <xdr:row>966</xdr:row>
      <xdr:rowOff>33618</xdr:rowOff>
    </xdr:to>
    <xdr:pic>
      <xdr:nvPicPr>
        <xdr:cNvPr id="71" name="図 70"/>
        <xdr:cNvPicPr>
          <a:picLocks noChangeAspect="1"/>
        </xdr:cNvPicPr>
      </xdr:nvPicPr>
      <xdr:blipFill>
        <a:blip xmlns:r="http://schemas.openxmlformats.org/officeDocument/2006/relationships" r:embed="rId35"/>
        <a:stretch>
          <a:fillRect/>
        </a:stretch>
      </xdr:blipFill>
      <xdr:spPr>
        <a:xfrm>
          <a:off x="470646" y="211567059"/>
          <a:ext cx="11428929" cy="4964206"/>
        </a:xfrm>
        <a:prstGeom prst="rect">
          <a:avLst/>
        </a:prstGeom>
      </xdr:spPr>
    </xdr:pic>
    <xdr:clientData/>
  </xdr:twoCellAnchor>
  <xdr:twoCellAnchor editAs="oneCell">
    <xdr:from>
      <xdr:col>0</xdr:col>
      <xdr:colOff>459440</xdr:colOff>
      <xdr:row>967</xdr:row>
      <xdr:rowOff>56029</xdr:rowOff>
    </xdr:from>
    <xdr:to>
      <xdr:col>15</xdr:col>
      <xdr:colOff>78441</xdr:colOff>
      <xdr:row>990</xdr:row>
      <xdr:rowOff>73718</xdr:rowOff>
    </xdr:to>
    <xdr:pic>
      <xdr:nvPicPr>
        <xdr:cNvPr id="72" name="図 71"/>
        <xdr:cNvPicPr>
          <a:picLocks noChangeAspect="1"/>
        </xdr:cNvPicPr>
      </xdr:nvPicPr>
      <xdr:blipFill>
        <a:blip xmlns:r="http://schemas.openxmlformats.org/officeDocument/2006/relationships" r:embed="rId36"/>
        <a:stretch>
          <a:fillRect/>
        </a:stretch>
      </xdr:blipFill>
      <xdr:spPr>
        <a:xfrm>
          <a:off x="459440" y="216777794"/>
          <a:ext cx="8718177" cy="5172395"/>
        </a:xfrm>
        <a:prstGeom prst="rect">
          <a:avLst/>
        </a:prstGeom>
      </xdr:spPr>
    </xdr:pic>
    <xdr:clientData/>
  </xdr:twoCellAnchor>
  <xdr:twoCellAnchor editAs="oneCell">
    <xdr:from>
      <xdr:col>1</xdr:col>
      <xdr:colOff>11206</xdr:colOff>
      <xdr:row>991</xdr:row>
      <xdr:rowOff>67235</xdr:rowOff>
    </xdr:from>
    <xdr:to>
      <xdr:col>14</xdr:col>
      <xdr:colOff>22412</xdr:colOff>
      <xdr:row>1014</xdr:row>
      <xdr:rowOff>4109</xdr:rowOff>
    </xdr:to>
    <xdr:pic>
      <xdr:nvPicPr>
        <xdr:cNvPr id="73" name="図 72"/>
        <xdr:cNvPicPr>
          <a:picLocks noChangeAspect="1"/>
        </xdr:cNvPicPr>
      </xdr:nvPicPr>
      <xdr:blipFill>
        <a:blip xmlns:r="http://schemas.openxmlformats.org/officeDocument/2006/relationships" r:embed="rId37"/>
        <a:stretch>
          <a:fillRect/>
        </a:stretch>
      </xdr:blipFill>
      <xdr:spPr>
        <a:xfrm>
          <a:off x="481853" y="222167823"/>
          <a:ext cx="8023412" cy="5091580"/>
        </a:xfrm>
        <a:prstGeom prst="rect">
          <a:avLst/>
        </a:prstGeom>
      </xdr:spPr>
    </xdr:pic>
    <xdr:clientData/>
  </xdr:twoCellAnchor>
  <xdr:twoCellAnchor editAs="oneCell">
    <xdr:from>
      <xdr:col>1</xdr:col>
      <xdr:colOff>33618</xdr:colOff>
      <xdr:row>1015</xdr:row>
      <xdr:rowOff>56029</xdr:rowOff>
    </xdr:from>
    <xdr:to>
      <xdr:col>12</xdr:col>
      <xdr:colOff>251847</xdr:colOff>
      <xdr:row>1030</xdr:row>
      <xdr:rowOff>78441</xdr:rowOff>
    </xdr:to>
    <xdr:pic>
      <xdr:nvPicPr>
        <xdr:cNvPr id="74" name="図 73"/>
        <xdr:cNvPicPr>
          <a:picLocks noChangeAspect="1"/>
        </xdr:cNvPicPr>
      </xdr:nvPicPr>
      <xdr:blipFill>
        <a:blip xmlns:r="http://schemas.openxmlformats.org/officeDocument/2006/relationships" r:embed="rId38"/>
        <a:stretch>
          <a:fillRect/>
        </a:stretch>
      </xdr:blipFill>
      <xdr:spPr>
        <a:xfrm>
          <a:off x="504265" y="227535441"/>
          <a:ext cx="6997788" cy="3384176"/>
        </a:xfrm>
        <a:prstGeom prst="rect">
          <a:avLst/>
        </a:prstGeom>
      </xdr:spPr>
    </xdr:pic>
    <xdr:clientData/>
  </xdr:twoCellAnchor>
  <xdr:twoCellAnchor editAs="oneCell">
    <xdr:from>
      <xdr:col>1</xdr:col>
      <xdr:colOff>11206</xdr:colOff>
      <xdr:row>1032</xdr:row>
      <xdr:rowOff>22412</xdr:rowOff>
    </xdr:from>
    <xdr:to>
      <xdr:col>18</xdr:col>
      <xdr:colOff>457515</xdr:colOff>
      <xdr:row>1056</xdr:row>
      <xdr:rowOff>205494</xdr:rowOff>
    </xdr:to>
    <xdr:pic>
      <xdr:nvPicPr>
        <xdr:cNvPr id="75" name="図 74"/>
        <xdr:cNvPicPr>
          <a:picLocks noChangeAspect="1"/>
        </xdr:cNvPicPr>
      </xdr:nvPicPr>
      <xdr:blipFill>
        <a:blip xmlns:r="http://schemas.openxmlformats.org/officeDocument/2006/relationships" r:embed="rId39"/>
        <a:stretch>
          <a:fillRect/>
        </a:stretch>
      </xdr:blipFill>
      <xdr:spPr>
        <a:xfrm>
          <a:off x="481853" y="231311824"/>
          <a:ext cx="10923809" cy="5561905"/>
        </a:xfrm>
        <a:prstGeom prst="rect">
          <a:avLst/>
        </a:prstGeom>
      </xdr:spPr>
    </xdr:pic>
    <xdr:clientData/>
  </xdr:twoCellAnchor>
  <xdr:twoCellAnchor editAs="oneCell">
    <xdr:from>
      <xdr:col>1</xdr:col>
      <xdr:colOff>11206</xdr:colOff>
      <xdr:row>1058</xdr:row>
      <xdr:rowOff>11206</xdr:rowOff>
    </xdr:from>
    <xdr:to>
      <xdr:col>18</xdr:col>
      <xdr:colOff>22412</xdr:colOff>
      <xdr:row>1080</xdr:row>
      <xdr:rowOff>31957</xdr:rowOff>
    </xdr:to>
    <xdr:pic>
      <xdr:nvPicPr>
        <xdr:cNvPr id="76" name="図 75"/>
        <xdr:cNvPicPr>
          <a:picLocks noChangeAspect="1"/>
        </xdr:cNvPicPr>
      </xdr:nvPicPr>
      <xdr:blipFill>
        <a:blip xmlns:r="http://schemas.openxmlformats.org/officeDocument/2006/relationships" r:embed="rId40"/>
        <a:stretch>
          <a:fillRect/>
        </a:stretch>
      </xdr:blipFill>
      <xdr:spPr>
        <a:xfrm>
          <a:off x="481853" y="237127677"/>
          <a:ext cx="10488706" cy="4951339"/>
        </a:xfrm>
        <a:prstGeom prst="rect">
          <a:avLst/>
        </a:prstGeom>
      </xdr:spPr>
    </xdr:pic>
    <xdr:clientData/>
  </xdr:twoCellAnchor>
  <xdr:twoCellAnchor editAs="oneCell">
    <xdr:from>
      <xdr:col>1</xdr:col>
      <xdr:colOff>0</xdr:colOff>
      <xdr:row>1081</xdr:row>
      <xdr:rowOff>0</xdr:rowOff>
    </xdr:from>
    <xdr:to>
      <xdr:col>9</xdr:col>
      <xdr:colOff>324971</xdr:colOff>
      <xdr:row>1099</xdr:row>
      <xdr:rowOff>62606</xdr:rowOff>
    </xdr:to>
    <xdr:pic>
      <xdr:nvPicPr>
        <xdr:cNvPr id="77" name="図 76"/>
        <xdr:cNvPicPr>
          <a:picLocks noChangeAspect="1"/>
        </xdr:cNvPicPr>
      </xdr:nvPicPr>
      <xdr:blipFill>
        <a:blip xmlns:r="http://schemas.openxmlformats.org/officeDocument/2006/relationships" r:embed="rId41"/>
        <a:stretch>
          <a:fillRect/>
        </a:stretch>
      </xdr:blipFill>
      <xdr:spPr>
        <a:xfrm>
          <a:off x="470647" y="242271176"/>
          <a:ext cx="5255559" cy="4096724"/>
        </a:xfrm>
        <a:prstGeom prst="rect">
          <a:avLst/>
        </a:prstGeom>
      </xdr:spPr>
    </xdr:pic>
    <xdr:clientData/>
  </xdr:twoCellAnchor>
  <xdr:twoCellAnchor editAs="oneCell">
    <xdr:from>
      <xdr:col>1</xdr:col>
      <xdr:colOff>11206</xdr:colOff>
      <xdr:row>1100</xdr:row>
      <xdr:rowOff>44824</xdr:rowOff>
    </xdr:from>
    <xdr:to>
      <xdr:col>17</xdr:col>
      <xdr:colOff>550029</xdr:colOff>
      <xdr:row>1121</xdr:row>
      <xdr:rowOff>109783</xdr:rowOff>
    </xdr:to>
    <xdr:pic>
      <xdr:nvPicPr>
        <xdr:cNvPr id="79" name="図 78"/>
        <xdr:cNvPicPr>
          <a:picLocks noChangeAspect="1"/>
        </xdr:cNvPicPr>
      </xdr:nvPicPr>
      <xdr:blipFill>
        <a:blip xmlns:r="http://schemas.openxmlformats.org/officeDocument/2006/relationships" r:embed="rId42"/>
        <a:stretch>
          <a:fillRect/>
        </a:stretch>
      </xdr:blipFill>
      <xdr:spPr>
        <a:xfrm>
          <a:off x="481853" y="246574236"/>
          <a:ext cx="10400000" cy="4771429"/>
        </a:xfrm>
        <a:prstGeom prst="rect">
          <a:avLst/>
        </a:prstGeom>
      </xdr:spPr>
    </xdr:pic>
    <xdr:clientData/>
  </xdr:twoCellAnchor>
  <xdr:twoCellAnchor editAs="oneCell">
    <xdr:from>
      <xdr:col>1</xdr:col>
      <xdr:colOff>44824</xdr:colOff>
      <xdr:row>1153</xdr:row>
      <xdr:rowOff>44824</xdr:rowOff>
    </xdr:from>
    <xdr:to>
      <xdr:col>16</xdr:col>
      <xdr:colOff>333304</xdr:colOff>
      <xdr:row>1182</xdr:row>
      <xdr:rowOff>50174</xdr:rowOff>
    </xdr:to>
    <xdr:pic>
      <xdr:nvPicPr>
        <xdr:cNvPr id="80" name="図 79"/>
        <xdr:cNvPicPr>
          <a:picLocks noChangeAspect="1"/>
        </xdr:cNvPicPr>
      </xdr:nvPicPr>
      <xdr:blipFill>
        <a:blip xmlns:r="http://schemas.openxmlformats.org/officeDocument/2006/relationships" r:embed="rId43"/>
        <a:stretch>
          <a:fillRect/>
        </a:stretch>
      </xdr:blipFill>
      <xdr:spPr>
        <a:xfrm>
          <a:off x="515471" y="258452471"/>
          <a:ext cx="9533333" cy="6504762"/>
        </a:xfrm>
        <a:prstGeom prst="rect">
          <a:avLst/>
        </a:prstGeom>
      </xdr:spPr>
    </xdr:pic>
    <xdr:clientData/>
  </xdr:twoCellAnchor>
  <xdr:twoCellAnchor editAs="oneCell">
    <xdr:from>
      <xdr:col>1</xdr:col>
      <xdr:colOff>44823</xdr:colOff>
      <xdr:row>1123</xdr:row>
      <xdr:rowOff>78442</xdr:rowOff>
    </xdr:from>
    <xdr:to>
      <xdr:col>16</xdr:col>
      <xdr:colOff>476160</xdr:colOff>
      <xdr:row>1151</xdr:row>
      <xdr:rowOff>193624</xdr:rowOff>
    </xdr:to>
    <xdr:pic>
      <xdr:nvPicPr>
        <xdr:cNvPr id="81" name="図 80"/>
        <xdr:cNvPicPr>
          <a:picLocks noChangeAspect="1"/>
        </xdr:cNvPicPr>
      </xdr:nvPicPr>
      <xdr:blipFill>
        <a:blip xmlns:r="http://schemas.openxmlformats.org/officeDocument/2006/relationships" r:embed="rId44"/>
        <a:stretch>
          <a:fillRect/>
        </a:stretch>
      </xdr:blipFill>
      <xdr:spPr>
        <a:xfrm>
          <a:off x="515470" y="251762560"/>
          <a:ext cx="9676190" cy="6390476"/>
        </a:xfrm>
        <a:prstGeom prst="rect">
          <a:avLst/>
        </a:prstGeom>
      </xdr:spPr>
    </xdr:pic>
    <xdr:clientData/>
  </xdr:twoCellAnchor>
  <xdr:twoCellAnchor editAs="oneCell">
    <xdr:from>
      <xdr:col>1</xdr:col>
      <xdr:colOff>11206</xdr:colOff>
      <xdr:row>1183</xdr:row>
      <xdr:rowOff>56029</xdr:rowOff>
    </xdr:from>
    <xdr:to>
      <xdr:col>16</xdr:col>
      <xdr:colOff>291353</xdr:colOff>
      <xdr:row>1209</xdr:row>
      <xdr:rowOff>2861</xdr:rowOff>
    </xdr:to>
    <xdr:pic>
      <xdr:nvPicPr>
        <xdr:cNvPr id="83" name="図 82"/>
        <xdr:cNvPicPr>
          <a:picLocks noChangeAspect="1"/>
        </xdr:cNvPicPr>
      </xdr:nvPicPr>
      <xdr:blipFill>
        <a:blip xmlns:r="http://schemas.openxmlformats.org/officeDocument/2006/relationships" r:embed="rId45"/>
        <a:stretch>
          <a:fillRect/>
        </a:stretch>
      </xdr:blipFill>
      <xdr:spPr>
        <a:xfrm>
          <a:off x="481853" y="265187205"/>
          <a:ext cx="9525000" cy="5773891"/>
        </a:xfrm>
        <a:prstGeom prst="rect">
          <a:avLst/>
        </a:prstGeom>
      </xdr:spPr>
    </xdr:pic>
    <xdr:clientData/>
  </xdr:twoCellAnchor>
  <xdr:twoCellAnchor editAs="oneCell">
    <xdr:from>
      <xdr:col>1</xdr:col>
      <xdr:colOff>0</xdr:colOff>
      <xdr:row>1210</xdr:row>
      <xdr:rowOff>0</xdr:rowOff>
    </xdr:from>
    <xdr:to>
      <xdr:col>16</xdr:col>
      <xdr:colOff>475783</xdr:colOff>
      <xdr:row>1229</xdr:row>
      <xdr:rowOff>22412</xdr:rowOff>
    </xdr:to>
    <xdr:pic>
      <xdr:nvPicPr>
        <xdr:cNvPr id="84" name="図 83"/>
        <xdr:cNvPicPr>
          <a:picLocks noChangeAspect="1"/>
        </xdr:cNvPicPr>
      </xdr:nvPicPr>
      <xdr:blipFill>
        <a:blip xmlns:r="http://schemas.openxmlformats.org/officeDocument/2006/relationships" r:embed="rId46"/>
        <a:stretch>
          <a:fillRect/>
        </a:stretch>
      </xdr:blipFill>
      <xdr:spPr>
        <a:xfrm>
          <a:off x="470647" y="271182353"/>
          <a:ext cx="9720636" cy="4280647"/>
        </a:xfrm>
        <a:prstGeom prst="rect">
          <a:avLst/>
        </a:prstGeom>
      </xdr:spPr>
    </xdr:pic>
    <xdr:clientData/>
  </xdr:twoCellAnchor>
  <xdr:twoCellAnchor editAs="oneCell">
    <xdr:from>
      <xdr:col>1</xdr:col>
      <xdr:colOff>33618</xdr:colOff>
      <xdr:row>1230</xdr:row>
      <xdr:rowOff>1680</xdr:rowOff>
    </xdr:from>
    <xdr:to>
      <xdr:col>16</xdr:col>
      <xdr:colOff>483025</xdr:colOff>
      <xdr:row>1248</xdr:row>
      <xdr:rowOff>67234</xdr:rowOff>
    </xdr:to>
    <xdr:pic>
      <xdr:nvPicPr>
        <xdr:cNvPr id="85" name="図 84"/>
        <xdr:cNvPicPr>
          <a:picLocks noChangeAspect="1"/>
        </xdr:cNvPicPr>
      </xdr:nvPicPr>
      <xdr:blipFill>
        <a:blip xmlns:r="http://schemas.openxmlformats.org/officeDocument/2006/relationships" r:embed="rId47"/>
        <a:stretch>
          <a:fillRect/>
        </a:stretch>
      </xdr:blipFill>
      <xdr:spPr>
        <a:xfrm>
          <a:off x="504265" y="275666386"/>
          <a:ext cx="9694260" cy="4099672"/>
        </a:xfrm>
        <a:prstGeom prst="rect">
          <a:avLst/>
        </a:prstGeom>
      </xdr:spPr>
    </xdr:pic>
    <xdr:clientData/>
  </xdr:twoCellAnchor>
  <xdr:twoCellAnchor editAs="oneCell">
    <xdr:from>
      <xdr:col>1</xdr:col>
      <xdr:colOff>0</xdr:colOff>
      <xdr:row>1249</xdr:row>
      <xdr:rowOff>0</xdr:rowOff>
    </xdr:from>
    <xdr:to>
      <xdr:col>15</xdr:col>
      <xdr:colOff>448236</xdr:colOff>
      <xdr:row>1270</xdr:row>
      <xdr:rowOff>70036</xdr:rowOff>
    </xdr:to>
    <xdr:pic>
      <xdr:nvPicPr>
        <xdr:cNvPr id="89" name="図 88"/>
        <xdr:cNvPicPr>
          <a:picLocks noChangeAspect="1"/>
        </xdr:cNvPicPr>
      </xdr:nvPicPr>
      <xdr:blipFill>
        <a:blip xmlns:r="http://schemas.openxmlformats.org/officeDocument/2006/relationships" r:embed="rId48"/>
        <a:stretch>
          <a:fillRect/>
        </a:stretch>
      </xdr:blipFill>
      <xdr:spPr>
        <a:xfrm>
          <a:off x="470647" y="279922941"/>
          <a:ext cx="9076765" cy="4776507"/>
        </a:xfrm>
        <a:prstGeom prst="rect">
          <a:avLst/>
        </a:prstGeom>
      </xdr:spPr>
    </xdr:pic>
    <xdr:clientData/>
  </xdr:twoCellAnchor>
  <xdr:twoCellAnchor editAs="oneCell">
    <xdr:from>
      <xdr:col>1</xdr:col>
      <xdr:colOff>0</xdr:colOff>
      <xdr:row>1271</xdr:row>
      <xdr:rowOff>0</xdr:rowOff>
    </xdr:from>
    <xdr:to>
      <xdr:col>21</xdr:col>
      <xdr:colOff>254481</xdr:colOff>
      <xdr:row>1301</xdr:row>
      <xdr:rowOff>114565</xdr:rowOff>
    </xdr:to>
    <xdr:pic>
      <xdr:nvPicPr>
        <xdr:cNvPr id="109" name="図 108"/>
        <xdr:cNvPicPr>
          <a:picLocks noChangeAspect="1"/>
        </xdr:cNvPicPr>
      </xdr:nvPicPr>
      <xdr:blipFill>
        <a:blip xmlns:r="http://schemas.openxmlformats.org/officeDocument/2006/relationships" r:embed="rId49"/>
        <a:stretch>
          <a:fillRect/>
        </a:stretch>
      </xdr:blipFill>
      <xdr:spPr>
        <a:xfrm>
          <a:off x="470647" y="284853529"/>
          <a:ext cx="12580952" cy="6838095"/>
        </a:xfrm>
        <a:prstGeom prst="rect">
          <a:avLst/>
        </a:prstGeom>
      </xdr:spPr>
    </xdr:pic>
    <xdr:clientData/>
  </xdr:twoCellAnchor>
  <xdr:twoCellAnchor editAs="oneCell">
    <xdr:from>
      <xdr:col>1</xdr:col>
      <xdr:colOff>0</xdr:colOff>
      <xdr:row>1302</xdr:row>
      <xdr:rowOff>0</xdr:rowOff>
    </xdr:from>
    <xdr:to>
      <xdr:col>26</xdr:col>
      <xdr:colOff>487150</xdr:colOff>
      <xdr:row>1334</xdr:row>
      <xdr:rowOff>66330</xdr:rowOff>
    </xdr:to>
    <xdr:pic>
      <xdr:nvPicPr>
        <xdr:cNvPr id="112" name="図 111"/>
        <xdr:cNvPicPr>
          <a:picLocks noChangeAspect="1"/>
        </xdr:cNvPicPr>
      </xdr:nvPicPr>
      <xdr:blipFill>
        <a:blip xmlns:r="http://schemas.openxmlformats.org/officeDocument/2006/relationships" r:embed="rId50"/>
        <a:stretch>
          <a:fillRect/>
        </a:stretch>
      </xdr:blipFill>
      <xdr:spPr>
        <a:xfrm>
          <a:off x="470647" y="291801176"/>
          <a:ext cx="15895238" cy="72380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tabSelected="1" zoomScaleNormal="100" workbookViewId="0">
      <pane xSplit="1" ySplit="8" topLeftCell="B9" activePane="bottomRight" state="frozen"/>
      <selection pane="topRight" activeCell="B1" sqref="B1"/>
      <selection pane="bottomLeft" activeCell="A9" sqref="A9"/>
      <selection pane="bottomRight" activeCell="H62" sqref="H62"/>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22" x14ac:dyDescent="0.4">
      <c r="A1" s="1" t="s">
        <v>7</v>
      </c>
      <c r="C1" t="s">
        <v>67</v>
      </c>
    </row>
    <row r="2" spans="1:22" x14ac:dyDescent="0.4">
      <c r="A2" s="1" t="s">
        <v>8</v>
      </c>
      <c r="C2" t="s">
        <v>22</v>
      </c>
    </row>
    <row r="3" spans="1:22" x14ac:dyDescent="0.4">
      <c r="A3" s="1" t="s">
        <v>10</v>
      </c>
      <c r="C3" s="26">
        <v>100000</v>
      </c>
    </row>
    <row r="4" spans="1:22" x14ac:dyDescent="0.4">
      <c r="A4" s="1" t="s">
        <v>11</v>
      </c>
      <c r="C4" s="26" t="s">
        <v>13</v>
      </c>
    </row>
    <row r="5" spans="1:22" ht="19.5" thickBot="1" x14ac:dyDescent="0.45">
      <c r="A5" s="1" t="s">
        <v>12</v>
      </c>
      <c r="C5" s="26" t="s">
        <v>34</v>
      </c>
      <c r="Q5" s="110" t="s">
        <v>39</v>
      </c>
      <c r="R5" s="110">
        <v>1459</v>
      </c>
      <c r="S5" s="110" t="s">
        <v>44</v>
      </c>
      <c r="T5" s="110">
        <f>IF(T6&gt;0,R6-R8,R6-R5)</f>
        <v>211</v>
      </c>
      <c r="U5" s="200">
        <f>ABS(T5/(R6-R7))</f>
        <v>0.59773371104815864</v>
      </c>
      <c r="V5" s="201" t="s">
        <v>88</v>
      </c>
    </row>
    <row r="6" spans="1:22" ht="19.5" thickBot="1" x14ac:dyDescent="0.45">
      <c r="A6" s="21" t="s">
        <v>0</v>
      </c>
      <c r="B6" s="21" t="s">
        <v>1</v>
      </c>
      <c r="C6" s="21" t="s">
        <v>1</v>
      </c>
      <c r="D6" s="42" t="s">
        <v>25</v>
      </c>
      <c r="E6" s="22"/>
      <c r="F6" s="23"/>
      <c r="G6" s="140" t="s">
        <v>3</v>
      </c>
      <c r="H6" s="141"/>
      <c r="I6" s="147"/>
      <c r="J6" s="140" t="s">
        <v>23</v>
      </c>
      <c r="K6" s="141"/>
      <c r="L6" s="147"/>
      <c r="M6" s="140" t="s">
        <v>24</v>
      </c>
      <c r="N6" s="141"/>
      <c r="O6" s="147"/>
      <c r="Q6" s="110" t="s">
        <v>40</v>
      </c>
      <c r="R6" s="110">
        <v>1670</v>
      </c>
      <c r="S6" s="110" t="s">
        <v>43</v>
      </c>
      <c r="T6" s="110">
        <f>R8-R5</f>
        <v>-29</v>
      </c>
      <c r="U6" s="200">
        <f>ABS(T6/(R6-R7))</f>
        <v>8.2152974504249299E-2</v>
      </c>
      <c r="V6" s="202" t="s">
        <v>87</v>
      </c>
    </row>
    <row r="7" spans="1:22" ht="19.5" thickBot="1" x14ac:dyDescent="0.45">
      <c r="A7" s="24"/>
      <c r="B7" s="24" t="s">
        <v>2</v>
      </c>
      <c r="C7" s="46" t="s">
        <v>29</v>
      </c>
      <c r="D7" s="11">
        <v>1.27</v>
      </c>
      <c r="E7" s="12">
        <v>1.5</v>
      </c>
      <c r="F7" s="13">
        <v>2</v>
      </c>
      <c r="G7" s="11">
        <v>1.27</v>
      </c>
      <c r="H7" s="12">
        <v>1.5</v>
      </c>
      <c r="I7" s="13">
        <v>2</v>
      </c>
      <c r="J7" s="11">
        <v>1.27</v>
      </c>
      <c r="K7" s="12">
        <v>1.5</v>
      </c>
      <c r="L7" s="13">
        <v>2</v>
      </c>
      <c r="M7" s="11">
        <v>1.27</v>
      </c>
      <c r="N7" s="12">
        <v>1.5</v>
      </c>
      <c r="O7" s="13">
        <v>2</v>
      </c>
      <c r="Q7" s="110" t="s">
        <v>41</v>
      </c>
      <c r="R7" s="111">
        <v>1317</v>
      </c>
      <c r="S7" s="110" t="s">
        <v>45</v>
      </c>
      <c r="T7" s="110">
        <f>IF(T6&gt;0,R5-R7,R8-R7)</f>
        <v>113</v>
      </c>
      <c r="U7" s="200">
        <f>ABS(T7/(R6-R7))</f>
        <v>0.32011331444759206</v>
      </c>
      <c r="V7" s="201" t="s">
        <v>88</v>
      </c>
    </row>
    <row r="8" spans="1:22" ht="19.5" thickBot="1" x14ac:dyDescent="0.45">
      <c r="A8" s="123" t="s">
        <v>9</v>
      </c>
      <c r="B8" s="10"/>
      <c r="C8" s="43"/>
      <c r="D8" s="15"/>
      <c r="E8" s="14"/>
      <c r="F8" s="16"/>
      <c r="G8" s="17">
        <f>C3</f>
        <v>100000</v>
      </c>
      <c r="H8" s="18">
        <f>C3</f>
        <v>100000</v>
      </c>
      <c r="I8" s="19">
        <f>C3</f>
        <v>100000</v>
      </c>
      <c r="J8" s="144" t="s">
        <v>23</v>
      </c>
      <c r="K8" s="145"/>
      <c r="L8" s="146"/>
      <c r="M8" s="144"/>
      <c r="N8" s="145"/>
      <c r="O8" s="146"/>
      <c r="Q8" s="110" t="s">
        <v>42</v>
      </c>
      <c r="R8" s="110">
        <v>1430</v>
      </c>
      <c r="S8" s="203" t="s">
        <v>89</v>
      </c>
    </row>
    <row r="9" spans="1:22" x14ac:dyDescent="0.4">
      <c r="A9" s="124">
        <v>1</v>
      </c>
      <c r="B9" s="100">
        <v>44160</v>
      </c>
      <c r="C9" s="101">
        <v>1</v>
      </c>
      <c r="D9" s="102">
        <v>-1</v>
      </c>
      <c r="E9" s="103">
        <v>-1</v>
      </c>
      <c r="F9" s="104">
        <v>-1</v>
      </c>
      <c r="G9" s="20">
        <f>IF(D9="","",G8+M9)</f>
        <v>97000</v>
      </c>
      <c r="H9" s="20">
        <f>IF(E9="","",H8+N9)</f>
        <v>97000</v>
      </c>
      <c r="I9" s="20">
        <f>IF(F9="","",I8+O9)</f>
        <v>97000</v>
      </c>
      <c r="J9" s="36">
        <f t="shared" ref="J9:L12" si="0">IF(G8="","",G8*0.03)</f>
        <v>3000</v>
      </c>
      <c r="K9" s="37">
        <f t="shared" si="0"/>
        <v>3000</v>
      </c>
      <c r="L9" s="38">
        <f t="shared" si="0"/>
        <v>3000</v>
      </c>
      <c r="M9" s="36">
        <f t="shared" ref="M9:O12" si="1">IF(D9="","",J9*D9)</f>
        <v>-3000</v>
      </c>
      <c r="N9" s="37">
        <f t="shared" si="1"/>
        <v>-3000</v>
      </c>
      <c r="O9" s="38">
        <f t="shared" si="1"/>
        <v>-3000</v>
      </c>
      <c r="P9" s="35" t="s">
        <v>70</v>
      </c>
      <c r="Q9" s="35"/>
      <c r="R9" s="35"/>
    </row>
    <row r="10" spans="1:22" x14ac:dyDescent="0.4">
      <c r="A10" s="124">
        <v>2</v>
      </c>
      <c r="B10" s="105">
        <v>44062</v>
      </c>
      <c r="C10" s="106">
        <v>2</v>
      </c>
      <c r="D10" s="107">
        <v>-1</v>
      </c>
      <c r="E10" s="98">
        <v>-1</v>
      </c>
      <c r="F10" s="62">
        <v>-1</v>
      </c>
      <c r="G10" s="20">
        <f t="shared" ref="G10:G42" si="2">IF(D10="","",G9+M10)</f>
        <v>94090</v>
      </c>
      <c r="H10" s="20">
        <f t="shared" ref="H10:H42" si="3">IF(E10="","",H9+N10)</f>
        <v>94090</v>
      </c>
      <c r="I10" s="20">
        <f t="shared" ref="I10:I42" si="4">IF(F10="","",I9+O10)</f>
        <v>94090</v>
      </c>
      <c r="J10" s="39">
        <f t="shared" si="0"/>
        <v>2910</v>
      </c>
      <c r="K10" s="40">
        <f t="shared" si="0"/>
        <v>2910</v>
      </c>
      <c r="L10" s="41">
        <f t="shared" si="0"/>
        <v>2910</v>
      </c>
      <c r="M10" s="39">
        <f t="shared" si="1"/>
        <v>-2910</v>
      </c>
      <c r="N10" s="40">
        <f t="shared" si="1"/>
        <v>-2910</v>
      </c>
      <c r="O10" s="41">
        <f t="shared" si="1"/>
        <v>-2910</v>
      </c>
      <c r="P10" s="35" t="s">
        <v>68</v>
      </c>
      <c r="Q10" s="35"/>
      <c r="R10" s="35"/>
    </row>
    <row r="11" spans="1:22" x14ac:dyDescent="0.4">
      <c r="A11" s="124">
        <v>3</v>
      </c>
      <c r="B11" s="105">
        <v>43999</v>
      </c>
      <c r="C11" s="106">
        <v>2</v>
      </c>
      <c r="D11" s="107">
        <v>1.27</v>
      </c>
      <c r="E11" s="98">
        <v>1.5</v>
      </c>
      <c r="F11" s="62">
        <v>2</v>
      </c>
      <c r="G11" s="20">
        <f t="shared" si="2"/>
        <v>97674.828999999998</v>
      </c>
      <c r="H11" s="20">
        <f t="shared" si="3"/>
        <v>98324.05</v>
      </c>
      <c r="I11" s="20">
        <f t="shared" si="4"/>
        <v>99735.4</v>
      </c>
      <c r="J11" s="39">
        <f t="shared" si="0"/>
        <v>2822.7</v>
      </c>
      <c r="K11" s="40">
        <f t="shared" si="0"/>
        <v>2822.7</v>
      </c>
      <c r="L11" s="41">
        <f t="shared" si="0"/>
        <v>2822.7</v>
      </c>
      <c r="M11" s="39">
        <f t="shared" si="1"/>
        <v>3584.8289999999997</v>
      </c>
      <c r="N11" s="40">
        <f t="shared" si="1"/>
        <v>4234.0499999999993</v>
      </c>
      <c r="O11" s="41">
        <f t="shared" si="1"/>
        <v>5645.4</v>
      </c>
      <c r="P11" s="35"/>
      <c r="Q11" s="35"/>
      <c r="R11" s="35"/>
    </row>
    <row r="12" spans="1:22" x14ac:dyDescent="0.4">
      <c r="A12" s="124">
        <v>4</v>
      </c>
      <c r="B12" s="105">
        <v>43993</v>
      </c>
      <c r="C12" s="106">
        <v>2</v>
      </c>
      <c r="D12" s="107">
        <v>1.27</v>
      </c>
      <c r="E12" s="98">
        <v>1.5</v>
      </c>
      <c r="F12" s="62">
        <v>2</v>
      </c>
      <c r="G12" s="20">
        <f t="shared" si="2"/>
        <v>101396.23998489999</v>
      </c>
      <c r="H12" s="20">
        <f t="shared" si="3"/>
        <v>102748.63225000001</v>
      </c>
      <c r="I12" s="20">
        <f t="shared" si="4"/>
        <v>105719.52399999999</v>
      </c>
      <c r="J12" s="39">
        <f t="shared" si="0"/>
        <v>2930.24487</v>
      </c>
      <c r="K12" s="40">
        <f t="shared" si="0"/>
        <v>2949.7215000000001</v>
      </c>
      <c r="L12" s="41">
        <f t="shared" si="0"/>
        <v>2992.0619999999999</v>
      </c>
      <c r="M12" s="39">
        <f t="shared" si="1"/>
        <v>3721.4109849000001</v>
      </c>
      <c r="N12" s="40">
        <f t="shared" si="1"/>
        <v>4424.5822500000004</v>
      </c>
      <c r="O12" s="41">
        <f t="shared" si="1"/>
        <v>5984.1239999999998</v>
      </c>
      <c r="P12" s="35"/>
      <c r="Q12" s="35"/>
      <c r="R12" s="35"/>
    </row>
    <row r="13" spans="1:22" x14ac:dyDescent="0.4">
      <c r="A13" s="124">
        <v>5</v>
      </c>
      <c r="B13" s="105">
        <v>43941</v>
      </c>
      <c r="C13" s="106">
        <v>1</v>
      </c>
      <c r="D13" s="107">
        <v>-1</v>
      </c>
      <c r="E13" s="98">
        <v>-1</v>
      </c>
      <c r="F13" s="62">
        <v>-1</v>
      </c>
      <c r="G13" s="20">
        <f t="shared" si="2"/>
        <v>98354.352785352996</v>
      </c>
      <c r="H13" s="20">
        <f t="shared" si="3"/>
        <v>99666.173282500007</v>
      </c>
      <c r="I13" s="20">
        <f t="shared" si="4"/>
        <v>102547.93827999999</v>
      </c>
      <c r="J13" s="39">
        <f t="shared" ref="J13:J58" si="5">IF(G12="","",G12*0.03)</f>
        <v>3041.8871995469995</v>
      </c>
      <c r="K13" s="40">
        <f t="shared" ref="K13:K58" si="6">IF(H12="","",H12*0.03)</f>
        <v>3082.4589675000002</v>
      </c>
      <c r="L13" s="41">
        <f t="shared" ref="L13:L58" si="7">IF(I12="","",I12*0.03)</f>
        <v>3171.5857199999996</v>
      </c>
      <c r="M13" s="39">
        <f t="shared" ref="M13:M58" si="8">IF(D13="","",J13*D13)</f>
        <v>-3041.8871995469995</v>
      </c>
      <c r="N13" s="40">
        <f t="shared" ref="N13:N58" si="9">IF(E13="","",K13*E13)</f>
        <v>-3082.4589675000002</v>
      </c>
      <c r="O13" s="41">
        <f t="shared" ref="O13:O58" si="10">IF(F13="","",L13*F13)</f>
        <v>-3171.5857199999996</v>
      </c>
      <c r="P13" s="35" t="s">
        <v>69</v>
      </c>
      <c r="Q13" s="35"/>
      <c r="R13" s="35"/>
    </row>
    <row r="14" spans="1:22" x14ac:dyDescent="0.4">
      <c r="A14" s="124">
        <v>6</v>
      </c>
      <c r="B14" s="105">
        <v>43920</v>
      </c>
      <c r="C14" s="106">
        <v>2</v>
      </c>
      <c r="D14" s="107">
        <v>1.27</v>
      </c>
      <c r="E14" s="98">
        <v>1.5</v>
      </c>
      <c r="F14" s="63">
        <v>2</v>
      </c>
      <c r="G14" s="20">
        <f t="shared" si="2"/>
        <v>102101.65362647494</v>
      </c>
      <c r="H14" s="20">
        <f t="shared" si="3"/>
        <v>104151.15108021251</v>
      </c>
      <c r="I14" s="20">
        <f t="shared" si="4"/>
        <v>108700.81457679998</v>
      </c>
      <c r="J14" s="39">
        <f t="shared" si="5"/>
        <v>2950.6305835605899</v>
      </c>
      <c r="K14" s="40">
        <f t="shared" si="6"/>
        <v>2989.9851984750003</v>
      </c>
      <c r="L14" s="41">
        <f t="shared" si="7"/>
        <v>3076.4381483999996</v>
      </c>
      <c r="M14" s="39">
        <f t="shared" si="8"/>
        <v>3747.3008411219494</v>
      </c>
      <c r="N14" s="40">
        <f t="shared" si="9"/>
        <v>4484.9777977125004</v>
      </c>
      <c r="O14" s="41">
        <f t="shared" si="10"/>
        <v>6152.8762967999992</v>
      </c>
      <c r="P14" s="35" t="s">
        <v>77</v>
      </c>
      <c r="Q14" s="35"/>
      <c r="R14" s="35"/>
    </row>
    <row r="15" spans="1:22" x14ac:dyDescent="0.4">
      <c r="A15" s="124">
        <v>7</v>
      </c>
      <c r="B15" s="105">
        <v>43885</v>
      </c>
      <c r="C15" s="106">
        <v>2</v>
      </c>
      <c r="D15" s="107">
        <v>1.27</v>
      </c>
      <c r="E15" s="98">
        <v>1.5</v>
      </c>
      <c r="F15" s="62">
        <v>2</v>
      </c>
      <c r="G15" s="20">
        <f t="shared" si="2"/>
        <v>105991.72662964364</v>
      </c>
      <c r="H15" s="20">
        <f t="shared" si="3"/>
        <v>108837.95287882208</v>
      </c>
      <c r="I15" s="20">
        <f t="shared" si="4"/>
        <v>115222.86345140797</v>
      </c>
      <c r="J15" s="39">
        <f t="shared" si="5"/>
        <v>3063.0496087942483</v>
      </c>
      <c r="K15" s="40">
        <f t="shared" si="6"/>
        <v>3124.5345324063751</v>
      </c>
      <c r="L15" s="41">
        <f t="shared" si="7"/>
        <v>3261.0244373039991</v>
      </c>
      <c r="M15" s="39">
        <f t="shared" si="8"/>
        <v>3890.0730031686953</v>
      </c>
      <c r="N15" s="40">
        <f t="shared" si="9"/>
        <v>4686.8017986095629</v>
      </c>
      <c r="O15" s="41">
        <f t="shared" si="10"/>
        <v>6522.0488746079982</v>
      </c>
      <c r="P15" s="35"/>
      <c r="Q15" s="35"/>
      <c r="R15" s="35"/>
    </row>
    <row r="16" spans="1:22" x14ac:dyDescent="0.4">
      <c r="A16" s="124">
        <v>8</v>
      </c>
      <c r="B16" s="105">
        <v>43882</v>
      </c>
      <c r="C16" s="106">
        <v>1</v>
      </c>
      <c r="D16" s="107">
        <v>-1</v>
      </c>
      <c r="E16" s="98">
        <v>-1</v>
      </c>
      <c r="F16" s="62">
        <v>-1</v>
      </c>
      <c r="G16" s="20">
        <f t="shared" si="2"/>
        <v>102811.97483075433</v>
      </c>
      <c r="H16" s="20">
        <f t="shared" si="3"/>
        <v>105572.81429245742</v>
      </c>
      <c r="I16" s="20">
        <f t="shared" si="4"/>
        <v>111766.17754786574</v>
      </c>
      <c r="J16" s="39">
        <f t="shared" si="5"/>
        <v>3179.7517988893092</v>
      </c>
      <c r="K16" s="40">
        <f t="shared" si="6"/>
        <v>3265.1385863646624</v>
      </c>
      <c r="L16" s="41">
        <f t="shared" si="7"/>
        <v>3456.685903542239</v>
      </c>
      <c r="M16" s="39">
        <f t="shared" si="8"/>
        <v>-3179.7517988893092</v>
      </c>
      <c r="N16" s="40">
        <f t="shared" si="9"/>
        <v>-3265.1385863646624</v>
      </c>
      <c r="O16" s="41">
        <f t="shared" si="10"/>
        <v>-3456.685903542239</v>
      </c>
      <c r="P16" s="35" t="s">
        <v>71</v>
      </c>
      <c r="Q16" s="35"/>
      <c r="R16" s="35"/>
    </row>
    <row r="17" spans="1:18" x14ac:dyDescent="0.4">
      <c r="A17" s="124">
        <v>9</v>
      </c>
      <c r="B17" s="105">
        <v>43864</v>
      </c>
      <c r="C17" s="106">
        <v>1</v>
      </c>
      <c r="D17" s="107">
        <v>-1</v>
      </c>
      <c r="E17" s="98">
        <v>-1</v>
      </c>
      <c r="F17" s="62">
        <v>-1</v>
      </c>
      <c r="G17" s="20">
        <f t="shared" si="2"/>
        <v>99727.615585831707</v>
      </c>
      <c r="H17" s="20">
        <f t="shared" si="3"/>
        <v>102405.6298636837</v>
      </c>
      <c r="I17" s="20">
        <f t="shared" si="4"/>
        <v>108413.19222142977</v>
      </c>
      <c r="J17" s="39">
        <f t="shared" si="5"/>
        <v>3084.3592449226298</v>
      </c>
      <c r="K17" s="40">
        <f t="shared" si="6"/>
        <v>3167.1844287737226</v>
      </c>
      <c r="L17" s="41">
        <f t="shared" si="7"/>
        <v>3352.9853264359722</v>
      </c>
      <c r="M17" s="39">
        <f t="shared" si="8"/>
        <v>-3084.3592449226298</v>
      </c>
      <c r="N17" s="40">
        <f t="shared" si="9"/>
        <v>-3167.1844287737226</v>
      </c>
      <c r="O17" s="41">
        <f t="shared" si="10"/>
        <v>-3352.9853264359722</v>
      </c>
      <c r="P17" s="128" t="s">
        <v>72</v>
      </c>
      <c r="Q17" s="35"/>
      <c r="R17" s="35"/>
    </row>
    <row r="18" spans="1:18" x14ac:dyDescent="0.4">
      <c r="A18" s="124">
        <v>10</v>
      </c>
      <c r="B18" s="105">
        <v>43853</v>
      </c>
      <c r="C18" s="106">
        <v>2</v>
      </c>
      <c r="D18" s="107">
        <v>1.27</v>
      </c>
      <c r="E18" s="98">
        <v>1.5</v>
      </c>
      <c r="F18" s="63">
        <v>2</v>
      </c>
      <c r="G18" s="20">
        <f t="shared" si="2"/>
        <v>103527.2377396519</v>
      </c>
      <c r="H18" s="20">
        <f t="shared" si="3"/>
        <v>107013.88320754947</v>
      </c>
      <c r="I18" s="20">
        <f t="shared" si="4"/>
        <v>114917.98375471555</v>
      </c>
      <c r="J18" s="39">
        <f t="shared" si="5"/>
        <v>2991.828467574951</v>
      </c>
      <c r="K18" s="40">
        <f t="shared" si="6"/>
        <v>3072.1688959105109</v>
      </c>
      <c r="L18" s="41">
        <f t="shared" si="7"/>
        <v>3252.3957666428928</v>
      </c>
      <c r="M18" s="39">
        <f t="shared" si="8"/>
        <v>3799.622153820188</v>
      </c>
      <c r="N18" s="40">
        <f t="shared" si="9"/>
        <v>4608.2533438657665</v>
      </c>
      <c r="O18" s="41">
        <f t="shared" si="10"/>
        <v>6504.7915332857856</v>
      </c>
      <c r="P18" s="35" t="s">
        <v>73</v>
      </c>
      <c r="Q18" s="35"/>
      <c r="R18" s="35"/>
    </row>
    <row r="19" spans="1:18" x14ac:dyDescent="0.4">
      <c r="A19" s="124">
        <v>11</v>
      </c>
      <c r="B19" s="199">
        <v>43816</v>
      </c>
      <c r="C19" s="106">
        <v>1</v>
      </c>
      <c r="D19" s="107">
        <v>-1</v>
      </c>
      <c r="E19" s="98">
        <v>-1</v>
      </c>
      <c r="F19" s="62">
        <v>-1</v>
      </c>
      <c r="G19" s="20">
        <f t="shared" si="2"/>
        <v>100421.42060746235</v>
      </c>
      <c r="H19" s="20">
        <f t="shared" si="3"/>
        <v>103803.46671132298</v>
      </c>
      <c r="I19" s="20">
        <f t="shared" si="4"/>
        <v>111470.44424207408</v>
      </c>
      <c r="J19" s="39">
        <f t="shared" si="5"/>
        <v>3105.817132189557</v>
      </c>
      <c r="K19" s="40">
        <f t="shared" si="6"/>
        <v>3210.416496226484</v>
      </c>
      <c r="L19" s="41">
        <f t="shared" si="7"/>
        <v>3447.5395126414664</v>
      </c>
      <c r="M19" s="39">
        <f t="shared" si="8"/>
        <v>-3105.817132189557</v>
      </c>
      <c r="N19" s="40">
        <f t="shared" si="9"/>
        <v>-3210.416496226484</v>
      </c>
      <c r="O19" s="41">
        <f t="shared" si="10"/>
        <v>-3447.5395126414664</v>
      </c>
      <c r="P19" s="128" t="s">
        <v>74</v>
      </c>
      <c r="Q19" s="35"/>
      <c r="R19" s="35"/>
    </row>
    <row r="20" spans="1:18" x14ac:dyDescent="0.4">
      <c r="A20" s="124">
        <v>12</v>
      </c>
      <c r="B20" s="105">
        <v>44174</v>
      </c>
      <c r="C20" s="106">
        <v>2</v>
      </c>
      <c r="D20" s="107">
        <v>-1</v>
      </c>
      <c r="E20" s="98">
        <v>-1</v>
      </c>
      <c r="F20" s="62">
        <v>-1</v>
      </c>
      <c r="G20" s="20">
        <f t="shared" si="2"/>
        <v>97408.777989238486</v>
      </c>
      <c r="H20" s="20">
        <f t="shared" si="3"/>
        <v>100689.3627099833</v>
      </c>
      <c r="I20" s="20">
        <f t="shared" si="4"/>
        <v>108126.33091481186</v>
      </c>
      <c r="J20" s="39">
        <f t="shared" si="5"/>
        <v>3012.6426182238706</v>
      </c>
      <c r="K20" s="40">
        <f t="shared" si="6"/>
        <v>3114.1040013396891</v>
      </c>
      <c r="L20" s="41">
        <f t="shared" si="7"/>
        <v>3344.1133272622224</v>
      </c>
      <c r="M20" s="39">
        <f t="shared" si="8"/>
        <v>-3012.6426182238706</v>
      </c>
      <c r="N20" s="40">
        <f t="shared" si="9"/>
        <v>-3114.1040013396891</v>
      </c>
      <c r="O20" s="41">
        <f t="shared" si="10"/>
        <v>-3344.1133272622224</v>
      </c>
      <c r="P20" s="35" t="s">
        <v>71</v>
      </c>
      <c r="Q20" s="35"/>
      <c r="R20" s="35"/>
    </row>
    <row r="21" spans="1:18" x14ac:dyDescent="0.4">
      <c r="A21" s="124">
        <v>13</v>
      </c>
      <c r="B21" s="105">
        <v>44167</v>
      </c>
      <c r="C21" s="106">
        <v>1</v>
      </c>
      <c r="D21" s="107">
        <v>-1</v>
      </c>
      <c r="E21" s="98">
        <v>-1</v>
      </c>
      <c r="F21" s="62">
        <v>-1</v>
      </c>
      <c r="G21" s="20">
        <f t="shared" si="2"/>
        <v>94486.51464956133</v>
      </c>
      <c r="H21" s="20">
        <f t="shared" si="3"/>
        <v>97668.681828683795</v>
      </c>
      <c r="I21" s="20">
        <f t="shared" si="4"/>
        <v>104882.54098736749</v>
      </c>
      <c r="J21" s="39">
        <f t="shared" si="5"/>
        <v>2922.2633396771544</v>
      </c>
      <c r="K21" s="40">
        <f t="shared" si="6"/>
        <v>3020.6808812994987</v>
      </c>
      <c r="L21" s="41">
        <f t="shared" si="7"/>
        <v>3243.7899274443557</v>
      </c>
      <c r="M21" s="39">
        <f t="shared" si="8"/>
        <v>-2922.2633396771544</v>
      </c>
      <c r="N21" s="40">
        <f t="shared" si="9"/>
        <v>-3020.6808812994987</v>
      </c>
      <c r="O21" s="41">
        <f t="shared" si="10"/>
        <v>-3243.7899274443557</v>
      </c>
      <c r="P21" s="35"/>
      <c r="Q21" s="35"/>
      <c r="R21" s="35"/>
    </row>
    <row r="22" spans="1:18" x14ac:dyDescent="0.4">
      <c r="A22" s="124">
        <v>14</v>
      </c>
      <c r="B22" s="105">
        <v>44162</v>
      </c>
      <c r="C22" s="106">
        <v>1</v>
      </c>
      <c r="D22" s="107">
        <v>1.27</v>
      </c>
      <c r="E22" s="98">
        <v>1.5</v>
      </c>
      <c r="F22" s="62">
        <v>2</v>
      </c>
      <c r="G22" s="20">
        <f t="shared" si="2"/>
        <v>98086.450857709613</v>
      </c>
      <c r="H22" s="20">
        <f t="shared" si="3"/>
        <v>102063.77251097457</v>
      </c>
      <c r="I22" s="20">
        <f t="shared" si="4"/>
        <v>111175.49344660954</v>
      </c>
      <c r="J22" s="39">
        <f t="shared" si="5"/>
        <v>2834.59543948684</v>
      </c>
      <c r="K22" s="40">
        <f t="shared" si="6"/>
        <v>2930.0604548605138</v>
      </c>
      <c r="L22" s="41">
        <f t="shared" si="7"/>
        <v>3146.4762296210247</v>
      </c>
      <c r="M22" s="39">
        <f t="shared" si="8"/>
        <v>3599.9362081482868</v>
      </c>
      <c r="N22" s="40">
        <f t="shared" si="9"/>
        <v>4395.0906822907709</v>
      </c>
      <c r="O22" s="41">
        <f t="shared" si="10"/>
        <v>6292.9524592420494</v>
      </c>
      <c r="P22" s="35" t="s">
        <v>79</v>
      </c>
      <c r="Q22" s="35"/>
      <c r="R22" s="35"/>
    </row>
    <row r="23" spans="1:18" x14ac:dyDescent="0.4">
      <c r="A23" s="124">
        <v>15</v>
      </c>
      <c r="B23" s="105">
        <v>44156</v>
      </c>
      <c r="C23" s="106">
        <v>2</v>
      </c>
      <c r="D23" s="107">
        <v>-1</v>
      </c>
      <c r="E23" s="98">
        <v>-1</v>
      </c>
      <c r="F23" s="62">
        <v>-1</v>
      </c>
      <c r="G23" s="20">
        <f t="shared" si="2"/>
        <v>95143.857331978332</v>
      </c>
      <c r="H23" s="20">
        <f t="shared" si="3"/>
        <v>99001.859335645335</v>
      </c>
      <c r="I23" s="20">
        <f t="shared" si="4"/>
        <v>107840.22864321126</v>
      </c>
      <c r="J23" s="39">
        <f t="shared" si="5"/>
        <v>2942.5935257312881</v>
      </c>
      <c r="K23" s="40">
        <f t="shared" si="6"/>
        <v>3061.9131753292368</v>
      </c>
      <c r="L23" s="41">
        <f t="shared" si="7"/>
        <v>3335.2648033982864</v>
      </c>
      <c r="M23" s="39">
        <f t="shared" si="8"/>
        <v>-2942.5935257312881</v>
      </c>
      <c r="N23" s="40">
        <f t="shared" si="9"/>
        <v>-3061.9131753292368</v>
      </c>
      <c r="O23" s="41">
        <f t="shared" si="10"/>
        <v>-3335.2648033982864</v>
      </c>
      <c r="P23" s="35"/>
      <c r="Q23" s="35"/>
      <c r="R23" s="35"/>
    </row>
    <row r="24" spans="1:18" x14ac:dyDescent="0.4">
      <c r="A24" s="124">
        <v>16</v>
      </c>
      <c r="B24" s="105">
        <v>44134</v>
      </c>
      <c r="C24" s="106">
        <v>1</v>
      </c>
      <c r="D24" s="107">
        <v>1.27</v>
      </c>
      <c r="E24" s="98">
        <v>1.5</v>
      </c>
      <c r="F24" s="63">
        <v>2</v>
      </c>
      <c r="G24" s="20">
        <f t="shared" si="2"/>
        <v>98768.838296326707</v>
      </c>
      <c r="H24" s="20">
        <f t="shared" si="3"/>
        <v>103456.94300574937</v>
      </c>
      <c r="I24" s="20">
        <f t="shared" si="4"/>
        <v>114310.64236180394</v>
      </c>
      <c r="J24" s="39">
        <f t="shared" si="5"/>
        <v>2854.3157199593497</v>
      </c>
      <c r="K24" s="40">
        <f t="shared" si="6"/>
        <v>2970.05578006936</v>
      </c>
      <c r="L24" s="41">
        <f t="shared" si="7"/>
        <v>3235.2068592963378</v>
      </c>
      <c r="M24" s="39">
        <f t="shared" si="8"/>
        <v>3624.9809643483741</v>
      </c>
      <c r="N24" s="40">
        <f t="shared" si="9"/>
        <v>4455.0836701040398</v>
      </c>
      <c r="O24" s="41">
        <f t="shared" si="10"/>
        <v>6470.4137185926757</v>
      </c>
      <c r="P24" s="35"/>
      <c r="Q24" s="35"/>
      <c r="R24" s="35"/>
    </row>
    <row r="25" spans="1:18" x14ac:dyDescent="0.4">
      <c r="A25" s="124">
        <v>17</v>
      </c>
      <c r="B25" s="105">
        <v>44122</v>
      </c>
      <c r="C25" s="106">
        <v>1</v>
      </c>
      <c r="D25" s="107">
        <v>1.27</v>
      </c>
      <c r="E25" s="98">
        <v>1.5</v>
      </c>
      <c r="F25" s="62">
        <v>-1</v>
      </c>
      <c r="G25" s="20">
        <f t="shared" si="2"/>
        <v>102531.93103541675</v>
      </c>
      <c r="H25" s="20">
        <f t="shared" si="3"/>
        <v>108112.50544100809</v>
      </c>
      <c r="I25" s="20">
        <f t="shared" si="4"/>
        <v>110881.32309094982</v>
      </c>
      <c r="J25" s="39">
        <f t="shared" si="5"/>
        <v>2963.0651488898011</v>
      </c>
      <c r="K25" s="40">
        <f t="shared" si="6"/>
        <v>3103.7082901724812</v>
      </c>
      <c r="L25" s="41">
        <f t="shared" si="7"/>
        <v>3429.3192708541183</v>
      </c>
      <c r="M25" s="39">
        <f t="shared" si="8"/>
        <v>3763.0927390900474</v>
      </c>
      <c r="N25" s="40">
        <f t="shared" si="9"/>
        <v>4655.562435258722</v>
      </c>
      <c r="O25" s="41">
        <f t="shared" si="10"/>
        <v>-3429.3192708541183</v>
      </c>
      <c r="P25" s="35" t="s">
        <v>75</v>
      </c>
      <c r="Q25" s="35"/>
      <c r="R25" s="35"/>
    </row>
    <row r="26" spans="1:18" x14ac:dyDescent="0.4">
      <c r="A26" s="124">
        <v>18</v>
      </c>
      <c r="B26" s="105">
        <v>44114</v>
      </c>
      <c r="C26" s="106">
        <v>1</v>
      </c>
      <c r="D26" s="107">
        <v>1.27</v>
      </c>
      <c r="E26" s="98">
        <v>1.5</v>
      </c>
      <c r="F26" s="63">
        <v>2</v>
      </c>
      <c r="G26" s="20">
        <f t="shared" si="2"/>
        <v>106438.39760786614</v>
      </c>
      <c r="H26" s="20">
        <f t="shared" si="3"/>
        <v>112977.56818585345</v>
      </c>
      <c r="I26" s="20">
        <f t="shared" si="4"/>
        <v>117534.20247640682</v>
      </c>
      <c r="J26" s="39">
        <f t="shared" si="5"/>
        <v>3075.9579310625027</v>
      </c>
      <c r="K26" s="40">
        <f t="shared" si="6"/>
        <v>3243.3751632302428</v>
      </c>
      <c r="L26" s="41">
        <f t="shared" si="7"/>
        <v>3326.4396927284947</v>
      </c>
      <c r="M26" s="39">
        <f t="shared" si="8"/>
        <v>3906.4665724493784</v>
      </c>
      <c r="N26" s="40">
        <f t="shared" si="9"/>
        <v>4865.0627448453643</v>
      </c>
      <c r="O26" s="41">
        <f t="shared" si="10"/>
        <v>6652.8793854569894</v>
      </c>
      <c r="P26" s="35" t="s">
        <v>76</v>
      </c>
      <c r="Q26" s="35"/>
      <c r="R26" s="35"/>
    </row>
    <row r="27" spans="1:18" x14ac:dyDescent="0.4">
      <c r="A27" s="124">
        <v>19</v>
      </c>
      <c r="B27" s="105">
        <v>44099</v>
      </c>
      <c r="C27" s="106">
        <v>2</v>
      </c>
      <c r="D27" s="107">
        <v>1.27</v>
      </c>
      <c r="E27" s="98">
        <v>-1</v>
      </c>
      <c r="F27" s="62">
        <v>-1</v>
      </c>
      <c r="G27" s="20">
        <f t="shared" si="2"/>
        <v>110493.70055672583</v>
      </c>
      <c r="H27" s="20">
        <f t="shared" si="3"/>
        <v>109588.24114027785</v>
      </c>
      <c r="I27" s="20">
        <f t="shared" si="4"/>
        <v>114008.17640211461</v>
      </c>
      <c r="J27" s="39">
        <f t="shared" si="5"/>
        <v>3193.1519282359841</v>
      </c>
      <c r="K27" s="40">
        <f t="shared" si="6"/>
        <v>3389.3270455756033</v>
      </c>
      <c r="L27" s="41">
        <f t="shared" si="7"/>
        <v>3526.0260742922046</v>
      </c>
      <c r="M27" s="39">
        <f t="shared" si="8"/>
        <v>4055.3029488596999</v>
      </c>
      <c r="N27" s="40">
        <f t="shared" si="9"/>
        <v>-3389.3270455756033</v>
      </c>
      <c r="O27" s="41">
        <f t="shared" si="10"/>
        <v>-3526.0260742922046</v>
      </c>
      <c r="P27" s="35"/>
      <c r="Q27" s="35"/>
      <c r="R27" s="35"/>
    </row>
    <row r="28" spans="1:18" x14ac:dyDescent="0.4">
      <c r="A28" s="124">
        <v>20</v>
      </c>
      <c r="B28" s="105">
        <v>44094</v>
      </c>
      <c r="C28" s="106">
        <v>2</v>
      </c>
      <c r="D28" s="107">
        <v>1.27</v>
      </c>
      <c r="E28" s="98">
        <v>1.5</v>
      </c>
      <c r="F28" s="63">
        <v>2</v>
      </c>
      <c r="G28" s="20">
        <f t="shared" si="2"/>
        <v>114703.51054793708</v>
      </c>
      <c r="H28" s="20">
        <f t="shared" si="3"/>
        <v>114519.71199159036</v>
      </c>
      <c r="I28" s="20">
        <f t="shared" si="4"/>
        <v>120848.66698624149</v>
      </c>
      <c r="J28" s="39">
        <f t="shared" si="5"/>
        <v>3314.8110167017749</v>
      </c>
      <c r="K28" s="40">
        <f t="shared" si="6"/>
        <v>3287.6472342083352</v>
      </c>
      <c r="L28" s="41">
        <f t="shared" si="7"/>
        <v>3420.2452920634382</v>
      </c>
      <c r="M28" s="39">
        <f t="shared" si="8"/>
        <v>4209.8099912112539</v>
      </c>
      <c r="N28" s="40">
        <f t="shared" si="9"/>
        <v>4931.4708513125024</v>
      </c>
      <c r="O28" s="41">
        <f t="shared" si="10"/>
        <v>6840.4905841268765</v>
      </c>
      <c r="P28" s="35" t="s">
        <v>77</v>
      </c>
      <c r="Q28" s="35"/>
      <c r="R28" s="35"/>
    </row>
    <row r="29" spans="1:18" x14ac:dyDescent="0.4">
      <c r="A29" s="124">
        <v>21</v>
      </c>
      <c r="B29" s="105">
        <v>44094</v>
      </c>
      <c r="C29" s="106">
        <v>2</v>
      </c>
      <c r="D29" s="107">
        <v>1.27</v>
      </c>
      <c r="E29" s="98">
        <v>1.5</v>
      </c>
      <c r="F29" s="63">
        <v>2</v>
      </c>
      <c r="G29" s="20">
        <f t="shared" ref="G29:I30" si="11">IF(D29="","",G28+M29)</f>
        <v>119073.71429981348</v>
      </c>
      <c r="H29" s="20">
        <f t="shared" si="11"/>
        <v>119673.09903121192</v>
      </c>
      <c r="I29" s="20">
        <f t="shared" si="11"/>
        <v>128099.58700541597</v>
      </c>
      <c r="J29" s="39">
        <f t="shared" si="5"/>
        <v>3441.1053164381124</v>
      </c>
      <c r="K29" s="40">
        <f t="shared" si="6"/>
        <v>3435.5913597477106</v>
      </c>
      <c r="L29" s="41">
        <f t="shared" si="7"/>
        <v>3625.4600095872443</v>
      </c>
      <c r="M29" s="39">
        <f t="shared" ref="M29:O30" si="12">IF(D29="","",J29*D29)</f>
        <v>4370.2037518764027</v>
      </c>
      <c r="N29" s="40">
        <f t="shared" si="12"/>
        <v>5153.3870396215661</v>
      </c>
      <c r="O29" s="41">
        <f t="shared" si="12"/>
        <v>7250.9200191744885</v>
      </c>
      <c r="P29" s="35"/>
      <c r="Q29" s="35"/>
      <c r="R29" s="35"/>
    </row>
    <row r="30" spans="1:18" x14ac:dyDescent="0.4">
      <c r="A30" s="124">
        <v>22</v>
      </c>
      <c r="B30" s="105">
        <v>44066</v>
      </c>
      <c r="C30" s="106">
        <v>2</v>
      </c>
      <c r="D30" s="107">
        <v>1.27</v>
      </c>
      <c r="E30" s="98">
        <v>1.5</v>
      </c>
      <c r="F30" s="63">
        <v>2</v>
      </c>
      <c r="G30" s="20">
        <f t="shared" si="11"/>
        <v>123610.42281463637</v>
      </c>
      <c r="H30" s="20">
        <f t="shared" si="11"/>
        <v>125058.38848761647</v>
      </c>
      <c r="I30" s="20">
        <f t="shared" si="11"/>
        <v>135785.56222574093</v>
      </c>
      <c r="J30" s="39">
        <f t="shared" si="5"/>
        <v>3572.2114289944043</v>
      </c>
      <c r="K30" s="40">
        <f t="shared" si="6"/>
        <v>3590.1929709363576</v>
      </c>
      <c r="L30" s="41">
        <f t="shared" si="7"/>
        <v>3842.9876101624791</v>
      </c>
      <c r="M30" s="39">
        <f t="shared" si="12"/>
        <v>4536.7085148228934</v>
      </c>
      <c r="N30" s="40">
        <f t="shared" si="12"/>
        <v>5385.2894564045364</v>
      </c>
      <c r="O30" s="41">
        <f t="shared" si="12"/>
        <v>7685.9752203249582</v>
      </c>
      <c r="P30" s="35"/>
      <c r="Q30" s="35"/>
      <c r="R30" s="35"/>
    </row>
    <row r="31" spans="1:18" x14ac:dyDescent="0.4">
      <c r="A31" s="124">
        <v>23</v>
      </c>
      <c r="B31" s="105">
        <v>44058</v>
      </c>
      <c r="C31" s="106">
        <v>2</v>
      </c>
      <c r="D31" s="107">
        <v>1.27</v>
      </c>
      <c r="E31" s="98">
        <v>1.5</v>
      </c>
      <c r="F31" s="62">
        <v>2</v>
      </c>
      <c r="G31" s="20">
        <f t="shared" si="2"/>
        <v>128319.97992387402</v>
      </c>
      <c r="H31" s="20">
        <f t="shared" si="3"/>
        <v>130686.0159695592</v>
      </c>
      <c r="I31" s="20">
        <f t="shared" si="4"/>
        <v>143932.69595928537</v>
      </c>
      <c r="J31" s="39">
        <f t="shared" si="5"/>
        <v>3708.3126844390913</v>
      </c>
      <c r="K31" s="40">
        <f t="shared" si="6"/>
        <v>3751.7516546284937</v>
      </c>
      <c r="L31" s="41">
        <f t="shared" si="7"/>
        <v>4073.5668667722275</v>
      </c>
      <c r="M31" s="39">
        <f t="shared" si="8"/>
        <v>4709.5571092376458</v>
      </c>
      <c r="N31" s="40">
        <f t="shared" si="9"/>
        <v>5627.6274819427408</v>
      </c>
      <c r="O31" s="41">
        <f t="shared" si="10"/>
        <v>8147.133733544455</v>
      </c>
      <c r="P31" s="127" t="s">
        <v>78</v>
      </c>
      <c r="Q31" s="35"/>
      <c r="R31" s="35"/>
    </row>
    <row r="32" spans="1:18" x14ac:dyDescent="0.4">
      <c r="A32" s="124">
        <v>24</v>
      </c>
      <c r="B32" s="105">
        <v>44014</v>
      </c>
      <c r="C32" s="106">
        <v>2</v>
      </c>
      <c r="D32" s="107">
        <v>1.27</v>
      </c>
      <c r="E32" s="98">
        <v>1.5</v>
      </c>
      <c r="F32" s="63">
        <v>2</v>
      </c>
      <c r="G32" s="20">
        <f t="shared" si="2"/>
        <v>133208.97115897361</v>
      </c>
      <c r="H32" s="20">
        <f t="shared" si="3"/>
        <v>136566.88668818938</v>
      </c>
      <c r="I32" s="20">
        <f t="shared" si="4"/>
        <v>152568.65771684248</v>
      </c>
      <c r="J32" s="39">
        <f t="shared" si="5"/>
        <v>3849.5993977162207</v>
      </c>
      <c r="K32" s="40">
        <f t="shared" si="6"/>
        <v>3920.580479086776</v>
      </c>
      <c r="L32" s="41">
        <f t="shared" si="7"/>
        <v>4317.9808787785605</v>
      </c>
      <c r="M32" s="39">
        <f t="shared" si="8"/>
        <v>4888.9912350996001</v>
      </c>
      <c r="N32" s="40">
        <f t="shared" si="9"/>
        <v>5880.8707186301635</v>
      </c>
      <c r="O32" s="41">
        <f t="shared" si="10"/>
        <v>8635.961757557121</v>
      </c>
      <c r="P32" s="35" t="s">
        <v>77</v>
      </c>
      <c r="Q32" s="35"/>
      <c r="R32" s="35"/>
    </row>
    <row r="33" spans="1:18" x14ac:dyDescent="0.4">
      <c r="A33" s="124">
        <v>25</v>
      </c>
      <c r="B33" s="105">
        <v>43994</v>
      </c>
      <c r="C33" s="106">
        <v>2</v>
      </c>
      <c r="D33" s="107">
        <v>1.27</v>
      </c>
      <c r="E33" s="98">
        <v>1.5</v>
      </c>
      <c r="F33" s="63">
        <v>2</v>
      </c>
      <c r="G33" s="20">
        <f t="shared" si="2"/>
        <v>138284.2329601305</v>
      </c>
      <c r="H33" s="20">
        <f t="shared" si="3"/>
        <v>142712.3965891579</v>
      </c>
      <c r="I33" s="20">
        <f t="shared" si="4"/>
        <v>161722.77717985303</v>
      </c>
      <c r="J33" s="39">
        <f t="shared" si="5"/>
        <v>3996.269134769208</v>
      </c>
      <c r="K33" s="40">
        <f t="shared" si="6"/>
        <v>4097.0066006456809</v>
      </c>
      <c r="L33" s="41">
        <f t="shared" si="7"/>
        <v>4577.0597315052746</v>
      </c>
      <c r="M33" s="39">
        <f t="shared" si="8"/>
        <v>5075.2618011568939</v>
      </c>
      <c r="N33" s="40">
        <f t="shared" si="9"/>
        <v>6145.5099009685218</v>
      </c>
      <c r="O33" s="41">
        <f t="shared" si="10"/>
        <v>9154.1194630105492</v>
      </c>
      <c r="P33" s="127"/>
      <c r="Q33" s="35"/>
      <c r="R33" s="35"/>
    </row>
    <row r="34" spans="1:18" x14ac:dyDescent="0.4">
      <c r="A34" s="124">
        <v>26</v>
      </c>
      <c r="B34" s="105">
        <v>43987</v>
      </c>
      <c r="C34" s="106">
        <v>1</v>
      </c>
      <c r="D34" s="107">
        <v>-1</v>
      </c>
      <c r="E34" s="98">
        <v>-1</v>
      </c>
      <c r="F34" s="62">
        <v>-1</v>
      </c>
      <c r="G34" s="20">
        <f t="shared" si="2"/>
        <v>134135.70597132659</v>
      </c>
      <c r="H34" s="20">
        <f t="shared" si="3"/>
        <v>138431.02469148315</v>
      </c>
      <c r="I34" s="20">
        <f t="shared" si="4"/>
        <v>156871.09386445745</v>
      </c>
      <c r="J34" s="39">
        <f t="shared" si="5"/>
        <v>4148.5269888039147</v>
      </c>
      <c r="K34" s="40">
        <f t="shared" si="6"/>
        <v>4281.3718976747368</v>
      </c>
      <c r="L34" s="41">
        <f t="shared" si="7"/>
        <v>4851.6833153955904</v>
      </c>
      <c r="M34" s="39">
        <f t="shared" si="8"/>
        <v>-4148.5269888039147</v>
      </c>
      <c r="N34" s="40">
        <f t="shared" si="9"/>
        <v>-4281.3718976747368</v>
      </c>
      <c r="O34" s="41">
        <f t="shared" si="10"/>
        <v>-4851.6833153955904</v>
      </c>
      <c r="P34" s="35" t="s">
        <v>80</v>
      </c>
      <c r="Q34" s="35"/>
      <c r="R34" s="35"/>
    </row>
    <row r="35" spans="1:18" x14ac:dyDescent="0.4">
      <c r="A35" s="124">
        <v>27</v>
      </c>
      <c r="B35" s="105">
        <v>43973</v>
      </c>
      <c r="C35" s="106">
        <v>1</v>
      </c>
      <c r="D35" s="107">
        <v>-1</v>
      </c>
      <c r="E35" s="98">
        <v>-1</v>
      </c>
      <c r="F35" s="62">
        <v>-1</v>
      </c>
      <c r="G35" s="20">
        <f t="shared" si="2"/>
        <v>130111.6347921868</v>
      </c>
      <c r="H35" s="20">
        <f t="shared" si="3"/>
        <v>134278.09395073866</v>
      </c>
      <c r="I35" s="20">
        <f t="shared" si="4"/>
        <v>152164.96104852372</v>
      </c>
      <c r="J35" s="39">
        <f t="shared" si="5"/>
        <v>4024.0711791397976</v>
      </c>
      <c r="K35" s="40">
        <f t="shared" si="6"/>
        <v>4152.930740744494</v>
      </c>
      <c r="L35" s="41">
        <f t="shared" si="7"/>
        <v>4706.1328159337236</v>
      </c>
      <c r="M35" s="39">
        <f t="shared" si="8"/>
        <v>-4024.0711791397976</v>
      </c>
      <c r="N35" s="40">
        <f t="shared" si="9"/>
        <v>-4152.930740744494</v>
      </c>
      <c r="O35" s="41">
        <f t="shared" si="10"/>
        <v>-4706.1328159337236</v>
      </c>
      <c r="P35" s="128" t="s">
        <v>81</v>
      </c>
      <c r="Q35" s="35"/>
      <c r="R35" s="35"/>
    </row>
    <row r="36" spans="1:18" x14ac:dyDescent="0.4">
      <c r="A36" s="124">
        <v>28</v>
      </c>
      <c r="B36" s="105">
        <v>43952</v>
      </c>
      <c r="C36" s="106">
        <v>1</v>
      </c>
      <c r="D36" s="107">
        <v>-1</v>
      </c>
      <c r="E36" s="98">
        <v>-1</v>
      </c>
      <c r="F36" s="62">
        <v>-1</v>
      </c>
      <c r="G36" s="20">
        <f t="shared" si="2"/>
        <v>126208.2857484212</v>
      </c>
      <c r="H36" s="20">
        <f t="shared" si="3"/>
        <v>130249.75113221651</v>
      </c>
      <c r="I36" s="20">
        <f t="shared" si="4"/>
        <v>147600.012217068</v>
      </c>
      <c r="J36" s="39">
        <f t="shared" si="5"/>
        <v>3903.3490437656037</v>
      </c>
      <c r="K36" s="40">
        <f t="shared" si="6"/>
        <v>4028.3428185221596</v>
      </c>
      <c r="L36" s="41">
        <f t="shared" si="7"/>
        <v>4564.9488314557111</v>
      </c>
      <c r="M36" s="39">
        <f t="shared" si="8"/>
        <v>-3903.3490437656037</v>
      </c>
      <c r="N36" s="40">
        <f t="shared" si="9"/>
        <v>-4028.3428185221596</v>
      </c>
      <c r="O36" s="41">
        <f t="shared" si="10"/>
        <v>-4564.9488314557111</v>
      </c>
      <c r="P36" s="128"/>
      <c r="Q36" s="35"/>
      <c r="R36" s="35"/>
    </row>
    <row r="37" spans="1:18" x14ac:dyDescent="0.4">
      <c r="A37" s="124">
        <v>29</v>
      </c>
      <c r="B37" s="105">
        <v>43951</v>
      </c>
      <c r="C37" s="106">
        <v>1</v>
      </c>
      <c r="D37" s="107">
        <v>-1</v>
      </c>
      <c r="E37" s="98">
        <v>-1</v>
      </c>
      <c r="F37" s="62">
        <v>-1</v>
      </c>
      <c r="G37" s="20">
        <f t="shared" ref="G37:I38" si="13">IF(D37="","",G36+M37)</f>
        <v>122422.03717596857</v>
      </c>
      <c r="H37" s="20">
        <f t="shared" si="13"/>
        <v>126342.25859825002</v>
      </c>
      <c r="I37" s="20">
        <f t="shared" si="13"/>
        <v>143172.01185055595</v>
      </c>
      <c r="J37" s="39">
        <f t="shared" si="5"/>
        <v>3786.2485724526359</v>
      </c>
      <c r="K37" s="40">
        <f t="shared" si="6"/>
        <v>3907.4925339664951</v>
      </c>
      <c r="L37" s="41">
        <f t="shared" si="7"/>
        <v>4428.0003665120394</v>
      </c>
      <c r="M37" s="39">
        <f t="shared" ref="M37:O38" si="14">IF(D37="","",J37*D37)</f>
        <v>-3786.2485724526359</v>
      </c>
      <c r="N37" s="40">
        <f t="shared" si="14"/>
        <v>-3907.4925339664951</v>
      </c>
      <c r="O37" s="41">
        <f t="shared" si="14"/>
        <v>-4428.0003665120394</v>
      </c>
      <c r="P37" s="35"/>
      <c r="Q37" s="35"/>
      <c r="R37" s="35"/>
    </row>
    <row r="38" spans="1:18" x14ac:dyDescent="0.4">
      <c r="A38" s="124">
        <v>30</v>
      </c>
      <c r="B38" s="105">
        <v>43950</v>
      </c>
      <c r="C38" s="106">
        <v>1</v>
      </c>
      <c r="D38" s="107">
        <v>1.27</v>
      </c>
      <c r="E38" s="98">
        <v>-1</v>
      </c>
      <c r="F38" s="62">
        <v>-1</v>
      </c>
      <c r="G38" s="20">
        <f t="shared" si="13"/>
        <v>127086.31679237296</v>
      </c>
      <c r="H38" s="20">
        <f t="shared" si="13"/>
        <v>122551.99084030252</v>
      </c>
      <c r="I38" s="20">
        <f t="shared" si="13"/>
        <v>138876.85149503927</v>
      </c>
      <c r="J38" s="39">
        <f t="shared" si="5"/>
        <v>3672.661115279057</v>
      </c>
      <c r="K38" s="40">
        <f t="shared" si="6"/>
        <v>3790.2677579475003</v>
      </c>
      <c r="L38" s="41">
        <f t="shared" si="7"/>
        <v>4295.1603555166785</v>
      </c>
      <c r="M38" s="39">
        <f t="shared" si="14"/>
        <v>4664.2796164044021</v>
      </c>
      <c r="N38" s="40">
        <f t="shared" si="14"/>
        <v>-3790.2677579475003</v>
      </c>
      <c r="O38" s="41">
        <f t="shared" si="14"/>
        <v>-4295.1603555166785</v>
      </c>
      <c r="P38" s="35"/>
      <c r="Q38" s="35"/>
      <c r="R38" s="35"/>
    </row>
    <row r="39" spans="1:18" x14ac:dyDescent="0.4">
      <c r="A39" s="124">
        <v>31</v>
      </c>
      <c r="B39" s="105">
        <v>43897</v>
      </c>
      <c r="C39" s="106">
        <v>2</v>
      </c>
      <c r="D39" s="107">
        <v>1.27</v>
      </c>
      <c r="E39" s="98">
        <v>1.5</v>
      </c>
      <c r="F39" s="63">
        <v>2</v>
      </c>
      <c r="G39" s="20">
        <f t="shared" si="2"/>
        <v>131928.30546216236</v>
      </c>
      <c r="H39" s="20">
        <f t="shared" si="3"/>
        <v>128066.83042811613</v>
      </c>
      <c r="I39" s="99">
        <f t="shared" si="4"/>
        <v>147209.46258474162</v>
      </c>
      <c r="J39" s="39">
        <f t="shared" si="5"/>
        <v>3812.5895037711889</v>
      </c>
      <c r="K39" s="40">
        <f t="shared" si="6"/>
        <v>3676.5597252090756</v>
      </c>
      <c r="L39" s="41">
        <f t="shared" si="7"/>
        <v>4166.3055448511777</v>
      </c>
      <c r="M39" s="39">
        <f t="shared" si="8"/>
        <v>4841.9886697894099</v>
      </c>
      <c r="N39" s="40">
        <f t="shared" si="9"/>
        <v>5514.8395878136134</v>
      </c>
      <c r="O39" s="41">
        <f t="shared" si="10"/>
        <v>8332.6110897023555</v>
      </c>
      <c r="P39" s="35" t="s">
        <v>82</v>
      </c>
      <c r="Q39" s="35"/>
      <c r="R39" s="35"/>
    </row>
    <row r="40" spans="1:18" x14ac:dyDescent="0.4">
      <c r="A40" s="124">
        <v>32</v>
      </c>
      <c r="B40" s="105">
        <v>43895</v>
      </c>
      <c r="C40" s="106">
        <v>2</v>
      </c>
      <c r="D40" s="107">
        <v>1.27</v>
      </c>
      <c r="E40" s="98">
        <v>1.5</v>
      </c>
      <c r="F40" s="62">
        <v>2</v>
      </c>
      <c r="G40" s="20">
        <f t="shared" si="2"/>
        <v>136954.77390027075</v>
      </c>
      <c r="H40" s="20">
        <f t="shared" si="3"/>
        <v>133829.83779738136</v>
      </c>
      <c r="I40" s="20">
        <f t="shared" si="4"/>
        <v>156042.0303398261</v>
      </c>
      <c r="J40" s="39">
        <f t="shared" si="5"/>
        <v>3957.8491638648707</v>
      </c>
      <c r="K40" s="40">
        <f t="shared" si="6"/>
        <v>3842.0049128434835</v>
      </c>
      <c r="L40" s="41">
        <f t="shared" si="7"/>
        <v>4416.2838775422488</v>
      </c>
      <c r="M40" s="39">
        <f t="shared" si="8"/>
        <v>5026.4684381083862</v>
      </c>
      <c r="N40" s="40">
        <f t="shared" si="9"/>
        <v>5763.007369265225</v>
      </c>
      <c r="O40" s="41">
        <f t="shared" si="10"/>
        <v>8832.5677550844975</v>
      </c>
      <c r="P40" s="35" t="s">
        <v>83</v>
      </c>
      <c r="Q40" s="35"/>
      <c r="R40" s="35"/>
    </row>
    <row r="41" spans="1:18" x14ac:dyDescent="0.4">
      <c r="A41" s="124">
        <v>33</v>
      </c>
      <c r="B41" s="105">
        <v>43883</v>
      </c>
      <c r="C41" s="106">
        <v>2</v>
      </c>
      <c r="D41" s="107">
        <v>-1</v>
      </c>
      <c r="E41" s="98">
        <v>-1</v>
      </c>
      <c r="F41" s="62">
        <v>-1</v>
      </c>
      <c r="G41" s="20">
        <f t="shared" si="2"/>
        <v>132846.13068326263</v>
      </c>
      <c r="H41" s="20">
        <f t="shared" si="3"/>
        <v>129814.94266345992</v>
      </c>
      <c r="I41" s="20">
        <f t="shared" si="4"/>
        <v>151360.76942963133</v>
      </c>
      <c r="J41" s="39">
        <f t="shared" si="5"/>
        <v>4108.6432170081225</v>
      </c>
      <c r="K41" s="40">
        <f t="shared" si="6"/>
        <v>4014.8951339214409</v>
      </c>
      <c r="L41" s="41">
        <f t="shared" si="7"/>
        <v>4681.2609101947828</v>
      </c>
      <c r="M41" s="39">
        <f t="shared" si="8"/>
        <v>-4108.6432170081225</v>
      </c>
      <c r="N41" s="40">
        <f t="shared" si="9"/>
        <v>-4014.8951339214409</v>
      </c>
      <c r="O41" s="41">
        <f t="shared" si="10"/>
        <v>-4681.2609101947828</v>
      </c>
      <c r="P41" s="35"/>
      <c r="Q41" s="35"/>
      <c r="R41" s="35"/>
    </row>
    <row r="42" spans="1:18" x14ac:dyDescent="0.4">
      <c r="A42" s="124">
        <v>34</v>
      </c>
      <c r="B42" s="105">
        <v>43858</v>
      </c>
      <c r="C42" s="106">
        <v>1</v>
      </c>
      <c r="D42" s="107">
        <v>1.27</v>
      </c>
      <c r="E42" s="98">
        <v>-1</v>
      </c>
      <c r="F42" s="62">
        <v>-1</v>
      </c>
      <c r="G42" s="20">
        <f t="shared" si="2"/>
        <v>137907.56826229492</v>
      </c>
      <c r="H42" s="20">
        <f t="shared" si="3"/>
        <v>125920.49438355613</v>
      </c>
      <c r="I42" s="20">
        <f t="shared" si="4"/>
        <v>146819.94634674239</v>
      </c>
      <c r="J42" s="39">
        <f t="shared" si="5"/>
        <v>3985.3839204978785</v>
      </c>
      <c r="K42" s="40">
        <f t="shared" si="6"/>
        <v>3894.4482799037974</v>
      </c>
      <c r="L42" s="41">
        <f t="shared" si="7"/>
        <v>4540.82308288894</v>
      </c>
      <c r="M42" s="39">
        <f>IF(D42="","",J42*D42)</f>
        <v>5061.4375790323056</v>
      </c>
      <c r="N42" s="40">
        <f t="shared" si="9"/>
        <v>-3894.4482799037974</v>
      </c>
      <c r="O42" s="41">
        <f t="shared" si="10"/>
        <v>-4540.82308288894</v>
      </c>
      <c r="P42" s="35"/>
      <c r="Q42" s="35"/>
      <c r="R42" s="35"/>
    </row>
    <row r="43" spans="1:18" x14ac:dyDescent="0.4">
      <c r="A43" s="125">
        <v>35</v>
      </c>
      <c r="B43" s="199">
        <v>43447</v>
      </c>
      <c r="C43" s="106">
        <v>1</v>
      </c>
      <c r="D43" s="107">
        <v>1.27</v>
      </c>
      <c r="E43" s="98">
        <v>1.5</v>
      </c>
      <c r="F43" s="62">
        <v>-1</v>
      </c>
      <c r="G43" s="20">
        <f>IF(D43="","",G42+M43)</f>
        <v>143161.84661308836</v>
      </c>
      <c r="H43" s="20">
        <f>IF(E43="","",H42+N43)</f>
        <v>131586.91663081615</v>
      </c>
      <c r="I43" s="20">
        <f>IF(F43="","",I42+O43)</f>
        <v>142415.34795634012</v>
      </c>
      <c r="J43" s="39">
        <f t="shared" si="5"/>
        <v>4137.2270478688479</v>
      </c>
      <c r="K43" s="40">
        <f t="shared" si="6"/>
        <v>3777.6148315066839</v>
      </c>
      <c r="L43" s="41">
        <f t="shared" si="7"/>
        <v>4404.5983904022714</v>
      </c>
      <c r="M43" s="39">
        <f t="shared" si="8"/>
        <v>5254.2783507934373</v>
      </c>
      <c r="N43" s="40">
        <f t="shared" si="9"/>
        <v>5666.4222472600259</v>
      </c>
      <c r="O43" s="41">
        <f t="shared" si="10"/>
        <v>-4404.5983904022714</v>
      </c>
      <c r="P43" s="35"/>
    </row>
    <row r="44" spans="1:18" x14ac:dyDescent="0.4">
      <c r="A44" s="124">
        <v>36</v>
      </c>
      <c r="B44" s="105">
        <v>44177</v>
      </c>
      <c r="C44" s="106">
        <v>1</v>
      </c>
      <c r="D44" s="107">
        <v>1.27</v>
      </c>
      <c r="E44" s="98">
        <v>1.5</v>
      </c>
      <c r="F44" s="62">
        <v>2</v>
      </c>
      <c r="G44" s="20">
        <f t="shared" ref="G44:G58" si="15">IF(D44="","",G43+M44)</f>
        <v>148616.31296904702</v>
      </c>
      <c r="H44" s="20">
        <f t="shared" ref="H44:H58" si="16">IF(E44="","",H43+N44)</f>
        <v>137508.32787920287</v>
      </c>
      <c r="I44" s="20">
        <f t="shared" ref="I44:I58" si="17">IF(F44="","",I43+O44)</f>
        <v>150960.26883372053</v>
      </c>
      <c r="J44" s="39">
        <f>IF(G43="","",G43*0.03)</f>
        <v>4294.8553983926504</v>
      </c>
      <c r="K44" s="40">
        <f t="shared" si="6"/>
        <v>3947.6074989244844</v>
      </c>
      <c r="L44" s="41">
        <f t="shared" si="7"/>
        <v>4272.4604386902038</v>
      </c>
      <c r="M44" s="39">
        <f>IF(D44="","",J44*D44)</f>
        <v>5454.4663559586661</v>
      </c>
      <c r="N44" s="40">
        <f t="shared" si="9"/>
        <v>5921.4112483867266</v>
      </c>
      <c r="O44" s="41">
        <f t="shared" si="10"/>
        <v>8544.9208773804075</v>
      </c>
      <c r="P44" s="35" t="s">
        <v>84</v>
      </c>
    </row>
    <row r="45" spans="1:18" x14ac:dyDescent="0.4">
      <c r="A45" s="124">
        <v>37</v>
      </c>
      <c r="B45" s="105">
        <v>44151</v>
      </c>
      <c r="C45" s="106">
        <v>1</v>
      </c>
      <c r="D45" s="107">
        <v>-1</v>
      </c>
      <c r="E45" s="98">
        <v>-1</v>
      </c>
      <c r="F45" s="62">
        <v>-1</v>
      </c>
      <c r="G45" s="20">
        <f t="shared" si="15"/>
        <v>144157.82357997561</v>
      </c>
      <c r="H45" s="20">
        <f t="shared" si="16"/>
        <v>133383.07804282679</v>
      </c>
      <c r="I45" s="20">
        <f t="shared" si="17"/>
        <v>146431.46076870893</v>
      </c>
      <c r="J45" s="39">
        <f t="shared" si="5"/>
        <v>4458.4893890714102</v>
      </c>
      <c r="K45" s="40">
        <f t="shared" si="6"/>
        <v>4125.249836376086</v>
      </c>
      <c r="L45" s="41">
        <f t="shared" si="7"/>
        <v>4528.8080650116162</v>
      </c>
      <c r="M45" s="39">
        <f t="shared" si="8"/>
        <v>-4458.4893890714102</v>
      </c>
      <c r="N45" s="40">
        <f t="shared" si="9"/>
        <v>-4125.249836376086</v>
      </c>
      <c r="O45" s="41">
        <f t="shared" si="10"/>
        <v>-4528.8080650116162</v>
      </c>
      <c r="P45" s="35" t="s">
        <v>85</v>
      </c>
    </row>
    <row r="46" spans="1:18" x14ac:dyDescent="0.4">
      <c r="A46" s="124">
        <v>38</v>
      </c>
      <c r="B46" s="105">
        <v>44143</v>
      </c>
      <c r="C46" s="106">
        <v>1</v>
      </c>
      <c r="D46" s="107">
        <v>-1</v>
      </c>
      <c r="E46" s="98">
        <v>-1</v>
      </c>
      <c r="F46" s="62">
        <v>-1</v>
      </c>
      <c r="G46" s="20">
        <f t="shared" si="15"/>
        <v>139833.08887257634</v>
      </c>
      <c r="H46" s="20">
        <f t="shared" si="16"/>
        <v>129381.58570154199</v>
      </c>
      <c r="I46" s="20">
        <f t="shared" si="17"/>
        <v>142038.51694564766</v>
      </c>
      <c r="J46" s="39">
        <f t="shared" si="5"/>
        <v>4324.7347073992678</v>
      </c>
      <c r="K46" s="40">
        <f t="shared" si="6"/>
        <v>4001.4923412848034</v>
      </c>
      <c r="L46" s="41">
        <f t="shared" si="7"/>
        <v>4392.9438230612677</v>
      </c>
      <c r="M46" s="39">
        <f t="shared" si="8"/>
        <v>-4324.7347073992678</v>
      </c>
      <c r="N46" s="40">
        <f t="shared" si="9"/>
        <v>-4001.4923412848034</v>
      </c>
      <c r="O46" s="41">
        <f t="shared" si="10"/>
        <v>-4392.9438230612677</v>
      </c>
      <c r="P46" s="35"/>
    </row>
    <row r="47" spans="1:18" x14ac:dyDescent="0.4">
      <c r="A47" s="124">
        <v>39</v>
      </c>
      <c r="B47" s="105">
        <v>44137</v>
      </c>
      <c r="C47" s="106">
        <v>1</v>
      </c>
      <c r="D47" s="107">
        <v>1.27</v>
      </c>
      <c r="E47" s="98">
        <v>1.5</v>
      </c>
      <c r="F47" s="62">
        <v>2</v>
      </c>
      <c r="G47" s="20">
        <f t="shared" si="15"/>
        <v>145160.7295586215</v>
      </c>
      <c r="H47" s="20">
        <f t="shared" si="16"/>
        <v>135203.75705811137</v>
      </c>
      <c r="I47" s="20">
        <f t="shared" si="17"/>
        <v>150560.82796238651</v>
      </c>
      <c r="J47" s="39">
        <f t="shared" si="5"/>
        <v>4194.9926661772897</v>
      </c>
      <c r="K47" s="40">
        <f t="shared" si="6"/>
        <v>3881.4475710462593</v>
      </c>
      <c r="L47" s="41">
        <f t="shared" si="7"/>
        <v>4261.1555083694293</v>
      </c>
      <c r="M47" s="39">
        <f t="shared" si="8"/>
        <v>5327.640686045158</v>
      </c>
      <c r="N47" s="40">
        <f t="shared" si="9"/>
        <v>5822.171356569389</v>
      </c>
      <c r="O47" s="41">
        <f t="shared" si="10"/>
        <v>8522.3110167388586</v>
      </c>
      <c r="P47" s="35"/>
    </row>
    <row r="48" spans="1:18" x14ac:dyDescent="0.4">
      <c r="A48" s="124">
        <v>40</v>
      </c>
      <c r="B48" s="105">
        <v>44120</v>
      </c>
      <c r="C48" s="106">
        <v>1</v>
      </c>
      <c r="D48" s="107">
        <v>-1</v>
      </c>
      <c r="E48" s="98">
        <v>-1</v>
      </c>
      <c r="F48" s="62">
        <v>-1</v>
      </c>
      <c r="G48" s="20">
        <f t="shared" si="15"/>
        <v>140805.90767186286</v>
      </c>
      <c r="H48" s="20">
        <f t="shared" si="16"/>
        <v>131147.64434636803</v>
      </c>
      <c r="I48" s="20">
        <f t="shared" si="17"/>
        <v>146044.00312351491</v>
      </c>
      <c r="J48" s="39">
        <f t="shared" si="5"/>
        <v>4354.8218867586447</v>
      </c>
      <c r="K48" s="40">
        <f t="shared" si="6"/>
        <v>4056.1127117433407</v>
      </c>
      <c r="L48" s="41">
        <f t="shared" si="7"/>
        <v>4516.8248388715947</v>
      </c>
      <c r="M48" s="39">
        <f t="shared" si="8"/>
        <v>-4354.8218867586447</v>
      </c>
      <c r="N48" s="40">
        <f t="shared" si="9"/>
        <v>-4056.1127117433407</v>
      </c>
      <c r="O48" s="41">
        <f t="shared" si="10"/>
        <v>-4516.8248388715947</v>
      </c>
      <c r="P48" s="35"/>
    </row>
    <row r="49" spans="1:16" x14ac:dyDescent="0.4">
      <c r="A49" s="124">
        <v>41</v>
      </c>
      <c r="B49" s="105">
        <v>44116</v>
      </c>
      <c r="C49" s="106">
        <v>1</v>
      </c>
      <c r="D49" s="107">
        <v>-1</v>
      </c>
      <c r="E49" s="98">
        <v>-1</v>
      </c>
      <c r="F49" s="62">
        <v>-1</v>
      </c>
      <c r="G49" s="20">
        <f t="shared" si="15"/>
        <v>136581.73044170698</v>
      </c>
      <c r="H49" s="20">
        <f t="shared" si="16"/>
        <v>127213.215015977</v>
      </c>
      <c r="I49" s="20">
        <f t="shared" si="17"/>
        <v>141662.68302980947</v>
      </c>
      <c r="J49" s="39">
        <f t="shared" si="5"/>
        <v>4224.1772301558858</v>
      </c>
      <c r="K49" s="40">
        <f t="shared" si="6"/>
        <v>3934.4293303910408</v>
      </c>
      <c r="L49" s="41">
        <f t="shared" si="7"/>
        <v>4381.3200937054471</v>
      </c>
      <c r="M49" s="39">
        <f t="shared" si="8"/>
        <v>-4224.1772301558858</v>
      </c>
      <c r="N49" s="40">
        <f t="shared" si="9"/>
        <v>-3934.4293303910408</v>
      </c>
      <c r="O49" s="41">
        <f t="shared" si="10"/>
        <v>-4381.3200937054471</v>
      </c>
      <c r="P49" s="35"/>
    </row>
    <row r="50" spans="1:16" x14ac:dyDescent="0.4">
      <c r="A50" s="124">
        <v>42</v>
      </c>
      <c r="B50" s="105">
        <v>44070</v>
      </c>
      <c r="C50" s="106">
        <v>1</v>
      </c>
      <c r="D50" s="107">
        <v>1.27</v>
      </c>
      <c r="E50" s="98">
        <v>1.5</v>
      </c>
      <c r="F50" s="62">
        <v>2</v>
      </c>
      <c r="G50" s="20">
        <f t="shared" si="15"/>
        <v>141785.49437153601</v>
      </c>
      <c r="H50" s="20">
        <f t="shared" si="16"/>
        <v>132937.80969169596</v>
      </c>
      <c r="I50" s="20">
        <f t="shared" si="17"/>
        <v>150162.44401159804</v>
      </c>
      <c r="J50" s="39">
        <f t="shared" si="5"/>
        <v>4097.4519132512096</v>
      </c>
      <c r="K50" s="40">
        <f t="shared" si="6"/>
        <v>3816.3964504793098</v>
      </c>
      <c r="L50" s="41">
        <f t="shared" si="7"/>
        <v>4249.8804908942839</v>
      </c>
      <c r="M50" s="39">
        <f t="shared" si="8"/>
        <v>5203.763929829036</v>
      </c>
      <c r="N50" s="40">
        <f t="shared" si="9"/>
        <v>5724.5946757189649</v>
      </c>
      <c r="O50" s="41">
        <f t="shared" si="10"/>
        <v>8499.7609817885677</v>
      </c>
      <c r="P50" s="35"/>
    </row>
    <row r="51" spans="1:16" x14ac:dyDescent="0.4">
      <c r="A51" s="124">
        <v>43</v>
      </c>
      <c r="B51" s="105">
        <v>44032</v>
      </c>
      <c r="C51" s="106">
        <v>2</v>
      </c>
      <c r="D51" s="107">
        <v>1.27</v>
      </c>
      <c r="E51" s="98">
        <v>1.5</v>
      </c>
      <c r="F51" s="63">
        <v>2</v>
      </c>
      <c r="G51" s="20">
        <f t="shared" si="15"/>
        <v>147187.52170709154</v>
      </c>
      <c r="H51" s="20">
        <f t="shared" si="16"/>
        <v>138920.01112782228</v>
      </c>
      <c r="I51" s="20">
        <f t="shared" si="17"/>
        <v>159172.19065229391</v>
      </c>
      <c r="J51" s="39">
        <f t="shared" si="5"/>
        <v>4253.56483114608</v>
      </c>
      <c r="K51" s="40">
        <f t="shared" si="6"/>
        <v>3988.1342907508788</v>
      </c>
      <c r="L51" s="41">
        <f t="shared" si="7"/>
        <v>4504.8733203479414</v>
      </c>
      <c r="M51" s="39">
        <f t="shared" si="8"/>
        <v>5402.0273355555219</v>
      </c>
      <c r="N51" s="40">
        <f t="shared" si="9"/>
        <v>5982.2014361263182</v>
      </c>
      <c r="O51" s="41">
        <f t="shared" si="10"/>
        <v>9009.7466406958829</v>
      </c>
      <c r="P51" s="35"/>
    </row>
    <row r="52" spans="1:16" x14ac:dyDescent="0.4">
      <c r="A52" s="124">
        <v>44</v>
      </c>
      <c r="B52" s="105">
        <v>44032</v>
      </c>
      <c r="C52" s="106">
        <v>2</v>
      </c>
      <c r="D52" s="107">
        <v>1.27</v>
      </c>
      <c r="E52" s="98">
        <v>1.5</v>
      </c>
      <c r="F52" s="62">
        <v>2</v>
      </c>
      <c r="G52" s="20">
        <f t="shared" si="15"/>
        <v>152795.36628413171</v>
      </c>
      <c r="H52" s="20">
        <f t="shared" si="16"/>
        <v>145171.41162857428</v>
      </c>
      <c r="I52" s="20">
        <f t="shared" si="17"/>
        <v>168722.52209143154</v>
      </c>
      <c r="J52" s="39">
        <f t="shared" si="5"/>
        <v>4415.6256512127457</v>
      </c>
      <c r="K52" s="40">
        <f t="shared" si="6"/>
        <v>4167.6003338346682</v>
      </c>
      <c r="L52" s="41">
        <f t="shared" si="7"/>
        <v>4775.1657195688167</v>
      </c>
      <c r="M52" s="39">
        <f t="shared" si="8"/>
        <v>5607.8445770401868</v>
      </c>
      <c r="N52" s="40">
        <f t="shared" si="9"/>
        <v>6251.4005007520027</v>
      </c>
      <c r="O52" s="41">
        <f t="shared" si="10"/>
        <v>9550.3314391376334</v>
      </c>
    </row>
    <row r="53" spans="1:16" x14ac:dyDescent="0.4">
      <c r="A53" s="124">
        <v>45</v>
      </c>
      <c r="B53" s="105">
        <v>44017</v>
      </c>
      <c r="C53" s="106">
        <v>2</v>
      </c>
      <c r="D53" s="107">
        <v>-1</v>
      </c>
      <c r="E53" s="98">
        <v>-1</v>
      </c>
      <c r="F53" s="62">
        <v>-1</v>
      </c>
      <c r="G53" s="20">
        <f t="shared" si="15"/>
        <v>148211.50529560776</v>
      </c>
      <c r="H53" s="20">
        <f t="shared" si="16"/>
        <v>140816.26927971706</v>
      </c>
      <c r="I53" s="20">
        <f t="shared" si="17"/>
        <v>163660.84642868859</v>
      </c>
      <c r="J53" s="39">
        <f t="shared" si="5"/>
        <v>4583.8609885239512</v>
      </c>
      <c r="K53" s="40">
        <f t="shared" si="6"/>
        <v>4355.1423488572282</v>
      </c>
      <c r="L53" s="41">
        <f t="shared" si="7"/>
        <v>5061.6756627429459</v>
      </c>
      <c r="M53" s="39">
        <f t="shared" si="8"/>
        <v>-4583.8609885239512</v>
      </c>
      <c r="N53" s="40">
        <f t="shared" si="9"/>
        <v>-4355.1423488572282</v>
      </c>
      <c r="O53" s="41">
        <f t="shared" si="10"/>
        <v>-5061.6756627429459</v>
      </c>
      <c r="P53" s="201" t="s">
        <v>86</v>
      </c>
    </row>
    <row r="54" spans="1:16" x14ac:dyDescent="0.4">
      <c r="A54" s="124">
        <v>46</v>
      </c>
      <c r="B54" s="105">
        <v>44014</v>
      </c>
      <c r="C54" s="106">
        <v>1</v>
      </c>
      <c r="D54" s="107">
        <v>-1</v>
      </c>
      <c r="E54" s="98">
        <v>-1</v>
      </c>
      <c r="F54" s="62">
        <v>-1</v>
      </c>
      <c r="G54" s="20">
        <f t="shared" si="15"/>
        <v>143765.16013673952</v>
      </c>
      <c r="H54" s="20">
        <f t="shared" si="16"/>
        <v>136591.78120132556</v>
      </c>
      <c r="I54" s="20">
        <f t="shared" si="17"/>
        <v>158751.02103582793</v>
      </c>
      <c r="J54" s="39">
        <f t="shared" si="5"/>
        <v>4446.3451588682328</v>
      </c>
      <c r="K54" s="40">
        <f t="shared" si="6"/>
        <v>4224.4880783915114</v>
      </c>
      <c r="L54" s="41">
        <f t="shared" si="7"/>
        <v>4909.8253928606573</v>
      </c>
      <c r="M54" s="39">
        <f t="shared" si="8"/>
        <v>-4446.3451588682328</v>
      </c>
      <c r="N54" s="40">
        <f t="shared" si="9"/>
        <v>-4224.4880783915114</v>
      </c>
      <c r="O54" s="41">
        <f t="shared" si="10"/>
        <v>-4909.8253928606573</v>
      </c>
      <c r="P54" t="s">
        <v>90</v>
      </c>
    </row>
    <row r="55" spans="1:16" x14ac:dyDescent="0.4">
      <c r="A55" s="124">
        <v>47</v>
      </c>
      <c r="B55" s="105">
        <v>43996</v>
      </c>
      <c r="C55" s="106">
        <v>1</v>
      </c>
      <c r="D55" s="107">
        <v>-1</v>
      </c>
      <c r="E55" s="98">
        <v>-1</v>
      </c>
      <c r="F55" s="62">
        <v>-1</v>
      </c>
      <c r="G55" s="20">
        <f t="shared" si="15"/>
        <v>139452.20533263733</v>
      </c>
      <c r="H55" s="20">
        <f t="shared" si="16"/>
        <v>132494.02776528581</v>
      </c>
      <c r="I55" s="20">
        <f t="shared" si="17"/>
        <v>153988.4904047531</v>
      </c>
      <c r="J55" s="39">
        <f t="shared" si="5"/>
        <v>4312.9548041021853</v>
      </c>
      <c r="K55" s="40">
        <f t="shared" si="6"/>
        <v>4097.7534360397667</v>
      </c>
      <c r="L55" s="41">
        <f t="shared" si="7"/>
        <v>4762.5306310748374</v>
      </c>
      <c r="M55" s="39">
        <f t="shared" si="8"/>
        <v>-4312.9548041021853</v>
      </c>
      <c r="N55" s="40">
        <f t="shared" si="9"/>
        <v>-4097.7534360397667</v>
      </c>
      <c r="O55" s="41">
        <f t="shared" si="10"/>
        <v>-4762.5306310748374</v>
      </c>
      <c r="P55" t="s">
        <v>91</v>
      </c>
    </row>
    <row r="56" spans="1:16" x14ac:dyDescent="0.4">
      <c r="A56" s="124">
        <v>48</v>
      </c>
      <c r="B56" s="105">
        <v>43995</v>
      </c>
      <c r="C56" s="106">
        <v>1</v>
      </c>
      <c r="D56" s="107">
        <v>-1</v>
      </c>
      <c r="E56" s="98">
        <v>-1</v>
      </c>
      <c r="F56" s="62">
        <v>-1</v>
      </c>
      <c r="G56" s="20">
        <f t="shared" si="15"/>
        <v>135268.63917265821</v>
      </c>
      <c r="H56" s="20">
        <f t="shared" si="16"/>
        <v>128519.20693232723</v>
      </c>
      <c r="I56" s="20">
        <f t="shared" si="17"/>
        <v>149368.8356926105</v>
      </c>
      <c r="J56" s="39">
        <f t="shared" si="5"/>
        <v>4183.5661599791201</v>
      </c>
      <c r="K56" s="40">
        <f t="shared" si="6"/>
        <v>3974.8208329585741</v>
      </c>
      <c r="L56" s="41">
        <f t="shared" si="7"/>
        <v>4619.6547121425929</v>
      </c>
      <c r="M56" s="39">
        <f t="shared" si="8"/>
        <v>-4183.5661599791201</v>
      </c>
      <c r="N56" s="40">
        <f t="shared" si="9"/>
        <v>-3974.8208329585741</v>
      </c>
      <c r="O56" s="41">
        <f t="shared" si="10"/>
        <v>-4619.6547121425929</v>
      </c>
      <c r="P56" t="s">
        <v>91</v>
      </c>
    </row>
    <row r="57" spans="1:16" x14ac:dyDescent="0.4">
      <c r="A57" s="124">
        <v>49</v>
      </c>
      <c r="B57" s="105">
        <v>43953</v>
      </c>
      <c r="C57" s="106">
        <v>2</v>
      </c>
      <c r="D57" s="107">
        <v>1.27</v>
      </c>
      <c r="E57" s="98">
        <v>1.5</v>
      </c>
      <c r="F57" s="63">
        <v>2</v>
      </c>
      <c r="G57" s="20">
        <f t="shared" si="15"/>
        <v>140422.37432513648</v>
      </c>
      <c r="H57" s="20">
        <f t="shared" si="16"/>
        <v>134302.57124428195</v>
      </c>
      <c r="I57" s="20">
        <f t="shared" si="17"/>
        <v>158330.96583416715</v>
      </c>
      <c r="J57" s="39">
        <f t="shared" si="5"/>
        <v>4058.059175179746</v>
      </c>
      <c r="K57" s="40">
        <f t="shared" si="6"/>
        <v>3855.5762079698166</v>
      </c>
      <c r="L57" s="41">
        <f t="shared" si="7"/>
        <v>4481.0650707783152</v>
      </c>
      <c r="M57" s="39">
        <f t="shared" si="8"/>
        <v>5153.7351524782771</v>
      </c>
      <c r="N57" s="40">
        <f t="shared" si="9"/>
        <v>5783.3643119547251</v>
      </c>
      <c r="O57" s="41">
        <f t="shared" si="10"/>
        <v>8962.1301415566304</v>
      </c>
    </row>
    <row r="58" spans="1:16" ht="19.5" thickBot="1" x14ac:dyDescent="0.45">
      <c r="A58" s="7">
        <v>50</v>
      </c>
      <c r="B58" s="130">
        <v>43207</v>
      </c>
      <c r="C58" s="106">
        <v>1</v>
      </c>
      <c r="D58" s="108">
        <v>-1</v>
      </c>
      <c r="E58" s="109">
        <v>-1</v>
      </c>
      <c r="F58" s="126">
        <v>-1</v>
      </c>
      <c r="G58" s="20">
        <f t="shared" si="15"/>
        <v>136209.70309538237</v>
      </c>
      <c r="H58" s="20">
        <f t="shared" si="16"/>
        <v>130273.4941069535</v>
      </c>
      <c r="I58" s="20">
        <f t="shared" si="17"/>
        <v>153581.03685914213</v>
      </c>
      <c r="J58" s="39">
        <f t="shared" si="5"/>
        <v>4212.6712297540944</v>
      </c>
      <c r="K58" s="40">
        <f t="shared" si="6"/>
        <v>4029.0771373284583</v>
      </c>
      <c r="L58" s="41">
        <f t="shared" si="7"/>
        <v>4749.9289750250146</v>
      </c>
      <c r="M58" s="39">
        <f t="shared" si="8"/>
        <v>-4212.6712297540944</v>
      </c>
      <c r="N58" s="40">
        <f t="shared" si="9"/>
        <v>-4029.0771373284583</v>
      </c>
      <c r="O58" s="41">
        <f t="shared" si="10"/>
        <v>-4749.9289750250146</v>
      </c>
      <c r="P58" t="s">
        <v>91</v>
      </c>
    </row>
    <row r="59" spans="1:16" ht="19.5" thickBot="1" x14ac:dyDescent="0.45">
      <c r="A59" s="7"/>
      <c r="B59" s="148" t="s">
        <v>5</v>
      </c>
      <c r="C59" s="149"/>
      <c r="D59" s="5">
        <f>COUNTIF(D9:D58,1.27)</f>
        <v>27</v>
      </c>
      <c r="E59" s="5">
        <f>COUNTIF(E9:E58,1.5)</f>
        <v>24</v>
      </c>
      <c r="F59" s="6">
        <f>COUNTIF(F9:F58,2)</f>
        <v>22</v>
      </c>
      <c r="G59" s="52">
        <f>MAX(G8:G58)</f>
        <v>152795.36628413171</v>
      </c>
      <c r="H59" s="53">
        <f>MAX(H8:H58)</f>
        <v>145171.41162857428</v>
      </c>
      <c r="I59" s="54">
        <f>MAX(I8:I58)</f>
        <v>168722.52209143154</v>
      </c>
      <c r="J59" s="49" t="s">
        <v>31</v>
      </c>
      <c r="K59" s="50">
        <f>ABS(B58-B9)</f>
        <v>953</v>
      </c>
      <c r="L59" s="51" t="s">
        <v>32</v>
      </c>
      <c r="M59" s="7"/>
      <c r="N59" s="3"/>
      <c r="O59" s="4"/>
    </row>
    <row r="60" spans="1:16" ht="19.5" thickBot="1" x14ac:dyDescent="0.45">
      <c r="A60" s="7"/>
      <c r="B60" s="142" t="s">
        <v>6</v>
      </c>
      <c r="C60" s="143"/>
      <c r="D60" s="5">
        <f>COUNTIF(D9:D58,-1)</f>
        <v>23</v>
      </c>
      <c r="E60" s="5">
        <f>COUNTIF(E9:E58,-1)</f>
        <v>26</v>
      </c>
      <c r="F60" s="6">
        <f>COUNTIF(F9:F58,-1)</f>
        <v>28</v>
      </c>
      <c r="G60" s="140" t="s">
        <v>30</v>
      </c>
      <c r="H60" s="141"/>
      <c r="I60" s="147"/>
      <c r="J60" s="140" t="s">
        <v>33</v>
      </c>
      <c r="K60" s="141"/>
      <c r="L60" s="147"/>
      <c r="M60" s="7"/>
      <c r="N60" s="3"/>
      <c r="O60" s="4"/>
    </row>
    <row r="61" spans="1:16" ht="19.5" thickBot="1" x14ac:dyDescent="0.45">
      <c r="A61" s="7"/>
      <c r="B61" s="142" t="s">
        <v>35</v>
      </c>
      <c r="C61" s="143"/>
      <c r="D61" s="5">
        <f>COUNTIF(D9:D58,0)</f>
        <v>0</v>
      </c>
      <c r="E61" s="5">
        <f>COUNTIF(E9:E58,0)</f>
        <v>0</v>
      </c>
      <c r="F61" s="5">
        <f>COUNTIF(F9:F58,0)</f>
        <v>0</v>
      </c>
      <c r="G61" s="58">
        <f>G59/G8</f>
        <v>1.5279536628413171</v>
      </c>
      <c r="H61" s="59">
        <f>H59/H8</f>
        <v>1.4517141162857428</v>
      </c>
      <c r="I61" s="60">
        <f>I59/I8</f>
        <v>1.6872252209143155</v>
      </c>
      <c r="J61" s="47">
        <f>(G61-100%)*30/K59</f>
        <v>1.6619737550093928E-2</v>
      </c>
      <c r="K61" s="47">
        <f>(H61-100%)*30/K59</f>
        <v>1.4219751824315093E-2</v>
      </c>
      <c r="L61" s="48">
        <f>(I61-100%)*30/K59</f>
        <v>2.1633532662570266E-2</v>
      </c>
      <c r="M61" s="8"/>
      <c r="N61" s="2"/>
      <c r="O61" s="9"/>
    </row>
    <row r="62" spans="1:16" ht="19.5" thickBot="1" x14ac:dyDescent="0.45">
      <c r="A62" s="3"/>
      <c r="B62" s="140" t="s">
        <v>4</v>
      </c>
      <c r="C62" s="141"/>
      <c r="D62" s="61">
        <f>D59/(D59+D60+D61)</f>
        <v>0.54</v>
      </c>
      <c r="E62" s="56">
        <f>E59/(E59+E60+E61)</f>
        <v>0.48</v>
      </c>
      <c r="F62" s="57">
        <f>F59/(F59+F60+F61)</f>
        <v>0.44</v>
      </c>
    </row>
    <row r="64" spans="1:16" x14ac:dyDescent="0.4">
      <c r="D64" s="55"/>
      <c r="E64" s="55"/>
      <c r="F64" s="55"/>
    </row>
  </sheetData>
  <mergeCells count="11">
    <mergeCell ref="B62:C62"/>
    <mergeCell ref="B61:C61"/>
    <mergeCell ref="J8:L8"/>
    <mergeCell ref="J6:L6"/>
    <mergeCell ref="M6:O6"/>
    <mergeCell ref="G6:I6"/>
    <mergeCell ref="M8:O8"/>
    <mergeCell ref="B59:C59"/>
    <mergeCell ref="B60:C60"/>
    <mergeCell ref="G60:I60"/>
    <mergeCell ref="J60:L60"/>
  </mergeCells>
  <phoneticPr fontId="1"/>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03"/>
  <sheetViews>
    <sheetView zoomScale="55" zoomScaleNormal="55" workbookViewId="0">
      <selection activeCell="B1303" sqref="B1303"/>
    </sheetView>
  </sheetViews>
  <sheetFormatPr defaultColWidth="8.125" defaultRowHeight="17.25" x14ac:dyDescent="0.4"/>
  <cols>
    <col min="1" max="1" width="6.125" style="122" customWidth="1"/>
    <col min="2" max="2" width="8.125" style="45" customWidth="1"/>
    <col min="3" max="16384" width="8.125" style="44"/>
  </cols>
  <sheetData>
    <row r="1" spans="1:2" x14ac:dyDescent="0.4">
      <c r="A1" s="122">
        <v>1</v>
      </c>
    </row>
    <row r="3" spans="1:2" x14ac:dyDescent="0.4">
      <c r="B3" s="120"/>
    </row>
    <row r="4" spans="1:2" x14ac:dyDescent="0.4">
      <c r="B4" s="121"/>
    </row>
    <row r="32" spans="1:1" x14ac:dyDescent="0.4">
      <c r="A32" s="122">
        <v>2</v>
      </c>
    </row>
    <row r="52" spans="1:2" x14ac:dyDescent="0.4">
      <c r="B52" s="120"/>
    </row>
    <row r="53" spans="1:2" x14ac:dyDescent="0.4">
      <c r="B53" s="121"/>
    </row>
    <row r="56" spans="1:2" x14ac:dyDescent="0.4">
      <c r="A56" s="122">
        <v>3</v>
      </c>
    </row>
    <row r="82" spans="1:1" x14ac:dyDescent="0.4">
      <c r="A82" s="122">
        <v>4</v>
      </c>
    </row>
    <row r="101" spans="1:2" x14ac:dyDescent="0.4">
      <c r="B101" s="120"/>
    </row>
    <row r="102" spans="1:2" x14ac:dyDescent="0.4">
      <c r="B102" s="121"/>
    </row>
    <row r="111" spans="1:2" x14ac:dyDescent="0.4">
      <c r="A111" s="122">
        <v>5</v>
      </c>
    </row>
    <row r="138" spans="1:1" x14ac:dyDescent="0.4">
      <c r="A138" s="122">
        <v>6</v>
      </c>
    </row>
    <row r="151" spans="2:2" x14ac:dyDescent="0.4">
      <c r="B151" s="120"/>
    </row>
    <row r="152" spans="2:2" x14ac:dyDescent="0.4">
      <c r="B152" s="121"/>
    </row>
    <row r="174" spans="1:1" x14ac:dyDescent="0.4">
      <c r="A174" s="122">
        <v>7</v>
      </c>
    </row>
    <row r="196" spans="1:2" x14ac:dyDescent="0.4">
      <c r="A196" s="122">
        <v>8</v>
      </c>
    </row>
    <row r="200" spans="1:2" x14ac:dyDescent="0.4">
      <c r="B200" s="120"/>
    </row>
    <row r="201" spans="1:2" x14ac:dyDescent="0.4">
      <c r="B201" s="121"/>
    </row>
    <row r="226" spans="1:1" x14ac:dyDescent="0.4">
      <c r="A226" s="122">
        <v>9</v>
      </c>
    </row>
    <row r="249" spans="2:2" x14ac:dyDescent="0.4">
      <c r="B249" s="120"/>
    </row>
    <row r="250" spans="2:2" x14ac:dyDescent="0.4">
      <c r="B250" s="121"/>
    </row>
    <row r="259" spans="1:1" x14ac:dyDescent="0.4">
      <c r="A259" s="122">
        <v>10</v>
      </c>
    </row>
    <row r="296" spans="1:2" x14ac:dyDescent="0.4">
      <c r="A296" s="122">
        <v>11</v>
      </c>
    </row>
    <row r="298" spans="1:2" x14ac:dyDescent="0.4">
      <c r="B298" s="120"/>
    </row>
    <row r="299" spans="1:2" x14ac:dyDescent="0.4">
      <c r="B299" s="121"/>
    </row>
    <row r="328" spans="1:1" x14ac:dyDescent="0.4">
      <c r="A328" s="122">
        <v>12</v>
      </c>
    </row>
    <row r="347" spans="2:2" x14ac:dyDescent="0.4">
      <c r="B347" s="120"/>
    </row>
    <row r="348" spans="2:2" x14ac:dyDescent="0.4">
      <c r="B348" s="121"/>
    </row>
    <row r="359" spans="1:1" x14ac:dyDescent="0.4">
      <c r="A359" s="122">
        <v>13</v>
      </c>
    </row>
    <row r="396" spans="1:2" x14ac:dyDescent="0.4">
      <c r="A396" s="122">
        <v>14</v>
      </c>
      <c r="B396" s="120"/>
    </row>
    <row r="397" spans="1:2" x14ac:dyDescent="0.4">
      <c r="B397" s="121"/>
    </row>
    <row r="432" spans="1:1" x14ac:dyDescent="0.4">
      <c r="A432" s="122">
        <v>15</v>
      </c>
    </row>
    <row r="445" spans="2:2" x14ac:dyDescent="0.4">
      <c r="B445" s="120"/>
    </row>
    <row r="446" spans="2:2" x14ac:dyDescent="0.4">
      <c r="B446" s="121"/>
    </row>
    <row r="458" spans="1:1" x14ac:dyDescent="0.4">
      <c r="A458" s="122">
        <v>16</v>
      </c>
    </row>
    <row r="486" spans="1:2" x14ac:dyDescent="0.4">
      <c r="A486" s="122">
        <v>17</v>
      </c>
    </row>
    <row r="494" spans="1:2" x14ac:dyDescent="0.4">
      <c r="B494" s="120"/>
    </row>
    <row r="495" spans="1:2" x14ac:dyDescent="0.4">
      <c r="B495" s="121"/>
    </row>
    <row r="505" spans="1:1" x14ac:dyDescent="0.4">
      <c r="A505" s="122">
        <v>18</v>
      </c>
    </row>
    <row r="538" spans="1:2" x14ac:dyDescent="0.4">
      <c r="A538" s="122">
        <v>19</v>
      </c>
    </row>
    <row r="543" spans="1:2" x14ac:dyDescent="0.4">
      <c r="B543" s="120"/>
    </row>
    <row r="544" spans="1:2" x14ac:dyDescent="0.4">
      <c r="B544" s="121"/>
    </row>
    <row r="568" spans="1:1" x14ac:dyDescent="0.4">
      <c r="A568" s="122">
        <v>20</v>
      </c>
    </row>
    <row r="592" spans="2:2" x14ac:dyDescent="0.4">
      <c r="B592" s="120"/>
    </row>
    <row r="593" spans="1:2" x14ac:dyDescent="0.4">
      <c r="B593" s="121"/>
    </row>
    <row r="594" spans="1:2" x14ac:dyDescent="0.4">
      <c r="A594" s="122">
        <v>21</v>
      </c>
    </row>
    <row r="623" spans="1:1" x14ac:dyDescent="0.4">
      <c r="A623" s="122">
        <v>22</v>
      </c>
    </row>
    <row r="641" spans="1:2" x14ac:dyDescent="0.4">
      <c r="B641" s="120"/>
    </row>
    <row r="642" spans="1:2" x14ac:dyDescent="0.4">
      <c r="B642" s="121"/>
    </row>
    <row r="649" spans="1:2" x14ac:dyDescent="0.4">
      <c r="A649" s="122">
        <v>23</v>
      </c>
    </row>
    <row r="677" spans="1:1" x14ac:dyDescent="0.4">
      <c r="A677" s="122">
        <v>24</v>
      </c>
    </row>
    <row r="690" spans="2:2" x14ac:dyDescent="0.4">
      <c r="B690" s="120"/>
    </row>
    <row r="691" spans="2:2" x14ac:dyDescent="0.4">
      <c r="B691" s="121"/>
    </row>
    <row r="715" spans="1:1" x14ac:dyDescent="0.4">
      <c r="A715" s="122">
        <v>25</v>
      </c>
    </row>
    <row r="751" spans="1:1" x14ac:dyDescent="0.4">
      <c r="A751" s="122">
        <v>26</v>
      </c>
    </row>
    <row r="771" spans="1:1" x14ac:dyDescent="0.4">
      <c r="A771" s="122">
        <v>27</v>
      </c>
    </row>
    <row r="796" spans="1:1" x14ac:dyDescent="0.4">
      <c r="A796" s="122">
        <v>28</v>
      </c>
    </row>
    <row r="814" spans="1:1" x14ac:dyDescent="0.4">
      <c r="A814" s="122">
        <v>29</v>
      </c>
    </row>
    <row r="836" spans="1:1" x14ac:dyDescent="0.4">
      <c r="A836" s="122">
        <v>30</v>
      </c>
    </row>
    <row r="858" spans="1:1" x14ac:dyDescent="0.4">
      <c r="A858" s="122">
        <v>31</v>
      </c>
    </row>
    <row r="884" spans="1:1" x14ac:dyDescent="0.4">
      <c r="A884" s="122">
        <v>32</v>
      </c>
    </row>
    <row r="907" spans="1:1" x14ac:dyDescent="0.4">
      <c r="A907" s="122">
        <v>33</v>
      </c>
    </row>
    <row r="924" spans="1:1" x14ac:dyDescent="0.4">
      <c r="A924" s="122">
        <v>34</v>
      </c>
    </row>
    <row r="945" spans="1:1" x14ac:dyDescent="0.4">
      <c r="A945" s="122">
        <v>35</v>
      </c>
    </row>
    <row r="968" spans="1:1" x14ac:dyDescent="0.4">
      <c r="A968" s="122">
        <v>36</v>
      </c>
    </row>
    <row r="992" spans="1:1" x14ac:dyDescent="0.4">
      <c r="A992" s="122">
        <v>37</v>
      </c>
    </row>
    <row r="1016" spans="1:1" x14ac:dyDescent="0.4">
      <c r="A1016" s="122">
        <v>38</v>
      </c>
    </row>
    <row r="1033" spans="1:1" x14ac:dyDescent="0.4">
      <c r="A1033" s="122">
        <v>39</v>
      </c>
    </row>
    <row r="1059" spans="1:1" x14ac:dyDescent="0.4">
      <c r="A1059" s="122">
        <v>40</v>
      </c>
    </row>
    <row r="1082" spans="1:1" x14ac:dyDescent="0.4">
      <c r="A1082" s="122">
        <v>41</v>
      </c>
    </row>
    <row r="1101" spans="1:1" x14ac:dyDescent="0.4">
      <c r="A1101" s="122">
        <v>42</v>
      </c>
    </row>
    <row r="1124" spans="1:1" x14ac:dyDescent="0.4">
      <c r="A1124" s="122">
        <v>43</v>
      </c>
    </row>
    <row r="1154" spans="1:1" x14ac:dyDescent="0.4">
      <c r="A1154" s="122">
        <v>44</v>
      </c>
    </row>
    <row r="1184" spans="1:1" x14ac:dyDescent="0.4">
      <c r="A1184" s="122">
        <v>45</v>
      </c>
    </row>
    <row r="1211" spans="1:1" x14ac:dyDescent="0.4">
      <c r="A1211" s="122">
        <v>46</v>
      </c>
    </row>
    <row r="1231" spans="1:1" x14ac:dyDescent="0.4">
      <c r="A1231" s="122">
        <v>47</v>
      </c>
    </row>
    <row r="1250" spans="1:1" x14ac:dyDescent="0.4">
      <c r="A1250" s="122">
        <v>48</v>
      </c>
    </row>
    <row r="1272" spans="1:1" x14ac:dyDescent="0.4">
      <c r="A1272" s="122">
        <v>49</v>
      </c>
    </row>
    <row r="1303" spans="1:1" x14ac:dyDescent="0.4">
      <c r="A1303" s="122">
        <v>50</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0"/>
  <sheetViews>
    <sheetView zoomScale="145" zoomScaleSheetLayoutView="100" workbookViewId="0">
      <selection activeCell="A22" sqref="A22:J29"/>
    </sheetView>
  </sheetViews>
  <sheetFormatPr defaultColWidth="8.125" defaultRowHeight="13.5" x14ac:dyDescent="0.4"/>
  <cols>
    <col min="1" max="11" width="8.125" style="44"/>
    <col min="12" max="13" width="3.75" style="44" customWidth="1"/>
    <col min="14" max="16384" width="8.125" style="44"/>
  </cols>
  <sheetData>
    <row r="1" spans="1:16" x14ac:dyDescent="0.4">
      <c r="A1" s="44" t="s">
        <v>26</v>
      </c>
    </row>
    <row r="2" spans="1:16" x14ac:dyDescent="0.4">
      <c r="A2" s="150" t="s">
        <v>99</v>
      </c>
      <c r="B2" s="151"/>
      <c r="C2" s="151"/>
      <c r="D2" s="151"/>
      <c r="E2" s="151"/>
      <c r="F2" s="151"/>
      <c r="G2" s="151"/>
      <c r="H2" s="151"/>
      <c r="I2" s="151"/>
      <c r="J2" s="151"/>
      <c r="K2" s="95"/>
      <c r="L2" s="95"/>
    </row>
    <row r="3" spans="1:16" x14ac:dyDescent="0.4">
      <c r="A3" s="151"/>
      <c r="B3" s="151"/>
      <c r="C3" s="151"/>
      <c r="D3" s="151"/>
      <c r="E3" s="151"/>
      <c r="F3" s="151"/>
      <c r="G3" s="151"/>
      <c r="H3" s="151"/>
      <c r="I3" s="151"/>
      <c r="J3" s="151"/>
      <c r="K3" s="95"/>
      <c r="L3" s="95"/>
    </row>
    <row r="4" spans="1:16" x14ac:dyDescent="0.4">
      <c r="A4" s="151"/>
      <c r="B4" s="151"/>
      <c r="C4" s="151"/>
      <c r="D4" s="151"/>
      <c r="E4" s="151"/>
      <c r="F4" s="151"/>
      <c r="G4" s="151"/>
      <c r="H4" s="151"/>
      <c r="I4" s="151"/>
      <c r="J4" s="151"/>
      <c r="K4" s="95"/>
      <c r="L4" s="95"/>
    </row>
    <row r="5" spans="1:16" x14ac:dyDescent="0.4">
      <c r="A5" s="151"/>
      <c r="B5" s="151"/>
      <c r="C5" s="151"/>
      <c r="D5" s="151"/>
      <c r="E5" s="151"/>
      <c r="F5" s="151"/>
      <c r="G5" s="151"/>
      <c r="H5" s="151"/>
      <c r="I5" s="151"/>
      <c r="J5" s="151"/>
      <c r="K5" s="95"/>
      <c r="L5" s="95"/>
    </row>
    <row r="6" spans="1:16" x14ac:dyDescent="0.4">
      <c r="A6" s="151"/>
      <c r="B6" s="151"/>
      <c r="C6" s="151"/>
      <c r="D6" s="151"/>
      <c r="E6" s="151"/>
      <c r="F6" s="151"/>
      <c r="G6" s="151"/>
      <c r="H6" s="151"/>
      <c r="I6" s="151"/>
      <c r="J6" s="151"/>
      <c r="K6" s="95"/>
      <c r="L6" s="95"/>
    </row>
    <row r="7" spans="1:16" x14ac:dyDescent="0.4">
      <c r="A7" s="151"/>
      <c r="B7" s="151"/>
      <c r="C7" s="151"/>
      <c r="D7" s="151"/>
      <c r="E7" s="151"/>
      <c r="F7" s="151"/>
      <c r="G7" s="151"/>
      <c r="H7" s="151"/>
      <c r="I7" s="151"/>
      <c r="J7" s="151"/>
      <c r="K7" s="95"/>
      <c r="L7" s="95"/>
    </row>
    <row r="8" spans="1:16" x14ac:dyDescent="0.4">
      <c r="A8" s="151"/>
      <c r="B8" s="151"/>
      <c r="C8" s="151"/>
      <c r="D8" s="151"/>
      <c r="E8" s="151"/>
      <c r="F8" s="151"/>
      <c r="G8" s="151"/>
      <c r="H8" s="151"/>
      <c r="I8" s="151"/>
      <c r="J8" s="151"/>
      <c r="K8" s="95"/>
      <c r="L8" s="95"/>
    </row>
    <row r="9" spans="1:16" x14ac:dyDescent="0.4">
      <c r="A9" s="151"/>
      <c r="B9" s="151"/>
      <c r="C9" s="151"/>
      <c r="D9" s="151"/>
      <c r="E9" s="151"/>
      <c r="F9" s="151"/>
      <c r="G9" s="151"/>
      <c r="H9" s="151"/>
      <c r="I9" s="151"/>
      <c r="J9" s="151"/>
      <c r="K9" s="95"/>
      <c r="L9" s="95"/>
    </row>
    <row r="10" spans="1:16" x14ac:dyDescent="0.4">
      <c r="L10" s="95"/>
    </row>
    <row r="11" spans="1:16" x14ac:dyDescent="0.4">
      <c r="A11" s="44" t="s">
        <v>27</v>
      </c>
      <c r="L11" s="158" t="s">
        <v>52</v>
      </c>
      <c r="M11" s="158"/>
      <c r="N11" s="158"/>
      <c r="O11" s="158"/>
      <c r="P11" s="158"/>
    </row>
    <row r="12" spans="1:16" ht="13.5" customHeight="1" x14ac:dyDescent="0.4">
      <c r="A12" s="152" t="s">
        <v>100</v>
      </c>
      <c r="B12" s="153"/>
      <c r="C12" s="153"/>
      <c r="D12" s="153"/>
      <c r="E12" s="153"/>
      <c r="F12" s="153"/>
      <c r="G12" s="153"/>
      <c r="H12" s="153"/>
      <c r="I12" s="153"/>
      <c r="J12" s="153"/>
      <c r="K12" s="97"/>
      <c r="L12" s="113"/>
      <c r="M12" s="113"/>
      <c r="N12" s="154" t="s">
        <v>50</v>
      </c>
      <c r="O12" s="154"/>
      <c r="P12" s="154"/>
    </row>
    <row r="13" spans="1:16" x14ac:dyDescent="0.4">
      <c r="A13" s="153"/>
      <c r="B13" s="153"/>
      <c r="C13" s="153"/>
      <c r="D13" s="153"/>
      <c r="E13" s="153"/>
      <c r="F13" s="153"/>
      <c r="G13" s="153"/>
      <c r="H13" s="153"/>
      <c r="I13" s="153"/>
      <c r="J13" s="153"/>
      <c r="K13" s="97"/>
      <c r="L13" s="116"/>
      <c r="M13" s="117"/>
      <c r="N13" s="114" t="s">
        <v>47</v>
      </c>
      <c r="O13" s="114" t="s">
        <v>48</v>
      </c>
      <c r="P13" s="114" t="s">
        <v>49</v>
      </c>
    </row>
    <row r="14" spans="1:16" x14ac:dyDescent="0.4">
      <c r="A14" s="153"/>
      <c r="B14" s="153"/>
      <c r="C14" s="153"/>
      <c r="D14" s="153"/>
      <c r="E14" s="153"/>
      <c r="F14" s="153"/>
      <c r="G14" s="153"/>
      <c r="H14" s="153"/>
      <c r="I14" s="153"/>
      <c r="J14" s="153"/>
      <c r="K14" s="97"/>
      <c r="L14" s="155" t="s">
        <v>51</v>
      </c>
      <c r="M14" s="115">
        <v>0.54</v>
      </c>
      <c r="N14" s="119">
        <v>0.18</v>
      </c>
      <c r="O14" s="118"/>
      <c r="P14" s="118"/>
    </row>
    <row r="15" spans="1:16" x14ac:dyDescent="0.4">
      <c r="A15" s="153"/>
      <c r="B15" s="153"/>
      <c r="C15" s="153"/>
      <c r="D15" s="153"/>
      <c r="E15" s="153"/>
      <c r="F15" s="153"/>
      <c r="G15" s="153"/>
      <c r="H15" s="153"/>
      <c r="I15" s="153"/>
      <c r="J15" s="153"/>
      <c r="K15" s="97"/>
      <c r="L15" s="156"/>
      <c r="M15" s="115">
        <v>0.48</v>
      </c>
      <c r="N15" s="118"/>
      <c r="O15" s="119">
        <v>0.13</v>
      </c>
      <c r="P15" s="118"/>
    </row>
    <row r="16" spans="1:16" x14ac:dyDescent="0.4">
      <c r="A16" s="153"/>
      <c r="B16" s="153"/>
      <c r="C16" s="153"/>
      <c r="D16" s="153"/>
      <c r="E16" s="153"/>
      <c r="F16" s="153"/>
      <c r="G16" s="153"/>
      <c r="H16" s="153"/>
      <c r="I16" s="153"/>
      <c r="J16" s="153"/>
      <c r="K16" s="97"/>
      <c r="L16" s="157"/>
      <c r="M16" s="115">
        <v>0.44</v>
      </c>
      <c r="N16" s="118"/>
      <c r="O16" s="118"/>
      <c r="P16" s="119">
        <v>0.16</v>
      </c>
    </row>
    <row r="17" spans="1:12" x14ac:dyDescent="0.4">
      <c r="A17" s="153"/>
      <c r="B17" s="153"/>
      <c r="C17" s="153"/>
      <c r="D17" s="153"/>
      <c r="E17" s="153"/>
      <c r="F17" s="153"/>
      <c r="G17" s="153"/>
      <c r="H17" s="153"/>
      <c r="I17" s="153"/>
      <c r="J17" s="153"/>
      <c r="K17" s="97"/>
      <c r="L17" s="97"/>
    </row>
    <row r="18" spans="1:12" x14ac:dyDescent="0.4">
      <c r="A18" s="153"/>
      <c r="B18" s="153"/>
      <c r="C18" s="153"/>
      <c r="D18" s="153"/>
      <c r="E18" s="153"/>
      <c r="F18" s="153"/>
      <c r="G18" s="153"/>
      <c r="H18" s="153"/>
      <c r="I18" s="153"/>
      <c r="J18" s="153"/>
      <c r="K18" s="97"/>
      <c r="L18" s="97"/>
    </row>
    <row r="19" spans="1:12" x14ac:dyDescent="0.4">
      <c r="A19" s="153"/>
      <c r="B19" s="153"/>
      <c r="C19" s="153"/>
      <c r="D19" s="153"/>
      <c r="E19" s="153"/>
      <c r="F19" s="153"/>
      <c r="G19" s="153"/>
      <c r="H19" s="153"/>
      <c r="I19" s="153"/>
      <c r="J19" s="153"/>
      <c r="K19" s="97"/>
      <c r="L19" s="97"/>
    </row>
    <row r="20" spans="1:12" x14ac:dyDescent="0.4">
      <c r="L20" s="97"/>
    </row>
    <row r="21" spans="1:12" x14ac:dyDescent="0.4">
      <c r="A21" s="44" t="s">
        <v>28</v>
      </c>
    </row>
    <row r="22" spans="1:12" x14ac:dyDescent="0.4">
      <c r="A22" s="152" t="s">
        <v>101</v>
      </c>
      <c r="B22" s="152"/>
      <c r="C22" s="152"/>
      <c r="D22" s="152"/>
      <c r="E22" s="152"/>
      <c r="F22" s="152"/>
      <c r="G22" s="152"/>
      <c r="H22" s="152"/>
      <c r="I22" s="152"/>
      <c r="J22" s="152"/>
      <c r="K22" s="96"/>
    </row>
    <row r="23" spans="1:12" x14ac:dyDescent="0.4">
      <c r="A23" s="152"/>
      <c r="B23" s="152"/>
      <c r="C23" s="152"/>
      <c r="D23" s="152"/>
      <c r="E23" s="152"/>
      <c r="F23" s="152"/>
      <c r="G23" s="152"/>
      <c r="H23" s="152"/>
      <c r="I23" s="152"/>
      <c r="J23" s="152"/>
      <c r="K23" s="96"/>
      <c r="L23" s="96"/>
    </row>
    <row r="24" spans="1:12" x14ac:dyDescent="0.4">
      <c r="A24" s="152"/>
      <c r="B24" s="152"/>
      <c r="C24" s="152"/>
      <c r="D24" s="152"/>
      <c r="E24" s="152"/>
      <c r="F24" s="152"/>
      <c r="G24" s="152"/>
      <c r="H24" s="152"/>
      <c r="I24" s="152"/>
      <c r="J24" s="152"/>
      <c r="K24" s="96"/>
      <c r="L24" s="96"/>
    </row>
    <row r="25" spans="1:12" x14ac:dyDescent="0.4">
      <c r="A25" s="152"/>
      <c r="B25" s="152"/>
      <c r="C25" s="152"/>
      <c r="D25" s="152"/>
      <c r="E25" s="152"/>
      <c r="F25" s="152"/>
      <c r="G25" s="152"/>
      <c r="H25" s="152"/>
      <c r="I25" s="152"/>
      <c r="J25" s="152"/>
      <c r="K25" s="96"/>
      <c r="L25" s="96"/>
    </row>
    <row r="26" spans="1:12" x14ac:dyDescent="0.4">
      <c r="A26" s="152"/>
      <c r="B26" s="152"/>
      <c r="C26" s="152"/>
      <c r="D26" s="152"/>
      <c r="E26" s="152"/>
      <c r="F26" s="152"/>
      <c r="G26" s="152"/>
      <c r="H26" s="152"/>
      <c r="I26" s="152"/>
      <c r="J26" s="152"/>
      <c r="K26" s="96"/>
      <c r="L26" s="96"/>
    </row>
    <row r="27" spans="1:12" x14ac:dyDescent="0.4">
      <c r="A27" s="152"/>
      <c r="B27" s="152"/>
      <c r="C27" s="152"/>
      <c r="D27" s="152"/>
      <c r="E27" s="152"/>
      <c r="F27" s="152"/>
      <c r="G27" s="152"/>
      <c r="H27" s="152"/>
      <c r="I27" s="152"/>
      <c r="J27" s="152"/>
      <c r="K27" s="96"/>
      <c r="L27" s="96"/>
    </row>
    <row r="28" spans="1:12" x14ac:dyDescent="0.4">
      <c r="A28" s="152"/>
      <c r="B28" s="152"/>
      <c r="C28" s="152"/>
      <c r="D28" s="152"/>
      <c r="E28" s="152"/>
      <c r="F28" s="152"/>
      <c r="G28" s="152"/>
      <c r="H28" s="152"/>
      <c r="I28" s="152"/>
      <c r="J28" s="152"/>
      <c r="K28" s="96"/>
      <c r="L28" s="96"/>
    </row>
    <row r="29" spans="1:12" x14ac:dyDescent="0.4">
      <c r="A29" s="152"/>
      <c r="B29" s="152"/>
      <c r="C29" s="152"/>
      <c r="D29" s="152"/>
      <c r="E29" s="152"/>
      <c r="F29" s="152"/>
      <c r="G29" s="152"/>
      <c r="H29" s="152"/>
      <c r="I29" s="152"/>
      <c r="J29" s="152"/>
      <c r="K29" s="96"/>
      <c r="L29" s="96"/>
    </row>
    <row r="30" spans="1:12" x14ac:dyDescent="0.4">
      <c r="L30" s="96"/>
    </row>
  </sheetData>
  <mergeCells count="6">
    <mergeCell ref="A2:J9"/>
    <mergeCell ref="A12:J19"/>
    <mergeCell ref="A22:J29"/>
    <mergeCell ref="N12:P12"/>
    <mergeCell ref="L14:L16"/>
    <mergeCell ref="L11:P11"/>
  </mergeCells>
  <phoneticPr fontId="1"/>
  <pageMargins left="0.75" right="0.75" top="1" bottom="1" header="0.51111111111111107" footer="0.51111111111111107"/>
  <pageSetup paperSize="9" orientation="portrait"/>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
  <sheetViews>
    <sheetView zoomScale="80" zoomScaleNormal="80" workbookViewId="0">
      <selection activeCell="H27" sqref="H27"/>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21" x14ac:dyDescent="0.4">
      <c r="A1" s="27" t="s">
        <v>14</v>
      </c>
      <c r="B1" s="28"/>
      <c r="C1" s="29"/>
      <c r="D1" s="30"/>
      <c r="E1" s="29"/>
      <c r="F1" s="30"/>
      <c r="G1" s="29"/>
      <c r="H1" s="30"/>
    </row>
    <row r="2" spans="1:21" x14ac:dyDescent="0.4">
      <c r="A2" s="93"/>
      <c r="B2" s="29"/>
      <c r="C2" s="29"/>
      <c r="D2" s="30"/>
      <c r="E2" s="29"/>
      <c r="F2" s="30"/>
      <c r="G2" s="29"/>
      <c r="H2" s="30"/>
      <c r="J2" s="166" t="s">
        <v>53</v>
      </c>
      <c r="K2" s="169" t="s">
        <v>54</v>
      </c>
      <c r="L2" s="169" t="s">
        <v>58</v>
      </c>
      <c r="M2" s="172" t="s">
        <v>61</v>
      </c>
      <c r="N2" s="173"/>
      <c r="O2" s="174"/>
      <c r="P2" s="172" t="s">
        <v>59</v>
      </c>
      <c r="Q2" s="173"/>
      <c r="R2" s="174"/>
      <c r="S2" s="178" t="s">
        <v>64</v>
      </c>
      <c r="T2" s="179"/>
      <c r="U2" s="180"/>
    </row>
    <row r="3" spans="1:21" x14ac:dyDescent="0.4">
      <c r="A3" s="32" t="s">
        <v>15</v>
      </c>
      <c r="B3" s="32" t="s">
        <v>16</v>
      </c>
      <c r="C3" s="32" t="s">
        <v>17</v>
      </c>
      <c r="D3" s="33" t="s">
        <v>18</v>
      </c>
      <c r="E3" s="32" t="s">
        <v>19</v>
      </c>
      <c r="F3" s="33" t="s">
        <v>18</v>
      </c>
      <c r="G3" s="32" t="s">
        <v>20</v>
      </c>
      <c r="H3" s="33" t="s">
        <v>18</v>
      </c>
      <c r="J3" s="167"/>
      <c r="K3" s="170"/>
      <c r="L3" s="170"/>
      <c r="M3" s="175"/>
      <c r="N3" s="176"/>
      <c r="O3" s="177"/>
      <c r="P3" s="175"/>
      <c r="Q3" s="176"/>
      <c r="R3" s="177"/>
      <c r="S3" s="178" t="s">
        <v>65</v>
      </c>
      <c r="T3" s="179"/>
      <c r="U3" s="180"/>
    </row>
    <row r="4" spans="1:21" x14ac:dyDescent="0.4">
      <c r="A4" s="34" t="s">
        <v>21</v>
      </c>
      <c r="B4" s="90" t="s">
        <v>56</v>
      </c>
      <c r="C4" s="90"/>
      <c r="D4" s="91"/>
      <c r="E4" s="90"/>
      <c r="F4" s="91">
        <v>42538</v>
      </c>
      <c r="G4" s="90"/>
      <c r="H4" s="91"/>
      <c r="J4" s="168"/>
      <c r="K4" s="171"/>
      <c r="L4" s="171"/>
      <c r="M4" s="129">
        <v>1.27</v>
      </c>
      <c r="N4" s="129">
        <v>1.5</v>
      </c>
      <c r="O4" s="129">
        <v>2</v>
      </c>
      <c r="P4" s="129">
        <v>1.27</v>
      </c>
      <c r="Q4" s="129">
        <v>1.5</v>
      </c>
      <c r="R4" s="129">
        <v>2</v>
      </c>
      <c r="S4" s="129">
        <v>1.27</v>
      </c>
      <c r="T4" s="129">
        <v>1.5</v>
      </c>
      <c r="U4" s="129">
        <v>2</v>
      </c>
    </row>
    <row r="5" spans="1:21" x14ac:dyDescent="0.4">
      <c r="A5" s="34" t="s">
        <v>21</v>
      </c>
      <c r="B5" s="90" t="s">
        <v>46</v>
      </c>
      <c r="C5" s="90"/>
      <c r="D5" s="91"/>
      <c r="E5" s="90"/>
      <c r="F5" s="91">
        <v>43370</v>
      </c>
      <c r="G5" s="90"/>
      <c r="H5" s="91">
        <v>43957</v>
      </c>
      <c r="J5" s="181" t="s">
        <v>55</v>
      </c>
      <c r="K5" s="161" t="s">
        <v>60</v>
      </c>
      <c r="L5" s="163">
        <v>202</v>
      </c>
      <c r="M5" s="159">
        <v>62</v>
      </c>
      <c r="N5" s="159">
        <v>58</v>
      </c>
      <c r="O5" s="159">
        <v>54</v>
      </c>
      <c r="P5" s="159">
        <v>190</v>
      </c>
      <c r="Q5" s="159">
        <v>201</v>
      </c>
      <c r="R5" s="159">
        <v>270</v>
      </c>
      <c r="S5" s="131">
        <v>32</v>
      </c>
      <c r="T5" s="131">
        <v>30</v>
      </c>
      <c r="U5" s="132">
        <v>31</v>
      </c>
    </row>
    <row r="6" spans="1:21" x14ac:dyDescent="0.4">
      <c r="A6" s="34" t="s">
        <v>21</v>
      </c>
      <c r="B6" s="90" t="s">
        <v>66</v>
      </c>
      <c r="C6" s="90"/>
      <c r="D6" s="92"/>
      <c r="E6" s="90"/>
      <c r="F6" s="91">
        <v>43447</v>
      </c>
      <c r="G6" s="90"/>
      <c r="H6" s="91">
        <v>44005</v>
      </c>
      <c r="J6" s="182"/>
      <c r="K6" s="162"/>
      <c r="L6" s="164"/>
      <c r="M6" s="160"/>
      <c r="N6" s="160"/>
      <c r="O6" s="160"/>
      <c r="P6" s="160"/>
      <c r="Q6" s="160"/>
      <c r="R6" s="160"/>
      <c r="S6" s="133">
        <v>1550</v>
      </c>
      <c r="T6" s="133">
        <v>5371</v>
      </c>
      <c r="U6" s="134">
        <v>13417</v>
      </c>
    </row>
    <row r="7" spans="1:21" x14ac:dyDescent="0.4">
      <c r="A7" s="34" t="s">
        <v>21</v>
      </c>
      <c r="B7" s="90" t="s">
        <v>93</v>
      </c>
      <c r="C7" s="90"/>
      <c r="D7" s="92"/>
      <c r="E7" s="90"/>
      <c r="F7" s="91">
        <v>43204</v>
      </c>
      <c r="G7" s="90"/>
      <c r="H7" s="92"/>
      <c r="J7" s="182"/>
      <c r="K7" s="161" t="s">
        <v>57</v>
      </c>
      <c r="L7" s="163">
        <v>770</v>
      </c>
      <c r="M7" s="159">
        <v>58</v>
      </c>
      <c r="N7" s="159">
        <v>58</v>
      </c>
      <c r="O7" s="159">
        <v>52</v>
      </c>
      <c r="P7" s="159">
        <v>165</v>
      </c>
      <c r="Q7" s="159">
        <v>198</v>
      </c>
      <c r="R7" s="159">
        <v>234</v>
      </c>
      <c r="S7" s="135">
        <v>27</v>
      </c>
      <c r="T7" s="135">
        <v>30</v>
      </c>
      <c r="U7" s="136">
        <v>28</v>
      </c>
    </row>
    <row r="8" spans="1:21" x14ac:dyDescent="0.4">
      <c r="A8" s="34" t="s">
        <v>21</v>
      </c>
      <c r="B8" s="90"/>
      <c r="C8" s="90"/>
      <c r="D8" s="92"/>
      <c r="E8" s="90"/>
      <c r="F8" s="92"/>
      <c r="G8" s="90"/>
      <c r="H8" s="92"/>
      <c r="J8" s="183"/>
      <c r="K8" s="162"/>
      <c r="L8" s="164"/>
      <c r="M8" s="160"/>
      <c r="N8" s="160"/>
      <c r="O8" s="160"/>
      <c r="P8" s="160"/>
      <c r="Q8" s="160"/>
      <c r="R8" s="160"/>
      <c r="S8" s="137">
        <v>1416</v>
      </c>
      <c r="T8" s="137">
        <v>5371</v>
      </c>
      <c r="U8" s="138">
        <v>11667</v>
      </c>
    </row>
    <row r="9" spans="1:21" x14ac:dyDescent="0.4">
      <c r="A9" s="34" t="s">
        <v>21</v>
      </c>
      <c r="B9" s="90"/>
      <c r="C9" s="90"/>
      <c r="D9" s="92"/>
      <c r="E9" s="90"/>
      <c r="F9" s="92"/>
      <c r="G9" s="90"/>
      <c r="H9" s="92"/>
      <c r="J9" s="165" t="s">
        <v>63</v>
      </c>
      <c r="K9" s="161" t="s">
        <v>60</v>
      </c>
      <c r="L9" s="163">
        <v>156</v>
      </c>
      <c r="M9" s="159">
        <v>48</v>
      </c>
      <c r="N9" s="159">
        <v>42</v>
      </c>
      <c r="O9" s="159">
        <v>32</v>
      </c>
      <c r="P9" s="159">
        <v>115</v>
      </c>
      <c r="Q9" s="159">
        <v>111</v>
      </c>
      <c r="R9" s="159">
        <v>121</v>
      </c>
      <c r="S9" s="132">
        <v>7</v>
      </c>
      <c r="T9" s="131">
        <v>3</v>
      </c>
      <c r="U9" s="139">
        <v>0</v>
      </c>
    </row>
    <row r="10" spans="1:21" x14ac:dyDescent="0.4">
      <c r="A10" s="34" t="s">
        <v>21</v>
      </c>
      <c r="B10" s="90"/>
      <c r="C10" s="90"/>
      <c r="D10" s="92"/>
      <c r="E10" s="90"/>
      <c r="F10" s="92"/>
      <c r="G10" s="90"/>
      <c r="H10" s="92"/>
      <c r="J10" s="165"/>
      <c r="K10" s="162"/>
      <c r="L10" s="164"/>
      <c r="M10" s="160"/>
      <c r="N10" s="160"/>
      <c r="O10" s="160"/>
      <c r="P10" s="160"/>
      <c r="Q10" s="160"/>
      <c r="R10" s="160"/>
      <c r="S10" s="134">
        <v>128</v>
      </c>
      <c r="T10" s="133">
        <v>111</v>
      </c>
      <c r="U10" s="133">
        <v>100</v>
      </c>
    </row>
    <row r="11" spans="1:21" x14ac:dyDescent="0.4">
      <c r="A11" s="34" t="s">
        <v>21</v>
      </c>
      <c r="B11" s="90"/>
      <c r="C11" s="90"/>
      <c r="D11" s="92"/>
      <c r="E11" s="90"/>
      <c r="F11" s="92"/>
      <c r="G11" s="90"/>
      <c r="H11" s="92"/>
      <c r="J11" s="165"/>
      <c r="K11" s="161" t="s">
        <v>57</v>
      </c>
      <c r="L11" s="163">
        <v>708</v>
      </c>
      <c r="M11" s="159">
        <v>56</v>
      </c>
      <c r="N11" s="159">
        <v>54</v>
      </c>
      <c r="O11" s="159">
        <v>36</v>
      </c>
      <c r="P11" s="159">
        <v>154</v>
      </c>
      <c r="Q11" s="159">
        <v>171</v>
      </c>
      <c r="R11" s="159">
        <v>122</v>
      </c>
      <c r="S11" s="135">
        <v>21</v>
      </c>
      <c r="T11" s="136">
        <v>23</v>
      </c>
      <c r="U11" s="135">
        <v>4</v>
      </c>
    </row>
    <row r="12" spans="1:21" x14ac:dyDescent="0.4">
      <c r="A12" s="31"/>
      <c r="B12" s="29"/>
      <c r="C12" s="29"/>
      <c r="D12" s="30"/>
      <c r="E12" s="29"/>
      <c r="F12" s="30"/>
      <c r="G12" s="29"/>
      <c r="H12" s="30"/>
      <c r="J12" s="165"/>
      <c r="K12" s="162"/>
      <c r="L12" s="164"/>
      <c r="M12" s="160"/>
      <c r="N12" s="160"/>
      <c r="O12" s="160"/>
      <c r="P12" s="160"/>
      <c r="Q12" s="160"/>
      <c r="R12" s="160"/>
      <c r="S12" s="137">
        <v>627</v>
      </c>
      <c r="T12" s="138">
        <v>1193</v>
      </c>
      <c r="U12" s="137">
        <v>127</v>
      </c>
    </row>
    <row r="13" spans="1:21" x14ac:dyDescent="0.4">
      <c r="J13" s="165" t="s">
        <v>92</v>
      </c>
      <c r="K13" s="161" t="s">
        <v>60</v>
      </c>
      <c r="L13" s="163"/>
      <c r="M13" s="159"/>
      <c r="N13" s="159"/>
      <c r="O13" s="159"/>
      <c r="P13" s="159"/>
      <c r="Q13" s="159"/>
      <c r="R13" s="159"/>
      <c r="S13" s="132"/>
      <c r="T13" s="131"/>
      <c r="U13" s="139"/>
    </row>
    <row r="14" spans="1:21" x14ac:dyDescent="0.4">
      <c r="J14" s="165"/>
      <c r="K14" s="162"/>
      <c r="L14" s="164"/>
      <c r="M14" s="160"/>
      <c r="N14" s="160"/>
      <c r="O14" s="160"/>
      <c r="P14" s="160"/>
      <c r="Q14" s="160"/>
      <c r="R14" s="160"/>
      <c r="S14" s="134"/>
      <c r="T14" s="133"/>
      <c r="U14" s="133"/>
    </row>
    <row r="15" spans="1:21" x14ac:dyDescent="0.4">
      <c r="J15" s="165"/>
      <c r="K15" s="161" t="s">
        <v>57</v>
      </c>
      <c r="L15" s="163">
        <v>953</v>
      </c>
      <c r="M15" s="159">
        <v>54</v>
      </c>
      <c r="N15" s="159">
        <v>48</v>
      </c>
      <c r="O15" s="159">
        <v>44</v>
      </c>
      <c r="P15" s="159">
        <v>153</v>
      </c>
      <c r="Q15" s="159">
        <v>145</v>
      </c>
      <c r="R15" s="159">
        <v>169</v>
      </c>
      <c r="S15" s="135">
        <v>18</v>
      </c>
      <c r="T15" s="204">
        <v>13</v>
      </c>
      <c r="U15" s="136">
        <v>16</v>
      </c>
    </row>
    <row r="16" spans="1:21" x14ac:dyDescent="0.4">
      <c r="J16" s="165"/>
      <c r="K16" s="162"/>
      <c r="L16" s="164"/>
      <c r="M16" s="160"/>
      <c r="N16" s="160"/>
      <c r="O16" s="160"/>
      <c r="P16" s="160"/>
      <c r="Q16" s="160"/>
      <c r="R16" s="160"/>
      <c r="S16" s="137">
        <v>593</v>
      </c>
      <c r="T16" s="205">
        <v>360</v>
      </c>
      <c r="U16" s="138">
        <v>716</v>
      </c>
    </row>
    <row r="17" spans="10:21" x14ac:dyDescent="0.4">
      <c r="J17" s="165" t="s">
        <v>94</v>
      </c>
      <c r="K17" s="161" t="s">
        <v>60</v>
      </c>
      <c r="L17" s="206"/>
      <c r="M17" s="207"/>
      <c r="N17" s="207"/>
      <c r="O17" s="207"/>
      <c r="P17" s="207"/>
      <c r="Q17" s="207"/>
      <c r="R17" s="207"/>
      <c r="S17" s="208"/>
      <c r="T17" s="208"/>
      <c r="U17" s="209"/>
    </row>
    <row r="18" spans="10:21" x14ac:dyDescent="0.4">
      <c r="J18" s="165"/>
      <c r="K18" s="162"/>
      <c r="L18" s="210"/>
      <c r="M18" s="211"/>
      <c r="N18" s="211"/>
      <c r="O18" s="211"/>
      <c r="P18" s="211"/>
      <c r="Q18" s="211"/>
      <c r="R18" s="211"/>
      <c r="S18" s="212"/>
      <c r="T18" s="212"/>
      <c r="U18" s="212"/>
    </row>
    <row r="19" spans="10:21" x14ac:dyDescent="0.4">
      <c r="J19" s="165"/>
      <c r="K19" s="161" t="s">
        <v>57</v>
      </c>
      <c r="L19" s="206"/>
      <c r="M19" s="207"/>
      <c r="N19" s="207"/>
      <c r="O19" s="207"/>
      <c r="P19" s="207"/>
      <c r="Q19" s="207"/>
      <c r="R19" s="207"/>
      <c r="S19" s="204"/>
      <c r="T19" s="204"/>
      <c r="U19" s="204"/>
    </row>
    <row r="20" spans="10:21" x14ac:dyDescent="0.4">
      <c r="J20" s="165"/>
      <c r="K20" s="162"/>
      <c r="L20" s="210"/>
      <c r="M20" s="211"/>
      <c r="N20" s="211"/>
      <c r="O20" s="211"/>
      <c r="P20" s="211"/>
      <c r="Q20" s="211"/>
      <c r="R20" s="211"/>
      <c r="S20" s="205"/>
      <c r="T20" s="205"/>
      <c r="U20" s="205"/>
    </row>
    <row r="21" spans="10:21" x14ac:dyDescent="0.4">
      <c r="J21" s="165" t="s">
        <v>95</v>
      </c>
      <c r="K21" s="161" t="s">
        <v>60</v>
      </c>
      <c r="L21" s="206"/>
      <c r="M21" s="207"/>
      <c r="N21" s="207"/>
      <c r="O21" s="207"/>
      <c r="P21" s="207"/>
      <c r="Q21" s="207"/>
      <c r="R21" s="207"/>
      <c r="S21" s="208"/>
      <c r="T21" s="208"/>
      <c r="U21" s="209"/>
    </row>
    <row r="22" spans="10:21" x14ac:dyDescent="0.4">
      <c r="J22" s="165"/>
      <c r="K22" s="162"/>
      <c r="L22" s="210"/>
      <c r="M22" s="211"/>
      <c r="N22" s="211"/>
      <c r="O22" s="211"/>
      <c r="P22" s="211"/>
      <c r="Q22" s="211"/>
      <c r="R22" s="211"/>
      <c r="S22" s="212"/>
      <c r="T22" s="212"/>
      <c r="U22" s="212"/>
    </row>
    <row r="23" spans="10:21" x14ac:dyDescent="0.4">
      <c r="J23" s="165"/>
      <c r="K23" s="161" t="s">
        <v>57</v>
      </c>
      <c r="L23" s="206"/>
      <c r="M23" s="207"/>
      <c r="N23" s="207"/>
      <c r="O23" s="207"/>
      <c r="P23" s="207"/>
      <c r="Q23" s="207"/>
      <c r="R23" s="207"/>
      <c r="S23" s="204"/>
      <c r="T23" s="204"/>
      <c r="U23" s="204"/>
    </row>
    <row r="24" spans="10:21" x14ac:dyDescent="0.4">
      <c r="J24" s="165"/>
      <c r="K24" s="162"/>
      <c r="L24" s="210"/>
      <c r="M24" s="211"/>
      <c r="N24" s="211"/>
      <c r="O24" s="211"/>
      <c r="P24" s="211"/>
      <c r="Q24" s="211"/>
      <c r="R24" s="211"/>
      <c r="S24" s="205"/>
      <c r="T24" s="205"/>
      <c r="U24" s="205"/>
    </row>
    <row r="25" spans="10:21" x14ac:dyDescent="0.4">
      <c r="J25" s="165" t="s">
        <v>96</v>
      </c>
      <c r="K25" s="161" t="s">
        <v>60</v>
      </c>
      <c r="L25" s="206"/>
      <c r="M25" s="207"/>
      <c r="N25" s="207"/>
      <c r="O25" s="207"/>
      <c r="P25" s="207"/>
      <c r="Q25" s="207"/>
      <c r="R25" s="207"/>
      <c r="S25" s="208"/>
      <c r="T25" s="208"/>
      <c r="U25" s="209"/>
    </row>
    <row r="26" spans="10:21" x14ac:dyDescent="0.4">
      <c r="J26" s="165"/>
      <c r="K26" s="162"/>
      <c r="L26" s="210"/>
      <c r="M26" s="211"/>
      <c r="N26" s="211"/>
      <c r="O26" s="211"/>
      <c r="P26" s="211"/>
      <c r="Q26" s="211"/>
      <c r="R26" s="211"/>
      <c r="S26" s="212"/>
      <c r="T26" s="212"/>
      <c r="U26" s="212"/>
    </row>
    <row r="27" spans="10:21" x14ac:dyDescent="0.4">
      <c r="J27" s="165"/>
      <c r="K27" s="161" t="s">
        <v>57</v>
      </c>
      <c r="L27" s="206"/>
      <c r="M27" s="207"/>
      <c r="N27" s="207"/>
      <c r="O27" s="207"/>
      <c r="P27" s="207"/>
      <c r="Q27" s="207"/>
      <c r="R27" s="207"/>
      <c r="S27" s="204"/>
      <c r="T27" s="204"/>
      <c r="U27" s="204"/>
    </row>
    <row r="28" spans="10:21" x14ac:dyDescent="0.4">
      <c r="J28" s="165"/>
      <c r="K28" s="162"/>
      <c r="L28" s="210"/>
      <c r="M28" s="211"/>
      <c r="N28" s="211"/>
      <c r="O28" s="211"/>
      <c r="P28" s="211"/>
      <c r="Q28" s="211"/>
      <c r="R28" s="211"/>
      <c r="S28" s="205"/>
      <c r="T28" s="205"/>
      <c r="U28" s="205"/>
    </row>
    <row r="29" spans="10:21" x14ac:dyDescent="0.4">
      <c r="J29" s="165" t="s">
        <v>92</v>
      </c>
      <c r="K29" s="161" t="s">
        <v>60</v>
      </c>
      <c r="L29" s="206"/>
      <c r="M29" s="207"/>
      <c r="N29" s="207"/>
      <c r="O29" s="207"/>
      <c r="P29" s="207"/>
      <c r="Q29" s="207"/>
      <c r="R29" s="207"/>
      <c r="S29" s="208"/>
      <c r="T29" s="208"/>
      <c r="U29" s="209"/>
    </row>
    <row r="30" spans="10:21" x14ac:dyDescent="0.4">
      <c r="J30" s="165"/>
      <c r="K30" s="162"/>
      <c r="L30" s="210"/>
      <c r="M30" s="211"/>
      <c r="N30" s="211"/>
      <c r="O30" s="211"/>
      <c r="P30" s="211"/>
      <c r="Q30" s="211"/>
      <c r="R30" s="211"/>
      <c r="S30" s="212"/>
      <c r="T30" s="212"/>
      <c r="U30" s="212"/>
    </row>
    <row r="31" spans="10:21" x14ac:dyDescent="0.4">
      <c r="J31" s="165"/>
      <c r="K31" s="161" t="s">
        <v>57</v>
      </c>
      <c r="L31" s="206"/>
      <c r="M31" s="207"/>
      <c r="N31" s="207"/>
      <c r="O31" s="207"/>
      <c r="P31" s="207"/>
      <c r="Q31" s="207"/>
      <c r="R31" s="207"/>
      <c r="S31" s="204"/>
      <c r="T31" s="204"/>
      <c r="U31" s="204"/>
    </row>
    <row r="32" spans="10:21" x14ac:dyDescent="0.4">
      <c r="J32" s="165"/>
      <c r="K32" s="162"/>
      <c r="L32" s="210"/>
      <c r="M32" s="211"/>
      <c r="N32" s="211"/>
      <c r="O32" s="211"/>
      <c r="P32" s="211"/>
      <c r="Q32" s="211"/>
      <c r="R32" s="211"/>
      <c r="S32" s="205"/>
      <c r="T32" s="205"/>
      <c r="U32" s="205"/>
    </row>
    <row r="33" spans="10:21" x14ac:dyDescent="0.4">
      <c r="J33" s="165" t="s">
        <v>97</v>
      </c>
      <c r="K33" s="161" t="s">
        <v>60</v>
      </c>
      <c r="L33" s="206"/>
      <c r="M33" s="207"/>
      <c r="N33" s="207"/>
      <c r="O33" s="207"/>
      <c r="P33" s="207"/>
      <c r="Q33" s="207"/>
      <c r="R33" s="207"/>
      <c r="S33" s="208"/>
      <c r="T33" s="208"/>
      <c r="U33" s="209"/>
    </row>
    <row r="34" spans="10:21" x14ac:dyDescent="0.4">
      <c r="J34" s="165"/>
      <c r="K34" s="162"/>
      <c r="L34" s="210"/>
      <c r="M34" s="211"/>
      <c r="N34" s="211"/>
      <c r="O34" s="211"/>
      <c r="P34" s="211"/>
      <c r="Q34" s="211"/>
      <c r="R34" s="211"/>
      <c r="S34" s="212"/>
      <c r="T34" s="212"/>
      <c r="U34" s="212"/>
    </row>
    <row r="35" spans="10:21" x14ac:dyDescent="0.4">
      <c r="J35" s="165"/>
      <c r="K35" s="161" t="s">
        <v>57</v>
      </c>
      <c r="L35" s="206"/>
      <c r="M35" s="207"/>
      <c r="N35" s="207"/>
      <c r="O35" s="207"/>
      <c r="P35" s="207"/>
      <c r="Q35" s="207"/>
      <c r="R35" s="207"/>
      <c r="S35" s="204"/>
      <c r="T35" s="204"/>
      <c r="U35" s="204"/>
    </row>
    <row r="36" spans="10:21" x14ac:dyDescent="0.4">
      <c r="J36" s="165"/>
      <c r="K36" s="162"/>
      <c r="L36" s="210"/>
      <c r="M36" s="211"/>
      <c r="N36" s="211"/>
      <c r="O36" s="211"/>
      <c r="P36" s="211"/>
      <c r="Q36" s="211"/>
      <c r="R36" s="211"/>
      <c r="S36" s="205"/>
      <c r="T36" s="205"/>
      <c r="U36" s="205"/>
    </row>
    <row r="37" spans="10:21" x14ac:dyDescent="0.4">
      <c r="J37" s="165" t="s">
        <v>98</v>
      </c>
      <c r="K37" s="161" t="s">
        <v>60</v>
      </c>
      <c r="L37" s="206"/>
      <c r="M37" s="207"/>
      <c r="N37" s="207"/>
      <c r="O37" s="207"/>
      <c r="P37" s="207"/>
      <c r="Q37" s="207"/>
      <c r="R37" s="207"/>
      <c r="S37" s="208"/>
      <c r="T37" s="208"/>
      <c r="U37" s="209"/>
    </row>
    <row r="38" spans="10:21" x14ac:dyDescent="0.4">
      <c r="J38" s="165"/>
      <c r="K38" s="162"/>
      <c r="L38" s="210"/>
      <c r="M38" s="211"/>
      <c r="N38" s="211"/>
      <c r="O38" s="211"/>
      <c r="P38" s="211"/>
      <c r="Q38" s="211"/>
      <c r="R38" s="211"/>
      <c r="S38" s="212"/>
      <c r="T38" s="212"/>
      <c r="U38" s="212"/>
    </row>
    <row r="39" spans="10:21" x14ac:dyDescent="0.4">
      <c r="J39" s="165"/>
      <c r="K39" s="161" t="s">
        <v>57</v>
      </c>
      <c r="L39" s="206"/>
      <c r="M39" s="207"/>
      <c r="N39" s="207"/>
      <c r="O39" s="207"/>
      <c r="P39" s="207"/>
      <c r="Q39" s="207"/>
      <c r="R39" s="207"/>
      <c r="S39" s="204"/>
      <c r="T39" s="204"/>
      <c r="U39" s="204"/>
    </row>
    <row r="40" spans="10:21" x14ac:dyDescent="0.4">
      <c r="J40" s="165"/>
      <c r="K40" s="162"/>
      <c r="L40" s="210"/>
      <c r="M40" s="211"/>
      <c r="N40" s="211"/>
      <c r="O40" s="211"/>
      <c r="P40" s="211"/>
      <c r="Q40" s="211"/>
      <c r="R40" s="211"/>
      <c r="S40" s="205"/>
      <c r="T40" s="205"/>
      <c r="U40" s="205"/>
    </row>
  </sheetData>
  <mergeCells count="160">
    <mergeCell ref="O37:O38"/>
    <mergeCell ref="P37:P38"/>
    <mergeCell ref="Q37:Q38"/>
    <mergeCell ref="R37:R38"/>
    <mergeCell ref="K39:K40"/>
    <mergeCell ref="L39:L40"/>
    <mergeCell ref="M39:M40"/>
    <mergeCell ref="N39:N40"/>
    <mergeCell ref="O39:O40"/>
    <mergeCell ref="P39:P40"/>
    <mergeCell ref="Q39:Q40"/>
    <mergeCell ref="R39:R40"/>
    <mergeCell ref="J37:J40"/>
    <mergeCell ref="K37:K38"/>
    <mergeCell ref="L37:L38"/>
    <mergeCell ref="M37:M38"/>
    <mergeCell ref="N37:N38"/>
    <mergeCell ref="O33:O34"/>
    <mergeCell ref="P33:P34"/>
    <mergeCell ref="Q33:Q34"/>
    <mergeCell ref="R33:R34"/>
    <mergeCell ref="K35:K36"/>
    <mergeCell ref="L35:L36"/>
    <mergeCell ref="M35:M36"/>
    <mergeCell ref="N35:N36"/>
    <mergeCell ref="O35:O36"/>
    <mergeCell ref="P35:P36"/>
    <mergeCell ref="Q35:Q36"/>
    <mergeCell ref="R35:R36"/>
    <mergeCell ref="J33:J36"/>
    <mergeCell ref="K33:K34"/>
    <mergeCell ref="L33:L34"/>
    <mergeCell ref="M33:M34"/>
    <mergeCell ref="N33:N34"/>
    <mergeCell ref="O29:O30"/>
    <mergeCell ref="P29:P30"/>
    <mergeCell ref="Q29:Q30"/>
    <mergeCell ref="R29:R30"/>
    <mergeCell ref="K31:K32"/>
    <mergeCell ref="L31:L32"/>
    <mergeCell ref="M31:M32"/>
    <mergeCell ref="N31:N32"/>
    <mergeCell ref="O31:O32"/>
    <mergeCell ref="P31:P32"/>
    <mergeCell ref="Q31:Q32"/>
    <mergeCell ref="R31:R32"/>
    <mergeCell ref="J29:J32"/>
    <mergeCell ref="K29:K30"/>
    <mergeCell ref="L29:L30"/>
    <mergeCell ref="M29:M30"/>
    <mergeCell ref="N29:N30"/>
    <mergeCell ref="O25:O26"/>
    <mergeCell ref="P25:P26"/>
    <mergeCell ref="Q25:Q26"/>
    <mergeCell ref="R25:R26"/>
    <mergeCell ref="K27:K28"/>
    <mergeCell ref="L27:L28"/>
    <mergeCell ref="M27:M28"/>
    <mergeCell ref="N27:N28"/>
    <mergeCell ref="O27:O28"/>
    <mergeCell ref="P27:P28"/>
    <mergeCell ref="Q27:Q28"/>
    <mergeCell ref="R27:R28"/>
    <mergeCell ref="J25:J28"/>
    <mergeCell ref="K25:K26"/>
    <mergeCell ref="L25:L26"/>
    <mergeCell ref="M25:M26"/>
    <mergeCell ref="N25:N26"/>
    <mergeCell ref="O21:O22"/>
    <mergeCell ref="P21:P22"/>
    <mergeCell ref="Q21:Q22"/>
    <mergeCell ref="R21:R22"/>
    <mergeCell ref="K23:K24"/>
    <mergeCell ref="L23:L24"/>
    <mergeCell ref="M23:M24"/>
    <mergeCell ref="N23:N24"/>
    <mergeCell ref="O23:O24"/>
    <mergeCell ref="P23:P24"/>
    <mergeCell ref="Q23:Q24"/>
    <mergeCell ref="R23:R24"/>
    <mergeCell ref="J21:J24"/>
    <mergeCell ref="K21:K22"/>
    <mergeCell ref="L21:L22"/>
    <mergeCell ref="M21:M22"/>
    <mergeCell ref="N21:N22"/>
    <mergeCell ref="O17:O18"/>
    <mergeCell ref="P17:P18"/>
    <mergeCell ref="Q17:Q18"/>
    <mergeCell ref="R17:R18"/>
    <mergeCell ref="K19:K20"/>
    <mergeCell ref="L19:L20"/>
    <mergeCell ref="M19:M20"/>
    <mergeCell ref="N19:N20"/>
    <mergeCell ref="O19:O20"/>
    <mergeCell ref="P19:P20"/>
    <mergeCell ref="Q19:Q20"/>
    <mergeCell ref="R19:R20"/>
    <mergeCell ref="J17:J20"/>
    <mergeCell ref="K17:K18"/>
    <mergeCell ref="L17:L18"/>
    <mergeCell ref="M17:M18"/>
    <mergeCell ref="N17:N18"/>
    <mergeCell ref="J9:J12"/>
    <mergeCell ref="K5:K6"/>
    <mergeCell ref="K9:K10"/>
    <mergeCell ref="K11:K12"/>
    <mergeCell ref="L5:L6"/>
    <mergeCell ref="L7:L8"/>
    <mergeCell ref="K7:K8"/>
    <mergeCell ref="L9:L10"/>
    <mergeCell ref="L11:L12"/>
    <mergeCell ref="S2:U2"/>
    <mergeCell ref="S3:U3"/>
    <mergeCell ref="J5:J8"/>
    <mergeCell ref="M5:M6"/>
    <mergeCell ref="R5:R6"/>
    <mergeCell ref="R7:R8"/>
    <mergeCell ref="N5:N6"/>
    <mergeCell ref="N7:N8"/>
    <mergeCell ref="N9:N10"/>
    <mergeCell ref="M2:O3"/>
    <mergeCell ref="P2:R3"/>
    <mergeCell ref="O7:O8"/>
    <mergeCell ref="O9:O10"/>
    <mergeCell ref="O11:O12"/>
    <mergeCell ref="M7:M8"/>
    <mergeCell ref="M9:M10"/>
    <mergeCell ref="R9:R10"/>
    <mergeCell ref="R11:R12"/>
    <mergeCell ref="J2:J4"/>
    <mergeCell ref="K2:K4"/>
    <mergeCell ref="L2:L4"/>
    <mergeCell ref="P5:P6"/>
    <mergeCell ref="P7:P8"/>
    <mergeCell ref="P9:P10"/>
    <mergeCell ref="P11:P12"/>
    <mergeCell ref="Q5:Q6"/>
    <mergeCell ref="Q7:Q8"/>
    <mergeCell ref="Q9:Q10"/>
    <mergeCell ref="Q11:Q12"/>
    <mergeCell ref="N11:N12"/>
    <mergeCell ref="M11:M12"/>
    <mergeCell ref="O5:O6"/>
    <mergeCell ref="J13:J16"/>
    <mergeCell ref="K13:K14"/>
    <mergeCell ref="L13:L14"/>
    <mergeCell ref="M13:M14"/>
    <mergeCell ref="N13:N14"/>
    <mergeCell ref="O13:O14"/>
    <mergeCell ref="P13:P14"/>
    <mergeCell ref="Q13:Q14"/>
    <mergeCell ref="R13:R14"/>
    <mergeCell ref="K15:K16"/>
    <mergeCell ref="L15:L16"/>
    <mergeCell ref="M15:M16"/>
    <mergeCell ref="N15:N16"/>
    <mergeCell ref="O15:O16"/>
    <mergeCell ref="P15:P16"/>
    <mergeCell ref="Q15:Q16"/>
    <mergeCell ref="R15:R16"/>
  </mergeCells>
  <phoneticPr fontId="1"/>
  <pageMargins left="0.7" right="0.7" top="0.75" bottom="0.75" header="0.3" footer="0.3"/>
  <pageSetup paperSize="9" orientation="portrait" horizont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4"/>
  <sheetViews>
    <sheetView zoomScaleNormal="100" workbookViewId="0">
      <pane xSplit="1" ySplit="8" topLeftCell="B42" activePane="bottomRight" state="frozen"/>
      <selection activeCell="H66" sqref="H66"/>
      <selection pane="topRight" activeCell="H66" sqref="H66"/>
      <selection pane="bottomLeft" activeCell="H66" sqref="H66"/>
      <selection pane="bottomRight" activeCell="B9" sqref="B9:F58"/>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x14ac:dyDescent="0.4">
      <c r="A1" s="1" t="s">
        <v>7</v>
      </c>
      <c r="C1" t="s">
        <v>62</v>
      </c>
    </row>
    <row r="2" spans="1:18" x14ac:dyDescent="0.4">
      <c r="A2" s="1" t="s">
        <v>8</v>
      </c>
      <c r="C2" t="s">
        <v>22</v>
      </c>
    </row>
    <row r="3" spans="1:18" x14ac:dyDescent="0.4">
      <c r="A3" s="1" t="s">
        <v>10</v>
      </c>
      <c r="C3" s="26">
        <v>100000</v>
      </c>
    </row>
    <row r="4" spans="1:18" x14ac:dyDescent="0.4">
      <c r="A4" s="1" t="s">
        <v>11</v>
      </c>
      <c r="C4" s="26" t="s">
        <v>13</v>
      </c>
    </row>
    <row r="5" spans="1:18" ht="19.5" thickBot="1" x14ac:dyDescent="0.45">
      <c r="A5" s="1" t="s">
        <v>12</v>
      </c>
      <c r="C5" s="26" t="s">
        <v>34</v>
      </c>
    </row>
    <row r="6" spans="1:18" ht="19.5" thickBot="1" x14ac:dyDescent="0.45">
      <c r="A6" s="21" t="s">
        <v>36</v>
      </c>
      <c r="B6" s="21" t="s">
        <v>37</v>
      </c>
      <c r="C6" s="21" t="s">
        <v>38</v>
      </c>
      <c r="D6" s="42" t="s">
        <v>25</v>
      </c>
      <c r="E6" s="22"/>
      <c r="F6" s="23"/>
      <c r="G6" s="140" t="s">
        <v>3</v>
      </c>
      <c r="H6" s="141"/>
      <c r="I6" s="147"/>
      <c r="J6" s="184">
        <v>18</v>
      </c>
      <c r="K6" s="185"/>
      <c r="L6" s="186"/>
      <c r="M6" s="140" t="s">
        <v>24</v>
      </c>
      <c r="N6" s="141"/>
      <c r="O6" s="147"/>
    </row>
    <row r="7" spans="1:18" ht="19.5" thickBot="1" x14ac:dyDescent="0.45">
      <c r="A7" s="24"/>
      <c r="B7" s="24" t="s">
        <v>2</v>
      </c>
      <c r="C7" s="46" t="s">
        <v>29</v>
      </c>
      <c r="D7" s="11">
        <v>1.27</v>
      </c>
      <c r="E7" s="12">
        <v>1.5</v>
      </c>
      <c r="F7" s="13">
        <v>2</v>
      </c>
      <c r="G7" s="11">
        <v>1.27</v>
      </c>
      <c r="H7" s="12">
        <v>1.5</v>
      </c>
      <c r="I7" s="13">
        <v>2</v>
      </c>
      <c r="J7" s="11">
        <v>1.27</v>
      </c>
      <c r="K7" s="12">
        <v>1.5</v>
      </c>
      <c r="L7" s="13">
        <v>2</v>
      </c>
      <c r="M7" s="11">
        <v>1.27</v>
      </c>
      <c r="N7" s="12">
        <v>1.5</v>
      </c>
      <c r="O7" s="13">
        <v>2</v>
      </c>
    </row>
    <row r="8" spans="1:18" ht="19.5" thickBot="1" x14ac:dyDescent="0.45">
      <c r="A8" s="25" t="s">
        <v>9</v>
      </c>
      <c r="B8" s="10"/>
      <c r="C8" s="43"/>
      <c r="D8" s="15"/>
      <c r="E8" s="14"/>
      <c r="F8" s="16"/>
      <c r="G8" s="17">
        <f>C3</f>
        <v>100000</v>
      </c>
      <c r="H8" s="18">
        <f>C3</f>
        <v>100000</v>
      </c>
      <c r="I8" s="19">
        <f>C3</f>
        <v>100000</v>
      </c>
      <c r="J8" s="187">
        <f>J6</f>
        <v>18</v>
      </c>
      <c r="K8" s="188"/>
      <c r="L8" s="189"/>
      <c r="M8" s="144"/>
      <c r="N8" s="145"/>
      <c r="O8" s="146"/>
    </row>
    <row r="9" spans="1:18" x14ac:dyDescent="0.4">
      <c r="A9" s="7">
        <v>1</v>
      </c>
      <c r="B9" s="100">
        <v>44160</v>
      </c>
      <c r="C9" s="101">
        <v>1</v>
      </c>
      <c r="D9" s="102">
        <v>-1</v>
      </c>
      <c r="E9" s="103">
        <v>-1</v>
      </c>
      <c r="F9" s="104">
        <v>-1</v>
      </c>
      <c r="G9" s="65">
        <f>IF(D9="","",G8+M9)</f>
        <v>82000</v>
      </c>
      <c r="H9" s="65">
        <f>IF(E9="","",H8+N9)</f>
        <v>82000</v>
      </c>
      <c r="I9" s="65">
        <f>IF(F9="","",I8+O9)</f>
        <v>82000</v>
      </c>
      <c r="J9" s="66">
        <f>IF(G8="","",G8*$J$6/100)</f>
        <v>18000</v>
      </c>
      <c r="K9" s="67">
        <f>IF(H8="","",H8*$J$6/100)</f>
        <v>18000</v>
      </c>
      <c r="L9" s="68">
        <f>IF(I8="","",I8*$J$6/100)</f>
        <v>18000</v>
      </c>
      <c r="M9" s="69">
        <f>IF(D9="","",J9*D9)</f>
        <v>-18000</v>
      </c>
      <c r="N9" s="70">
        <f t="shared" ref="M9:O24" si="0">IF(E9="","",K9*E9)</f>
        <v>-18000</v>
      </c>
      <c r="O9" s="71">
        <f t="shared" si="0"/>
        <v>-18000</v>
      </c>
      <c r="P9" s="35"/>
      <c r="Q9" s="35"/>
      <c r="R9" s="35"/>
    </row>
    <row r="10" spans="1:18" x14ac:dyDescent="0.4">
      <c r="A10" s="7">
        <v>2</v>
      </c>
      <c r="B10" s="105">
        <v>44062</v>
      </c>
      <c r="C10" s="106">
        <v>2</v>
      </c>
      <c r="D10" s="107">
        <v>-1</v>
      </c>
      <c r="E10" s="98">
        <v>-1</v>
      </c>
      <c r="F10" s="62">
        <v>-1</v>
      </c>
      <c r="G10" s="65">
        <f t="shared" ref="G10:I25" si="1">IF(D10="","",G9+M10)</f>
        <v>67240</v>
      </c>
      <c r="H10" s="65">
        <f t="shared" si="1"/>
        <v>67240</v>
      </c>
      <c r="I10" s="65">
        <f t="shared" si="1"/>
        <v>67240</v>
      </c>
      <c r="J10" s="66">
        <f t="shared" ref="J10:L25" si="2">IF(G9="","",G9*$J$6/100)</f>
        <v>14760</v>
      </c>
      <c r="K10" s="67">
        <f t="shared" si="2"/>
        <v>14760</v>
      </c>
      <c r="L10" s="68">
        <f t="shared" si="2"/>
        <v>14760</v>
      </c>
      <c r="M10" s="66">
        <f t="shared" si="0"/>
        <v>-14760</v>
      </c>
      <c r="N10" s="67">
        <f t="shared" si="0"/>
        <v>-14760</v>
      </c>
      <c r="O10" s="68">
        <f t="shared" si="0"/>
        <v>-14760</v>
      </c>
      <c r="P10" s="35"/>
      <c r="Q10" s="35"/>
      <c r="R10" s="35"/>
    </row>
    <row r="11" spans="1:18" x14ac:dyDescent="0.4">
      <c r="A11" s="7">
        <v>3</v>
      </c>
      <c r="B11" s="105">
        <v>43999</v>
      </c>
      <c r="C11" s="106">
        <v>2</v>
      </c>
      <c r="D11" s="107">
        <v>1.27</v>
      </c>
      <c r="E11" s="98">
        <v>1.5</v>
      </c>
      <c r="F11" s="62">
        <v>2</v>
      </c>
      <c r="G11" s="65">
        <f t="shared" si="1"/>
        <v>82611.063999999998</v>
      </c>
      <c r="H11" s="65">
        <f t="shared" si="1"/>
        <v>85394.8</v>
      </c>
      <c r="I11" s="65">
        <f t="shared" si="1"/>
        <v>91446.399999999994</v>
      </c>
      <c r="J11" s="66">
        <f t="shared" si="2"/>
        <v>12103.2</v>
      </c>
      <c r="K11" s="67">
        <f t="shared" si="2"/>
        <v>12103.2</v>
      </c>
      <c r="L11" s="68">
        <f t="shared" si="2"/>
        <v>12103.2</v>
      </c>
      <c r="M11" s="66">
        <f t="shared" si="0"/>
        <v>15371.064</v>
      </c>
      <c r="N11" s="67">
        <f t="shared" si="0"/>
        <v>18154.800000000003</v>
      </c>
      <c r="O11" s="68">
        <f t="shared" si="0"/>
        <v>24206.400000000001</v>
      </c>
      <c r="P11" s="35"/>
      <c r="Q11" s="35"/>
      <c r="R11" s="35"/>
    </row>
    <row r="12" spans="1:18" x14ac:dyDescent="0.4">
      <c r="A12" s="7">
        <v>4</v>
      </c>
      <c r="B12" s="105">
        <v>43993</v>
      </c>
      <c r="C12" s="106">
        <v>2</v>
      </c>
      <c r="D12" s="107">
        <v>1.27</v>
      </c>
      <c r="E12" s="98">
        <v>1.5</v>
      </c>
      <c r="F12" s="62">
        <v>2</v>
      </c>
      <c r="G12" s="65">
        <f t="shared" si="1"/>
        <v>101495.9532304</v>
      </c>
      <c r="H12" s="65">
        <f t="shared" si="1"/>
        <v>108451.39600000001</v>
      </c>
      <c r="I12" s="65">
        <f t="shared" si="1"/>
        <v>124367.10399999999</v>
      </c>
      <c r="J12" s="66">
        <f t="shared" si="2"/>
        <v>14869.99152</v>
      </c>
      <c r="K12" s="67">
        <f t="shared" si="2"/>
        <v>15371.064000000002</v>
      </c>
      <c r="L12" s="68">
        <f t="shared" si="2"/>
        <v>16460.351999999999</v>
      </c>
      <c r="M12" s="66">
        <f t="shared" si="0"/>
        <v>18884.8892304</v>
      </c>
      <c r="N12" s="67">
        <f t="shared" si="0"/>
        <v>23056.596000000005</v>
      </c>
      <c r="O12" s="68">
        <f t="shared" si="0"/>
        <v>32920.703999999998</v>
      </c>
      <c r="P12" s="35"/>
      <c r="Q12" s="35"/>
      <c r="R12" s="35"/>
    </row>
    <row r="13" spans="1:18" x14ac:dyDescent="0.4">
      <c r="A13" s="7">
        <v>5</v>
      </c>
      <c r="B13" s="105">
        <v>43941</v>
      </c>
      <c r="C13" s="106">
        <v>1</v>
      </c>
      <c r="D13" s="107">
        <v>-1</v>
      </c>
      <c r="E13" s="98">
        <v>-1</v>
      </c>
      <c r="F13" s="62">
        <v>-1</v>
      </c>
      <c r="G13" s="65">
        <f t="shared" si="1"/>
        <v>83226.681648928003</v>
      </c>
      <c r="H13" s="65">
        <f t="shared" si="1"/>
        <v>88930.144720000011</v>
      </c>
      <c r="I13" s="65">
        <f t="shared" si="1"/>
        <v>101981.02527999999</v>
      </c>
      <c r="J13" s="66">
        <f t="shared" si="2"/>
        <v>18269.271581472</v>
      </c>
      <c r="K13" s="67">
        <f t="shared" si="2"/>
        <v>19521.25128</v>
      </c>
      <c r="L13" s="68">
        <f t="shared" si="2"/>
        <v>22386.078720000001</v>
      </c>
      <c r="M13" s="66">
        <f t="shared" si="0"/>
        <v>-18269.271581472</v>
      </c>
      <c r="N13" s="67">
        <f t="shared" si="0"/>
        <v>-19521.25128</v>
      </c>
      <c r="O13" s="68">
        <f t="shared" si="0"/>
        <v>-22386.078720000001</v>
      </c>
      <c r="P13" s="35"/>
      <c r="Q13" s="35"/>
      <c r="R13" s="35"/>
    </row>
    <row r="14" spans="1:18" x14ac:dyDescent="0.4">
      <c r="A14" s="7">
        <v>6</v>
      </c>
      <c r="B14" s="105">
        <v>43920</v>
      </c>
      <c r="C14" s="106">
        <v>2</v>
      </c>
      <c r="D14" s="107">
        <v>1.27</v>
      </c>
      <c r="E14" s="98">
        <v>1.5</v>
      </c>
      <c r="F14" s="63">
        <v>2</v>
      </c>
      <c r="G14" s="65">
        <f t="shared" si="1"/>
        <v>102252.30107387295</v>
      </c>
      <c r="H14" s="65">
        <f t="shared" si="1"/>
        <v>112941.28379440002</v>
      </c>
      <c r="I14" s="65">
        <f t="shared" si="1"/>
        <v>138694.19438079998</v>
      </c>
      <c r="J14" s="66">
        <f t="shared" si="2"/>
        <v>14980.802696807041</v>
      </c>
      <c r="K14" s="67">
        <f t="shared" si="2"/>
        <v>16007.426049600001</v>
      </c>
      <c r="L14" s="68">
        <f t="shared" si="2"/>
        <v>18356.584550399995</v>
      </c>
      <c r="M14" s="66">
        <f t="shared" si="0"/>
        <v>19025.619424944944</v>
      </c>
      <c r="N14" s="67">
        <f t="shared" si="0"/>
        <v>24011.139074400002</v>
      </c>
      <c r="O14" s="68">
        <f t="shared" si="0"/>
        <v>36713.169100799991</v>
      </c>
      <c r="P14" s="35"/>
      <c r="Q14" s="35"/>
      <c r="R14" s="35"/>
    </row>
    <row r="15" spans="1:18" x14ac:dyDescent="0.4">
      <c r="A15" s="7">
        <v>7</v>
      </c>
      <c r="B15" s="105">
        <v>43885</v>
      </c>
      <c r="C15" s="106">
        <v>2</v>
      </c>
      <c r="D15" s="107">
        <v>1.27</v>
      </c>
      <c r="E15" s="98">
        <v>1.5</v>
      </c>
      <c r="F15" s="62">
        <v>2</v>
      </c>
      <c r="G15" s="65">
        <f t="shared" si="1"/>
        <v>125627.17709936031</v>
      </c>
      <c r="H15" s="65">
        <f t="shared" si="1"/>
        <v>143435.43041888802</v>
      </c>
      <c r="I15" s="65">
        <f t="shared" si="1"/>
        <v>188624.10435788796</v>
      </c>
      <c r="J15" s="66">
        <f t="shared" si="2"/>
        <v>18405.414193297132</v>
      </c>
      <c r="K15" s="67">
        <f t="shared" si="2"/>
        <v>20329.431082992003</v>
      </c>
      <c r="L15" s="68">
        <f t="shared" si="2"/>
        <v>24964.954988543996</v>
      </c>
      <c r="M15" s="66">
        <f t="shared" si="0"/>
        <v>23374.87602548736</v>
      </c>
      <c r="N15" s="67">
        <f t="shared" si="0"/>
        <v>30494.146624488007</v>
      </c>
      <c r="O15" s="68">
        <f t="shared" si="0"/>
        <v>49929.909977087991</v>
      </c>
      <c r="P15" s="35"/>
      <c r="Q15" s="35"/>
      <c r="R15" s="35"/>
    </row>
    <row r="16" spans="1:18" x14ac:dyDescent="0.4">
      <c r="A16" s="7">
        <v>8</v>
      </c>
      <c r="B16" s="105">
        <v>43882</v>
      </c>
      <c r="C16" s="106">
        <v>1</v>
      </c>
      <c r="D16" s="107">
        <v>-1</v>
      </c>
      <c r="E16" s="98">
        <v>-1</v>
      </c>
      <c r="F16" s="62">
        <v>-1</v>
      </c>
      <c r="G16" s="65">
        <f t="shared" si="1"/>
        <v>103014.28522147545</v>
      </c>
      <c r="H16" s="65">
        <f t="shared" si="1"/>
        <v>117617.05294348818</v>
      </c>
      <c r="I16" s="65">
        <f t="shared" si="1"/>
        <v>154671.76557346812</v>
      </c>
      <c r="J16" s="66">
        <f t="shared" si="2"/>
        <v>22612.891877884857</v>
      </c>
      <c r="K16" s="67">
        <f t="shared" si="2"/>
        <v>25818.377475399844</v>
      </c>
      <c r="L16" s="68">
        <f t="shared" si="2"/>
        <v>33952.338784419837</v>
      </c>
      <c r="M16" s="66">
        <f t="shared" si="0"/>
        <v>-22612.891877884857</v>
      </c>
      <c r="N16" s="67">
        <f t="shared" si="0"/>
        <v>-25818.377475399844</v>
      </c>
      <c r="O16" s="68">
        <f t="shared" si="0"/>
        <v>-33952.338784419837</v>
      </c>
      <c r="P16" s="35"/>
      <c r="Q16" s="35"/>
      <c r="R16" s="35"/>
    </row>
    <row r="17" spans="1:18" x14ac:dyDescent="0.4">
      <c r="A17" s="7">
        <v>9</v>
      </c>
      <c r="B17" s="105">
        <v>43864</v>
      </c>
      <c r="C17" s="106">
        <v>1</v>
      </c>
      <c r="D17" s="107">
        <v>-1</v>
      </c>
      <c r="E17" s="98">
        <v>-1</v>
      </c>
      <c r="F17" s="62">
        <v>-1</v>
      </c>
      <c r="G17" s="65">
        <f t="shared" si="1"/>
        <v>84471.713881609874</v>
      </c>
      <c r="H17" s="65">
        <f t="shared" si="1"/>
        <v>96445.983413660302</v>
      </c>
      <c r="I17" s="65">
        <f t="shared" si="1"/>
        <v>126830.84777024385</v>
      </c>
      <c r="J17" s="66">
        <f t="shared" si="2"/>
        <v>18542.571339865579</v>
      </c>
      <c r="K17" s="67">
        <f t="shared" si="2"/>
        <v>21171.06952982787</v>
      </c>
      <c r="L17" s="68">
        <f t="shared" si="2"/>
        <v>27840.91780322426</v>
      </c>
      <c r="M17" s="66">
        <f t="shared" si="0"/>
        <v>-18542.571339865579</v>
      </c>
      <c r="N17" s="67">
        <f t="shared" si="0"/>
        <v>-21171.06952982787</v>
      </c>
      <c r="O17" s="68">
        <f t="shared" si="0"/>
        <v>-27840.91780322426</v>
      </c>
      <c r="P17" s="64"/>
      <c r="Q17" s="35"/>
      <c r="R17" s="35"/>
    </row>
    <row r="18" spans="1:18" x14ac:dyDescent="0.4">
      <c r="A18" s="7">
        <v>10</v>
      </c>
      <c r="B18" s="105">
        <v>43853</v>
      </c>
      <c r="C18" s="106">
        <v>2</v>
      </c>
      <c r="D18" s="107">
        <v>1.27</v>
      </c>
      <c r="E18" s="98">
        <v>1.5</v>
      </c>
      <c r="F18" s="63">
        <v>2</v>
      </c>
      <c r="G18" s="65">
        <f t="shared" si="1"/>
        <v>103781.94767494588</v>
      </c>
      <c r="H18" s="65">
        <f t="shared" si="1"/>
        <v>122486.39893534858</v>
      </c>
      <c r="I18" s="65">
        <f>IF(F18="","",I17+O18)</f>
        <v>172489.95296753163</v>
      </c>
      <c r="J18" s="66">
        <f t="shared" si="2"/>
        <v>15204.908498689776</v>
      </c>
      <c r="K18" s="67">
        <f t="shared" si="2"/>
        <v>17360.277014458854</v>
      </c>
      <c r="L18" s="68">
        <f>IF(I17="","",I17*$J$6/100)</f>
        <v>22829.552598643895</v>
      </c>
      <c r="M18" s="66">
        <f t="shared" si="0"/>
        <v>19310.233793336014</v>
      </c>
      <c r="N18" s="67">
        <f t="shared" si="0"/>
        <v>26040.415521688279</v>
      </c>
      <c r="O18" s="68">
        <f t="shared" si="0"/>
        <v>45659.10519728779</v>
      </c>
      <c r="P18" s="35"/>
      <c r="Q18" s="35"/>
      <c r="R18" s="35"/>
    </row>
    <row r="19" spans="1:18" x14ac:dyDescent="0.4">
      <c r="A19" s="7">
        <v>11</v>
      </c>
      <c r="B19" s="199">
        <v>43816</v>
      </c>
      <c r="C19" s="106">
        <v>1</v>
      </c>
      <c r="D19" s="107">
        <v>-1</v>
      </c>
      <c r="E19" s="98">
        <v>-1</v>
      </c>
      <c r="F19" s="62">
        <v>-1</v>
      </c>
      <c r="G19" s="65">
        <f t="shared" si="1"/>
        <v>85101.197093455616</v>
      </c>
      <c r="H19" s="65">
        <f t="shared" si="1"/>
        <v>100438.84712698584</v>
      </c>
      <c r="I19" s="65">
        <f t="shared" si="1"/>
        <v>141441.76143337594</v>
      </c>
      <c r="J19" s="66">
        <f t="shared" si="2"/>
        <v>18680.750581490262</v>
      </c>
      <c r="K19" s="67">
        <f t="shared" si="2"/>
        <v>22047.551808362743</v>
      </c>
      <c r="L19" s="68">
        <f t="shared" si="2"/>
        <v>31048.191534155692</v>
      </c>
      <c r="M19" s="66">
        <f t="shared" si="0"/>
        <v>-18680.750581490262</v>
      </c>
      <c r="N19" s="67">
        <f t="shared" si="0"/>
        <v>-22047.551808362743</v>
      </c>
      <c r="O19" s="68">
        <f t="shared" si="0"/>
        <v>-31048.191534155692</v>
      </c>
      <c r="P19" s="64"/>
      <c r="Q19" s="35"/>
      <c r="R19" s="35"/>
    </row>
    <row r="20" spans="1:18" x14ac:dyDescent="0.4">
      <c r="A20" s="7">
        <v>12</v>
      </c>
      <c r="B20" s="105">
        <v>44174</v>
      </c>
      <c r="C20" s="106">
        <v>2</v>
      </c>
      <c r="D20" s="107">
        <v>-1</v>
      </c>
      <c r="E20" s="98">
        <v>-1</v>
      </c>
      <c r="F20" s="62">
        <v>-1</v>
      </c>
      <c r="G20" s="65">
        <f t="shared" si="1"/>
        <v>69782.98161663361</v>
      </c>
      <c r="H20" s="65">
        <f t="shared" si="1"/>
        <v>82359.854644128383</v>
      </c>
      <c r="I20" s="65">
        <f t="shared" si="1"/>
        <v>115982.24437536827</v>
      </c>
      <c r="J20" s="66">
        <f t="shared" si="2"/>
        <v>15318.21547682201</v>
      </c>
      <c r="K20" s="67">
        <f t="shared" si="2"/>
        <v>18078.992482857451</v>
      </c>
      <c r="L20" s="68">
        <f t="shared" si="2"/>
        <v>25459.51705800767</v>
      </c>
      <c r="M20" s="66">
        <f t="shared" si="0"/>
        <v>-15318.21547682201</v>
      </c>
      <c r="N20" s="67">
        <f t="shared" si="0"/>
        <v>-18078.992482857451</v>
      </c>
      <c r="O20" s="68">
        <f t="shared" si="0"/>
        <v>-25459.51705800767</v>
      </c>
      <c r="P20" s="35"/>
      <c r="Q20" s="35"/>
      <c r="R20" s="35"/>
    </row>
    <row r="21" spans="1:18" x14ac:dyDescent="0.4">
      <c r="A21" s="7">
        <v>13</v>
      </c>
      <c r="B21" s="105">
        <v>44167</v>
      </c>
      <c r="C21" s="106">
        <v>1</v>
      </c>
      <c r="D21" s="107">
        <v>-1</v>
      </c>
      <c r="E21" s="98">
        <v>-1</v>
      </c>
      <c r="F21" s="62">
        <v>-1</v>
      </c>
      <c r="G21" s="65">
        <f t="shared" si="1"/>
        <v>57222.044925639559</v>
      </c>
      <c r="H21" s="65">
        <f t="shared" si="1"/>
        <v>67535.080808185274</v>
      </c>
      <c r="I21" s="65">
        <f t="shared" si="1"/>
        <v>95105.440387801995</v>
      </c>
      <c r="J21" s="66">
        <f t="shared" si="2"/>
        <v>12560.936690994049</v>
      </c>
      <c r="K21" s="67">
        <f t="shared" si="2"/>
        <v>14824.773835943108</v>
      </c>
      <c r="L21" s="68">
        <f t="shared" si="2"/>
        <v>20876.803987566287</v>
      </c>
      <c r="M21" s="66">
        <f t="shared" si="0"/>
        <v>-12560.936690994049</v>
      </c>
      <c r="N21" s="67">
        <f t="shared" si="0"/>
        <v>-14824.773835943108</v>
      </c>
      <c r="O21" s="68">
        <f t="shared" si="0"/>
        <v>-20876.803987566287</v>
      </c>
      <c r="P21" s="64"/>
      <c r="Q21" s="35"/>
      <c r="R21" s="35"/>
    </row>
    <row r="22" spans="1:18" x14ac:dyDescent="0.4">
      <c r="A22" s="7">
        <v>14</v>
      </c>
      <c r="B22" s="105">
        <v>44162</v>
      </c>
      <c r="C22" s="106">
        <v>1</v>
      </c>
      <c r="D22" s="107">
        <v>1.27</v>
      </c>
      <c r="E22" s="98">
        <v>1.5</v>
      </c>
      <c r="F22" s="62">
        <v>2</v>
      </c>
      <c r="G22" s="65">
        <f t="shared" si="1"/>
        <v>70303.004395640761</v>
      </c>
      <c r="H22" s="65">
        <f t="shared" si="1"/>
        <v>85769.552626395307</v>
      </c>
      <c r="I22" s="65">
        <f t="shared" si="1"/>
        <v>129343.39892741072</v>
      </c>
      <c r="J22" s="66">
        <f t="shared" si="2"/>
        <v>10299.968086615121</v>
      </c>
      <c r="K22" s="67">
        <f t="shared" si="2"/>
        <v>12156.314545473349</v>
      </c>
      <c r="L22" s="68">
        <f t="shared" si="2"/>
        <v>17118.97926980436</v>
      </c>
      <c r="M22" s="66">
        <f t="shared" si="0"/>
        <v>13080.959470001204</v>
      </c>
      <c r="N22" s="67">
        <f t="shared" si="0"/>
        <v>18234.471818210026</v>
      </c>
      <c r="O22" s="68">
        <f t="shared" si="0"/>
        <v>34237.95853960872</v>
      </c>
      <c r="P22" s="35"/>
      <c r="Q22" s="35"/>
      <c r="R22" s="35"/>
    </row>
    <row r="23" spans="1:18" x14ac:dyDescent="0.4">
      <c r="A23" s="7">
        <v>15</v>
      </c>
      <c r="B23" s="105">
        <v>44156</v>
      </c>
      <c r="C23" s="106">
        <v>2</v>
      </c>
      <c r="D23" s="107">
        <v>-1</v>
      </c>
      <c r="E23" s="98">
        <v>-1</v>
      </c>
      <c r="F23" s="62">
        <v>-1</v>
      </c>
      <c r="G23" s="65">
        <f t="shared" si="1"/>
        <v>57648.463604425422</v>
      </c>
      <c r="H23" s="65">
        <f t="shared" si="1"/>
        <v>70331.033153644152</v>
      </c>
      <c r="I23" s="65">
        <f t="shared" si="1"/>
        <v>106061.58712047679</v>
      </c>
      <c r="J23" s="66">
        <f t="shared" si="2"/>
        <v>12654.540791215339</v>
      </c>
      <c r="K23" s="67">
        <f t="shared" si="2"/>
        <v>15438.519472751157</v>
      </c>
      <c r="L23" s="68">
        <f t="shared" si="2"/>
        <v>23281.811806933925</v>
      </c>
      <c r="M23" s="66">
        <f t="shared" si="0"/>
        <v>-12654.540791215339</v>
      </c>
      <c r="N23" s="67">
        <f t="shared" si="0"/>
        <v>-15438.519472751157</v>
      </c>
      <c r="O23" s="68">
        <f t="shared" si="0"/>
        <v>-23281.811806933925</v>
      </c>
      <c r="P23" s="35"/>
      <c r="Q23" s="35"/>
      <c r="R23" s="35"/>
    </row>
    <row r="24" spans="1:18" x14ac:dyDescent="0.4">
      <c r="A24" s="7">
        <v>16</v>
      </c>
      <c r="B24" s="105">
        <v>44134</v>
      </c>
      <c r="C24" s="106">
        <v>1</v>
      </c>
      <c r="D24" s="107">
        <v>1.27</v>
      </c>
      <c r="E24" s="98">
        <v>1.5</v>
      </c>
      <c r="F24" s="63">
        <v>2</v>
      </c>
      <c r="G24" s="65">
        <f t="shared" si="1"/>
        <v>70826.902384397079</v>
      </c>
      <c r="H24" s="65">
        <f t="shared" si="1"/>
        <v>89320.412105128082</v>
      </c>
      <c r="I24" s="65">
        <f t="shared" si="1"/>
        <v>144243.75848384842</v>
      </c>
      <c r="J24" s="66">
        <f t="shared" si="2"/>
        <v>10376.723448796576</v>
      </c>
      <c r="K24" s="67">
        <f t="shared" si="2"/>
        <v>12659.585967655948</v>
      </c>
      <c r="L24" s="68">
        <f t="shared" si="2"/>
        <v>19091.085681685821</v>
      </c>
      <c r="M24" s="66">
        <f t="shared" si="0"/>
        <v>13178.438779971651</v>
      </c>
      <c r="N24" s="67">
        <f t="shared" si="0"/>
        <v>18989.378951483923</v>
      </c>
      <c r="O24" s="68">
        <f t="shared" si="0"/>
        <v>38182.171363371643</v>
      </c>
      <c r="P24" s="35"/>
      <c r="Q24" s="35"/>
      <c r="R24" s="35"/>
    </row>
    <row r="25" spans="1:18" x14ac:dyDescent="0.4">
      <c r="A25" s="7">
        <v>17</v>
      </c>
      <c r="B25" s="105">
        <v>44122</v>
      </c>
      <c r="C25" s="106">
        <v>1</v>
      </c>
      <c r="D25" s="107">
        <v>1.27</v>
      </c>
      <c r="E25" s="98">
        <v>1.5</v>
      </c>
      <c r="F25" s="62">
        <v>-1</v>
      </c>
      <c r="G25" s="65">
        <f t="shared" si="1"/>
        <v>87017.932269470257</v>
      </c>
      <c r="H25" s="65">
        <f t="shared" si="1"/>
        <v>113436.92337351266</v>
      </c>
      <c r="I25" s="65">
        <f t="shared" si="1"/>
        <v>118279.88195675571</v>
      </c>
      <c r="J25" s="66">
        <f t="shared" si="2"/>
        <v>12748.842429191474</v>
      </c>
      <c r="K25" s="67">
        <f t="shared" si="2"/>
        <v>16077.674178923055</v>
      </c>
      <c r="L25" s="68">
        <f t="shared" si="2"/>
        <v>25963.876527092718</v>
      </c>
      <c r="M25" s="66">
        <f t="shared" ref="M25:O58" si="3">IF(D25="","",J25*D25)</f>
        <v>16191.029885073172</v>
      </c>
      <c r="N25" s="67">
        <f t="shared" si="3"/>
        <v>24116.51126838458</v>
      </c>
      <c r="O25" s="68">
        <f t="shared" si="3"/>
        <v>-25963.876527092718</v>
      </c>
      <c r="P25" s="35"/>
      <c r="Q25" s="35"/>
      <c r="R25" s="35"/>
    </row>
    <row r="26" spans="1:18" x14ac:dyDescent="0.4">
      <c r="A26" s="7">
        <v>18</v>
      </c>
      <c r="B26" s="105">
        <v>44114</v>
      </c>
      <c r="C26" s="106">
        <v>1</v>
      </c>
      <c r="D26" s="107">
        <v>1.27</v>
      </c>
      <c r="E26" s="98">
        <v>1.5</v>
      </c>
      <c r="F26" s="63">
        <v>2</v>
      </c>
      <c r="G26" s="65">
        <f t="shared" ref="G26:I41" si="4">IF(D26="","",G25+M26)</f>
        <v>106910.23158627115</v>
      </c>
      <c r="H26" s="65">
        <f t="shared" si="4"/>
        <v>144064.89268436108</v>
      </c>
      <c r="I26" s="65">
        <f t="shared" si="4"/>
        <v>160860.63946118776</v>
      </c>
      <c r="J26" s="66">
        <f t="shared" ref="J26:L45" si="5">IF(G25="","",G25*$J$6/100)</f>
        <v>15663.227808504647</v>
      </c>
      <c r="K26" s="67">
        <f t="shared" si="5"/>
        <v>20418.646207232279</v>
      </c>
      <c r="L26" s="68">
        <f t="shared" si="5"/>
        <v>21290.378752216027</v>
      </c>
      <c r="M26" s="66">
        <f t="shared" si="3"/>
        <v>19892.299316800902</v>
      </c>
      <c r="N26" s="67">
        <f t="shared" si="3"/>
        <v>30627.969310848421</v>
      </c>
      <c r="O26" s="68">
        <f t="shared" si="3"/>
        <v>42580.757504432055</v>
      </c>
      <c r="P26" s="35"/>
      <c r="Q26" s="35"/>
      <c r="R26" s="35"/>
    </row>
    <row r="27" spans="1:18" x14ac:dyDescent="0.4">
      <c r="A27" s="7">
        <v>19</v>
      </c>
      <c r="B27" s="105">
        <v>44099</v>
      </c>
      <c r="C27" s="106">
        <v>2</v>
      </c>
      <c r="D27" s="107">
        <v>1.27</v>
      </c>
      <c r="E27" s="98">
        <v>-1</v>
      </c>
      <c r="F27" s="62">
        <v>-1</v>
      </c>
      <c r="G27" s="65">
        <f t="shared" si="4"/>
        <v>131349.91052689275</v>
      </c>
      <c r="H27" s="65">
        <f t="shared" si="4"/>
        <v>118133.21200117609</v>
      </c>
      <c r="I27" s="65">
        <f t="shared" si="4"/>
        <v>131905.72435817396</v>
      </c>
      <c r="J27" s="66">
        <f t="shared" si="5"/>
        <v>19243.841685528809</v>
      </c>
      <c r="K27" s="67">
        <f t="shared" si="5"/>
        <v>25931.680683184994</v>
      </c>
      <c r="L27" s="68">
        <f t="shared" si="5"/>
        <v>28954.915103013795</v>
      </c>
      <c r="M27" s="66">
        <f t="shared" si="3"/>
        <v>24439.678940621587</v>
      </c>
      <c r="N27" s="67">
        <f t="shared" si="3"/>
        <v>-25931.680683184994</v>
      </c>
      <c r="O27" s="68">
        <f t="shared" si="3"/>
        <v>-28954.915103013795</v>
      </c>
      <c r="P27" s="35"/>
      <c r="Q27" s="35"/>
      <c r="R27" s="35"/>
    </row>
    <row r="28" spans="1:18" x14ac:dyDescent="0.4">
      <c r="A28" s="7">
        <v>20</v>
      </c>
      <c r="B28" s="105">
        <v>44094</v>
      </c>
      <c r="C28" s="106">
        <v>2</v>
      </c>
      <c r="D28" s="107">
        <v>1.27</v>
      </c>
      <c r="E28" s="98">
        <v>1.5</v>
      </c>
      <c r="F28" s="63">
        <v>2</v>
      </c>
      <c r="G28" s="65">
        <f t="shared" si="4"/>
        <v>161376.50007334043</v>
      </c>
      <c r="H28" s="65">
        <f t="shared" si="4"/>
        <v>150029.17924149364</v>
      </c>
      <c r="I28" s="65">
        <f t="shared" si="4"/>
        <v>179391.7851271166</v>
      </c>
      <c r="J28" s="66">
        <f t="shared" si="5"/>
        <v>23642.983894840694</v>
      </c>
      <c r="K28" s="67">
        <f t="shared" si="5"/>
        <v>21263.978160211696</v>
      </c>
      <c r="L28" s="68">
        <f t="shared" si="5"/>
        <v>23743.030384471313</v>
      </c>
      <c r="M28" s="66">
        <f t="shared" si="3"/>
        <v>30026.589546447682</v>
      </c>
      <c r="N28" s="67">
        <f t="shared" si="3"/>
        <v>31895.967240317543</v>
      </c>
      <c r="O28" s="68">
        <f t="shared" si="3"/>
        <v>47486.060768942625</v>
      </c>
      <c r="P28" s="35"/>
      <c r="Q28" s="35"/>
      <c r="R28" s="35"/>
    </row>
    <row r="29" spans="1:18" x14ac:dyDescent="0.4">
      <c r="A29" s="7">
        <v>21</v>
      </c>
      <c r="B29" s="105">
        <v>44094</v>
      </c>
      <c r="C29" s="106">
        <v>2</v>
      </c>
      <c r="D29" s="107">
        <v>1.27</v>
      </c>
      <c r="E29" s="98">
        <v>1.5</v>
      </c>
      <c r="F29" s="63">
        <v>2</v>
      </c>
      <c r="G29" s="65">
        <f t="shared" si="4"/>
        <v>198267.16799010604</v>
      </c>
      <c r="H29" s="65">
        <f t="shared" si="4"/>
        <v>190537.0576366969</v>
      </c>
      <c r="I29" s="65">
        <f t="shared" si="4"/>
        <v>243972.82777287858</v>
      </c>
      <c r="J29" s="66">
        <f t="shared" si="5"/>
        <v>29047.77001320128</v>
      </c>
      <c r="K29" s="67">
        <f t="shared" si="5"/>
        <v>27005.252263468854</v>
      </c>
      <c r="L29" s="68">
        <f t="shared" si="5"/>
        <v>32290.521322880988</v>
      </c>
      <c r="M29" s="66">
        <f t="shared" si="3"/>
        <v>36890.667916765626</v>
      </c>
      <c r="N29" s="67">
        <f t="shared" si="3"/>
        <v>40507.878395203283</v>
      </c>
      <c r="O29" s="68">
        <f t="shared" si="3"/>
        <v>64581.042645761976</v>
      </c>
      <c r="P29" s="35"/>
      <c r="Q29" s="35"/>
      <c r="R29" s="35"/>
    </row>
    <row r="30" spans="1:18" x14ac:dyDescent="0.4">
      <c r="A30" s="7">
        <v>22</v>
      </c>
      <c r="B30" s="105">
        <v>44066</v>
      </c>
      <c r="C30" s="106">
        <v>2</v>
      </c>
      <c r="D30" s="107">
        <v>1.27</v>
      </c>
      <c r="E30" s="98">
        <v>1.5</v>
      </c>
      <c r="F30" s="63">
        <v>2</v>
      </c>
      <c r="G30" s="65">
        <f t="shared" si="4"/>
        <v>243591.04259264428</v>
      </c>
      <c r="H30" s="65">
        <f t="shared" si="4"/>
        <v>241982.06319860506</v>
      </c>
      <c r="I30" s="65">
        <f t="shared" si="4"/>
        <v>331803.04577111488</v>
      </c>
      <c r="J30" s="66">
        <f t="shared" si="5"/>
        <v>35688.090238219091</v>
      </c>
      <c r="K30" s="67">
        <f t="shared" si="5"/>
        <v>34296.670374605441</v>
      </c>
      <c r="L30" s="68">
        <f t="shared" si="5"/>
        <v>43915.108999118143</v>
      </c>
      <c r="M30" s="66">
        <f t="shared" si="3"/>
        <v>45323.874602538242</v>
      </c>
      <c r="N30" s="67">
        <f t="shared" si="3"/>
        <v>51445.005561908161</v>
      </c>
      <c r="O30" s="68">
        <f t="shared" si="3"/>
        <v>87830.217998236287</v>
      </c>
      <c r="P30" s="35"/>
      <c r="Q30" s="35"/>
      <c r="R30" s="35"/>
    </row>
    <row r="31" spans="1:18" x14ac:dyDescent="0.4">
      <c r="A31" s="7">
        <v>23</v>
      </c>
      <c r="B31" s="105">
        <v>44058</v>
      </c>
      <c r="C31" s="106">
        <v>2</v>
      </c>
      <c r="D31" s="107">
        <v>1.27</v>
      </c>
      <c r="E31" s="98">
        <v>1.5</v>
      </c>
      <c r="F31" s="62">
        <v>2</v>
      </c>
      <c r="G31" s="65">
        <f t="shared" si="4"/>
        <v>299275.95492932276</v>
      </c>
      <c r="H31" s="65">
        <f t="shared" si="4"/>
        <v>307317.22026222839</v>
      </c>
      <c r="I31" s="65">
        <f t="shared" si="4"/>
        <v>451252.14224871621</v>
      </c>
      <c r="J31" s="66">
        <f t="shared" si="5"/>
        <v>43846.387666675968</v>
      </c>
      <c r="K31" s="67">
        <f t="shared" si="5"/>
        <v>43556.771375748904</v>
      </c>
      <c r="L31" s="68">
        <f t="shared" si="5"/>
        <v>59724.548238800679</v>
      </c>
      <c r="M31" s="66">
        <f t="shared" si="3"/>
        <v>55684.912336678477</v>
      </c>
      <c r="N31" s="67">
        <f t="shared" si="3"/>
        <v>65335.157063623352</v>
      </c>
      <c r="O31" s="68">
        <f t="shared" si="3"/>
        <v>119449.09647760136</v>
      </c>
      <c r="P31" s="35"/>
      <c r="Q31" s="35"/>
      <c r="R31" s="35"/>
    </row>
    <row r="32" spans="1:18" x14ac:dyDescent="0.4">
      <c r="A32" s="7">
        <v>24</v>
      </c>
      <c r="B32" s="105">
        <v>44014</v>
      </c>
      <c r="C32" s="106">
        <v>2</v>
      </c>
      <c r="D32" s="107">
        <v>1.27</v>
      </c>
      <c r="E32" s="98">
        <v>1.5</v>
      </c>
      <c r="F32" s="63">
        <v>2</v>
      </c>
      <c r="G32" s="65">
        <f t="shared" si="4"/>
        <v>367690.43822616595</v>
      </c>
      <c r="H32" s="65">
        <f t="shared" si="4"/>
        <v>390292.86973303009</v>
      </c>
      <c r="I32" s="65">
        <f t="shared" si="4"/>
        <v>613702.91345825407</v>
      </c>
      <c r="J32" s="66">
        <f t="shared" si="5"/>
        <v>53869.671887278098</v>
      </c>
      <c r="K32" s="67">
        <f t="shared" si="5"/>
        <v>55317.09964720111</v>
      </c>
      <c r="L32" s="68">
        <f t="shared" si="5"/>
        <v>81225.385604768919</v>
      </c>
      <c r="M32" s="66">
        <f t="shared" si="3"/>
        <v>68414.483296843187</v>
      </c>
      <c r="N32" s="67">
        <f t="shared" si="3"/>
        <v>82975.649470801669</v>
      </c>
      <c r="O32" s="68">
        <f t="shared" si="3"/>
        <v>162450.77120953784</v>
      </c>
      <c r="P32" s="35"/>
      <c r="Q32" s="35"/>
      <c r="R32" s="35"/>
    </row>
    <row r="33" spans="1:18" x14ac:dyDescent="0.4">
      <c r="A33" s="7">
        <v>25</v>
      </c>
      <c r="B33" s="105">
        <v>43994</v>
      </c>
      <c r="C33" s="106">
        <v>2</v>
      </c>
      <c r="D33" s="107">
        <v>1.27</v>
      </c>
      <c r="E33" s="98">
        <v>1.5</v>
      </c>
      <c r="F33" s="63">
        <v>2</v>
      </c>
      <c r="G33" s="65">
        <f t="shared" si="4"/>
        <v>451744.47240466747</v>
      </c>
      <c r="H33" s="65">
        <f t="shared" si="4"/>
        <v>495671.94456094818</v>
      </c>
      <c r="I33" s="65">
        <f t="shared" si="4"/>
        <v>834635.96230322553</v>
      </c>
      <c r="J33" s="66">
        <f t="shared" si="5"/>
        <v>66184.27888070987</v>
      </c>
      <c r="K33" s="67">
        <f t="shared" si="5"/>
        <v>70252.716551945414</v>
      </c>
      <c r="L33" s="68">
        <f t="shared" si="5"/>
        <v>110466.52442248573</v>
      </c>
      <c r="M33" s="66">
        <f t="shared" si="3"/>
        <v>84054.034178501533</v>
      </c>
      <c r="N33" s="67">
        <f t="shared" si="3"/>
        <v>105379.07482791811</v>
      </c>
      <c r="O33" s="68">
        <f t="shared" si="3"/>
        <v>220933.04884497146</v>
      </c>
      <c r="P33" s="35"/>
      <c r="Q33" s="35"/>
      <c r="R33" s="35"/>
    </row>
    <row r="34" spans="1:18" x14ac:dyDescent="0.4">
      <c r="A34" s="7">
        <v>26</v>
      </c>
      <c r="B34" s="105">
        <v>43987</v>
      </c>
      <c r="C34" s="106">
        <v>1</v>
      </c>
      <c r="D34" s="107">
        <v>-1</v>
      </c>
      <c r="E34" s="98">
        <v>-1</v>
      </c>
      <c r="F34" s="62">
        <v>-1</v>
      </c>
      <c r="G34" s="65">
        <f t="shared" si="4"/>
        <v>370430.46737182734</v>
      </c>
      <c r="H34" s="65">
        <f t="shared" si="4"/>
        <v>406450.99453997752</v>
      </c>
      <c r="I34" s="65">
        <f t="shared" si="4"/>
        <v>684401.48908864497</v>
      </c>
      <c r="J34" s="66">
        <f t="shared" si="5"/>
        <v>81314.005032840141</v>
      </c>
      <c r="K34" s="67">
        <f t="shared" si="5"/>
        <v>89220.95002097066</v>
      </c>
      <c r="L34" s="68">
        <f t="shared" si="5"/>
        <v>150234.47321458059</v>
      </c>
      <c r="M34" s="66">
        <f t="shared" si="3"/>
        <v>-81314.005032840141</v>
      </c>
      <c r="N34" s="67">
        <f t="shared" si="3"/>
        <v>-89220.95002097066</v>
      </c>
      <c r="O34" s="68">
        <f t="shared" si="3"/>
        <v>-150234.47321458059</v>
      </c>
      <c r="P34" s="35"/>
      <c r="Q34" s="35"/>
      <c r="R34" s="35"/>
    </row>
    <row r="35" spans="1:18" x14ac:dyDescent="0.4">
      <c r="A35" s="7">
        <v>27</v>
      </c>
      <c r="B35" s="105">
        <v>43973</v>
      </c>
      <c r="C35" s="106">
        <v>1</v>
      </c>
      <c r="D35" s="107">
        <v>-1</v>
      </c>
      <c r="E35" s="98">
        <v>-1</v>
      </c>
      <c r="F35" s="62">
        <v>-1</v>
      </c>
      <c r="G35" s="65">
        <f t="shared" si="4"/>
        <v>303752.98324489844</v>
      </c>
      <c r="H35" s="65">
        <f t="shared" si="4"/>
        <v>333289.81552278157</v>
      </c>
      <c r="I35" s="65">
        <f t="shared" si="4"/>
        <v>561209.2210526889</v>
      </c>
      <c r="J35" s="66">
        <f t="shared" si="5"/>
        <v>66677.484126928917</v>
      </c>
      <c r="K35" s="67">
        <f t="shared" si="5"/>
        <v>73161.179017195958</v>
      </c>
      <c r="L35" s="68">
        <f t="shared" si="5"/>
        <v>123192.26803595611</v>
      </c>
      <c r="M35" s="66">
        <f t="shared" si="3"/>
        <v>-66677.484126928917</v>
      </c>
      <c r="N35" s="67">
        <f t="shared" si="3"/>
        <v>-73161.179017195958</v>
      </c>
      <c r="O35" s="68">
        <f t="shared" si="3"/>
        <v>-123192.26803595611</v>
      </c>
      <c r="P35" s="35"/>
      <c r="Q35" s="35"/>
      <c r="R35" s="35"/>
    </row>
    <row r="36" spans="1:18" x14ac:dyDescent="0.4">
      <c r="A36" s="7">
        <v>28</v>
      </c>
      <c r="B36" s="105">
        <v>43952</v>
      </c>
      <c r="C36" s="106">
        <v>1</v>
      </c>
      <c r="D36" s="107">
        <v>-1</v>
      </c>
      <c r="E36" s="98">
        <v>-1</v>
      </c>
      <c r="F36" s="62">
        <v>-1</v>
      </c>
      <c r="G36" s="65">
        <f t="shared" si="4"/>
        <v>249077.44626081671</v>
      </c>
      <c r="H36" s="65">
        <f t="shared" si="4"/>
        <v>273297.64872868091</v>
      </c>
      <c r="I36" s="65">
        <f t="shared" si="4"/>
        <v>460191.5612632049</v>
      </c>
      <c r="J36" s="66">
        <f t="shared" si="5"/>
        <v>54675.536984081715</v>
      </c>
      <c r="K36" s="67">
        <f t="shared" si="5"/>
        <v>59992.166794100682</v>
      </c>
      <c r="L36" s="68">
        <f t="shared" si="5"/>
        <v>101017.65978948399</v>
      </c>
      <c r="M36" s="66">
        <f t="shared" si="3"/>
        <v>-54675.536984081715</v>
      </c>
      <c r="N36" s="67">
        <f t="shared" si="3"/>
        <v>-59992.166794100682</v>
      </c>
      <c r="O36" s="68">
        <f t="shared" si="3"/>
        <v>-101017.65978948399</v>
      </c>
      <c r="P36" s="35"/>
      <c r="Q36" s="35"/>
      <c r="R36" s="35"/>
    </row>
    <row r="37" spans="1:18" x14ac:dyDescent="0.4">
      <c r="A37" s="7">
        <v>29</v>
      </c>
      <c r="B37" s="105">
        <v>43951</v>
      </c>
      <c r="C37" s="106">
        <v>1</v>
      </c>
      <c r="D37" s="107">
        <v>-1</v>
      </c>
      <c r="E37" s="98">
        <v>-1</v>
      </c>
      <c r="F37" s="62">
        <v>-1</v>
      </c>
      <c r="G37" s="65">
        <f t="shared" si="4"/>
        <v>204243.50593386969</v>
      </c>
      <c r="H37" s="65">
        <f t="shared" si="4"/>
        <v>224104.07195751835</v>
      </c>
      <c r="I37" s="65">
        <f t="shared" si="4"/>
        <v>377357.08023582801</v>
      </c>
      <c r="J37" s="66">
        <f t="shared" si="5"/>
        <v>44833.940326947013</v>
      </c>
      <c r="K37" s="67">
        <f t="shared" si="5"/>
        <v>49193.576771162559</v>
      </c>
      <c r="L37" s="68">
        <f t="shared" si="5"/>
        <v>82834.481027376882</v>
      </c>
      <c r="M37" s="66">
        <f t="shared" si="3"/>
        <v>-44833.940326947013</v>
      </c>
      <c r="N37" s="67">
        <f t="shared" si="3"/>
        <v>-49193.576771162559</v>
      </c>
      <c r="O37" s="68">
        <f t="shared" si="3"/>
        <v>-82834.481027376882</v>
      </c>
      <c r="P37" s="35"/>
      <c r="Q37" s="35"/>
      <c r="R37" s="35"/>
    </row>
    <row r="38" spans="1:18" x14ac:dyDescent="0.4">
      <c r="A38" s="7">
        <v>30</v>
      </c>
      <c r="B38" s="105">
        <v>43950</v>
      </c>
      <c r="C38" s="106">
        <v>1</v>
      </c>
      <c r="D38" s="107">
        <v>1.27</v>
      </c>
      <c r="E38" s="98">
        <v>-1</v>
      </c>
      <c r="F38" s="62">
        <v>-1</v>
      </c>
      <c r="G38" s="65">
        <f t="shared" si="4"/>
        <v>250933.5713903523</v>
      </c>
      <c r="H38" s="65">
        <f t="shared" si="4"/>
        <v>183765.33900516503</v>
      </c>
      <c r="I38" s="65">
        <f t="shared" si="4"/>
        <v>309432.80579337897</v>
      </c>
      <c r="J38" s="66">
        <f t="shared" si="5"/>
        <v>36763.831068096544</v>
      </c>
      <c r="K38" s="67">
        <f t="shared" si="5"/>
        <v>40338.732952353304</v>
      </c>
      <c r="L38" s="68">
        <f t="shared" si="5"/>
        <v>67924.274442449037</v>
      </c>
      <c r="M38" s="66">
        <f t="shared" si="3"/>
        <v>46690.065456482611</v>
      </c>
      <c r="N38" s="67">
        <f t="shared" si="3"/>
        <v>-40338.732952353304</v>
      </c>
      <c r="O38" s="68">
        <f t="shared" si="3"/>
        <v>-67924.274442449037</v>
      </c>
      <c r="P38" s="35"/>
      <c r="Q38" s="35"/>
      <c r="R38" s="35"/>
    </row>
    <row r="39" spans="1:18" x14ac:dyDescent="0.4">
      <c r="A39" s="7">
        <v>31</v>
      </c>
      <c r="B39" s="105">
        <v>43897</v>
      </c>
      <c r="C39" s="106">
        <v>2</v>
      </c>
      <c r="D39" s="107">
        <v>1.27</v>
      </c>
      <c r="E39" s="98">
        <v>1.5</v>
      </c>
      <c r="F39" s="63">
        <v>2</v>
      </c>
      <c r="G39" s="65">
        <f t="shared" si="4"/>
        <v>308296.98581018683</v>
      </c>
      <c r="H39" s="65">
        <f t="shared" si="4"/>
        <v>233381.9805365596</v>
      </c>
      <c r="I39" s="65">
        <f t="shared" si="4"/>
        <v>420828.61587899539</v>
      </c>
      <c r="J39" s="66">
        <f t="shared" si="5"/>
        <v>45168.042850263417</v>
      </c>
      <c r="K39" s="67">
        <f t="shared" si="5"/>
        <v>33077.761020929705</v>
      </c>
      <c r="L39" s="68">
        <f t="shared" si="5"/>
        <v>55697.905042808212</v>
      </c>
      <c r="M39" s="66">
        <f t="shared" si="3"/>
        <v>57363.414419834538</v>
      </c>
      <c r="N39" s="67">
        <f t="shared" si="3"/>
        <v>49616.641531394562</v>
      </c>
      <c r="O39" s="68">
        <f t="shared" si="3"/>
        <v>111395.81008561642</v>
      </c>
      <c r="P39" s="35"/>
      <c r="Q39" s="35"/>
      <c r="R39" s="35"/>
    </row>
    <row r="40" spans="1:18" x14ac:dyDescent="0.4">
      <c r="A40" s="7">
        <v>32</v>
      </c>
      <c r="B40" s="105">
        <v>43895</v>
      </c>
      <c r="C40" s="106">
        <v>2</v>
      </c>
      <c r="D40" s="107">
        <v>1.27</v>
      </c>
      <c r="E40" s="98">
        <v>1.5</v>
      </c>
      <c r="F40" s="62">
        <v>2</v>
      </c>
      <c r="G40" s="65">
        <f t="shared" si="4"/>
        <v>378773.67676639557</v>
      </c>
      <c r="H40" s="65">
        <f t="shared" si="4"/>
        <v>296395.11528143066</v>
      </c>
      <c r="I40" s="65">
        <f t="shared" si="4"/>
        <v>572326.91759543377</v>
      </c>
      <c r="J40" s="66">
        <f t="shared" si="5"/>
        <v>55493.457445833628</v>
      </c>
      <c r="K40" s="67">
        <f t="shared" si="5"/>
        <v>42008.756496580725</v>
      </c>
      <c r="L40" s="68">
        <f t="shared" si="5"/>
        <v>75749.150858219175</v>
      </c>
      <c r="M40" s="66">
        <f t="shared" si="3"/>
        <v>70476.690956208709</v>
      </c>
      <c r="N40" s="67">
        <f t="shared" si="3"/>
        <v>63013.134744871088</v>
      </c>
      <c r="O40" s="68">
        <f t="shared" si="3"/>
        <v>151498.30171643835</v>
      </c>
      <c r="P40" s="35"/>
      <c r="Q40" s="35"/>
      <c r="R40" s="35"/>
    </row>
    <row r="41" spans="1:18" x14ac:dyDescent="0.4">
      <c r="A41" s="7">
        <v>33</v>
      </c>
      <c r="B41" s="105">
        <v>43883</v>
      </c>
      <c r="C41" s="106">
        <v>2</v>
      </c>
      <c r="D41" s="107">
        <v>-1</v>
      </c>
      <c r="E41" s="98">
        <v>-1</v>
      </c>
      <c r="F41" s="62">
        <v>-1</v>
      </c>
      <c r="G41" s="65">
        <f t="shared" si="4"/>
        <v>310594.41494844435</v>
      </c>
      <c r="H41" s="65">
        <f t="shared" si="4"/>
        <v>243043.99453077314</v>
      </c>
      <c r="I41" s="65">
        <f t="shared" si="4"/>
        <v>469308.07242825569</v>
      </c>
      <c r="J41" s="66">
        <f t="shared" si="5"/>
        <v>68179.261817951206</v>
      </c>
      <c r="K41" s="67">
        <f t="shared" si="5"/>
        <v>53351.120750657516</v>
      </c>
      <c r="L41" s="68">
        <f t="shared" si="5"/>
        <v>103018.84516717808</v>
      </c>
      <c r="M41" s="66">
        <f t="shared" si="3"/>
        <v>-68179.261817951206</v>
      </c>
      <c r="N41" s="67">
        <f t="shared" si="3"/>
        <v>-53351.120750657516</v>
      </c>
      <c r="O41" s="68">
        <f t="shared" si="3"/>
        <v>-103018.84516717808</v>
      </c>
      <c r="P41" s="35"/>
      <c r="Q41" s="35"/>
      <c r="R41" s="35"/>
    </row>
    <row r="42" spans="1:18" x14ac:dyDescent="0.4">
      <c r="A42" s="7">
        <v>34</v>
      </c>
      <c r="B42" s="105">
        <v>43858</v>
      </c>
      <c r="C42" s="106">
        <v>1</v>
      </c>
      <c r="D42" s="107">
        <v>1.27</v>
      </c>
      <c r="E42" s="98">
        <v>-1</v>
      </c>
      <c r="F42" s="62">
        <v>-1</v>
      </c>
      <c r="G42" s="65">
        <f t="shared" ref="G42:I42" si="6">IF(D42="","",G41+M42)</f>
        <v>381596.29820565874</v>
      </c>
      <c r="H42" s="65">
        <f t="shared" si="6"/>
        <v>199296.07551523397</v>
      </c>
      <c r="I42" s="65">
        <f t="shared" si="6"/>
        <v>384832.61939116969</v>
      </c>
      <c r="J42" s="66">
        <f t="shared" si="5"/>
        <v>55906.994690719985</v>
      </c>
      <c r="K42" s="67">
        <f t="shared" si="5"/>
        <v>43747.91901553917</v>
      </c>
      <c r="L42" s="68">
        <f t="shared" si="5"/>
        <v>84475.453037086016</v>
      </c>
      <c r="M42" s="66">
        <f>IF(D42="","",J42*D42)</f>
        <v>71001.883257214387</v>
      </c>
      <c r="N42" s="67">
        <f t="shared" si="3"/>
        <v>-43747.91901553917</v>
      </c>
      <c r="O42" s="68">
        <f t="shared" si="3"/>
        <v>-84475.453037086016</v>
      </c>
      <c r="P42" s="35"/>
      <c r="Q42" s="35"/>
      <c r="R42" s="35"/>
    </row>
    <row r="43" spans="1:18" x14ac:dyDescent="0.4">
      <c r="A43" s="3">
        <v>35</v>
      </c>
      <c r="B43" s="199">
        <v>43447</v>
      </c>
      <c r="C43" s="106">
        <v>1</v>
      </c>
      <c r="D43" s="107">
        <v>1.27</v>
      </c>
      <c r="E43" s="98">
        <v>1.5</v>
      </c>
      <c r="F43" s="62">
        <v>-1</v>
      </c>
      <c r="G43" s="65">
        <f>IF(D43="","",G42+M43)</f>
        <v>468829.21197547234</v>
      </c>
      <c r="H43" s="65">
        <f>IF(E43="","",H42+N43)</f>
        <v>253106.01590434712</v>
      </c>
      <c r="I43" s="65">
        <f>IF(F43="","",I42+O43)</f>
        <v>315562.74790075916</v>
      </c>
      <c r="J43" s="66">
        <f t="shared" si="5"/>
        <v>68687.333677018571</v>
      </c>
      <c r="K43" s="67">
        <f t="shared" si="5"/>
        <v>35873.293592742113</v>
      </c>
      <c r="L43" s="68">
        <f t="shared" si="5"/>
        <v>69269.871490410544</v>
      </c>
      <c r="M43" s="66">
        <f t="shared" si="3"/>
        <v>87232.913769813589</v>
      </c>
      <c r="N43" s="67">
        <f t="shared" si="3"/>
        <v>53809.940389113166</v>
      </c>
      <c r="O43" s="68">
        <f t="shared" si="3"/>
        <v>-69269.871490410544</v>
      </c>
    </row>
    <row r="44" spans="1:18" x14ac:dyDescent="0.4">
      <c r="A44" s="7">
        <v>36</v>
      </c>
      <c r="B44" s="105">
        <v>44177</v>
      </c>
      <c r="C44" s="106">
        <v>1</v>
      </c>
      <c r="D44" s="107">
        <v>1.27</v>
      </c>
      <c r="E44" s="98">
        <v>1.5</v>
      </c>
      <c r="F44" s="62">
        <v>2</v>
      </c>
      <c r="G44" s="65">
        <f t="shared" ref="G44:I57" si="7">IF(D44="","",G43+M44)</f>
        <v>576003.56983306527</v>
      </c>
      <c r="H44" s="65">
        <f t="shared" si="7"/>
        <v>321444.64019852085</v>
      </c>
      <c r="I44" s="65">
        <f t="shared" si="7"/>
        <v>429165.33714503248</v>
      </c>
      <c r="J44" s="66">
        <f t="shared" si="5"/>
        <v>84389.258155585019</v>
      </c>
      <c r="K44" s="67">
        <f t="shared" si="5"/>
        <v>45559.082862782481</v>
      </c>
      <c r="L44" s="68">
        <f t="shared" si="5"/>
        <v>56801.294622136651</v>
      </c>
      <c r="M44" s="66">
        <f>IF(D44="","",J44*D44)</f>
        <v>107174.35785759297</v>
      </c>
      <c r="N44" s="67">
        <f t="shared" si="3"/>
        <v>68338.624294173729</v>
      </c>
      <c r="O44" s="68">
        <f t="shared" si="3"/>
        <v>113602.5892442733</v>
      </c>
    </row>
    <row r="45" spans="1:18" x14ac:dyDescent="0.4">
      <c r="A45" s="7">
        <v>37</v>
      </c>
      <c r="B45" s="105">
        <v>44151</v>
      </c>
      <c r="C45" s="106">
        <v>1</v>
      </c>
      <c r="D45" s="107">
        <v>-1</v>
      </c>
      <c r="E45" s="98">
        <v>-1</v>
      </c>
      <c r="F45" s="62">
        <v>-1</v>
      </c>
      <c r="G45" s="65">
        <f t="shared" si="7"/>
        <v>472322.9272631135</v>
      </c>
      <c r="H45" s="65">
        <f t="shared" si="7"/>
        <v>263584.60496278713</v>
      </c>
      <c r="I45" s="65">
        <f t="shared" si="7"/>
        <v>351915.57645892666</v>
      </c>
      <c r="J45" s="66">
        <f t="shared" si="5"/>
        <v>103680.64256995176</v>
      </c>
      <c r="K45" s="67">
        <f t="shared" si="5"/>
        <v>57860.035235733754</v>
      </c>
      <c r="L45" s="68">
        <f t="shared" si="5"/>
        <v>77249.760686105845</v>
      </c>
      <c r="M45" s="66">
        <f t="shared" si="3"/>
        <v>-103680.64256995176</v>
      </c>
      <c r="N45" s="67">
        <f t="shared" si="3"/>
        <v>-57860.035235733754</v>
      </c>
      <c r="O45" s="68">
        <f t="shared" si="3"/>
        <v>-77249.760686105845</v>
      </c>
    </row>
    <row r="46" spans="1:18" x14ac:dyDescent="0.4">
      <c r="A46" s="7">
        <v>38</v>
      </c>
      <c r="B46" s="105">
        <v>44143</v>
      </c>
      <c r="C46" s="106">
        <v>1</v>
      </c>
      <c r="D46" s="107">
        <v>-1</v>
      </c>
      <c r="E46" s="98">
        <v>-1</v>
      </c>
      <c r="F46" s="62">
        <v>-1</v>
      </c>
      <c r="G46" s="65">
        <f t="shared" si="7"/>
        <v>387304.80035575305</v>
      </c>
      <c r="H46" s="65">
        <f t="shared" si="7"/>
        <v>216139.37606948544</v>
      </c>
      <c r="I46" s="65">
        <f t="shared" si="7"/>
        <v>288570.77269631985</v>
      </c>
      <c r="J46" s="66">
        <f t="shared" ref="J46:L56" si="8">IF(G45="","",G45*$J$6/100)</f>
        <v>85018.12690736042</v>
      </c>
      <c r="K46" s="67">
        <f t="shared" si="8"/>
        <v>47445.228893301683</v>
      </c>
      <c r="L46" s="68">
        <f t="shared" si="8"/>
        <v>63344.803762606804</v>
      </c>
      <c r="M46" s="66">
        <f t="shared" si="3"/>
        <v>-85018.12690736042</v>
      </c>
      <c r="N46" s="67">
        <f t="shared" si="3"/>
        <v>-47445.228893301683</v>
      </c>
      <c r="O46" s="68">
        <f t="shared" si="3"/>
        <v>-63344.803762606804</v>
      </c>
    </row>
    <row r="47" spans="1:18" x14ac:dyDescent="0.4">
      <c r="A47" s="7">
        <v>39</v>
      </c>
      <c r="B47" s="105">
        <v>44137</v>
      </c>
      <c r="C47" s="106">
        <v>1</v>
      </c>
      <c r="D47" s="107">
        <v>1.27</v>
      </c>
      <c r="E47" s="98">
        <v>1.5</v>
      </c>
      <c r="F47" s="62">
        <v>2</v>
      </c>
      <c r="G47" s="65">
        <f t="shared" si="7"/>
        <v>475842.67771707819</v>
      </c>
      <c r="H47" s="65">
        <f t="shared" si="7"/>
        <v>274497.00760824652</v>
      </c>
      <c r="I47" s="65">
        <f t="shared" si="7"/>
        <v>392456.25086699502</v>
      </c>
      <c r="J47" s="66">
        <f t="shared" si="8"/>
        <v>69714.864064035544</v>
      </c>
      <c r="K47" s="67">
        <f t="shared" si="8"/>
        <v>38905.087692507383</v>
      </c>
      <c r="L47" s="68">
        <f t="shared" si="8"/>
        <v>51942.739085337576</v>
      </c>
      <c r="M47" s="66">
        <f t="shared" si="3"/>
        <v>88537.87736132514</v>
      </c>
      <c r="N47" s="67">
        <f t="shared" si="3"/>
        <v>58357.631538761074</v>
      </c>
      <c r="O47" s="68">
        <f t="shared" si="3"/>
        <v>103885.47817067515</v>
      </c>
    </row>
    <row r="48" spans="1:18" x14ac:dyDescent="0.4">
      <c r="A48" s="7">
        <v>40</v>
      </c>
      <c r="B48" s="105">
        <v>44120</v>
      </c>
      <c r="C48" s="106">
        <v>1</v>
      </c>
      <c r="D48" s="107">
        <v>-1</v>
      </c>
      <c r="E48" s="98">
        <v>-1</v>
      </c>
      <c r="F48" s="62">
        <v>-1</v>
      </c>
      <c r="G48" s="65">
        <f t="shared" si="7"/>
        <v>390190.99572800414</v>
      </c>
      <c r="H48" s="65">
        <f t="shared" si="7"/>
        <v>225087.54623876215</v>
      </c>
      <c r="I48" s="65">
        <f t="shared" si="7"/>
        <v>321814.12571093591</v>
      </c>
      <c r="J48" s="66">
        <f t="shared" si="8"/>
        <v>85651.681989074073</v>
      </c>
      <c r="K48" s="67">
        <f t="shared" si="8"/>
        <v>49409.461369484372</v>
      </c>
      <c r="L48" s="68">
        <f t="shared" si="8"/>
        <v>70642.125156059104</v>
      </c>
      <c r="M48" s="66">
        <f t="shared" si="3"/>
        <v>-85651.681989074073</v>
      </c>
      <c r="N48" s="67">
        <f t="shared" si="3"/>
        <v>-49409.461369484372</v>
      </c>
      <c r="O48" s="68">
        <f t="shared" si="3"/>
        <v>-70642.125156059104</v>
      </c>
    </row>
    <row r="49" spans="1:15" x14ac:dyDescent="0.4">
      <c r="A49" s="7">
        <v>41</v>
      </c>
      <c r="B49" s="105">
        <v>44116</v>
      </c>
      <c r="C49" s="106">
        <v>1</v>
      </c>
      <c r="D49" s="107">
        <v>-1</v>
      </c>
      <c r="E49" s="98">
        <v>-1</v>
      </c>
      <c r="F49" s="62">
        <v>-1</v>
      </c>
      <c r="G49" s="65">
        <f t="shared" si="7"/>
        <v>319956.61649696343</v>
      </c>
      <c r="H49" s="65">
        <f t="shared" si="7"/>
        <v>184571.78791578498</v>
      </c>
      <c r="I49" s="65">
        <f t="shared" si="7"/>
        <v>263887.58308296744</v>
      </c>
      <c r="J49" s="66">
        <f t="shared" si="8"/>
        <v>70234.379231040744</v>
      </c>
      <c r="K49" s="67">
        <f t="shared" si="8"/>
        <v>40515.758322977184</v>
      </c>
      <c r="L49" s="68">
        <f t="shared" si="8"/>
        <v>57926.542627968462</v>
      </c>
      <c r="M49" s="66">
        <f t="shared" si="3"/>
        <v>-70234.379231040744</v>
      </c>
      <c r="N49" s="67">
        <f t="shared" si="3"/>
        <v>-40515.758322977184</v>
      </c>
      <c r="O49" s="68">
        <f t="shared" si="3"/>
        <v>-57926.542627968462</v>
      </c>
    </row>
    <row r="50" spans="1:15" x14ac:dyDescent="0.4">
      <c r="A50" s="7">
        <v>42</v>
      </c>
      <c r="B50" s="105">
        <v>44070</v>
      </c>
      <c r="C50" s="106">
        <v>1</v>
      </c>
      <c r="D50" s="107">
        <v>1.27</v>
      </c>
      <c r="E50" s="98">
        <v>1.5</v>
      </c>
      <c r="F50" s="62">
        <v>2</v>
      </c>
      <c r="G50" s="65">
        <f t="shared" si="7"/>
        <v>393098.69902816927</v>
      </c>
      <c r="H50" s="65">
        <f t="shared" si="7"/>
        <v>234406.17065304692</v>
      </c>
      <c r="I50" s="65">
        <f t="shared" si="7"/>
        <v>358887.1129928357</v>
      </c>
      <c r="J50" s="66">
        <f t="shared" si="8"/>
        <v>57592.190969453419</v>
      </c>
      <c r="K50" s="67">
        <f t="shared" si="8"/>
        <v>33222.921824841294</v>
      </c>
      <c r="L50" s="68">
        <f t="shared" si="8"/>
        <v>47499.764954934137</v>
      </c>
      <c r="M50" s="66">
        <f t="shared" si="3"/>
        <v>73142.082531205844</v>
      </c>
      <c r="N50" s="67">
        <f t="shared" si="3"/>
        <v>49834.382737261942</v>
      </c>
      <c r="O50" s="68">
        <f t="shared" si="3"/>
        <v>94999.529909868274</v>
      </c>
    </row>
    <row r="51" spans="1:15" x14ac:dyDescent="0.4">
      <c r="A51" s="7">
        <v>43</v>
      </c>
      <c r="B51" s="105">
        <v>44032</v>
      </c>
      <c r="C51" s="106">
        <v>2</v>
      </c>
      <c r="D51" s="107">
        <v>1.27</v>
      </c>
      <c r="E51" s="98">
        <v>1.5</v>
      </c>
      <c r="F51" s="63">
        <v>2</v>
      </c>
      <c r="G51" s="65">
        <f t="shared" si="7"/>
        <v>482961.06162600877</v>
      </c>
      <c r="H51" s="65">
        <f t="shared" si="7"/>
        <v>297695.83672936959</v>
      </c>
      <c r="I51" s="65">
        <f t="shared" si="7"/>
        <v>488086.47367025656</v>
      </c>
      <c r="J51" s="66">
        <f t="shared" si="8"/>
        <v>70757.76582507047</v>
      </c>
      <c r="K51" s="67">
        <f t="shared" si="8"/>
        <v>42193.11071754845</v>
      </c>
      <c r="L51" s="68">
        <f t="shared" si="8"/>
        <v>64599.680338710423</v>
      </c>
      <c r="M51" s="66">
        <f t="shared" si="3"/>
        <v>89862.362597839499</v>
      </c>
      <c r="N51" s="67">
        <f t="shared" si="3"/>
        <v>63289.666076322676</v>
      </c>
      <c r="O51" s="68">
        <f t="shared" si="3"/>
        <v>129199.36067742085</v>
      </c>
    </row>
    <row r="52" spans="1:15" x14ac:dyDescent="0.4">
      <c r="A52" s="7">
        <v>44</v>
      </c>
      <c r="B52" s="105">
        <v>44032</v>
      </c>
      <c r="C52" s="106">
        <v>2</v>
      </c>
      <c r="D52" s="107">
        <v>1.27</v>
      </c>
      <c r="E52" s="98">
        <v>1.5</v>
      </c>
      <c r="F52" s="62">
        <v>2</v>
      </c>
      <c r="G52" s="65">
        <f t="shared" si="7"/>
        <v>593365.96031371434</v>
      </c>
      <c r="H52" s="65">
        <f t="shared" si="7"/>
        <v>378073.71264629939</v>
      </c>
      <c r="I52" s="65">
        <f t="shared" si="7"/>
        <v>663797.60419154889</v>
      </c>
      <c r="J52" s="66">
        <f t="shared" si="8"/>
        <v>86932.991092681594</v>
      </c>
      <c r="K52" s="67">
        <f t="shared" si="8"/>
        <v>53585.250611286523</v>
      </c>
      <c r="L52" s="68">
        <f t="shared" si="8"/>
        <v>87855.565260646181</v>
      </c>
      <c r="M52" s="66">
        <f t="shared" si="3"/>
        <v>110404.89868770563</v>
      </c>
      <c r="N52" s="67">
        <f t="shared" si="3"/>
        <v>80377.875916929785</v>
      </c>
      <c r="O52" s="68">
        <f t="shared" si="3"/>
        <v>175711.13052129236</v>
      </c>
    </row>
    <row r="53" spans="1:15" x14ac:dyDescent="0.4">
      <c r="A53" s="7">
        <v>45</v>
      </c>
      <c r="B53" s="105">
        <v>44017</v>
      </c>
      <c r="C53" s="106">
        <v>2</v>
      </c>
      <c r="D53" s="107">
        <v>-1</v>
      </c>
      <c r="E53" s="98">
        <v>-1</v>
      </c>
      <c r="F53" s="62">
        <v>-1</v>
      </c>
      <c r="G53" s="65">
        <f t="shared" si="7"/>
        <v>486560.0874572458</v>
      </c>
      <c r="H53" s="65">
        <f t="shared" si="7"/>
        <v>310020.44436996547</v>
      </c>
      <c r="I53" s="65">
        <f t="shared" si="7"/>
        <v>544314.03543707007</v>
      </c>
      <c r="J53" s="66">
        <f t="shared" si="8"/>
        <v>106805.87285646857</v>
      </c>
      <c r="K53" s="67">
        <f t="shared" si="8"/>
        <v>68053.268276333896</v>
      </c>
      <c r="L53" s="68">
        <f t="shared" si="8"/>
        <v>119483.56875447881</v>
      </c>
      <c r="M53" s="66">
        <f t="shared" si="3"/>
        <v>-106805.87285646857</v>
      </c>
      <c r="N53" s="67">
        <f t="shared" si="3"/>
        <v>-68053.268276333896</v>
      </c>
      <c r="O53" s="68">
        <f t="shared" si="3"/>
        <v>-119483.56875447881</v>
      </c>
    </row>
    <row r="54" spans="1:15" x14ac:dyDescent="0.4">
      <c r="A54" s="7">
        <v>46</v>
      </c>
      <c r="B54" s="105">
        <v>44014</v>
      </c>
      <c r="C54" s="106">
        <v>1</v>
      </c>
      <c r="D54" s="107">
        <v>-1</v>
      </c>
      <c r="E54" s="98">
        <v>-1</v>
      </c>
      <c r="F54" s="62">
        <v>-1</v>
      </c>
      <c r="G54" s="65">
        <f t="shared" si="7"/>
        <v>398979.27171494154</v>
      </c>
      <c r="H54" s="65">
        <f t="shared" si="7"/>
        <v>254216.76438337169</v>
      </c>
      <c r="I54" s="65">
        <f t="shared" si="7"/>
        <v>446337.50905839744</v>
      </c>
      <c r="J54" s="66">
        <f t="shared" si="8"/>
        <v>87580.815742304258</v>
      </c>
      <c r="K54" s="67">
        <f t="shared" si="8"/>
        <v>55803.679986593779</v>
      </c>
      <c r="L54" s="68">
        <f t="shared" si="8"/>
        <v>97976.526378672614</v>
      </c>
      <c r="M54" s="66">
        <f t="shared" si="3"/>
        <v>-87580.815742304258</v>
      </c>
      <c r="N54" s="67">
        <f t="shared" si="3"/>
        <v>-55803.679986593779</v>
      </c>
      <c r="O54" s="68">
        <f t="shared" si="3"/>
        <v>-97976.526378672614</v>
      </c>
    </row>
    <row r="55" spans="1:15" x14ac:dyDescent="0.4">
      <c r="A55" s="7">
        <v>47</v>
      </c>
      <c r="B55" s="105">
        <v>43996</v>
      </c>
      <c r="C55" s="106">
        <v>1</v>
      </c>
      <c r="D55" s="107">
        <v>-1</v>
      </c>
      <c r="E55" s="98">
        <v>-1</v>
      </c>
      <c r="F55" s="62">
        <v>-1</v>
      </c>
      <c r="G55" s="65">
        <f t="shared" si="7"/>
        <v>327163.00280625204</v>
      </c>
      <c r="H55" s="65">
        <f t="shared" si="7"/>
        <v>208457.74679436476</v>
      </c>
      <c r="I55" s="65">
        <f t="shared" si="7"/>
        <v>365996.7574278859</v>
      </c>
      <c r="J55" s="66">
        <f t="shared" si="8"/>
        <v>71816.268908689482</v>
      </c>
      <c r="K55" s="67">
        <f t="shared" si="8"/>
        <v>45759.017589006908</v>
      </c>
      <c r="L55" s="68">
        <f t="shared" si="8"/>
        <v>80340.751630511542</v>
      </c>
      <c r="M55" s="66">
        <f t="shared" si="3"/>
        <v>-71816.268908689482</v>
      </c>
      <c r="N55" s="67">
        <f t="shared" si="3"/>
        <v>-45759.017589006908</v>
      </c>
      <c r="O55" s="68">
        <f t="shared" si="3"/>
        <v>-80340.751630511542</v>
      </c>
    </row>
    <row r="56" spans="1:15" x14ac:dyDescent="0.4">
      <c r="A56" s="7">
        <v>48</v>
      </c>
      <c r="B56" s="105">
        <v>43995</v>
      </c>
      <c r="C56" s="106">
        <v>1</v>
      </c>
      <c r="D56" s="107">
        <v>-1</v>
      </c>
      <c r="E56" s="98">
        <v>-1</v>
      </c>
      <c r="F56" s="62">
        <v>-1</v>
      </c>
      <c r="G56" s="65">
        <f t="shared" si="7"/>
        <v>268273.66230112669</v>
      </c>
      <c r="H56" s="65">
        <f t="shared" si="7"/>
        <v>170935.35237137909</v>
      </c>
      <c r="I56" s="65">
        <f t="shared" si="7"/>
        <v>300117.34109086642</v>
      </c>
      <c r="J56" s="66">
        <f t="shared" si="8"/>
        <v>58889.340505125365</v>
      </c>
      <c r="K56" s="67">
        <f t="shared" si="8"/>
        <v>37522.394422985657</v>
      </c>
      <c r="L56" s="68">
        <f t="shared" si="8"/>
        <v>65879.416337019473</v>
      </c>
      <c r="M56" s="66">
        <f t="shared" si="3"/>
        <v>-58889.340505125365</v>
      </c>
      <c r="N56" s="67">
        <f t="shared" si="3"/>
        <v>-37522.394422985657</v>
      </c>
      <c r="O56" s="68">
        <f t="shared" si="3"/>
        <v>-65879.416337019473</v>
      </c>
    </row>
    <row r="57" spans="1:15" x14ac:dyDescent="0.4">
      <c r="A57" s="7">
        <v>49</v>
      </c>
      <c r="B57" s="105">
        <v>43953</v>
      </c>
      <c r="C57" s="106">
        <v>2</v>
      </c>
      <c r="D57" s="107">
        <v>1.27</v>
      </c>
      <c r="E57" s="98">
        <v>1.5</v>
      </c>
      <c r="F57" s="63">
        <v>2</v>
      </c>
      <c r="G57" s="65">
        <f t="shared" si="7"/>
        <v>329601.02150316426</v>
      </c>
      <c r="H57" s="65">
        <f t="shared" si="7"/>
        <v>217087.89751165145</v>
      </c>
      <c r="I57" s="65">
        <f t="shared" si="7"/>
        <v>408159.58388357831</v>
      </c>
      <c r="J57" s="66">
        <f t="shared" ref="J57:L58" si="9">IF(G56="","",G56*$J$6/100)</f>
        <v>48289.259214202808</v>
      </c>
      <c r="K57" s="67">
        <f t="shared" si="9"/>
        <v>30768.363426848235</v>
      </c>
      <c r="L57" s="68">
        <f t="shared" si="9"/>
        <v>54021.121396355957</v>
      </c>
      <c r="M57" s="66">
        <f>IF(D57="","",J57*D57)</f>
        <v>61327.359202037565</v>
      </c>
      <c r="N57" s="67">
        <f>IF(E57="","",K57*E57)</f>
        <v>46152.545140272356</v>
      </c>
      <c r="O57" s="68">
        <f>IF(F57="","",L57*F57)</f>
        <v>108042.24279271191</v>
      </c>
    </row>
    <row r="58" spans="1:15" ht="19.5" thickBot="1" x14ac:dyDescent="0.45">
      <c r="A58" s="7">
        <v>50</v>
      </c>
      <c r="B58" s="130">
        <v>43207</v>
      </c>
      <c r="C58" s="106">
        <v>1</v>
      </c>
      <c r="D58" s="108">
        <v>-1</v>
      </c>
      <c r="E58" s="109">
        <v>-1</v>
      </c>
      <c r="F58" s="126">
        <v>-1</v>
      </c>
      <c r="G58" s="94">
        <f>IF(D58="","",G57+M58)</f>
        <v>270272.83763259469</v>
      </c>
      <c r="H58" s="89">
        <f>IF(E58="","",H57+N58)</f>
        <v>178012.07595955417</v>
      </c>
      <c r="I58" s="112">
        <f>IF(F58="","",I57+O58)</f>
        <v>334690.85878453421</v>
      </c>
      <c r="J58" s="66">
        <f t="shared" si="9"/>
        <v>59328.18387056957</v>
      </c>
      <c r="K58" s="67">
        <f t="shared" si="9"/>
        <v>39075.821552097259</v>
      </c>
      <c r="L58" s="68">
        <f t="shared" si="9"/>
        <v>73468.725099044095</v>
      </c>
      <c r="M58" s="66">
        <f>IF(D58="","",J58*D58)</f>
        <v>-59328.18387056957</v>
      </c>
      <c r="N58" s="67">
        <f t="shared" si="3"/>
        <v>-39075.821552097259</v>
      </c>
      <c r="O58" s="68">
        <f t="shared" si="3"/>
        <v>-73468.725099044095</v>
      </c>
    </row>
    <row r="59" spans="1:15" ht="19.5" thickBot="1" x14ac:dyDescent="0.45">
      <c r="A59" s="7"/>
      <c r="B59" s="148" t="s">
        <v>5</v>
      </c>
      <c r="C59" s="149"/>
      <c r="D59" s="5">
        <f>COUNTIF(D9:D58,1.27)</f>
        <v>27</v>
      </c>
      <c r="E59" s="5">
        <f>COUNTIF(E9:E58,1.5)</f>
        <v>24</v>
      </c>
      <c r="F59" s="6">
        <f>COUNTIF(F9:F58,2)</f>
        <v>22</v>
      </c>
      <c r="G59" s="72">
        <f>MAX(G8:G58)</f>
        <v>593365.96031371434</v>
      </c>
      <c r="H59" s="73">
        <f>MAX(H8:H58)</f>
        <v>495671.94456094818</v>
      </c>
      <c r="I59" s="74">
        <f>MAX(I8:I58)</f>
        <v>834635.96230322553</v>
      </c>
      <c r="J59" s="75" t="s">
        <v>31</v>
      </c>
      <c r="K59" s="76">
        <f>ABS(B58-B9)</f>
        <v>953</v>
      </c>
      <c r="L59" s="77" t="s">
        <v>32</v>
      </c>
      <c r="M59" s="78"/>
      <c r="N59" s="79"/>
      <c r="O59" s="80"/>
    </row>
    <row r="60" spans="1:15" ht="19.5" thickBot="1" x14ac:dyDescent="0.45">
      <c r="A60" s="7"/>
      <c r="B60" s="142" t="s">
        <v>6</v>
      </c>
      <c r="C60" s="143"/>
      <c r="D60" s="5">
        <f>COUNTIF(D9:D58,-1)</f>
        <v>23</v>
      </c>
      <c r="E60" s="5">
        <f>COUNTIF(E9:E58,-1)</f>
        <v>26</v>
      </c>
      <c r="F60" s="6">
        <f>COUNTIF(F9:F58,-1)</f>
        <v>28</v>
      </c>
      <c r="G60" s="190" t="s">
        <v>30</v>
      </c>
      <c r="H60" s="191"/>
      <c r="I60" s="192"/>
      <c r="J60" s="190" t="s">
        <v>33</v>
      </c>
      <c r="K60" s="191"/>
      <c r="L60" s="192"/>
      <c r="M60" s="78"/>
      <c r="N60" s="79"/>
      <c r="O60" s="80"/>
    </row>
    <row r="61" spans="1:15" ht="19.5" thickBot="1" x14ac:dyDescent="0.45">
      <c r="A61" s="7"/>
      <c r="B61" s="142" t="s">
        <v>35</v>
      </c>
      <c r="C61" s="143"/>
      <c r="D61" s="5">
        <f>COUNTIF(D9:D58,0)</f>
        <v>0</v>
      </c>
      <c r="E61" s="5">
        <f>COUNTIF(E9:E58,0)</f>
        <v>0</v>
      </c>
      <c r="F61" s="5">
        <f>COUNTIF(F9:F58,0)</f>
        <v>0</v>
      </c>
      <c r="G61" s="81">
        <f>G59/G8</f>
        <v>5.9336596031371434</v>
      </c>
      <c r="H61" s="82">
        <f>H59/H8</f>
        <v>4.9567194456094814</v>
      </c>
      <c r="I61" s="83">
        <f>I59/I8</f>
        <v>8.3463596230322548</v>
      </c>
      <c r="J61" s="84">
        <f>(G61-100%)*30/K59</f>
        <v>0.1553093264366362</v>
      </c>
      <c r="K61" s="84">
        <f>(H61-100%)*30/K59</f>
        <v>0.12455570133083363</v>
      </c>
      <c r="L61" s="85">
        <f>(I61-100%)*30/K59</f>
        <v>0.2312600091195883</v>
      </c>
      <c r="M61" s="86"/>
      <c r="N61" s="87"/>
      <c r="O61" s="88"/>
    </row>
    <row r="62" spans="1:15" ht="19.5" thickBot="1" x14ac:dyDescent="0.45">
      <c r="A62" s="3"/>
      <c r="B62" s="140" t="s">
        <v>4</v>
      </c>
      <c r="C62" s="141"/>
      <c r="D62" s="61">
        <f>D59/(D59+D60+D61)</f>
        <v>0.54</v>
      </c>
      <c r="E62" s="56">
        <f>E59/(E59+E60+E61)</f>
        <v>0.48</v>
      </c>
      <c r="F62" s="57">
        <f>F59/(F59+F60+F61)</f>
        <v>0.44</v>
      </c>
    </row>
    <row r="64" spans="1:15" x14ac:dyDescent="0.4">
      <c r="D64" s="55"/>
      <c r="E64" s="55"/>
      <c r="F64" s="55"/>
    </row>
  </sheetData>
  <mergeCells count="11">
    <mergeCell ref="B60:C60"/>
    <mergeCell ref="G60:I60"/>
    <mergeCell ref="J60:L60"/>
    <mergeCell ref="B61:C61"/>
    <mergeCell ref="B62:C62"/>
    <mergeCell ref="B59:C59"/>
    <mergeCell ref="G6:I6"/>
    <mergeCell ref="J6:L6"/>
    <mergeCell ref="M6:O6"/>
    <mergeCell ref="J8:L8"/>
    <mergeCell ref="M8:O8"/>
  </mergeCells>
  <phoneticPr fontId="1"/>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4"/>
  <sheetViews>
    <sheetView zoomScaleNormal="100" workbookViewId="0">
      <pane xSplit="1" ySplit="8" topLeftCell="B42" activePane="bottomRight" state="frozen"/>
      <selection activeCell="B9" sqref="B9:F58"/>
      <selection pane="topRight" activeCell="B9" sqref="B9:F58"/>
      <selection pane="bottomLeft" activeCell="B9" sqref="B9:F58"/>
      <selection pane="bottomRight" activeCell="B9" sqref="B9:F58"/>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x14ac:dyDescent="0.4">
      <c r="A1" s="1" t="s">
        <v>7</v>
      </c>
      <c r="C1" t="s">
        <v>62</v>
      </c>
    </row>
    <row r="2" spans="1:18" x14ac:dyDescent="0.4">
      <c r="A2" s="1" t="s">
        <v>8</v>
      </c>
      <c r="C2" t="s">
        <v>22</v>
      </c>
    </row>
    <row r="3" spans="1:18" x14ac:dyDescent="0.4">
      <c r="A3" s="1" t="s">
        <v>10</v>
      </c>
      <c r="C3" s="26">
        <v>100000</v>
      </c>
    </row>
    <row r="4" spans="1:18" x14ac:dyDescent="0.4">
      <c r="A4" s="1" t="s">
        <v>11</v>
      </c>
      <c r="C4" s="26" t="s">
        <v>13</v>
      </c>
    </row>
    <row r="5" spans="1:18" ht="19.5" thickBot="1" x14ac:dyDescent="0.45">
      <c r="A5" s="1" t="s">
        <v>12</v>
      </c>
      <c r="C5" s="26" t="s">
        <v>34</v>
      </c>
    </row>
    <row r="6" spans="1:18" ht="19.5" thickBot="1" x14ac:dyDescent="0.45">
      <c r="A6" s="21" t="s">
        <v>36</v>
      </c>
      <c r="B6" s="21" t="s">
        <v>37</v>
      </c>
      <c r="C6" s="21" t="s">
        <v>38</v>
      </c>
      <c r="D6" s="42" t="s">
        <v>25</v>
      </c>
      <c r="E6" s="22"/>
      <c r="F6" s="23"/>
      <c r="G6" s="140" t="s">
        <v>3</v>
      </c>
      <c r="H6" s="141"/>
      <c r="I6" s="147"/>
      <c r="J6" s="184">
        <v>13</v>
      </c>
      <c r="K6" s="185"/>
      <c r="L6" s="186"/>
      <c r="M6" s="140" t="s">
        <v>24</v>
      </c>
      <c r="N6" s="141"/>
      <c r="O6" s="147"/>
    </row>
    <row r="7" spans="1:18" ht="19.5" thickBot="1" x14ac:dyDescent="0.45">
      <c r="A7" s="24"/>
      <c r="B7" s="24" t="s">
        <v>2</v>
      </c>
      <c r="C7" s="46" t="s">
        <v>29</v>
      </c>
      <c r="D7" s="11">
        <v>1.27</v>
      </c>
      <c r="E7" s="12">
        <v>1.5</v>
      </c>
      <c r="F7" s="13">
        <v>2</v>
      </c>
      <c r="G7" s="11">
        <v>1.27</v>
      </c>
      <c r="H7" s="12">
        <v>1.5</v>
      </c>
      <c r="I7" s="13">
        <v>2</v>
      </c>
      <c r="J7" s="11">
        <v>1.27</v>
      </c>
      <c r="K7" s="12">
        <v>1.5</v>
      </c>
      <c r="L7" s="13">
        <v>2</v>
      </c>
      <c r="M7" s="11">
        <v>1.27</v>
      </c>
      <c r="N7" s="12">
        <v>1.5</v>
      </c>
      <c r="O7" s="13">
        <v>2</v>
      </c>
    </row>
    <row r="8" spans="1:18" ht="19.5" thickBot="1" x14ac:dyDescent="0.45">
      <c r="A8" s="25" t="s">
        <v>9</v>
      </c>
      <c r="B8" s="10"/>
      <c r="C8" s="43"/>
      <c r="D8" s="15"/>
      <c r="E8" s="14"/>
      <c r="F8" s="16"/>
      <c r="G8" s="17">
        <f>C3</f>
        <v>100000</v>
      </c>
      <c r="H8" s="18">
        <f>C3</f>
        <v>100000</v>
      </c>
      <c r="I8" s="19">
        <f>C3</f>
        <v>100000</v>
      </c>
      <c r="J8" s="187">
        <f>J6</f>
        <v>13</v>
      </c>
      <c r="K8" s="188"/>
      <c r="L8" s="189"/>
      <c r="M8" s="144"/>
      <c r="N8" s="145"/>
      <c r="O8" s="146"/>
    </row>
    <row r="9" spans="1:18" x14ac:dyDescent="0.4">
      <c r="A9" s="7">
        <v>1</v>
      </c>
      <c r="B9" s="100">
        <v>44160</v>
      </c>
      <c r="C9" s="101">
        <v>1</v>
      </c>
      <c r="D9" s="102">
        <v>-1</v>
      </c>
      <c r="E9" s="103">
        <v>-1</v>
      </c>
      <c r="F9" s="104">
        <v>-1</v>
      </c>
      <c r="G9" s="65">
        <f>IF(D9="","",G8+M9)</f>
        <v>87000</v>
      </c>
      <c r="H9" s="65">
        <f>IF(E9="","",H8+N9)</f>
        <v>87000</v>
      </c>
      <c r="I9" s="65">
        <f>IF(F9="","",I8+O9)</f>
        <v>87000</v>
      </c>
      <c r="J9" s="66">
        <f>IF(G8="","",G8*$J$6/100)</f>
        <v>13000</v>
      </c>
      <c r="K9" s="67">
        <f>IF(H8="","",H8*$J$6/100)</f>
        <v>13000</v>
      </c>
      <c r="L9" s="68">
        <f>IF(I8="","",I8*$J$6/100)</f>
        <v>13000</v>
      </c>
      <c r="M9" s="69">
        <f>IF(D9="","",J9*D9)</f>
        <v>-13000</v>
      </c>
      <c r="N9" s="70">
        <f t="shared" ref="M9:O24" si="0">IF(E9="","",K9*E9)</f>
        <v>-13000</v>
      </c>
      <c r="O9" s="71">
        <f t="shared" si="0"/>
        <v>-13000</v>
      </c>
      <c r="P9" s="35"/>
      <c r="Q9" s="35"/>
      <c r="R9" s="35"/>
    </row>
    <row r="10" spans="1:18" x14ac:dyDescent="0.4">
      <c r="A10" s="7">
        <v>2</v>
      </c>
      <c r="B10" s="105">
        <v>44062</v>
      </c>
      <c r="C10" s="106">
        <v>2</v>
      </c>
      <c r="D10" s="107">
        <v>-1</v>
      </c>
      <c r="E10" s="98">
        <v>-1</v>
      </c>
      <c r="F10" s="62">
        <v>-1</v>
      </c>
      <c r="G10" s="65">
        <f t="shared" ref="G10:I25" si="1">IF(D10="","",G9+M10)</f>
        <v>75690</v>
      </c>
      <c r="H10" s="65">
        <f t="shared" si="1"/>
        <v>75690</v>
      </c>
      <c r="I10" s="65">
        <f t="shared" si="1"/>
        <v>75690</v>
      </c>
      <c r="J10" s="66">
        <f t="shared" ref="J10:L25" si="2">IF(G9="","",G9*$J$6/100)</f>
        <v>11310</v>
      </c>
      <c r="K10" s="67">
        <f t="shared" si="2"/>
        <v>11310</v>
      </c>
      <c r="L10" s="68">
        <f t="shared" si="2"/>
        <v>11310</v>
      </c>
      <c r="M10" s="66">
        <f t="shared" si="0"/>
        <v>-11310</v>
      </c>
      <c r="N10" s="67">
        <f t="shared" si="0"/>
        <v>-11310</v>
      </c>
      <c r="O10" s="68">
        <f t="shared" si="0"/>
        <v>-11310</v>
      </c>
      <c r="P10" s="35"/>
      <c r="Q10" s="35"/>
      <c r="R10" s="35"/>
    </row>
    <row r="11" spans="1:18" x14ac:dyDescent="0.4">
      <c r="A11" s="7">
        <v>3</v>
      </c>
      <c r="B11" s="105">
        <v>43999</v>
      </c>
      <c r="C11" s="106">
        <v>2</v>
      </c>
      <c r="D11" s="107">
        <v>1.27</v>
      </c>
      <c r="E11" s="98">
        <v>1.5</v>
      </c>
      <c r="F11" s="62">
        <v>2</v>
      </c>
      <c r="G11" s="65">
        <f t="shared" si="1"/>
        <v>88186.418999999994</v>
      </c>
      <c r="H11" s="65">
        <f t="shared" si="1"/>
        <v>90449.55</v>
      </c>
      <c r="I11" s="65">
        <f t="shared" si="1"/>
        <v>95369.4</v>
      </c>
      <c r="J11" s="66">
        <f t="shared" si="2"/>
        <v>9839.7000000000007</v>
      </c>
      <c r="K11" s="67">
        <f t="shared" si="2"/>
        <v>9839.7000000000007</v>
      </c>
      <c r="L11" s="68">
        <f t="shared" si="2"/>
        <v>9839.7000000000007</v>
      </c>
      <c r="M11" s="66">
        <f t="shared" si="0"/>
        <v>12496.419000000002</v>
      </c>
      <c r="N11" s="67">
        <f t="shared" si="0"/>
        <v>14759.550000000001</v>
      </c>
      <c r="O11" s="68">
        <f t="shared" si="0"/>
        <v>19679.400000000001</v>
      </c>
      <c r="P11" s="35"/>
      <c r="Q11" s="35"/>
      <c r="R11" s="35"/>
    </row>
    <row r="12" spans="1:18" x14ac:dyDescent="0.4">
      <c r="A12" s="7">
        <v>4</v>
      </c>
      <c r="B12" s="105">
        <v>43993</v>
      </c>
      <c r="C12" s="106">
        <v>2</v>
      </c>
      <c r="D12" s="107">
        <v>1.27</v>
      </c>
      <c r="E12" s="98">
        <v>1.5</v>
      </c>
      <c r="F12" s="62">
        <v>2</v>
      </c>
      <c r="G12" s="65">
        <f t="shared" si="1"/>
        <v>102745.99677689999</v>
      </c>
      <c r="H12" s="65">
        <f t="shared" si="1"/>
        <v>108087.21225000001</v>
      </c>
      <c r="I12" s="65">
        <f t="shared" si="1"/>
        <v>120165.44399999999</v>
      </c>
      <c r="J12" s="66">
        <f t="shared" si="2"/>
        <v>11464.234469999999</v>
      </c>
      <c r="K12" s="67">
        <f t="shared" si="2"/>
        <v>11758.441500000001</v>
      </c>
      <c r="L12" s="68">
        <f t="shared" si="2"/>
        <v>12398.021999999999</v>
      </c>
      <c r="M12" s="66">
        <f t="shared" si="0"/>
        <v>14559.5777769</v>
      </c>
      <c r="N12" s="67">
        <f t="shared" si="0"/>
        <v>17637.662250000001</v>
      </c>
      <c r="O12" s="68">
        <f t="shared" si="0"/>
        <v>24796.043999999998</v>
      </c>
      <c r="P12" s="35"/>
      <c r="Q12" s="35"/>
      <c r="R12" s="35"/>
    </row>
    <row r="13" spans="1:18" x14ac:dyDescent="0.4">
      <c r="A13" s="7">
        <v>5</v>
      </c>
      <c r="B13" s="105">
        <v>43941</v>
      </c>
      <c r="C13" s="106">
        <v>1</v>
      </c>
      <c r="D13" s="107">
        <v>-1</v>
      </c>
      <c r="E13" s="98">
        <v>-1</v>
      </c>
      <c r="F13" s="62">
        <v>-1</v>
      </c>
      <c r="G13" s="65">
        <f t="shared" si="1"/>
        <v>89389.017195902998</v>
      </c>
      <c r="H13" s="65">
        <f t="shared" si="1"/>
        <v>94035.874657500011</v>
      </c>
      <c r="I13" s="65">
        <f t="shared" si="1"/>
        <v>104543.93627999999</v>
      </c>
      <c r="J13" s="66">
        <f t="shared" si="2"/>
        <v>13356.979580996998</v>
      </c>
      <c r="K13" s="67">
        <f t="shared" si="2"/>
        <v>14051.337592500002</v>
      </c>
      <c r="L13" s="68">
        <f t="shared" si="2"/>
        <v>15621.50772</v>
      </c>
      <c r="M13" s="66">
        <f t="shared" si="0"/>
        <v>-13356.979580996998</v>
      </c>
      <c r="N13" s="67">
        <f t="shared" si="0"/>
        <v>-14051.337592500002</v>
      </c>
      <c r="O13" s="68">
        <f t="shared" si="0"/>
        <v>-15621.50772</v>
      </c>
      <c r="P13" s="35"/>
      <c r="Q13" s="35"/>
      <c r="R13" s="35"/>
    </row>
    <row r="14" spans="1:18" x14ac:dyDescent="0.4">
      <c r="A14" s="7">
        <v>6</v>
      </c>
      <c r="B14" s="105">
        <v>43920</v>
      </c>
      <c r="C14" s="106">
        <v>2</v>
      </c>
      <c r="D14" s="107">
        <v>1.27</v>
      </c>
      <c r="E14" s="98">
        <v>1.5</v>
      </c>
      <c r="F14" s="63">
        <v>2</v>
      </c>
      <c r="G14" s="65">
        <f t="shared" si="1"/>
        <v>104147.14393494658</v>
      </c>
      <c r="H14" s="65">
        <f t="shared" si="1"/>
        <v>112372.87021571252</v>
      </c>
      <c r="I14" s="65">
        <f t="shared" si="1"/>
        <v>131725.35971279998</v>
      </c>
      <c r="J14" s="66">
        <f t="shared" si="2"/>
        <v>11620.572235467389</v>
      </c>
      <c r="K14" s="67">
        <f t="shared" si="2"/>
        <v>12224.663705475003</v>
      </c>
      <c r="L14" s="68">
        <f t="shared" si="2"/>
        <v>13590.711716399999</v>
      </c>
      <c r="M14" s="66">
        <f t="shared" si="0"/>
        <v>14758.126739043584</v>
      </c>
      <c r="N14" s="67">
        <f t="shared" si="0"/>
        <v>18336.995558212504</v>
      </c>
      <c r="O14" s="68">
        <f t="shared" si="0"/>
        <v>27181.423432799998</v>
      </c>
      <c r="P14" s="35"/>
      <c r="Q14" s="35"/>
      <c r="R14" s="35"/>
    </row>
    <row r="15" spans="1:18" x14ac:dyDescent="0.4">
      <c r="A15" s="7">
        <v>7</v>
      </c>
      <c r="B15" s="105">
        <v>43885</v>
      </c>
      <c r="C15" s="106">
        <v>2</v>
      </c>
      <c r="D15" s="107">
        <v>1.27</v>
      </c>
      <c r="E15" s="98">
        <v>1.5</v>
      </c>
      <c r="F15" s="62">
        <v>2</v>
      </c>
      <c r="G15" s="65">
        <f t="shared" si="1"/>
        <v>121341.83739860627</v>
      </c>
      <c r="H15" s="65">
        <f t="shared" si="1"/>
        <v>134285.57990777647</v>
      </c>
      <c r="I15" s="65">
        <f t="shared" si="1"/>
        <v>165973.95323812799</v>
      </c>
      <c r="J15" s="66">
        <f t="shared" si="2"/>
        <v>13539.128711543055</v>
      </c>
      <c r="K15" s="67">
        <f t="shared" si="2"/>
        <v>14608.473128042628</v>
      </c>
      <c r="L15" s="68">
        <f t="shared" si="2"/>
        <v>17124.296762663998</v>
      </c>
      <c r="M15" s="66">
        <f t="shared" si="0"/>
        <v>17194.693463659682</v>
      </c>
      <c r="N15" s="67">
        <f t="shared" si="0"/>
        <v>21912.709692063941</v>
      </c>
      <c r="O15" s="68">
        <f t="shared" si="0"/>
        <v>34248.593525327997</v>
      </c>
      <c r="P15" s="35"/>
      <c r="Q15" s="35"/>
      <c r="R15" s="35"/>
    </row>
    <row r="16" spans="1:18" x14ac:dyDescent="0.4">
      <c r="A16" s="7">
        <v>8</v>
      </c>
      <c r="B16" s="105">
        <v>43882</v>
      </c>
      <c r="C16" s="106">
        <v>1</v>
      </c>
      <c r="D16" s="107">
        <v>-1</v>
      </c>
      <c r="E16" s="98">
        <v>-1</v>
      </c>
      <c r="F16" s="62">
        <v>-1</v>
      </c>
      <c r="G16" s="65">
        <f t="shared" si="1"/>
        <v>105567.39853678746</v>
      </c>
      <c r="H16" s="65">
        <f t="shared" si="1"/>
        <v>116828.45451976552</v>
      </c>
      <c r="I16" s="65">
        <f t="shared" si="1"/>
        <v>144397.33931717134</v>
      </c>
      <c r="J16" s="66">
        <f t="shared" si="2"/>
        <v>15774.438861818815</v>
      </c>
      <c r="K16" s="67">
        <f t="shared" si="2"/>
        <v>17457.12538801094</v>
      </c>
      <c r="L16" s="68">
        <f t="shared" si="2"/>
        <v>21576.613920956635</v>
      </c>
      <c r="M16" s="66">
        <f t="shared" si="0"/>
        <v>-15774.438861818815</v>
      </c>
      <c r="N16" s="67">
        <f t="shared" si="0"/>
        <v>-17457.12538801094</v>
      </c>
      <c r="O16" s="68">
        <f t="shared" si="0"/>
        <v>-21576.613920956635</v>
      </c>
      <c r="P16" s="35"/>
      <c r="Q16" s="35"/>
      <c r="R16" s="35"/>
    </row>
    <row r="17" spans="1:18" x14ac:dyDescent="0.4">
      <c r="A17" s="7">
        <v>9</v>
      </c>
      <c r="B17" s="105">
        <v>43864</v>
      </c>
      <c r="C17" s="106">
        <v>1</v>
      </c>
      <c r="D17" s="107">
        <v>-1</v>
      </c>
      <c r="E17" s="98">
        <v>-1</v>
      </c>
      <c r="F17" s="62">
        <v>-1</v>
      </c>
      <c r="G17" s="65">
        <f t="shared" si="1"/>
        <v>91843.636727005083</v>
      </c>
      <c r="H17" s="65">
        <f t="shared" si="1"/>
        <v>101640.75543219601</v>
      </c>
      <c r="I17" s="65">
        <f t="shared" si="1"/>
        <v>125625.68520593907</v>
      </c>
      <c r="J17" s="66">
        <f t="shared" si="2"/>
        <v>13723.761809782369</v>
      </c>
      <c r="K17" s="67">
        <f t="shared" si="2"/>
        <v>15187.699087569517</v>
      </c>
      <c r="L17" s="68">
        <f t="shared" si="2"/>
        <v>18771.654111232274</v>
      </c>
      <c r="M17" s="66">
        <f t="shared" si="0"/>
        <v>-13723.761809782369</v>
      </c>
      <c r="N17" s="67">
        <f t="shared" si="0"/>
        <v>-15187.699087569517</v>
      </c>
      <c r="O17" s="68">
        <f t="shared" si="0"/>
        <v>-18771.654111232274</v>
      </c>
      <c r="P17" s="64"/>
      <c r="Q17" s="35"/>
      <c r="R17" s="35"/>
    </row>
    <row r="18" spans="1:18" x14ac:dyDescent="0.4">
      <c r="A18" s="7">
        <v>10</v>
      </c>
      <c r="B18" s="105">
        <v>43853</v>
      </c>
      <c r="C18" s="106">
        <v>2</v>
      </c>
      <c r="D18" s="107">
        <v>1.27</v>
      </c>
      <c r="E18" s="98">
        <v>1.5</v>
      </c>
      <c r="F18" s="63">
        <v>2</v>
      </c>
      <c r="G18" s="65">
        <f t="shared" si="1"/>
        <v>107007.02115063362</v>
      </c>
      <c r="H18" s="65">
        <f t="shared" si="1"/>
        <v>121460.70274147423</v>
      </c>
      <c r="I18" s="65">
        <f>IF(F18="","",I17+O18)</f>
        <v>158288.36335948322</v>
      </c>
      <c r="J18" s="66">
        <f t="shared" si="2"/>
        <v>11939.67277451066</v>
      </c>
      <c r="K18" s="67">
        <f t="shared" si="2"/>
        <v>13213.29820618548</v>
      </c>
      <c r="L18" s="68">
        <f>IF(I17="","",I17*$J$6/100)</f>
        <v>16331.339076772078</v>
      </c>
      <c r="M18" s="66">
        <f t="shared" si="0"/>
        <v>15163.384423628539</v>
      </c>
      <c r="N18" s="67">
        <f t="shared" si="0"/>
        <v>19819.947309278221</v>
      </c>
      <c r="O18" s="68">
        <f t="shared" si="0"/>
        <v>32662.678153544155</v>
      </c>
      <c r="P18" s="35"/>
      <c r="Q18" s="35"/>
      <c r="R18" s="35"/>
    </row>
    <row r="19" spans="1:18" x14ac:dyDescent="0.4">
      <c r="A19" s="7">
        <v>11</v>
      </c>
      <c r="B19" s="199">
        <v>43816</v>
      </c>
      <c r="C19" s="106">
        <v>1</v>
      </c>
      <c r="D19" s="107">
        <v>-1</v>
      </c>
      <c r="E19" s="98">
        <v>-1</v>
      </c>
      <c r="F19" s="62">
        <v>-1</v>
      </c>
      <c r="G19" s="65">
        <f t="shared" si="1"/>
        <v>93096.108401051257</v>
      </c>
      <c r="H19" s="65">
        <f t="shared" si="1"/>
        <v>105670.81138508258</v>
      </c>
      <c r="I19" s="65">
        <f t="shared" si="1"/>
        <v>137710.8761227504</v>
      </c>
      <c r="J19" s="66">
        <f t="shared" si="2"/>
        <v>13910.91274958237</v>
      </c>
      <c r="K19" s="67">
        <f t="shared" si="2"/>
        <v>15789.89135639165</v>
      </c>
      <c r="L19" s="68">
        <f t="shared" si="2"/>
        <v>20577.487236732821</v>
      </c>
      <c r="M19" s="66">
        <f t="shared" si="0"/>
        <v>-13910.91274958237</v>
      </c>
      <c r="N19" s="67">
        <f t="shared" si="0"/>
        <v>-15789.89135639165</v>
      </c>
      <c r="O19" s="68">
        <f t="shared" si="0"/>
        <v>-20577.487236732821</v>
      </c>
      <c r="P19" s="64"/>
      <c r="Q19" s="35"/>
      <c r="R19" s="35"/>
    </row>
    <row r="20" spans="1:18" x14ac:dyDescent="0.4">
      <c r="A20" s="7">
        <v>12</v>
      </c>
      <c r="B20" s="105">
        <v>44174</v>
      </c>
      <c r="C20" s="106">
        <v>2</v>
      </c>
      <c r="D20" s="107">
        <v>-1</v>
      </c>
      <c r="E20" s="98">
        <v>-1</v>
      </c>
      <c r="F20" s="62">
        <v>-1</v>
      </c>
      <c r="G20" s="65">
        <f t="shared" si="1"/>
        <v>80993.614308914592</v>
      </c>
      <c r="H20" s="65">
        <f t="shared" si="1"/>
        <v>91933.605905021832</v>
      </c>
      <c r="I20" s="65">
        <f t="shared" si="1"/>
        <v>119808.46222679285</v>
      </c>
      <c r="J20" s="66">
        <f t="shared" si="2"/>
        <v>12102.494092136663</v>
      </c>
      <c r="K20" s="67">
        <f t="shared" si="2"/>
        <v>13737.205480060737</v>
      </c>
      <c r="L20" s="68">
        <f t="shared" si="2"/>
        <v>17902.41389595755</v>
      </c>
      <c r="M20" s="66">
        <f t="shared" si="0"/>
        <v>-12102.494092136663</v>
      </c>
      <c r="N20" s="67">
        <f t="shared" si="0"/>
        <v>-13737.205480060737</v>
      </c>
      <c r="O20" s="68">
        <f t="shared" si="0"/>
        <v>-17902.41389595755</v>
      </c>
      <c r="P20" s="35"/>
      <c r="Q20" s="35"/>
      <c r="R20" s="35"/>
    </row>
    <row r="21" spans="1:18" x14ac:dyDescent="0.4">
      <c r="A21" s="7">
        <v>13</v>
      </c>
      <c r="B21" s="105">
        <v>44167</v>
      </c>
      <c r="C21" s="106">
        <v>1</v>
      </c>
      <c r="D21" s="107">
        <v>-1</v>
      </c>
      <c r="E21" s="98">
        <v>-1</v>
      </c>
      <c r="F21" s="62">
        <v>-1</v>
      </c>
      <c r="G21" s="65">
        <f t="shared" si="1"/>
        <v>70464.44444875569</v>
      </c>
      <c r="H21" s="65">
        <f t="shared" si="1"/>
        <v>79982.237137368997</v>
      </c>
      <c r="I21" s="65">
        <f t="shared" si="1"/>
        <v>104233.36213730978</v>
      </c>
      <c r="J21" s="66">
        <f t="shared" si="2"/>
        <v>10529.169860158898</v>
      </c>
      <c r="K21" s="67">
        <f t="shared" si="2"/>
        <v>11951.368767652837</v>
      </c>
      <c r="L21" s="68">
        <f t="shared" si="2"/>
        <v>15575.10008948307</v>
      </c>
      <c r="M21" s="66">
        <f t="shared" si="0"/>
        <v>-10529.169860158898</v>
      </c>
      <c r="N21" s="67">
        <f t="shared" si="0"/>
        <v>-11951.368767652837</v>
      </c>
      <c r="O21" s="68">
        <f t="shared" si="0"/>
        <v>-15575.10008948307</v>
      </c>
      <c r="P21" s="64"/>
      <c r="Q21" s="35"/>
      <c r="R21" s="35"/>
    </row>
    <row r="22" spans="1:18" x14ac:dyDescent="0.4">
      <c r="A22" s="7">
        <v>14</v>
      </c>
      <c r="B22" s="105">
        <v>44162</v>
      </c>
      <c r="C22" s="106">
        <v>1</v>
      </c>
      <c r="D22" s="107">
        <v>1.27</v>
      </c>
      <c r="E22" s="98">
        <v>1.5</v>
      </c>
      <c r="F22" s="62">
        <v>2</v>
      </c>
      <c r="G22" s="65">
        <f t="shared" si="1"/>
        <v>82098.124227245251</v>
      </c>
      <c r="H22" s="65">
        <f t="shared" si="1"/>
        <v>95578.773379155959</v>
      </c>
      <c r="I22" s="65">
        <f t="shared" si="1"/>
        <v>131334.03629301031</v>
      </c>
      <c r="J22" s="66">
        <f t="shared" si="2"/>
        <v>9160.3777783382393</v>
      </c>
      <c r="K22" s="67">
        <f t="shared" si="2"/>
        <v>10397.69082785797</v>
      </c>
      <c r="L22" s="68">
        <f t="shared" si="2"/>
        <v>13550.33707785027</v>
      </c>
      <c r="M22" s="66">
        <f t="shared" si="0"/>
        <v>11633.679778489564</v>
      </c>
      <c r="N22" s="67">
        <f t="shared" si="0"/>
        <v>15596.536241786955</v>
      </c>
      <c r="O22" s="68">
        <f t="shared" si="0"/>
        <v>27100.674155700541</v>
      </c>
      <c r="P22" s="35"/>
      <c r="Q22" s="35"/>
      <c r="R22" s="35"/>
    </row>
    <row r="23" spans="1:18" x14ac:dyDescent="0.4">
      <c r="A23" s="7">
        <v>15</v>
      </c>
      <c r="B23" s="105">
        <v>44156</v>
      </c>
      <c r="C23" s="106">
        <v>2</v>
      </c>
      <c r="D23" s="107">
        <v>-1</v>
      </c>
      <c r="E23" s="98">
        <v>-1</v>
      </c>
      <c r="F23" s="62">
        <v>-1</v>
      </c>
      <c r="G23" s="65">
        <f t="shared" si="1"/>
        <v>71425.368077703373</v>
      </c>
      <c r="H23" s="65">
        <f t="shared" si="1"/>
        <v>83153.532839865686</v>
      </c>
      <c r="I23" s="65">
        <f t="shared" si="1"/>
        <v>114260.61157491898</v>
      </c>
      <c r="J23" s="66">
        <f t="shared" si="2"/>
        <v>10672.756149541883</v>
      </c>
      <c r="K23" s="67">
        <f t="shared" si="2"/>
        <v>12425.240539290275</v>
      </c>
      <c r="L23" s="68">
        <f t="shared" si="2"/>
        <v>17073.424718091341</v>
      </c>
      <c r="M23" s="66">
        <f t="shared" si="0"/>
        <v>-10672.756149541883</v>
      </c>
      <c r="N23" s="67">
        <f t="shared" si="0"/>
        <v>-12425.240539290275</v>
      </c>
      <c r="O23" s="68">
        <f t="shared" si="0"/>
        <v>-17073.424718091341</v>
      </c>
      <c r="P23" s="35"/>
      <c r="Q23" s="35"/>
      <c r="R23" s="35"/>
    </row>
    <row r="24" spans="1:18" x14ac:dyDescent="0.4">
      <c r="A24" s="7">
        <v>16</v>
      </c>
      <c r="B24" s="105">
        <v>44134</v>
      </c>
      <c r="C24" s="106">
        <v>1</v>
      </c>
      <c r="D24" s="107">
        <v>1.27</v>
      </c>
      <c r="E24" s="98">
        <v>1.5</v>
      </c>
      <c r="F24" s="63">
        <v>2</v>
      </c>
      <c r="G24" s="65">
        <f t="shared" si="1"/>
        <v>83217.696347332196</v>
      </c>
      <c r="H24" s="65">
        <f t="shared" si="1"/>
        <v>99368.4717436395</v>
      </c>
      <c r="I24" s="65">
        <f t="shared" si="1"/>
        <v>143968.37058439793</v>
      </c>
      <c r="J24" s="66">
        <f t="shared" si="2"/>
        <v>9285.2978501014386</v>
      </c>
      <c r="K24" s="67">
        <f t="shared" si="2"/>
        <v>10809.95926918254</v>
      </c>
      <c r="L24" s="68">
        <f t="shared" si="2"/>
        <v>14853.879504739467</v>
      </c>
      <c r="M24" s="66">
        <f t="shared" si="0"/>
        <v>11792.328269628828</v>
      </c>
      <c r="N24" s="67">
        <f t="shared" si="0"/>
        <v>16214.938903773811</v>
      </c>
      <c r="O24" s="68">
        <f t="shared" si="0"/>
        <v>29707.759009478934</v>
      </c>
      <c r="P24" s="35"/>
      <c r="Q24" s="35"/>
      <c r="R24" s="35"/>
    </row>
    <row r="25" spans="1:18" x14ac:dyDescent="0.4">
      <c r="A25" s="7">
        <v>17</v>
      </c>
      <c r="B25" s="105">
        <v>44122</v>
      </c>
      <c r="C25" s="106">
        <v>1</v>
      </c>
      <c r="D25" s="107">
        <v>1.27</v>
      </c>
      <c r="E25" s="98">
        <v>1.5</v>
      </c>
      <c r="F25" s="62">
        <v>-1</v>
      </c>
      <c r="G25" s="65">
        <f t="shared" si="1"/>
        <v>96956.938014276748</v>
      </c>
      <c r="H25" s="65">
        <f t="shared" si="1"/>
        <v>118745.3237336492</v>
      </c>
      <c r="I25" s="65">
        <f t="shared" si="1"/>
        <v>125252.48240842619</v>
      </c>
      <c r="J25" s="66">
        <f t="shared" si="2"/>
        <v>10818.300525153187</v>
      </c>
      <c r="K25" s="67">
        <f t="shared" si="2"/>
        <v>12917.901326673136</v>
      </c>
      <c r="L25" s="68">
        <f t="shared" si="2"/>
        <v>18715.888175971733</v>
      </c>
      <c r="M25" s="66">
        <f t="shared" ref="M25:O58" si="3">IF(D25="","",J25*D25)</f>
        <v>13739.241666944547</v>
      </c>
      <c r="N25" s="67">
        <f t="shared" si="3"/>
        <v>19376.851990009705</v>
      </c>
      <c r="O25" s="68">
        <f t="shared" si="3"/>
        <v>-18715.888175971733</v>
      </c>
      <c r="P25" s="35"/>
      <c r="Q25" s="35"/>
      <c r="R25" s="35"/>
    </row>
    <row r="26" spans="1:18" x14ac:dyDescent="0.4">
      <c r="A26" s="7">
        <v>18</v>
      </c>
      <c r="B26" s="105">
        <v>44114</v>
      </c>
      <c r="C26" s="106">
        <v>1</v>
      </c>
      <c r="D26" s="107">
        <v>1.27</v>
      </c>
      <c r="E26" s="98">
        <v>1.5</v>
      </c>
      <c r="F26" s="63">
        <v>2</v>
      </c>
      <c r="G26" s="65">
        <f t="shared" ref="G26:I41" si="4">IF(D26="","",G25+M26)</f>
        <v>112964.52848043384</v>
      </c>
      <c r="H26" s="65">
        <f t="shared" si="4"/>
        <v>141900.6618617108</v>
      </c>
      <c r="I26" s="65">
        <f t="shared" si="4"/>
        <v>157818.12783461701</v>
      </c>
      <c r="J26" s="66">
        <f t="shared" ref="J26:L45" si="5">IF(G25="","",G25*$J$6/100)</f>
        <v>12604.401941855978</v>
      </c>
      <c r="K26" s="67">
        <f t="shared" si="5"/>
        <v>15436.892085374397</v>
      </c>
      <c r="L26" s="68">
        <f t="shared" si="5"/>
        <v>16282.822713095406</v>
      </c>
      <c r="M26" s="66">
        <f t="shared" si="3"/>
        <v>16007.590466157093</v>
      </c>
      <c r="N26" s="67">
        <f t="shared" si="3"/>
        <v>23155.338128061594</v>
      </c>
      <c r="O26" s="68">
        <f t="shared" si="3"/>
        <v>32565.645426190811</v>
      </c>
      <c r="P26" s="35"/>
      <c r="Q26" s="35"/>
      <c r="R26" s="35"/>
    </row>
    <row r="27" spans="1:18" x14ac:dyDescent="0.4">
      <c r="A27" s="7">
        <v>19</v>
      </c>
      <c r="B27" s="105">
        <v>44099</v>
      </c>
      <c r="C27" s="106">
        <v>2</v>
      </c>
      <c r="D27" s="107">
        <v>1.27</v>
      </c>
      <c r="E27" s="98">
        <v>-1</v>
      </c>
      <c r="F27" s="62">
        <v>-1</v>
      </c>
      <c r="G27" s="65">
        <f t="shared" si="4"/>
        <v>131614.97213255346</v>
      </c>
      <c r="H27" s="65">
        <f t="shared" si="4"/>
        <v>123453.5758196884</v>
      </c>
      <c r="I27" s="65">
        <f t="shared" si="4"/>
        <v>137301.77121611679</v>
      </c>
      <c r="J27" s="66">
        <f t="shared" si="5"/>
        <v>14685.388702456399</v>
      </c>
      <c r="K27" s="67">
        <f t="shared" si="5"/>
        <v>18447.086042022405</v>
      </c>
      <c r="L27" s="68">
        <f t="shared" si="5"/>
        <v>20516.356618500213</v>
      </c>
      <c r="M27" s="66">
        <f t="shared" si="3"/>
        <v>18650.443652119626</v>
      </c>
      <c r="N27" s="67">
        <f t="shared" si="3"/>
        <v>-18447.086042022405</v>
      </c>
      <c r="O27" s="68">
        <f t="shared" si="3"/>
        <v>-20516.356618500213</v>
      </c>
      <c r="P27" s="35"/>
      <c r="Q27" s="35"/>
      <c r="R27" s="35"/>
    </row>
    <row r="28" spans="1:18" x14ac:dyDescent="0.4">
      <c r="A28" s="7">
        <v>20</v>
      </c>
      <c r="B28" s="105">
        <v>44094</v>
      </c>
      <c r="C28" s="106">
        <v>2</v>
      </c>
      <c r="D28" s="107">
        <v>1.27</v>
      </c>
      <c r="E28" s="98">
        <v>1.5</v>
      </c>
      <c r="F28" s="63">
        <v>2</v>
      </c>
      <c r="G28" s="65">
        <f t="shared" si="4"/>
        <v>153344.60403163804</v>
      </c>
      <c r="H28" s="65">
        <f t="shared" si="4"/>
        <v>147527.02310452765</v>
      </c>
      <c r="I28" s="65">
        <f t="shared" si="4"/>
        <v>173000.23173230715</v>
      </c>
      <c r="J28" s="66">
        <f t="shared" si="5"/>
        <v>17109.94637723195</v>
      </c>
      <c r="K28" s="67">
        <f t="shared" si="5"/>
        <v>16048.964856559493</v>
      </c>
      <c r="L28" s="68">
        <f t="shared" si="5"/>
        <v>17849.230258095184</v>
      </c>
      <c r="M28" s="66">
        <f t="shared" si="3"/>
        <v>21729.631899084576</v>
      </c>
      <c r="N28" s="67">
        <f t="shared" si="3"/>
        <v>24073.44728483924</v>
      </c>
      <c r="O28" s="68">
        <f t="shared" si="3"/>
        <v>35698.460516190367</v>
      </c>
      <c r="P28" s="35"/>
      <c r="Q28" s="35"/>
      <c r="R28" s="35"/>
    </row>
    <row r="29" spans="1:18" x14ac:dyDescent="0.4">
      <c r="A29" s="7">
        <v>21</v>
      </c>
      <c r="B29" s="105">
        <v>44094</v>
      </c>
      <c r="C29" s="106">
        <v>2</v>
      </c>
      <c r="D29" s="107">
        <v>1.27</v>
      </c>
      <c r="E29" s="98">
        <v>1.5</v>
      </c>
      <c r="F29" s="63">
        <v>2</v>
      </c>
      <c r="G29" s="65">
        <f t="shared" si="4"/>
        <v>178661.79815726148</v>
      </c>
      <c r="H29" s="65">
        <f t="shared" si="4"/>
        <v>176294.79260991054</v>
      </c>
      <c r="I29" s="65">
        <f t="shared" si="4"/>
        <v>217980.29198270701</v>
      </c>
      <c r="J29" s="66">
        <f t="shared" si="5"/>
        <v>19934.798524112946</v>
      </c>
      <c r="K29" s="67">
        <f t="shared" si="5"/>
        <v>19178.513003588592</v>
      </c>
      <c r="L29" s="68">
        <f t="shared" si="5"/>
        <v>22490.03012519993</v>
      </c>
      <c r="M29" s="66">
        <f t="shared" si="3"/>
        <v>25317.194125623442</v>
      </c>
      <c r="N29" s="67">
        <f t="shared" si="3"/>
        <v>28767.769505382887</v>
      </c>
      <c r="O29" s="68">
        <f t="shared" si="3"/>
        <v>44980.06025039986</v>
      </c>
      <c r="P29" s="35"/>
      <c r="Q29" s="35"/>
      <c r="R29" s="35"/>
    </row>
    <row r="30" spans="1:18" x14ac:dyDescent="0.4">
      <c r="A30" s="7">
        <v>22</v>
      </c>
      <c r="B30" s="105">
        <v>44066</v>
      </c>
      <c r="C30" s="106">
        <v>2</v>
      </c>
      <c r="D30" s="107">
        <v>1.27</v>
      </c>
      <c r="E30" s="98">
        <v>1.5</v>
      </c>
      <c r="F30" s="63">
        <v>2</v>
      </c>
      <c r="G30" s="65">
        <f t="shared" si="4"/>
        <v>208158.86103302534</v>
      </c>
      <c r="H30" s="65">
        <f t="shared" si="4"/>
        <v>210672.27716884308</v>
      </c>
      <c r="I30" s="65">
        <f t="shared" si="4"/>
        <v>274655.16789821081</v>
      </c>
      <c r="J30" s="66">
        <f t="shared" si="5"/>
        <v>23226.033760443992</v>
      </c>
      <c r="K30" s="67">
        <f t="shared" si="5"/>
        <v>22918.323039288371</v>
      </c>
      <c r="L30" s="68">
        <f t="shared" si="5"/>
        <v>28337.437957751914</v>
      </c>
      <c r="M30" s="66">
        <f t="shared" si="3"/>
        <v>29497.06287576387</v>
      </c>
      <c r="N30" s="67">
        <f t="shared" si="3"/>
        <v>34377.484558932556</v>
      </c>
      <c r="O30" s="68">
        <f t="shared" si="3"/>
        <v>56674.875915503828</v>
      </c>
      <c r="P30" s="35"/>
      <c r="Q30" s="35"/>
      <c r="R30" s="35"/>
    </row>
    <row r="31" spans="1:18" x14ac:dyDescent="0.4">
      <c r="A31" s="7">
        <v>23</v>
      </c>
      <c r="B31" s="105">
        <v>44058</v>
      </c>
      <c r="C31" s="106">
        <v>2</v>
      </c>
      <c r="D31" s="107">
        <v>1.27</v>
      </c>
      <c r="E31" s="98">
        <v>1.5</v>
      </c>
      <c r="F31" s="62">
        <v>2</v>
      </c>
      <c r="G31" s="65">
        <f t="shared" si="4"/>
        <v>242525.88898957783</v>
      </c>
      <c r="H31" s="65">
        <f t="shared" si="4"/>
        <v>251753.37121676747</v>
      </c>
      <c r="I31" s="65">
        <f t="shared" si="4"/>
        <v>346065.51155174564</v>
      </c>
      <c r="J31" s="66">
        <f t="shared" si="5"/>
        <v>27060.651934293295</v>
      </c>
      <c r="K31" s="67">
        <f t="shared" si="5"/>
        <v>27387.3960319496</v>
      </c>
      <c r="L31" s="68">
        <f t="shared" si="5"/>
        <v>35705.171826767408</v>
      </c>
      <c r="M31" s="66">
        <f t="shared" si="3"/>
        <v>34367.027956552483</v>
      </c>
      <c r="N31" s="67">
        <f t="shared" si="3"/>
        <v>41081.094047924402</v>
      </c>
      <c r="O31" s="68">
        <f t="shared" si="3"/>
        <v>71410.343653534816</v>
      </c>
      <c r="P31" s="35"/>
      <c r="Q31" s="35"/>
      <c r="R31" s="35"/>
    </row>
    <row r="32" spans="1:18" x14ac:dyDescent="0.4">
      <c r="A32" s="7">
        <v>24</v>
      </c>
      <c r="B32" s="105">
        <v>44014</v>
      </c>
      <c r="C32" s="106">
        <v>2</v>
      </c>
      <c r="D32" s="107">
        <v>1.27</v>
      </c>
      <c r="E32" s="98">
        <v>1.5</v>
      </c>
      <c r="F32" s="63">
        <v>2</v>
      </c>
      <c r="G32" s="65">
        <f t="shared" si="4"/>
        <v>282566.91326175712</v>
      </c>
      <c r="H32" s="65">
        <f t="shared" si="4"/>
        <v>300845.27860403713</v>
      </c>
      <c r="I32" s="65">
        <f t="shared" si="4"/>
        <v>436042.54455519951</v>
      </c>
      <c r="J32" s="66">
        <f t="shared" si="5"/>
        <v>31528.365568645117</v>
      </c>
      <c r="K32" s="67">
        <f t="shared" si="5"/>
        <v>32727.938258179769</v>
      </c>
      <c r="L32" s="68">
        <f t="shared" si="5"/>
        <v>44988.516501726939</v>
      </c>
      <c r="M32" s="66">
        <f t="shared" si="3"/>
        <v>40041.024272179297</v>
      </c>
      <c r="N32" s="67">
        <f t="shared" si="3"/>
        <v>49091.907387269654</v>
      </c>
      <c r="O32" s="68">
        <f t="shared" si="3"/>
        <v>89977.033003453878</v>
      </c>
      <c r="P32" s="35"/>
      <c r="Q32" s="35"/>
      <c r="R32" s="35"/>
    </row>
    <row r="33" spans="1:18" x14ac:dyDescent="0.4">
      <c r="A33" s="7">
        <v>25</v>
      </c>
      <c r="B33" s="105">
        <v>43994</v>
      </c>
      <c r="C33" s="106">
        <v>2</v>
      </c>
      <c r="D33" s="107">
        <v>1.27</v>
      </c>
      <c r="E33" s="98">
        <v>1.5</v>
      </c>
      <c r="F33" s="63">
        <v>2</v>
      </c>
      <c r="G33" s="65">
        <f t="shared" si="4"/>
        <v>329218.71064127324</v>
      </c>
      <c r="H33" s="65">
        <f t="shared" si="4"/>
        <v>359510.1079318244</v>
      </c>
      <c r="I33" s="65">
        <f t="shared" si="4"/>
        <v>549413.60613955138</v>
      </c>
      <c r="J33" s="66">
        <f t="shared" si="5"/>
        <v>36733.698724028429</v>
      </c>
      <c r="K33" s="67">
        <f t="shared" si="5"/>
        <v>39109.886218524829</v>
      </c>
      <c r="L33" s="68">
        <f t="shared" si="5"/>
        <v>56685.53079217593</v>
      </c>
      <c r="M33" s="66">
        <f t="shared" si="3"/>
        <v>46651.797379516109</v>
      </c>
      <c r="N33" s="67">
        <f t="shared" si="3"/>
        <v>58664.829327787244</v>
      </c>
      <c r="O33" s="68">
        <f t="shared" si="3"/>
        <v>113371.06158435186</v>
      </c>
      <c r="P33" s="35"/>
      <c r="Q33" s="35"/>
      <c r="R33" s="35"/>
    </row>
    <row r="34" spans="1:18" x14ac:dyDescent="0.4">
      <c r="A34" s="7">
        <v>26</v>
      </c>
      <c r="B34" s="105">
        <v>43987</v>
      </c>
      <c r="C34" s="106">
        <v>1</v>
      </c>
      <c r="D34" s="107">
        <v>-1</v>
      </c>
      <c r="E34" s="98">
        <v>-1</v>
      </c>
      <c r="F34" s="62">
        <v>-1</v>
      </c>
      <c r="G34" s="65">
        <f t="shared" si="4"/>
        <v>286420.27825790772</v>
      </c>
      <c r="H34" s="65">
        <f t="shared" si="4"/>
        <v>312773.79390068725</v>
      </c>
      <c r="I34" s="65">
        <f t="shared" si="4"/>
        <v>477989.8373414097</v>
      </c>
      <c r="J34" s="66">
        <f t="shared" si="5"/>
        <v>42798.432383365522</v>
      </c>
      <c r="K34" s="67">
        <f t="shared" si="5"/>
        <v>46736.314031137175</v>
      </c>
      <c r="L34" s="68">
        <f t="shared" si="5"/>
        <v>71423.768798141682</v>
      </c>
      <c r="M34" s="66">
        <f t="shared" si="3"/>
        <v>-42798.432383365522</v>
      </c>
      <c r="N34" s="67">
        <f t="shared" si="3"/>
        <v>-46736.314031137175</v>
      </c>
      <c r="O34" s="68">
        <f t="shared" si="3"/>
        <v>-71423.768798141682</v>
      </c>
      <c r="P34" s="35"/>
      <c r="Q34" s="35"/>
      <c r="R34" s="35"/>
    </row>
    <row r="35" spans="1:18" x14ac:dyDescent="0.4">
      <c r="A35" s="7">
        <v>27</v>
      </c>
      <c r="B35" s="105">
        <v>43973</v>
      </c>
      <c r="C35" s="106">
        <v>1</v>
      </c>
      <c r="D35" s="107">
        <v>-1</v>
      </c>
      <c r="E35" s="98">
        <v>-1</v>
      </c>
      <c r="F35" s="62">
        <v>-1</v>
      </c>
      <c r="G35" s="65">
        <f t="shared" si="4"/>
        <v>249185.64208437971</v>
      </c>
      <c r="H35" s="65">
        <f t="shared" si="4"/>
        <v>272113.2006935979</v>
      </c>
      <c r="I35" s="65">
        <f t="shared" si="4"/>
        <v>415851.15848702646</v>
      </c>
      <c r="J35" s="66">
        <f t="shared" si="5"/>
        <v>37234.636173528008</v>
      </c>
      <c r="K35" s="67">
        <f t="shared" si="5"/>
        <v>40660.59320708934</v>
      </c>
      <c r="L35" s="68">
        <f t="shared" si="5"/>
        <v>62138.678854383259</v>
      </c>
      <c r="M35" s="66">
        <f t="shared" si="3"/>
        <v>-37234.636173528008</v>
      </c>
      <c r="N35" s="67">
        <f t="shared" si="3"/>
        <v>-40660.59320708934</v>
      </c>
      <c r="O35" s="68">
        <f t="shared" si="3"/>
        <v>-62138.678854383259</v>
      </c>
      <c r="P35" s="35"/>
      <c r="Q35" s="35"/>
      <c r="R35" s="35"/>
    </row>
    <row r="36" spans="1:18" x14ac:dyDescent="0.4">
      <c r="A36" s="7">
        <v>28</v>
      </c>
      <c r="B36" s="105">
        <v>43952</v>
      </c>
      <c r="C36" s="106">
        <v>1</v>
      </c>
      <c r="D36" s="107">
        <v>-1</v>
      </c>
      <c r="E36" s="98">
        <v>-1</v>
      </c>
      <c r="F36" s="62">
        <v>-1</v>
      </c>
      <c r="G36" s="65">
        <f t="shared" si="4"/>
        <v>216791.50861341035</v>
      </c>
      <c r="H36" s="65">
        <f t="shared" si="4"/>
        <v>236738.48460343017</v>
      </c>
      <c r="I36" s="65">
        <f t="shared" si="4"/>
        <v>361790.507883713</v>
      </c>
      <c r="J36" s="66">
        <f t="shared" si="5"/>
        <v>32394.133470969362</v>
      </c>
      <c r="K36" s="67">
        <f t="shared" si="5"/>
        <v>35374.716090167727</v>
      </c>
      <c r="L36" s="68">
        <f t="shared" si="5"/>
        <v>54060.650603313436</v>
      </c>
      <c r="M36" s="66">
        <f t="shared" si="3"/>
        <v>-32394.133470969362</v>
      </c>
      <c r="N36" s="67">
        <f t="shared" si="3"/>
        <v>-35374.716090167727</v>
      </c>
      <c r="O36" s="68">
        <f t="shared" si="3"/>
        <v>-54060.650603313436</v>
      </c>
      <c r="P36" s="35"/>
      <c r="Q36" s="35"/>
      <c r="R36" s="35"/>
    </row>
    <row r="37" spans="1:18" x14ac:dyDescent="0.4">
      <c r="A37" s="7">
        <v>29</v>
      </c>
      <c r="B37" s="105">
        <v>43951</v>
      </c>
      <c r="C37" s="106">
        <v>1</v>
      </c>
      <c r="D37" s="107">
        <v>-1</v>
      </c>
      <c r="E37" s="98">
        <v>-1</v>
      </c>
      <c r="F37" s="62">
        <v>-1</v>
      </c>
      <c r="G37" s="65">
        <f t="shared" si="4"/>
        <v>188608.61249366699</v>
      </c>
      <c r="H37" s="65">
        <f t="shared" si="4"/>
        <v>205962.48160498426</v>
      </c>
      <c r="I37" s="65">
        <f t="shared" si="4"/>
        <v>314757.74185883033</v>
      </c>
      <c r="J37" s="66">
        <f t="shared" si="5"/>
        <v>28182.896119743342</v>
      </c>
      <c r="K37" s="67">
        <f t="shared" si="5"/>
        <v>30776.002998445925</v>
      </c>
      <c r="L37" s="68">
        <f t="shared" si="5"/>
        <v>47032.766024882694</v>
      </c>
      <c r="M37" s="66">
        <f t="shared" si="3"/>
        <v>-28182.896119743342</v>
      </c>
      <c r="N37" s="67">
        <f t="shared" si="3"/>
        <v>-30776.002998445925</v>
      </c>
      <c r="O37" s="68">
        <f t="shared" si="3"/>
        <v>-47032.766024882694</v>
      </c>
      <c r="P37" s="35"/>
      <c r="Q37" s="35"/>
      <c r="R37" s="35"/>
    </row>
    <row r="38" spans="1:18" x14ac:dyDescent="0.4">
      <c r="A38" s="7">
        <v>30</v>
      </c>
      <c r="B38" s="105">
        <v>43950</v>
      </c>
      <c r="C38" s="106">
        <v>1</v>
      </c>
      <c r="D38" s="107">
        <v>1.27</v>
      </c>
      <c r="E38" s="98">
        <v>-1</v>
      </c>
      <c r="F38" s="62">
        <v>-1</v>
      </c>
      <c r="G38" s="65">
        <f t="shared" si="4"/>
        <v>219747.89441637142</v>
      </c>
      <c r="H38" s="65">
        <f t="shared" si="4"/>
        <v>179187.35899633632</v>
      </c>
      <c r="I38" s="65">
        <f t="shared" si="4"/>
        <v>273839.23541718238</v>
      </c>
      <c r="J38" s="66">
        <f t="shared" si="5"/>
        <v>24519.11962417671</v>
      </c>
      <c r="K38" s="67">
        <f t="shared" si="5"/>
        <v>26775.122608647951</v>
      </c>
      <c r="L38" s="68">
        <f t="shared" si="5"/>
        <v>40918.506441647944</v>
      </c>
      <c r="M38" s="66">
        <f t="shared" si="3"/>
        <v>31139.281922704424</v>
      </c>
      <c r="N38" s="67">
        <f t="shared" si="3"/>
        <v>-26775.122608647951</v>
      </c>
      <c r="O38" s="68">
        <f t="shared" si="3"/>
        <v>-40918.506441647944</v>
      </c>
      <c r="P38" s="35"/>
      <c r="Q38" s="35"/>
      <c r="R38" s="35"/>
    </row>
    <row r="39" spans="1:18" x14ac:dyDescent="0.4">
      <c r="A39" s="7">
        <v>31</v>
      </c>
      <c r="B39" s="105">
        <v>43897</v>
      </c>
      <c r="C39" s="106">
        <v>2</v>
      </c>
      <c r="D39" s="107">
        <v>1.27</v>
      </c>
      <c r="E39" s="98">
        <v>1.5</v>
      </c>
      <c r="F39" s="63">
        <v>2</v>
      </c>
      <c r="G39" s="65">
        <f t="shared" si="4"/>
        <v>256028.27178451433</v>
      </c>
      <c r="H39" s="65">
        <f t="shared" si="4"/>
        <v>214128.89400062189</v>
      </c>
      <c r="I39" s="65">
        <f t="shared" si="4"/>
        <v>345037.4366256498</v>
      </c>
      <c r="J39" s="66">
        <f t="shared" si="5"/>
        <v>28567.226274128287</v>
      </c>
      <c r="K39" s="67">
        <f t="shared" si="5"/>
        <v>23294.35666952372</v>
      </c>
      <c r="L39" s="68">
        <f t="shared" si="5"/>
        <v>35599.10060423371</v>
      </c>
      <c r="M39" s="66">
        <f t="shared" si="3"/>
        <v>36280.377368142923</v>
      </c>
      <c r="N39" s="67">
        <f t="shared" si="3"/>
        <v>34941.535004285579</v>
      </c>
      <c r="O39" s="68">
        <f t="shared" si="3"/>
        <v>71198.201208467421</v>
      </c>
      <c r="P39" s="35"/>
      <c r="Q39" s="35"/>
      <c r="R39" s="35"/>
    </row>
    <row r="40" spans="1:18" x14ac:dyDescent="0.4">
      <c r="A40" s="7">
        <v>32</v>
      </c>
      <c r="B40" s="105">
        <v>43895</v>
      </c>
      <c r="C40" s="106">
        <v>2</v>
      </c>
      <c r="D40" s="107">
        <v>1.27</v>
      </c>
      <c r="E40" s="98">
        <v>1.5</v>
      </c>
      <c r="F40" s="62">
        <v>2</v>
      </c>
      <c r="G40" s="65">
        <f t="shared" si="4"/>
        <v>298298.53945613763</v>
      </c>
      <c r="H40" s="65">
        <f t="shared" si="4"/>
        <v>255884.02833074317</v>
      </c>
      <c r="I40" s="65">
        <f t="shared" si="4"/>
        <v>434747.17014831875</v>
      </c>
      <c r="J40" s="66">
        <f t="shared" si="5"/>
        <v>33283.675331986866</v>
      </c>
      <c r="K40" s="67">
        <f t="shared" si="5"/>
        <v>27836.756220080846</v>
      </c>
      <c r="L40" s="68">
        <f t="shared" si="5"/>
        <v>44854.866761334473</v>
      </c>
      <c r="M40" s="66">
        <f t="shared" si="3"/>
        <v>42270.267671623318</v>
      </c>
      <c r="N40" s="67">
        <f t="shared" si="3"/>
        <v>41755.134330121269</v>
      </c>
      <c r="O40" s="68">
        <f t="shared" si="3"/>
        <v>89709.733522668947</v>
      </c>
      <c r="P40" s="35"/>
      <c r="Q40" s="35"/>
      <c r="R40" s="35"/>
    </row>
    <row r="41" spans="1:18" x14ac:dyDescent="0.4">
      <c r="A41" s="7">
        <v>33</v>
      </c>
      <c r="B41" s="105">
        <v>43883</v>
      </c>
      <c r="C41" s="106">
        <v>2</v>
      </c>
      <c r="D41" s="107">
        <v>-1</v>
      </c>
      <c r="E41" s="98">
        <v>-1</v>
      </c>
      <c r="F41" s="62">
        <v>-1</v>
      </c>
      <c r="G41" s="65">
        <f t="shared" si="4"/>
        <v>259519.72932683973</v>
      </c>
      <c r="H41" s="65">
        <f t="shared" si="4"/>
        <v>222619.10464774654</v>
      </c>
      <c r="I41" s="65">
        <f t="shared" si="4"/>
        <v>378230.0380290373</v>
      </c>
      <c r="J41" s="66">
        <f t="shared" si="5"/>
        <v>38778.81012929789</v>
      </c>
      <c r="K41" s="67">
        <f t="shared" si="5"/>
        <v>33264.92368299661</v>
      </c>
      <c r="L41" s="68">
        <f t="shared" si="5"/>
        <v>56517.132119281443</v>
      </c>
      <c r="M41" s="66">
        <f t="shared" si="3"/>
        <v>-38778.81012929789</v>
      </c>
      <c r="N41" s="67">
        <f t="shared" si="3"/>
        <v>-33264.92368299661</v>
      </c>
      <c r="O41" s="68">
        <f t="shared" si="3"/>
        <v>-56517.132119281443</v>
      </c>
      <c r="P41" s="35"/>
      <c r="Q41" s="35"/>
      <c r="R41" s="35"/>
    </row>
    <row r="42" spans="1:18" x14ac:dyDescent="0.4">
      <c r="A42" s="7">
        <v>34</v>
      </c>
      <c r="B42" s="105">
        <v>43858</v>
      </c>
      <c r="C42" s="106">
        <v>1</v>
      </c>
      <c r="D42" s="107">
        <v>1.27</v>
      </c>
      <c r="E42" s="98">
        <v>-1</v>
      </c>
      <c r="F42" s="62">
        <v>-1</v>
      </c>
      <c r="G42" s="65">
        <f t="shared" ref="G42:I42" si="6">IF(D42="","",G41+M42)</f>
        <v>302366.43663870095</v>
      </c>
      <c r="H42" s="65">
        <f t="shared" si="6"/>
        <v>193678.62104353949</v>
      </c>
      <c r="I42" s="65">
        <f t="shared" si="6"/>
        <v>329060.13308526244</v>
      </c>
      <c r="J42" s="66">
        <f t="shared" si="5"/>
        <v>33737.564812489167</v>
      </c>
      <c r="K42" s="67">
        <f t="shared" si="5"/>
        <v>28940.483604207049</v>
      </c>
      <c r="L42" s="68">
        <f t="shared" si="5"/>
        <v>49169.904943774847</v>
      </c>
      <c r="M42" s="66">
        <f>IF(D42="","",J42*D42)</f>
        <v>42846.707311861239</v>
      </c>
      <c r="N42" s="67">
        <f t="shared" si="3"/>
        <v>-28940.483604207049</v>
      </c>
      <c r="O42" s="68">
        <f t="shared" si="3"/>
        <v>-49169.904943774847</v>
      </c>
      <c r="P42" s="35"/>
      <c r="Q42" s="35"/>
      <c r="R42" s="35"/>
    </row>
    <row r="43" spans="1:18" x14ac:dyDescent="0.4">
      <c r="A43" s="3">
        <v>35</v>
      </c>
      <c r="B43" s="199">
        <v>43447</v>
      </c>
      <c r="C43" s="106">
        <v>1</v>
      </c>
      <c r="D43" s="107">
        <v>1.27</v>
      </c>
      <c r="E43" s="98">
        <v>1.5</v>
      </c>
      <c r="F43" s="62">
        <v>-1</v>
      </c>
      <c r="G43" s="65">
        <f>IF(D43="","",G42+M43)</f>
        <v>352287.13532775047</v>
      </c>
      <c r="H43" s="65">
        <f>IF(E43="","",H42+N43)</f>
        <v>231445.95214702969</v>
      </c>
      <c r="I43" s="65">
        <f>IF(F43="","",I42+O43)</f>
        <v>286282.31578417832</v>
      </c>
      <c r="J43" s="66">
        <f t="shared" si="5"/>
        <v>39307.636763031122</v>
      </c>
      <c r="K43" s="67">
        <f t="shared" si="5"/>
        <v>25178.220735660136</v>
      </c>
      <c r="L43" s="68">
        <f t="shared" si="5"/>
        <v>42777.81730108412</v>
      </c>
      <c r="M43" s="66">
        <f t="shared" si="3"/>
        <v>49920.698689049525</v>
      </c>
      <c r="N43" s="67">
        <f t="shared" si="3"/>
        <v>37767.3311034902</v>
      </c>
      <c r="O43" s="68">
        <f t="shared" si="3"/>
        <v>-42777.81730108412</v>
      </c>
    </row>
    <row r="44" spans="1:18" x14ac:dyDescent="0.4">
      <c r="A44" s="7">
        <v>36</v>
      </c>
      <c r="B44" s="105">
        <v>44177</v>
      </c>
      <c r="C44" s="106">
        <v>1</v>
      </c>
      <c r="D44" s="107">
        <v>1.27</v>
      </c>
      <c r="E44" s="98">
        <v>1.5</v>
      </c>
      <c r="F44" s="62">
        <v>2</v>
      </c>
      <c r="G44" s="65">
        <f t="shared" ref="G44:I57" si="7">IF(D44="","",G43+M44)</f>
        <v>410449.74137036206</v>
      </c>
      <c r="H44" s="65">
        <f t="shared" si="7"/>
        <v>276577.91281570046</v>
      </c>
      <c r="I44" s="65">
        <f t="shared" si="7"/>
        <v>360715.71788806468</v>
      </c>
      <c r="J44" s="66">
        <f t="shared" si="5"/>
        <v>45797.327592607558</v>
      </c>
      <c r="K44" s="67">
        <f t="shared" si="5"/>
        <v>30087.973779113861</v>
      </c>
      <c r="L44" s="68">
        <f t="shared" si="5"/>
        <v>37216.701051943179</v>
      </c>
      <c r="M44" s="66">
        <f>IF(D44="","",J44*D44)</f>
        <v>58162.606042611602</v>
      </c>
      <c r="N44" s="67">
        <f t="shared" si="3"/>
        <v>45131.960668670792</v>
      </c>
      <c r="O44" s="68">
        <f t="shared" si="3"/>
        <v>74433.402103886358</v>
      </c>
    </row>
    <row r="45" spans="1:18" x14ac:dyDescent="0.4">
      <c r="A45" s="7">
        <v>37</v>
      </c>
      <c r="B45" s="105">
        <v>44151</v>
      </c>
      <c r="C45" s="106">
        <v>1</v>
      </c>
      <c r="D45" s="107">
        <v>-1</v>
      </c>
      <c r="E45" s="98">
        <v>-1</v>
      </c>
      <c r="F45" s="62">
        <v>-1</v>
      </c>
      <c r="G45" s="65">
        <f t="shared" si="7"/>
        <v>357091.27499221498</v>
      </c>
      <c r="H45" s="65">
        <f t="shared" si="7"/>
        <v>240622.78414965939</v>
      </c>
      <c r="I45" s="65">
        <f t="shared" si="7"/>
        <v>313822.67456261627</v>
      </c>
      <c r="J45" s="66">
        <f t="shared" si="5"/>
        <v>53358.466378147074</v>
      </c>
      <c r="K45" s="67">
        <f t="shared" si="5"/>
        <v>35955.128666041062</v>
      </c>
      <c r="L45" s="68">
        <f t="shared" si="5"/>
        <v>46893.043325448409</v>
      </c>
      <c r="M45" s="66">
        <f t="shared" si="3"/>
        <v>-53358.466378147074</v>
      </c>
      <c r="N45" s="67">
        <f t="shared" si="3"/>
        <v>-35955.128666041062</v>
      </c>
      <c r="O45" s="68">
        <f t="shared" si="3"/>
        <v>-46893.043325448409</v>
      </c>
    </row>
    <row r="46" spans="1:18" x14ac:dyDescent="0.4">
      <c r="A46" s="7">
        <v>38</v>
      </c>
      <c r="B46" s="105">
        <v>44143</v>
      </c>
      <c r="C46" s="106">
        <v>1</v>
      </c>
      <c r="D46" s="107">
        <v>-1</v>
      </c>
      <c r="E46" s="98">
        <v>-1</v>
      </c>
      <c r="F46" s="62">
        <v>-1</v>
      </c>
      <c r="G46" s="65">
        <f t="shared" si="7"/>
        <v>310669.40924322704</v>
      </c>
      <c r="H46" s="65">
        <f t="shared" si="7"/>
        <v>209341.82221020368</v>
      </c>
      <c r="I46" s="65">
        <f t="shared" si="7"/>
        <v>273025.72686947614</v>
      </c>
      <c r="J46" s="66">
        <f t="shared" ref="J46:L56" si="8">IF(G45="","",G45*$J$6/100)</f>
        <v>46421.865748987941</v>
      </c>
      <c r="K46" s="67">
        <f t="shared" si="8"/>
        <v>31280.961939455723</v>
      </c>
      <c r="L46" s="68">
        <f t="shared" si="8"/>
        <v>40796.947693140115</v>
      </c>
      <c r="M46" s="66">
        <f t="shared" si="3"/>
        <v>-46421.865748987941</v>
      </c>
      <c r="N46" s="67">
        <f t="shared" si="3"/>
        <v>-31280.961939455723</v>
      </c>
      <c r="O46" s="68">
        <f t="shared" si="3"/>
        <v>-40796.947693140115</v>
      </c>
    </row>
    <row r="47" spans="1:18" x14ac:dyDescent="0.4">
      <c r="A47" s="7">
        <v>39</v>
      </c>
      <c r="B47" s="105">
        <v>44137</v>
      </c>
      <c r="C47" s="106">
        <v>1</v>
      </c>
      <c r="D47" s="107">
        <v>1.27</v>
      </c>
      <c r="E47" s="98">
        <v>1.5</v>
      </c>
      <c r="F47" s="62">
        <v>2</v>
      </c>
      <c r="G47" s="65">
        <f t="shared" si="7"/>
        <v>361960.92870928382</v>
      </c>
      <c r="H47" s="65">
        <f t="shared" si="7"/>
        <v>250163.4775411934</v>
      </c>
      <c r="I47" s="65">
        <f t="shared" si="7"/>
        <v>344012.41585553996</v>
      </c>
      <c r="J47" s="66">
        <f t="shared" si="8"/>
        <v>40387.023201619515</v>
      </c>
      <c r="K47" s="67">
        <f t="shared" si="8"/>
        <v>27214.436887326479</v>
      </c>
      <c r="L47" s="68">
        <f t="shared" si="8"/>
        <v>35493.344493031895</v>
      </c>
      <c r="M47" s="66">
        <f t="shared" si="3"/>
        <v>51291.519466056787</v>
      </c>
      <c r="N47" s="67">
        <f t="shared" si="3"/>
        <v>40821.655330989721</v>
      </c>
      <c r="O47" s="68">
        <f t="shared" si="3"/>
        <v>70986.688986063789</v>
      </c>
    </row>
    <row r="48" spans="1:18" x14ac:dyDescent="0.4">
      <c r="A48" s="7">
        <v>40</v>
      </c>
      <c r="B48" s="105">
        <v>44120</v>
      </c>
      <c r="C48" s="106">
        <v>1</v>
      </c>
      <c r="D48" s="107">
        <v>-1</v>
      </c>
      <c r="E48" s="98">
        <v>-1</v>
      </c>
      <c r="F48" s="62">
        <v>-1</v>
      </c>
      <c r="G48" s="65">
        <f t="shared" si="7"/>
        <v>314906.00797707692</v>
      </c>
      <c r="H48" s="65">
        <f t="shared" si="7"/>
        <v>217642.22546083826</v>
      </c>
      <c r="I48" s="65">
        <f t="shared" si="7"/>
        <v>299290.80179431976</v>
      </c>
      <c r="J48" s="66">
        <f t="shared" si="8"/>
        <v>47054.920732206898</v>
      </c>
      <c r="K48" s="67">
        <f t="shared" si="8"/>
        <v>32521.252080355142</v>
      </c>
      <c r="L48" s="68">
        <f t="shared" si="8"/>
        <v>44721.614061220193</v>
      </c>
      <c r="M48" s="66">
        <f t="shared" si="3"/>
        <v>-47054.920732206898</v>
      </c>
      <c r="N48" s="67">
        <f t="shared" si="3"/>
        <v>-32521.252080355142</v>
      </c>
      <c r="O48" s="68">
        <f t="shared" si="3"/>
        <v>-44721.614061220193</v>
      </c>
    </row>
    <row r="49" spans="1:15" x14ac:dyDescent="0.4">
      <c r="A49" s="7">
        <v>41</v>
      </c>
      <c r="B49" s="105">
        <v>44116</v>
      </c>
      <c r="C49" s="106">
        <v>1</v>
      </c>
      <c r="D49" s="107">
        <v>-1</v>
      </c>
      <c r="E49" s="98">
        <v>-1</v>
      </c>
      <c r="F49" s="62">
        <v>-1</v>
      </c>
      <c r="G49" s="65">
        <f t="shared" si="7"/>
        <v>273968.22694005689</v>
      </c>
      <c r="H49" s="65">
        <f t="shared" si="7"/>
        <v>189348.7361509293</v>
      </c>
      <c r="I49" s="65">
        <f t="shared" si="7"/>
        <v>260382.9975610582</v>
      </c>
      <c r="J49" s="66">
        <f t="shared" si="8"/>
        <v>40937.781037020002</v>
      </c>
      <c r="K49" s="67">
        <f t="shared" si="8"/>
        <v>28293.489309908975</v>
      </c>
      <c r="L49" s="68">
        <f t="shared" si="8"/>
        <v>38907.804233261573</v>
      </c>
      <c r="M49" s="66">
        <f t="shared" si="3"/>
        <v>-40937.781037020002</v>
      </c>
      <c r="N49" s="67">
        <f t="shared" si="3"/>
        <v>-28293.489309908975</v>
      </c>
      <c r="O49" s="68">
        <f t="shared" si="3"/>
        <v>-38907.804233261573</v>
      </c>
    </row>
    <row r="50" spans="1:15" x14ac:dyDescent="0.4">
      <c r="A50" s="7">
        <v>42</v>
      </c>
      <c r="B50" s="105">
        <v>44070</v>
      </c>
      <c r="C50" s="106">
        <v>1</v>
      </c>
      <c r="D50" s="107">
        <v>1.27</v>
      </c>
      <c r="E50" s="98">
        <v>1.5</v>
      </c>
      <c r="F50" s="62">
        <v>2</v>
      </c>
      <c r="G50" s="65">
        <f t="shared" si="7"/>
        <v>319200.38120786031</v>
      </c>
      <c r="H50" s="65">
        <f t="shared" si="7"/>
        <v>226271.73970036051</v>
      </c>
      <c r="I50" s="65">
        <f t="shared" si="7"/>
        <v>328082.57692693337</v>
      </c>
      <c r="J50" s="66">
        <f t="shared" si="8"/>
        <v>35615.869502207395</v>
      </c>
      <c r="K50" s="67">
        <f t="shared" si="8"/>
        <v>24615.335699620809</v>
      </c>
      <c r="L50" s="68">
        <f t="shared" si="8"/>
        <v>33849.789682937568</v>
      </c>
      <c r="M50" s="66">
        <f t="shared" si="3"/>
        <v>45232.154267803395</v>
      </c>
      <c r="N50" s="67">
        <f t="shared" si="3"/>
        <v>36923.003549431218</v>
      </c>
      <c r="O50" s="68">
        <f t="shared" si="3"/>
        <v>67699.579365875135</v>
      </c>
    </row>
    <row r="51" spans="1:15" x14ac:dyDescent="0.4">
      <c r="A51" s="7">
        <v>43</v>
      </c>
      <c r="B51" s="105">
        <v>44032</v>
      </c>
      <c r="C51" s="106">
        <v>2</v>
      </c>
      <c r="D51" s="107">
        <v>1.27</v>
      </c>
      <c r="E51" s="98">
        <v>1.5</v>
      </c>
      <c r="F51" s="63">
        <v>2</v>
      </c>
      <c r="G51" s="65">
        <f t="shared" si="7"/>
        <v>371900.36414527806</v>
      </c>
      <c r="H51" s="65">
        <f t="shared" si="7"/>
        <v>270394.72894193081</v>
      </c>
      <c r="I51" s="65">
        <f t="shared" si="7"/>
        <v>413384.04692793603</v>
      </c>
      <c r="J51" s="66">
        <f t="shared" si="8"/>
        <v>41496.049557021841</v>
      </c>
      <c r="K51" s="67">
        <f t="shared" si="8"/>
        <v>29415.326161046865</v>
      </c>
      <c r="L51" s="68">
        <f t="shared" si="8"/>
        <v>42650.735000501343</v>
      </c>
      <c r="M51" s="66">
        <f t="shared" si="3"/>
        <v>52699.982937417735</v>
      </c>
      <c r="N51" s="67">
        <f t="shared" si="3"/>
        <v>44122.9892415703</v>
      </c>
      <c r="O51" s="68">
        <f t="shared" si="3"/>
        <v>85301.470001002686</v>
      </c>
    </row>
    <row r="52" spans="1:15" x14ac:dyDescent="0.4">
      <c r="A52" s="7">
        <v>44</v>
      </c>
      <c r="B52" s="105">
        <v>44032</v>
      </c>
      <c r="C52" s="106">
        <v>2</v>
      </c>
      <c r="D52" s="107">
        <v>1.27</v>
      </c>
      <c r="E52" s="98">
        <v>1.5</v>
      </c>
      <c r="F52" s="62">
        <v>2</v>
      </c>
      <c r="G52" s="65">
        <f t="shared" si="7"/>
        <v>433301.11426566349</v>
      </c>
      <c r="H52" s="65">
        <f t="shared" si="7"/>
        <v>323121.70108560729</v>
      </c>
      <c r="I52" s="65">
        <f t="shared" si="7"/>
        <v>520863.89912919939</v>
      </c>
      <c r="J52" s="66">
        <f t="shared" si="8"/>
        <v>48347.04733888615</v>
      </c>
      <c r="K52" s="67">
        <f t="shared" si="8"/>
        <v>35151.314762451009</v>
      </c>
      <c r="L52" s="68">
        <f t="shared" si="8"/>
        <v>53739.926100631681</v>
      </c>
      <c r="M52" s="66">
        <f t="shared" si="3"/>
        <v>61400.750120385412</v>
      </c>
      <c r="N52" s="67">
        <f t="shared" si="3"/>
        <v>52726.97214367651</v>
      </c>
      <c r="O52" s="68">
        <f t="shared" si="3"/>
        <v>107479.85220126336</v>
      </c>
    </row>
    <row r="53" spans="1:15" x14ac:dyDescent="0.4">
      <c r="A53" s="7">
        <v>45</v>
      </c>
      <c r="B53" s="105">
        <v>44017</v>
      </c>
      <c r="C53" s="106">
        <v>2</v>
      </c>
      <c r="D53" s="107">
        <v>-1</v>
      </c>
      <c r="E53" s="98">
        <v>-1</v>
      </c>
      <c r="F53" s="62">
        <v>-1</v>
      </c>
      <c r="G53" s="65">
        <f t="shared" si="7"/>
        <v>376971.96941112727</v>
      </c>
      <c r="H53" s="65">
        <f t="shared" si="7"/>
        <v>281115.87994447834</v>
      </c>
      <c r="I53" s="65">
        <f t="shared" si="7"/>
        <v>453151.59224240348</v>
      </c>
      <c r="J53" s="66">
        <f t="shared" si="8"/>
        <v>56329.144854536251</v>
      </c>
      <c r="K53" s="67">
        <f t="shared" si="8"/>
        <v>42005.821141128952</v>
      </c>
      <c r="L53" s="68">
        <f t="shared" si="8"/>
        <v>67712.306886795923</v>
      </c>
      <c r="M53" s="66">
        <f t="shared" si="3"/>
        <v>-56329.144854536251</v>
      </c>
      <c r="N53" s="67">
        <f t="shared" si="3"/>
        <v>-42005.821141128952</v>
      </c>
      <c r="O53" s="68">
        <f t="shared" si="3"/>
        <v>-67712.306886795923</v>
      </c>
    </row>
    <row r="54" spans="1:15" x14ac:dyDescent="0.4">
      <c r="A54" s="7">
        <v>46</v>
      </c>
      <c r="B54" s="105">
        <v>44014</v>
      </c>
      <c r="C54" s="106">
        <v>1</v>
      </c>
      <c r="D54" s="107">
        <v>-1</v>
      </c>
      <c r="E54" s="98">
        <v>-1</v>
      </c>
      <c r="F54" s="62">
        <v>-1</v>
      </c>
      <c r="G54" s="65">
        <f t="shared" si="7"/>
        <v>327965.61338768073</v>
      </c>
      <c r="H54" s="65">
        <f t="shared" si="7"/>
        <v>244570.81555169614</v>
      </c>
      <c r="I54" s="65">
        <f t="shared" si="7"/>
        <v>394241.88525089103</v>
      </c>
      <c r="J54" s="66">
        <f t="shared" si="8"/>
        <v>49006.356023446548</v>
      </c>
      <c r="K54" s="67">
        <f t="shared" si="8"/>
        <v>36545.064392782187</v>
      </c>
      <c r="L54" s="68">
        <f t="shared" si="8"/>
        <v>58909.706991512452</v>
      </c>
      <c r="M54" s="66">
        <f t="shared" si="3"/>
        <v>-49006.356023446548</v>
      </c>
      <c r="N54" s="67">
        <f t="shared" si="3"/>
        <v>-36545.064392782187</v>
      </c>
      <c r="O54" s="68">
        <f t="shared" si="3"/>
        <v>-58909.706991512452</v>
      </c>
    </row>
    <row r="55" spans="1:15" x14ac:dyDescent="0.4">
      <c r="A55" s="7">
        <v>47</v>
      </c>
      <c r="B55" s="105">
        <v>43996</v>
      </c>
      <c r="C55" s="106">
        <v>1</v>
      </c>
      <c r="D55" s="107">
        <v>-1</v>
      </c>
      <c r="E55" s="98">
        <v>-1</v>
      </c>
      <c r="F55" s="62">
        <v>-1</v>
      </c>
      <c r="G55" s="65">
        <f t="shared" si="7"/>
        <v>285330.08364728221</v>
      </c>
      <c r="H55" s="65">
        <f t="shared" si="7"/>
        <v>212776.60952997566</v>
      </c>
      <c r="I55" s="65">
        <f t="shared" si="7"/>
        <v>342990.44016827521</v>
      </c>
      <c r="J55" s="66">
        <f t="shared" si="8"/>
        <v>42635.529740398495</v>
      </c>
      <c r="K55" s="67">
        <f t="shared" si="8"/>
        <v>31794.206021720496</v>
      </c>
      <c r="L55" s="68">
        <f t="shared" si="8"/>
        <v>51251.445082615835</v>
      </c>
      <c r="M55" s="66">
        <f t="shared" si="3"/>
        <v>-42635.529740398495</v>
      </c>
      <c r="N55" s="67">
        <f t="shared" si="3"/>
        <v>-31794.206021720496</v>
      </c>
      <c r="O55" s="68">
        <f t="shared" si="3"/>
        <v>-51251.445082615835</v>
      </c>
    </row>
    <row r="56" spans="1:15" x14ac:dyDescent="0.4">
      <c r="A56" s="7">
        <v>48</v>
      </c>
      <c r="B56" s="105">
        <v>43995</v>
      </c>
      <c r="C56" s="106">
        <v>1</v>
      </c>
      <c r="D56" s="107">
        <v>-1</v>
      </c>
      <c r="E56" s="98">
        <v>-1</v>
      </c>
      <c r="F56" s="62">
        <v>-1</v>
      </c>
      <c r="G56" s="65">
        <f t="shared" si="7"/>
        <v>248237.17277313553</v>
      </c>
      <c r="H56" s="65">
        <f t="shared" si="7"/>
        <v>185115.65029107881</v>
      </c>
      <c r="I56" s="65">
        <f t="shared" si="7"/>
        <v>298401.68294639944</v>
      </c>
      <c r="J56" s="66">
        <f t="shared" si="8"/>
        <v>37092.910874146692</v>
      </c>
      <c r="K56" s="67">
        <f t="shared" si="8"/>
        <v>27660.959238896834</v>
      </c>
      <c r="L56" s="68">
        <f t="shared" si="8"/>
        <v>44588.757221875778</v>
      </c>
      <c r="M56" s="66">
        <f t="shared" si="3"/>
        <v>-37092.910874146692</v>
      </c>
      <c r="N56" s="67">
        <f t="shared" si="3"/>
        <v>-27660.959238896834</v>
      </c>
      <c r="O56" s="68">
        <f t="shared" si="3"/>
        <v>-44588.757221875778</v>
      </c>
    </row>
    <row r="57" spans="1:15" x14ac:dyDescent="0.4">
      <c r="A57" s="7">
        <v>49</v>
      </c>
      <c r="B57" s="105">
        <v>43953</v>
      </c>
      <c r="C57" s="106">
        <v>2</v>
      </c>
      <c r="D57" s="107">
        <v>1.27</v>
      </c>
      <c r="E57" s="98">
        <v>1.5</v>
      </c>
      <c r="F57" s="63">
        <v>2</v>
      </c>
      <c r="G57" s="65">
        <f t="shared" si="7"/>
        <v>289221.1299979802</v>
      </c>
      <c r="H57" s="65">
        <f t="shared" si="7"/>
        <v>221213.20209783918</v>
      </c>
      <c r="I57" s="65">
        <f t="shared" si="7"/>
        <v>375986.12051246327</v>
      </c>
      <c r="J57" s="66">
        <f t="shared" ref="J57:L58" si="9">IF(G56="","",G56*$J$6/100)</f>
        <v>32270.83246050762</v>
      </c>
      <c r="K57" s="67">
        <f t="shared" si="9"/>
        <v>24065.034537840242</v>
      </c>
      <c r="L57" s="68">
        <f t="shared" si="9"/>
        <v>38792.218783031924</v>
      </c>
      <c r="M57" s="66">
        <f>IF(D57="","",J57*D57)</f>
        <v>40983.957224844678</v>
      </c>
      <c r="N57" s="67">
        <f>IF(E57="","",K57*E57)</f>
        <v>36097.551806760363</v>
      </c>
      <c r="O57" s="68">
        <f>IF(F57="","",L57*F57)</f>
        <v>77584.437566063847</v>
      </c>
    </row>
    <row r="58" spans="1:15" ht="19.5" thickBot="1" x14ac:dyDescent="0.45">
      <c r="A58" s="7">
        <v>50</v>
      </c>
      <c r="B58" s="130">
        <v>43207</v>
      </c>
      <c r="C58" s="106">
        <v>1</v>
      </c>
      <c r="D58" s="108">
        <v>-1</v>
      </c>
      <c r="E58" s="109">
        <v>-1</v>
      </c>
      <c r="F58" s="126">
        <v>-1</v>
      </c>
      <c r="G58" s="89">
        <f>IF(D58="","",G57+M58)</f>
        <v>251622.38309824278</v>
      </c>
      <c r="H58" s="94">
        <f>IF(E58="","",H57+N58)</f>
        <v>192455.48582512009</v>
      </c>
      <c r="I58" s="112">
        <f>IF(F58="","",I57+O58)</f>
        <v>327107.92484584305</v>
      </c>
      <c r="J58" s="66">
        <f t="shared" si="9"/>
        <v>37598.746899737424</v>
      </c>
      <c r="K58" s="67">
        <f t="shared" si="9"/>
        <v>28757.716272719092</v>
      </c>
      <c r="L58" s="68">
        <f t="shared" si="9"/>
        <v>48878.195666620231</v>
      </c>
      <c r="M58" s="66">
        <f>IF(D58="","",J58*D58)</f>
        <v>-37598.746899737424</v>
      </c>
      <c r="N58" s="67">
        <f t="shared" si="3"/>
        <v>-28757.716272719092</v>
      </c>
      <c r="O58" s="68">
        <f t="shared" si="3"/>
        <v>-48878.195666620231</v>
      </c>
    </row>
    <row r="59" spans="1:15" ht="19.5" thickBot="1" x14ac:dyDescent="0.45">
      <c r="A59" s="7"/>
      <c r="B59" s="148" t="s">
        <v>5</v>
      </c>
      <c r="C59" s="149"/>
      <c r="D59" s="5">
        <f>COUNTIF(D9:D58,1.27)</f>
        <v>27</v>
      </c>
      <c r="E59" s="5">
        <f>COUNTIF(E9:E58,1.5)</f>
        <v>24</v>
      </c>
      <c r="F59" s="6">
        <f>COUNTIF(F9:F58,2)</f>
        <v>22</v>
      </c>
      <c r="G59" s="72">
        <f>MAX(G8:G58)</f>
        <v>433301.11426566349</v>
      </c>
      <c r="H59" s="73">
        <f>MAX(H8:H58)</f>
        <v>359510.1079318244</v>
      </c>
      <c r="I59" s="74">
        <f>MAX(I8:I58)</f>
        <v>549413.60613955138</v>
      </c>
      <c r="J59" s="75" t="s">
        <v>31</v>
      </c>
      <c r="K59" s="76">
        <f>ABS(B58-B9)</f>
        <v>953</v>
      </c>
      <c r="L59" s="77" t="s">
        <v>32</v>
      </c>
      <c r="M59" s="78"/>
      <c r="N59" s="79"/>
      <c r="O59" s="80"/>
    </row>
    <row r="60" spans="1:15" ht="19.5" thickBot="1" x14ac:dyDescent="0.45">
      <c r="A60" s="7"/>
      <c r="B60" s="142" t="s">
        <v>6</v>
      </c>
      <c r="C60" s="143"/>
      <c r="D60" s="5">
        <f>COUNTIF(D9:D58,-1)</f>
        <v>23</v>
      </c>
      <c r="E60" s="5">
        <f>COUNTIF(E9:E58,-1)</f>
        <v>26</v>
      </c>
      <c r="F60" s="6">
        <f>COUNTIF(F9:F58,-1)</f>
        <v>28</v>
      </c>
      <c r="G60" s="190" t="s">
        <v>30</v>
      </c>
      <c r="H60" s="191"/>
      <c r="I60" s="192"/>
      <c r="J60" s="190" t="s">
        <v>33</v>
      </c>
      <c r="K60" s="191"/>
      <c r="L60" s="192"/>
      <c r="M60" s="78"/>
      <c r="N60" s="79"/>
      <c r="O60" s="80"/>
    </row>
    <row r="61" spans="1:15" ht="19.5" thickBot="1" x14ac:dyDescent="0.45">
      <c r="A61" s="7"/>
      <c r="B61" s="142" t="s">
        <v>35</v>
      </c>
      <c r="C61" s="143"/>
      <c r="D61" s="5">
        <f>COUNTIF(D9:D58,0)</f>
        <v>0</v>
      </c>
      <c r="E61" s="5">
        <f>COUNTIF(E9:E58,0)</f>
        <v>0</v>
      </c>
      <c r="F61" s="5">
        <f>COUNTIF(F9:F58,0)</f>
        <v>0</v>
      </c>
      <c r="G61" s="81">
        <f>G59/G8</f>
        <v>4.3330111426566349</v>
      </c>
      <c r="H61" s="82">
        <f>H59/H8</f>
        <v>3.5951010793182441</v>
      </c>
      <c r="I61" s="83">
        <f>I59/I8</f>
        <v>5.4941360613955137</v>
      </c>
      <c r="J61" s="84">
        <f>(G61-100%)*30/K59</f>
        <v>0.10492165191993603</v>
      </c>
      <c r="K61" s="84">
        <f>(H61-100%)*30/K59</f>
        <v>8.1692583819042319E-2</v>
      </c>
      <c r="L61" s="85">
        <f>(I61-100%)*30/K59</f>
        <v>0.14147332827058282</v>
      </c>
      <c r="M61" s="86"/>
      <c r="N61" s="87"/>
      <c r="O61" s="88"/>
    </row>
    <row r="62" spans="1:15" ht="19.5" thickBot="1" x14ac:dyDescent="0.45">
      <c r="A62" s="3"/>
      <c r="B62" s="140" t="s">
        <v>4</v>
      </c>
      <c r="C62" s="141"/>
      <c r="D62" s="61">
        <f>D59/(D59+D60+D61)</f>
        <v>0.54</v>
      </c>
      <c r="E62" s="56">
        <f>E59/(E59+E60+E61)</f>
        <v>0.48</v>
      </c>
      <c r="F62" s="57">
        <f>F59/(F59+F60+F61)</f>
        <v>0.44</v>
      </c>
    </row>
    <row r="64" spans="1:15" x14ac:dyDescent="0.4">
      <c r="D64" s="55"/>
      <c r="E64" s="55"/>
      <c r="F64" s="55"/>
    </row>
  </sheetData>
  <mergeCells count="11">
    <mergeCell ref="B60:C60"/>
    <mergeCell ref="G60:I60"/>
    <mergeCell ref="J60:L60"/>
    <mergeCell ref="B61:C61"/>
    <mergeCell ref="B62:C62"/>
    <mergeCell ref="B59:C59"/>
    <mergeCell ref="G6:I6"/>
    <mergeCell ref="J6:L6"/>
    <mergeCell ref="M6:O6"/>
    <mergeCell ref="J8:L8"/>
    <mergeCell ref="M8:O8"/>
  </mergeCells>
  <phoneticPr fontId="1"/>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4"/>
  <sheetViews>
    <sheetView zoomScaleNormal="100" workbookViewId="0">
      <pane xSplit="1" ySplit="8" topLeftCell="B42" activePane="bottomRight" state="frozen"/>
      <selection activeCell="B9" sqref="B9:F58"/>
      <selection pane="topRight" activeCell="B9" sqref="B9:F58"/>
      <selection pane="bottomLeft" activeCell="B9" sqref="B9:F58"/>
      <selection pane="bottomRight" activeCell="K63" sqref="K63"/>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x14ac:dyDescent="0.4">
      <c r="A1" s="1" t="s">
        <v>7</v>
      </c>
      <c r="C1" t="s">
        <v>62</v>
      </c>
    </row>
    <row r="2" spans="1:18" x14ac:dyDescent="0.4">
      <c r="A2" s="1" t="s">
        <v>8</v>
      </c>
      <c r="C2" t="s">
        <v>22</v>
      </c>
    </row>
    <row r="3" spans="1:18" x14ac:dyDescent="0.4">
      <c r="A3" s="1" t="s">
        <v>10</v>
      </c>
      <c r="C3" s="26">
        <v>100000</v>
      </c>
    </row>
    <row r="4" spans="1:18" x14ac:dyDescent="0.4">
      <c r="A4" s="1" t="s">
        <v>11</v>
      </c>
      <c r="C4" s="26" t="s">
        <v>13</v>
      </c>
    </row>
    <row r="5" spans="1:18" ht="19.5" thickBot="1" x14ac:dyDescent="0.45">
      <c r="A5" s="1" t="s">
        <v>12</v>
      </c>
      <c r="C5" s="26" t="s">
        <v>34</v>
      </c>
    </row>
    <row r="6" spans="1:18" ht="19.5" thickBot="1" x14ac:dyDescent="0.45">
      <c r="A6" s="21" t="s">
        <v>36</v>
      </c>
      <c r="B6" s="21" t="s">
        <v>37</v>
      </c>
      <c r="C6" s="21" t="s">
        <v>38</v>
      </c>
      <c r="D6" s="42" t="s">
        <v>25</v>
      </c>
      <c r="E6" s="22"/>
      <c r="F6" s="23"/>
      <c r="G6" s="140" t="s">
        <v>3</v>
      </c>
      <c r="H6" s="141"/>
      <c r="I6" s="147"/>
      <c r="J6" s="193">
        <v>16</v>
      </c>
      <c r="K6" s="194"/>
      <c r="L6" s="195"/>
      <c r="M6" s="140" t="s">
        <v>24</v>
      </c>
      <c r="N6" s="141"/>
      <c r="O6" s="147"/>
    </row>
    <row r="7" spans="1:18" ht="19.5" thickBot="1" x14ac:dyDescent="0.45">
      <c r="A7" s="24"/>
      <c r="B7" s="24" t="s">
        <v>2</v>
      </c>
      <c r="C7" s="46" t="s">
        <v>29</v>
      </c>
      <c r="D7" s="11">
        <v>1.27</v>
      </c>
      <c r="E7" s="12">
        <v>1.5</v>
      </c>
      <c r="F7" s="13">
        <v>2</v>
      </c>
      <c r="G7" s="11">
        <v>1.27</v>
      </c>
      <c r="H7" s="12">
        <v>1.5</v>
      </c>
      <c r="I7" s="13">
        <v>2</v>
      </c>
      <c r="J7" s="11">
        <v>1.27</v>
      </c>
      <c r="K7" s="12">
        <v>1.5</v>
      </c>
      <c r="L7" s="13">
        <v>2</v>
      </c>
      <c r="M7" s="11">
        <v>1.27</v>
      </c>
      <c r="N7" s="12">
        <v>1.5</v>
      </c>
      <c r="O7" s="13">
        <v>2</v>
      </c>
    </row>
    <row r="8" spans="1:18" ht="19.5" thickBot="1" x14ac:dyDescent="0.45">
      <c r="A8" s="25" t="s">
        <v>9</v>
      </c>
      <c r="B8" s="10"/>
      <c r="C8" s="43"/>
      <c r="D8" s="15"/>
      <c r="E8" s="14"/>
      <c r="F8" s="16"/>
      <c r="G8" s="17">
        <f>C3</f>
        <v>100000</v>
      </c>
      <c r="H8" s="18">
        <f>C3</f>
        <v>100000</v>
      </c>
      <c r="I8" s="19">
        <f>C3</f>
        <v>100000</v>
      </c>
      <c r="J8" s="196">
        <f>J6</f>
        <v>16</v>
      </c>
      <c r="K8" s="197"/>
      <c r="L8" s="198"/>
      <c r="M8" s="144"/>
      <c r="N8" s="145"/>
      <c r="O8" s="146"/>
    </row>
    <row r="9" spans="1:18" x14ac:dyDescent="0.4">
      <c r="A9" s="7">
        <v>1</v>
      </c>
      <c r="B9" s="100">
        <v>44160</v>
      </c>
      <c r="C9" s="101">
        <v>1</v>
      </c>
      <c r="D9" s="102">
        <v>-1</v>
      </c>
      <c r="E9" s="103">
        <v>-1</v>
      </c>
      <c r="F9" s="104">
        <v>-1</v>
      </c>
      <c r="G9" s="65">
        <f>IF(D9="","",G8+M9)</f>
        <v>84000</v>
      </c>
      <c r="H9" s="65">
        <f>IF(E9="","",H8+N9)</f>
        <v>84000</v>
      </c>
      <c r="I9" s="65">
        <f>IF(F9="","",I8+O9)</f>
        <v>84000</v>
      </c>
      <c r="J9" s="66">
        <f>IF(G8="","",G8*$J$6/100)</f>
        <v>16000</v>
      </c>
      <c r="K9" s="67">
        <f>IF(H8="","",H8*$J$6/100)</f>
        <v>16000</v>
      </c>
      <c r="L9" s="68">
        <f>IF(I8="","",I8*$J$6/100)</f>
        <v>16000</v>
      </c>
      <c r="M9" s="69">
        <f>IF(D9="","",J9*D9)</f>
        <v>-16000</v>
      </c>
      <c r="N9" s="70">
        <f t="shared" ref="M9:O24" si="0">IF(E9="","",K9*E9)</f>
        <v>-16000</v>
      </c>
      <c r="O9" s="71">
        <f t="shared" si="0"/>
        <v>-16000</v>
      </c>
      <c r="P9" s="35"/>
      <c r="Q9" s="35"/>
      <c r="R9" s="35"/>
    </row>
    <row r="10" spans="1:18" x14ac:dyDescent="0.4">
      <c r="A10" s="7">
        <v>2</v>
      </c>
      <c r="B10" s="105">
        <v>44062</v>
      </c>
      <c r="C10" s="106">
        <v>2</v>
      </c>
      <c r="D10" s="107">
        <v>-1</v>
      </c>
      <c r="E10" s="98">
        <v>-1</v>
      </c>
      <c r="F10" s="62">
        <v>-1</v>
      </c>
      <c r="G10" s="65">
        <f t="shared" ref="G10:I25" si="1">IF(D10="","",G9+M10)</f>
        <v>70560</v>
      </c>
      <c r="H10" s="65">
        <f t="shared" si="1"/>
        <v>70560</v>
      </c>
      <c r="I10" s="65">
        <f t="shared" si="1"/>
        <v>70560</v>
      </c>
      <c r="J10" s="66">
        <f t="shared" ref="J10:L25" si="2">IF(G9="","",G9*$J$6/100)</f>
        <v>13440</v>
      </c>
      <c r="K10" s="67">
        <f t="shared" si="2"/>
        <v>13440</v>
      </c>
      <c r="L10" s="68">
        <f t="shared" si="2"/>
        <v>13440</v>
      </c>
      <c r="M10" s="66">
        <f t="shared" si="0"/>
        <v>-13440</v>
      </c>
      <c r="N10" s="67">
        <f t="shared" si="0"/>
        <v>-13440</v>
      </c>
      <c r="O10" s="68">
        <f t="shared" si="0"/>
        <v>-13440</v>
      </c>
      <c r="P10" s="35"/>
      <c r="Q10" s="35"/>
      <c r="R10" s="35"/>
    </row>
    <row r="11" spans="1:18" x14ac:dyDescent="0.4">
      <c r="A11" s="7">
        <v>3</v>
      </c>
      <c r="B11" s="105">
        <v>43999</v>
      </c>
      <c r="C11" s="106">
        <v>2</v>
      </c>
      <c r="D11" s="107">
        <v>1.27</v>
      </c>
      <c r="E11" s="98">
        <v>1.5</v>
      </c>
      <c r="F11" s="62">
        <v>2</v>
      </c>
      <c r="G11" s="65">
        <f t="shared" si="1"/>
        <v>84897.792000000001</v>
      </c>
      <c r="H11" s="65">
        <f t="shared" si="1"/>
        <v>87494.399999999994</v>
      </c>
      <c r="I11" s="65">
        <f t="shared" si="1"/>
        <v>93139.199999999997</v>
      </c>
      <c r="J11" s="66">
        <f t="shared" si="2"/>
        <v>11289.6</v>
      </c>
      <c r="K11" s="67">
        <f t="shared" si="2"/>
        <v>11289.6</v>
      </c>
      <c r="L11" s="68">
        <f t="shared" si="2"/>
        <v>11289.6</v>
      </c>
      <c r="M11" s="66">
        <f t="shared" si="0"/>
        <v>14337.792000000001</v>
      </c>
      <c r="N11" s="67">
        <f t="shared" si="0"/>
        <v>16934.400000000001</v>
      </c>
      <c r="O11" s="68">
        <f t="shared" si="0"/>
        <v>22579.200000000001</v>
      </c>
      <c r="P11" s="35"/>
      <c r="Q11" s="35"/>
      <c r="R11" s="35"/>
    </row>
    <row r="12" spans="1:18" x14ac:dyDescent="0.4">
      <c r="A12" s="7">
        <v>4</v>
      </c>
      <c r="B12" s="105">
        <v>43993</v>
      </c>
      <c r="C12" s="106">
        <v>2</v>
      </c>
      <c r="D12" s="107">
        <v>1.27</v>
      </c>
      <c r="E12" s="98">
        <v>1.5</v>
      </c>
      <c r="F12" s="62">
        <v>2</v>
      </c>
      <c r="G12" s="65">
        <f t="shared" si="1"/>
        <v>102149.0233344</v>
      </c>
      <c r="H12" s="65">
        <f t="shared" si="1"/>
        <v>108493.056</v>
      </c>
      <c r="I12" s="65">
        <f t="shared" si="1"/>
        <v>122943.74399999999</v>
      </c>
      <c r="J12" s="66">
        <f t="shared" si="2"/>
        <v>13583.646720000001</v>
      </c>
      <c r="K12" s="67">
        <f t="shared" si="2"/>
        <v>13999.103999999999</v>
      </c>
      <c r="L12" s="68">
        <f t="shared" si="2"/>
        <v>14902.271999999999</v>
      </c>
      <c r="M12" s="66">
        <f t="shared" si="0"/>
        <v>17251.231334399999</v>
      </c>
      <c r="N12" s="67">
        <f t="shared" si="0"/>
        <v>20998.655999999999</v>
      </c>
      <c r="O12" s="68">
        <f t="shared" si="0"/>
        <v>29804.543999999998</v>
      </c>
      <c r="P12" s="35"/>
      <c r="Q12" s="35"/>
      <c r="R12" s="35"/>
    </row>
    <row r="13" spans="1:18" x14ac:dyDescent="0.4">
      <c r="A13" s="7">
        <v>5</v>
      </c>
      <c r="B13" s="105">
        <v>43941</v>
      </c>
      <c r="C13" s="106">
        <v>1</v>
      </c>
      <c r="D13" s="107">
        <v>-1</v>
      </c>
      <c r="E13" s="98">
        <v>-1</v>
      </c>
      <c r="F13" s="62">
        <v>-1</v>
      </c>
      <c r="G13" s="65">
        <f t="shared" si="1"/>
        <v>85805.179600895994</v>
      </c>
      <c r="H13" s="65">
        <f t="shared" si="1"/>
        <v>91134.16704</v>
      </c>
      <c r="I13" s="65">
        <f t="shared" si="1"/>
        <v>103272.74496</v>
      </c>
      <c r="J13" s="66">
        <f t="shared" si="2"/>
        <v>16343.843733504</v>
      </c>
      <c r="K13" s="67">
        <f t="shared" si="2"/>
        <v>17358.88896</v>
      </c>
      <c r="L13" s="68">
        <f t="shared" si="2"/>
        <v>19670.999039999999</v>
      </c>
      <c r="M13" s="66">
        <f t="shared" si="0"/>
        <v>-16343.843733504</v>
      </c>
      <c r="N13" s="67">
        <f t="shared" si="0"/>
        <v>-17358.88896</v>
      </c>
      <c r="O13" s="68">
        <f t="shared" si="0"/>
        <v>-19670.999039999999</v>
      </c>
      <c r="P13" s="35"/>
      <c r="Q13" s="35"/>
      <c r="R13" s="35"/>
    </row>
    <row r="14" spans="1:18" x14ac:dyDescent="0.4">
      <c r="A14" s="7">
        <v>6</v>
      </c>
      <c r="B14" s="105">
        <v>43920</v>
      </c>
      <c r="C14" s="106">
        <v>2</v>
      </c>
      <c r="D14" s="107">
        <v>1.27</v>
      </c>
      <c r="E14" s="98">
        <v>1.5</v>
      </c>
      <c r="F14" s="63">
        <v>2</v>
      </c>
      <c r="G14" s="65">
        <f t="shared" si="1"/>
        <v>103240.79209579807</v>
      </c>
      <c r="H14" s="65">
        <f t="shared" si="1"/>
        <v>113006.3671296</v>
      </c>
      <c r="I14" s="65">
        <f t="shared" si="1"/>
        <v>136320.02334720001</v>
      </c>
      <c r="J14" s="66">
        <f t="shared" si="2"/>
        <v>13728.828736143359</v>
      </c>
      <c r="K14" s="67">
        <f t="shared" si="2"/>
        <v>14581.4667264</v>
      </c>
      <c r="L14" s="68">
        <f t="shared" si="2"/>
        <v>16523.6391936</v>
      </c>
      <c r="M14" s="66">
        <f t="shared" si="0"/>
        <v>17435.612494902067</v>
      </c>
      <c r="N14" s="67">
        <f t="shared" si="0"/>
        <v>21872.200089599999</v>
      </c>
      <c r="O14" s="68">
        <f t="shared" si="0"/>
        <v>33047.2783872</v>
      </c>
      <c r="P14" s="35"/>
      <c r="Q14" s="35"/>
      <c r="R14" s="35"/>
    </row>
    <row r="15" spans="1:18" x14ac:dyDescent="0.4">
      <c r="A15" s="7">
        <v>7</v>
      </c>
      <c r="B15" s="105">
        <v>43885</v>
      </c>
      <c r="C15" s="106">
        <v>2</v>
      </c>
      <c r="D15" s="107">
        <v>1.27</v>
      </c>
      <c r="E15" s="98">
        <v>1.5</v>
      </c>
      <c r="F15" s="62">
        <v>2</v>
      </c>
      <c r="G15" s="65">
        <f t="shared" si="1"/>
        <v>124219.32104966423</v>
      </c>
      <c r="H15" s="65">
        <f t="shared" si="1"/>
        <v>140127.89524070401</v>
      </c>
      <c r="I15" s="65">
        <f t="shared" si="1"/>
        <v>179942.43081830401</v>
      </c>
      <c r="J15" s="66">
        <f t="shared" si="2"/>
        <v>16518.52673532769</v>
      </c>
      <c r="K15" s="67">
        <f t="shared" si="2"/>
        <v>18081.018740735999</v>
      </c>
      <c r="L15" s="68">
        <f t="shared" si="2"/>
        <v>21811.203735552001</v>
      </c>
      <c r="M15" s="66">
        <f t="shared" si="0"/>
        <v>20978.528953866167</v>
      </c>
      <c r="N15" s="67">
        <f t="shared" si="0"/>
        <v>27121.528111103999</v>
      </c>
      <c r="O15" s="68">
        <f t="shared" si="0"/>
        <v>43622.407471104001</v>
      </c>
      <c r="P15" s="35"/>
      <c r="Q15" s="35"/>
      <c r="R15" s="35"/>
    </row>
    <row r="16" spans="1:18" x14ac:dyDescent="0.4">
      <c r="A16" s="7">
        <v>8</v>
      </c>
      <c r="B16" s="105">
        <v>43882</v>
      </c>
      <c r="C16" s="106">
        <v>1</v>
      </c>
      <c r="D16" s="107">
        <v>-1</v>
      </c>
      <c r="E16" s="98">
        <v>-1</v>
      </c>
      <c r="F16" s="62">
        <v>-1</v>
      </c>
      <c r="G16" s="65">
        <f t="shared" si="1"/>
        <v>104344.22968171796</v>
      </c>
      <c r="H16" s="65">
        <f t="shared" si="1"/>
        <v>117707.43200219136</v>
      </c>
      <c r="I16" s="65">
        <f t="shared" si="1"/>
        <v>151151.64188737539</v>
      </c>
      <c r="J16" s="66">
        <f t="shared" si="2"/>
        <v>19875.091367946276</v>
      </c>
      <c r="K16" s="67">
        <f t="shared" si="2"/>
        <v>22420.463238512642</v>
      </c>
      <c r="L16" s="68">
        <f t="shared" si="2"/>
        <v>28790.78893092864</v>
      </c>
      <c r="M16" s="66">
        <f t="shared" si="0"/>
        <v>-19875.091367946276</v>
      </c>
      <c r="N16" s="67">
        <f t="shared" si="0"/>
        <v>-22420.463238512642</v>
      </c>
      <c r="O16" s="68">
        <f t="shared" si="0"/>
        <v>-28790.78893092864</v>
      </c>
      <c r="P16" s="35"/>
      <c r="Q16" s="35"/>
      <c r="R16" s="35"/>
    </row>
    <row r="17" spans="1:18" x14ac:dyDescent="0.4">
      <c r="A17" s="7">
        <v>9</v>
      </c>
      <c r="B17" s="105">
        <v>43864</v>
      </c>
      <c r="C17" s="106">
        <v>1</v>
      </c>
      <c r="D17" s="107">
        <v>-1</v>
      </c>
      <c r="E17" s="98">
        <v>-1</v>
      </c>
      <c r="F17" s="62">
        <v>-1</v>
      </c>
      <c r="G17" s="65">
        <f t="shared" si="1"/>
        <v>87649.15293264309</v>
      </c>
      <c r="H17" s="65">
        <f t="shared" si="1"/>
        <v>98874.242881840735</v>
      </c>
      <c r="I17" s="65">
        <f t="shared" si="1"/>
        <v>126967.37918539533</v>
      </c>
      <c r="J17" s="66">
        <f t="shared" si="2"/>
        <v>16695.076749074873</v>
      </c>
      <c r="K17" s="67">
        <f t="shared" si="2"/>
        <v>18833.189120350617</v>
      </c>
      <c r="L17" s="68">
        <f t="shared" si="2"/>
        <v>24184.26270198006</v>
      </c>
      <c r="M17" s="66">
        <f t="shared" si="0"/>
        <v>-16695.076749074873</v>
      </c>
      <c r="N17" s="67">
        <f t="shared" si="0"/>
        <v>-18833.189120350617</v>
      </c>
      <c r="O17" s="68">
        <f t="shared" si="0"/>
        <v>-24184.26270198006</v>
      </c>
      <c r="P17" s="64"/>
      <c r="Q17" s="35"/>
      <c r="R17" s="35"/>
    </row>
    <row r="18" spans="1:18" x14ac:dyDescent="0.4">
      <c r="A18" s="7">
        <v>10</v>
      </c>
      <c r="B18" s="105">
        <v>43853</v>
      </c>
      <c r="C18" s="106">
        <v>2</v>
      </c>
      <c r="D18" s="107">
        <v>1.27</v>
      </c>
      <c r="E18" s="98">
        <v>1.5</v>
      </c>
      <c r="F18" s="63">
        <v>2</v>
      </c>
      <c r="G18" s="65">
        <f t="shared" si="1"/>
        <v>105459.46080855616</v>
      </c>
      <c r="H18" s="65">
        <f t="shared" si="1"/>
        <v>122604.06117348251</v>
      </c>
      <c r="I18" s="65">
        <f>IF(F18="","",I17+O18)</f>
        <v>167596.94052472184</v>
      </c>
      <c r="J18" s="66">
        <f t="shared" si="2"/>
        <v>14023.864469222894</v>
      </c>
      <c r="K18" s="67">
        <f t="shared" si="2"/>
        <v>15819.878861094518</v>
      </c>
      <c r="L18" s="68">
        <f>IF(I17="","",I17*$J$6/100)</f>
        <v>20314.780669663254</v>
      </c>
      <c r="M18" s="66">
        <f t="shared" si="0"/>
        <v>17810.307875913077</v>
      </c>
      <c r="N18" s="67">
        <f t="shared" si="0"/>
        <v>23729.818291641775</v>
      </c>
      <c r="O18" s="68">
        <f t="shared" si="0"/>
        <v>40629.561339326508</v>
      </c>
      <c r="P18" s="35"/>
      <c r="Q18" s="35"/>
      <c r="R18" s="35"/>
    </row>
    <row r="19" spans="1:18" x14ac:dyDescent="0.4">
      <c r="A19" s="7">
        <v>11</v>
      </c>
      <c r="B19" s="199">
        <v>43816</v>
      </c>
      <c r="C19" s="106">
        <v>1</v>
      </c>
      <c r="D19" s="107">
        <v>-1</v>
      </c>
      <c r="E19" s="98">
        <v>-1</v>
      </c>
      <c r="F19" s="62">
        <v>-1</v>
      </c>
      <c r="G19" s="65">
        <f t="shared" si="1"/>
        <v>88585.947079187172</v>
      </c>
      <c r="H19" s="65">
        <f t="shared" si="1"/>
        <v>102987.41138572531</v>
      </c>
      <c r="I19" s="65">
        <f t="shared" si="1"/>
        <v>140781.43004076634</v>
      </c>
      <c r="J19" s="66">
        <f t="shared" si="2"/>
        <v>16873.513729368988</v>
      </c>
      <c r="K19" s="67">
        <f t="shared" si="2"/>
        <v>19616.6497877572</v>
      </c>
      <c r="L19" s="68">
        <f t="shared" si="2"/>
        <v>26815.510483955495</v>
      </c>
      <c r="M19" s="66">
        <f t="shared" si="0"/>
        <v>-16873.513729368988</v>
      </c>
      <c r="N19" s="67">
        <f t="shared" si="0"/>
        <v>-19616.6497877572</v>
      </c>
      <c r="O19" s="68">
        <f t="shared" si="0"/>
        <v>-26815.510483955495</v>
      </c>
      <c r="P19" s="64"/>
      <c r="Q19" s="35"/>
      <c r="R19" s="35"/>
    </row>
    <row r="20" spans="1:18" x14ac:dyDescent="0.4">
      <c r="A20" s="7">
        <v>12</v>
      </c>
      <c r="B20" s="105">
        <v>44174</v>
      </c>
      <c r="C20" s="106">
        <v>2</v>
      </c>
      <c r="D20" s="107">
        <v>-1</v>
      </c>
      <c r="E20" s="98">
        <v>-1</v>
      </c>
      <c r="F20" s="62">
        <v>-1</v>
      </c>
      <c r="G20" s="65">
        <f t="shared" si="1"/>
        <v>74412.195546517221</v>
      </c>
      <c r="H20" s="65">
        <f t="shared" si="1"/>
        <v>86509.42556400926</v>
      </c>
      <c r="I20" s="65">
        <f t="shared" si="1"/>
        <v>118256.40123424372</v>
      </c>
      <c r="J20" s="66">
        <f t="shared" si="2"/>
        <v>14173.751532669947</v>
      </c>
      <c r="K20" s="67">
        <f t="shared" si="2"/>
        <v>16477.985821716051</v>
      </c>
      <c r="L20" s="68">
        <f t="shared" si="2"/>
        <v>22525.028806522616</v>
      </c>
      <c r="M20" s="66">
        <f t="shared" si="0"/>
        <v>-14173.751532669947</v>
      </c>
      <c r="N20" s="67">
        <f t="shared" si="0"/>
        <v>-16477.985821716051</v>
      </c>
      <c r="O20" s="68">
        <f t="shared" si="0"/>
        <v>-22525.028806522616</v>
      </c>
      <c r="P20" s="35"/>
      <c r="Q20" s="35"/>
      <c r="R20" s="35"/>
    </row>
    <row r="21" spans="1:18" x14ac:dyDescent="0.4">
      <c r="A21" s="7">
        <v>13</v>
      </c>
      <c r="B21" s="105">
        <v>44167</v>
      </c>
      <c r="C21" s="106">
        <v>1</v>
      </c>
      <c r="D21" s="107">
        <v>-1</v>
      </c>
      <c r="E21" s="98">
        <v>-1</v>
      </c>
      <c r="F21" s="62">
        <v>-1</v>
      </c>
      <c r="G21" s="65">
        <f t="shared" si="1"/>
        <v>62506.244259074469</v>
      </c>
      <c r="H21" s="65">
        <f t="shared" si="1"/>
        <v>72667.917473767782</v>
      </c>
      <c r="I21" s="65">
        <f t="shared" si="1"/>
        <v>99335.377036764723</v>
      </c>
      <c r="J21" s="66">
        <f t="shared" si="2"/>
        <v>11905.951287442755</v>
      </c>
      <c r="K21" s="67">
        <f t="shared" si="2"/>
        <v>13841.508090241481</v>
      </c>
      <c r="L21" s="68">
        <f t="shared" si="2"/>
        <v>18921.024197478997</v>
      </c>
      <c r="M21" s="66">
        <f t="shared" si="0"/>
        <v>-11905.951287442755</v>
      </c>
      <c r="N21" s="67">
        <f t="shared" si="0"/>
        <v>-13841.508090241481</v>
      </c>
      <c r="O21" s="68">
        <f t="shared" si="0"/>
        <v>-18921.024197478997</v>
      </c>
      <c r="P21" s="64"/>
      <c r="Q21" s="35"/>
      <c r="R21" s="35"/>
    </row>
    <row r="22" spans="1:18" x14ac:dyDescent="0.4">
      <c r="A22" s="7">
        <v>14</v>
      </c>
      <c r="B22" s="105">
        <v>44162</v>
      </c>
      <c r="C22" s="106">
        <v>1</v>
      </c>
      <c r="D22" s="107">
        <v>1.27</v>
      </c>
      <c r="E22" s="98">
        <v>1.5</v>
      </c>
      <c r="F22" s="62">
        <v>2</v>
      </c>
      <c r="G22" s="65">
        <f t="shared" si="1"/>
        <v>75207.513092518406</v>
      </c>
      <c r="H22" s="65">
        <f t="shared" si="1"/>
        <v>90108.217667472054</v>
      </c>
      <c r="I22" s="65">
        <f t="shared" si="1"/>
        <v>131122.69768852944</v>
      </c>
      <c r="J22" s="66">
        <f t="shared" si="2"/>
        <v>10000.999081451915</v>
      </c>
      <c r="K22" s="67">
        <f t="shared" si="2"/>
        <v>11626.866795802845</v>
      </c>
      <c r="L22" s="68">
        <f t="shared" si="2"/>
        <v>15893.660325882356</v>
      </c>
      <c r="M22" s="66">
        <f t="shared" si="0"/>
        <v>12701.268833443932</v>
      </c>
      <c r="N22" s="67">
        <f t="shared" si="0"/>
        <v>17440.300193704268</v>
      </c>
      <c r="O22" s="68">
        <f t="shared" si="0"/>
        <v>31787.320651764712</v>
      </c>
      <c r="P22" s="35"/>
      <c r="Q22" s="35"/>
      <c r="R22" s="35"/>
    </row>
    <row r="23" spans="1:18" x14ac:dyDescent="0.4">
      <c r="A23" s="7">
        <v>15</v>
      </c>
      <c r="B23" s="105">
        <v>44156</v>
      </c>
      <c r="C23" s="106">
        <v>2</v>
      </c>
      <c r="D23" s="107">
        <v>-1</v>
      </c>
      <c r="E23" s="98">
        <v>-1</v>
      </c>
      <c r="F23" s="62">
        <v>-1</v>
      </c>
      <c r="G23" s="65">
        <f t="shared" si="1"/>
        <v>63174.31099771546</v>
      </c>
      <c r="H23" s="65">
        <f t="shared" si="1"/>
        <v>75690.902840676528</v>
      </c>
      <c r="I23" s="65">
        <f t="shared" si="1"/>
        <v>110143.06605836473</v>
      </c>
      <c r="J23" s="66">
        <f t="shared" si="2"/>
        <v>12033.202094802946</v>
      </c>
      <c r="K23" s="67">
        <f t="shared" si="2"/>
        <v>14417.314826795529</v>
      </c>
      <c r="L23" s="68">
        <f t="shared" si="2"/>
        <v>20979.631630164709</v>
      </c>
      <c r="M23" s="66">
        <f t="shared" si="0"/>
        <v>-12033.202094802946</v>
      </c>
      <c r="N23" s="67">
        <f t="shared" si="0"/>
        <v>-14417.314826795529</v>
      </c>
      <c r="O23" s="68">
        <f t="shared" si="0"/>
        <v>-20979.631630164709</v>
      </c>
      <c r="P23" s="35"/>
      <c r="Q23" s="35"/>
      <c r="R23" s="35"/>
    </row>
    <row r="24" spans="1:18" x14ac:dyDescent="0.4">
      <c r="A24" s="7">
        <v>16</v>
      </c>
      <c r="B24" s="105">
        <v>44134</v>
      </c>
      <c r="C24" s="106">
        <v>1</v>
      </c>
      <c r="D24" s="107">
        <v>1.27</v>
      </c>
      <c r="E24" s="98">
        <v>1.5</v>
      </c>
      <c r="F24" s="63">
        <v>2</v>
      </c>
      <c r="G24" s="65">
        <f t="shared" si="1"/>
        <v>76011.330992451243</v>
      </c>
      <c r="H24" s="65">
        <f t="shared" si="1"/>
        <v>93856.7195224389</v>
      </c>
      <c r="I24" s="65">
        <f t="shared" si="1"/>
        <v>145388.84719704144</v>
      </c>
      <c r="J24" s="66">
        <f t="shared" si="2"/>
        <v>10107.889759634474</v>
      </c>
      <c r="K24" s="67">
        <f t="shared" si="2"/>
        <v>12110.544454508245</v>
      </c>
      <c r="L24" s="68">
        <f t="shared" si="2"/>
        <v>17622.890569338357</v>
      </c>
      <c r="M24" s="66">
        <f t="shared" si="0"/>
        <v>12837.019994735781</v>
      </c>
      <c r="N24" s="67">
        <f t="shared" si="0"/>
        <v>18165.816681762368</v>
      </c>
      <c r="O24" s="68">
        <f t="shared" si="0"/>
        <v>35245.781138676713</v>
      </c>
      <c r="P24" s="35"/>
      <c r="Q24" s="35"/>
      <c r="R24" s="35"/>
    </row>
    <row r="25" spans="1:18" x14ac:dyDescent="0.4">
      <c r="A25" s="7">
        <v>17</v>
      </c>
      <c r="B25" s="105">
        <v>44122</v>
      </c>
      <c r="C25" s="106">
        <v>1</v>
      </c>
      <c r="D25" s="107">
        <v>1.27</v>
      </c>
      <c r="E25" s="98">
        <v>1.5</v>
      </c>
      <c r="F25" s="62">
        <v>-1</v>
      </c>
      <c r="G25" s="65">
        <f t="shared" si="1"/>
        <v>91456.833450117338</v>
      </c>
      <c r="H25" s="65">
        <f t="shared" si="1"/>
        <v>116382.33220782423</v>
      </c>
      <c r="I25" s="65">
        <f t="shared" si="1"/>
        <v>122126.6316455148</v>
      </c>
      <c r="J25" s="66">
        <f t="shared" si="2"/>
        <v>12161.812958792199</v>
      </c>
      <c r="K25" s="67">
        <f t="shared" si="2"/>
        <v>15017.075123590224</v>
      </c>
      <c r="L25" s="68">
        <f t="shared" si="2"/>
        <v>23262.215551526631</v>
      </c>
      <c r="M25" s="66">
        <f t="shared" ref="M25:O58" si="3">IF(D25="","",J25*D25)</f>
        <v>15445.502457666093</v>
      </c>
      <c r="N25" s="67">
        <f t="shared" si="3"/>
        <v>22525.612685385335</v>
      </c>
      <c r="O25" s="68">
        <f t="shared" si="3"/>
        <v>-23262.215551526631</v>
      </c>
      <c r="P25" s="35"/>
      <c r="Q25" s="35"/>
      <c r="R25" s="35"/>
    </row>
    <row r="26" spans="1:18" x14ac:dyDescent="0.4">
      <c r="A26" s="7">
        <v>18</v>
      </c>
      <c r="B26" s="105">
        <v>44114</v>
      </c>
      <c r="C26" s="106">
        <v>1</v>
      </c>
      <c r="D26" s="107">
        <v>1.27</v>
      </c>
      <c r="E26" s="98">
        <v>1.5</v>
      </c>
      <c r="F26" s="63">
        <v>2</v>
      </c>
      <c r="G26" s="65">
        <f t="shared" ref="G26:I41" si="4">IF(D26="","",G25+M26)</f>
        <v>110040.86200718119</v>
      </c>
      <c r="H26" s="65">
        <f t="shared" si="4"/>
        <v>144314.09193770206</v>
      </c>
      <c r="I26" s="65">
        <f t="shared" si="4"/>
        <v>161207.15377207953</v>
      </c>
      <c r="J26" s="66">
        <f t="shared" ref="J26:L45" si="5">IF(G25="","",G25*$J$6/100)</f>
        <v>14633.093352018774</v>
      </c>
      <c r="K26" s="67">
        <f t="shared" si="5"/>
        <v>18621.173153251879</v>
      </c>
      <c r="L26" s="68">
        <f t="shared" si="5"/>
        <v>19540.261063282367</v>
      </c>
      <c r="M26" s="66">
        <f t="shared" si="3"/>
        <v>18584.028557063844</v>
      </c>
      <c r="N26" s="67">
        <f t="shared" si="3"/>
        <v>27931.75972987782</v>
      </c>
      <c r="O26" s="68">
        <f t="shared" si="3"/>
        <v>39080.522126564734</v>
      </c>
      <c r="P26" s="35"/>
      <c r="Q26" s="35"/>
      <c r="R26" s="35"/>
    </row>
    <row r="27" spans="1:18" x14ac:dyDescent="0.4">
      <c r="A27" s="7">
        <v>19</v>
      </c>
      <c r="B27" s="105">
        <v>44099</v>
      </c>
      <c r="C27" s="106">
        <v>2</v>
      </c>
      <c r="D27" s="107">
        <v>1.27</v>
      </c>
      <c r="E27" s="98">
        <v>-1</v>
      </c>
      <c r="F27" s="62">
        <v>-1</v>
      </c>
      <c r="G27" s="65">
        <f t="shared" si="4"/>
        <v>132401.1651670404</v>
      </c>
      <c r="H27" s="65">
        <f t="shared" si="4"/>
        <v>121223.83722766973</v>
      </c>
      <c r="I27" s="65">
        <f t="shared" si="4"/>
        <v>135414.00916854682</v>
      </c>
      <c r="J27" s="66">
        <f t="shared" si="5"/>
        <v>17606.537921148989</v>
      </c>
      <c r="K27" s="67">
        <f t="shared" si="5"/>
        <v>23090.254710032328</v>
      </c>
      <c r="L27" s="68">
        <f t="shared" si="5"/>
        <v>25793.144603532724</v>
      </c>
      <c r="M27" s="66">
        <f t="shared" si="3"/>
        <v>22360.303159859217</v>
      </c>
      <c r="N27" s="67">
        <f t="shared" si="3"/>
        <v>-23090.254710032328</v>
      </c>
      <c r="O27" s="68">
        <f t="shared" si="3"/>
        <v>-25793.144603532724</v>
      </c>
      <c r="P27" s="35"/>
      <c r="Q27" s="35"/>
      <c r="R27" s="35"/>
    </row>
    <row r="28" spans="1:18" x14ac:dyDescent="0.4">
      <c r="A28" s="7">
        <v>20</v>
      </c>
      <c r="B28" s="105">
        <v>44094</v>
      </c>
      <c r="C28" s="106">
        <v>2</v>
      </c>
      <c r="D28" s="107">
        <v>1.27</v>
      </c>
      <c r="E28" s="98">
        <v>1.5</v>
      </c>
      <c r="F28" s="63">
        <v>2</v>
      </c>
      <c r="G28" s="65">
        <f t="shared" si="4"/>
        <v>159305.08192898301</v>
      </c>
      <c r="H28" s="65">
        <f t="shared" si="4"/>
        <v>150317.55816231048</v>
      </c>
      <c r="I28" s="65">
        <f t="shared" si="4"/>
        <v>178746.4921024818</v>
      </c>
      <c r="J28" s="66">
        <f t="shared" si="5"/>
        <v>21184.186426726465</v>
      </c>
      <c r="K28" s="67">
        <f t="shared" si="5"/>
        <v>19395.813956427159</v>
      </c>
      <c r="L28" s="68">
        <f t="shared" si="5"/>
        <v>21666.241466967491</v>
      </c>
      <c r="M28" s="66">
        <f t="shared" si="3"/>
        <v>26903.916761942612</v>
      </c>
      <c r="N28" s="67">
        <f t="shared" si="3"/>
        <v>29093.72093464074</v>
      </c>
      <c r="O28" s="68">
        <f t="shared" si="3"/>
        <v>43332.482933934982</v>
      </c>
      <c r="P28" s="35"/>
      <c r="Q28" s="35"/>
      <c r="R28" s="35"/>
    </row>
    <row r="29" spans="1:18" x14ac:dyDescent="0.4">
      <c r="A29" s="7">
        <v>21</v>
      </c>
      <c r="B29" s="105">
        <v>44094</v>
      </c>
      <c r="C29" s="106">
        <v>2</v>
      </c>
      <c r="D29" s="107">
        <v>1.27</v>
      </c>
      <c r="E29" s="98">
        <v>1.5</v>
      </c>
      <c r="F29" s="63">
        <v>2</v>
      </c>
      <c r="G29" s="65">
        <f t="shared" si="4"/>
        <v>191675.87457695237</v>
      </c>
      <c r="H29" s="65">
        <f t="shared" si="4"/>
        <v>186393.77212126501</v>
      </c>
      <c r="I29" s="65">
        <f t="shared" si="4"/>
        <v>235945.36957527598</v>
      </c>
      <c r="J29" s="66">
        <f t="shared" si="5"/>
        <v>25488.813108637281</v>
      </c>
      <c r="K29" s="67">
        <f t="shared" si="5"/>
        <v>24050.809305969677</v>
      </c>
      <c r="L29" s="68">
        <f t="shared" si="5"/>
        <v>28599.438736397089</v>
      </c>
      <c r="M29" s="66">
        <f t="shared" si="3"/>
        <v>32370.792647969349</v>
      </c>
      <c r="N29" s="67">
        <f t="shared" si="3"/>
        <v>36076.213958954511</v>
      </c>
      <c r="O29" s="68">
        <f t="shared" si="3"/>
        <v>57198.877472794178</v>
      </c>
      <c r="P29" s="35"/>
      <c r="Q29" s="35"/>
      <c r="R29" s="35"/>
    </row>
    <row r="30" spans="1:18" x14ac:dyDescent="0.4">
      <c r="A30" s="7">
        <v>22</v>
      </c>
      <c r="B30" s="105">
        <v>44066</v>
      </c>
      <c r="C30" s="106">
        <v>2</v>
      </c>
      <c r="D30" s="107">
        <v>1.27</v>
      </c>
      <c r="E30" s="98">
        <v>1.5</v>
      </c>
      <c r="F30" s="63">
        <v>2</v>
      </c>
      <c r="G30" s="65">
        <f t="shared" si="4"/>
        <v>230624.41229098907</v>
      </c>
      <c r="H30" s="65">
        <f t="shared" si="4"/>
        <v>231128.27743036862</v>
      </c>
      <c r="I30" s="65">
        <f t="shared" si="4"/>
        <v>311447.8878393643</v>
      </c>
      <c r="J30" s="66">
        <f t="shared" si="5"/>
        <v>30668.139932312377</v>
      </c>
      <c r="K30" s="67">
        <f t="shared" si="5"/>
        <v>29823.003539402402</v>
      </c>
      <c r="L30" s="68">
        <f t="shared" si="5"/>
        <v>37751.259132044157</v>
      </c>
      <c r="M30" s="66">
        <f t="shared" si="3"/>
        <v>38948.53771403672</v>
      </c>
      <c r="N30" s="67">
        <f t="shared" si="3"/>
        <v>44734.505309103602</v>
      </c>
      <c r="O30" s="68">
        <f t="shared" si="3"/>
        <v>75502.518264088314</v>
      </c>
      <c r="P30" s="35"/>
      <c r="Q30" s="35"/>
      <c r="R30" s="35"/>
    </row>
    <row r="31" spans="1:18" x14ac:dyDescent="0.4">
      <c r="A31" s="7">
        <v>23</v>
      </c>
      <c r="B31" s="105">
        <v>44058</v>
      </c>
      <c r="C31" s="106">
        <v>2</v>
      </c>
      <c r="D31" s="107">
        <v>1.27</v>
      </c>
      <c r="E31" s="98">
        <v>1.5</v>
      </c>
      <c r="F31" s="62">
        <v>2</v>
      </c>
      <c r="G31" s="65">
        <f t="shared" si="4"/>
        <v>277487.29286851804</v>
      </c>
      <c r="H31" s="65">
        <f t="shared" si="4"/>
        <v>286599.0640136571</v>
      </c>
      <c r="I31" s="65">
        <f t="shared" si="4"/>
        <v>411111.2119479609</v>
      </c>
      <c r="J31" s="66">
        <f t="shared" si="5"/>
        <v>36899.905966558254</v>
      </c>
      <c r="K31" s="67">
        <f t="shared" si="5"/>
        <v>36980.524388858976</v>
      </c>
      <c r="L31" s="68">
        <f t="shared" si="5"/>
        <v>49831.662054298286</v>
      </c>
      <c r="M31" s="66">
        <f t="shared" si="3"/>
        <v>46862.88057752898</v>
      </c>
      <c r="N31" s="67">
        <f t="shared" si="3"/>
        <v>55470.786583288464</v>
      </c>
      <c r="O31" s="68">
        <f t="shared" si="3"/>
        <v>99663.324108596571</v>
      </c>
      <c r="P31" s="35"/>
      <c r="Q31" s="35"/>
      <c r="R31" s="35"/>
    </row>
    <row r="32" spans="1:18" x14ac:dyDescent="0.4">
      <c r="A32" s="7">
        <v>24</v>
      </c>
      <c r="B32" s="105">
        <v>44014</v>
      </c>
      <c r="C32" s="106">
        <v>2</v>
      </c>
      <c r="D32" s="107">
        <v>1.27</v>
      </c>
      <c r="E32" s="98">
        <v>1.5</v>
      </c>
      <c r="F32" s="63">
        <v>2</v>
      </c>
      <c r="G32" s="65">
        <f t="shared" si="4"/>
        <v>333872.71077940089</v>
      </c>
      <c r="H32" s="65">
        <f t="shared" si="4"/>
        <v>355382.8393769348</v>
      </c>
      <c r="I32" s="65">
        <f t="shared" si="4"/>
        <v>542666.79977130843</v>
      </c>
      <c r="J32" s="66">
        <f t="shared" si="5"/>
        <v>44397.966858962885</v>
      </c>
      <c r="K32" s="67">
        <f t="shared" si="5"/>
        <v>45855.850242185137</v>
      </c>
      <c r="L32" s="68">
        <f t="shared" si="5"/>
        <v>65777.79391167374</v>
      </c>
      <c r="M32" s="66">
        <f t="shared" si="3"/>
        <v>56385.417910882868</v>
      </c>
      <c r="N32" s="67">
        <f t="shared" si="3"/>
        <v>68783.775363277702</v>
      </c>
      <c r="O32" s="68">
        <f t="shared" si="3"/>
        <v>131555.58782334748</v>
      </c>
      <c r="P32" s="35"/>
      <c r="Q32" s="35"/>
      <c r="R32" s="35"/>
    </row>
    <row r="33" spans="1:18" x14ac:dyDescent="0.4">
      <c r="A33" s="7">
        <v>25</v>
      </c>
      <c r="B33" s="105">
        <v>43994</v>
      </c>
      <c r="C33" s="106">
        <v>2</v>
      </c>
      <c r="D33" s="107">
        <v>1.27</v>
      </c>
      <c r="E33" s="98">
        <v>1.5</v>
      </c>
      <c r="F33" s="63">
        <v>2</v>
      </c>
      <c r="G33" s="65">
        <f t="shared" si="4"/>
        <v>401715.64560977515</v>
      </c>
      <c r="H33" s="65">
        <f t="shared" si="4"/>
        <v>440674.72082739917</v>
      </c>
      <c r="I33" s="65">
        <f t="shared" si="4"/>
        <v>716320.17569812713</v>
      </c>
      <c r="J33" s="66">
        <f t="shared" si="5"/>
        <v>53419.633724704145</v>
      </c>
      <c r="K33" s="67">
        <f t="shared" si="5"/>
        <v>56861.254300309571</v>
      </c>
      <c r="L33" s="68">
        <f t="shared" si="5"/>
        <v>86826.687963409349</v>
      </c>
      <c r="M33" s="66">
        <f t="shared" si="3"/>
        <v>67842.934830374259</v>
      </c>
      <c r="N33" s="67">
        <f t="shared" si="3"/>
        <v>85291.881450464352</v>
      </c>
      <c r="O33" s="68">
        <f t="shared" si="3"/>
        <v>173653.3759268187</v>
      </c>
      <c r="P33" s="35"/>
      <c r="Q33" s="35"/>
      <c r="R33" s="35"/>
    </row>
    <row r="34" spans="1:18" x14ac:dyDescent="0.4">
      <c r="A34" s="7">
        <v>26</v>
      </c>
      <c r="B34" s="105">
        <v>43987</v>
      </c>
      <c r="C34" s="106">
        <v>1</v>
      </c>
      <c r="D34" s="107">
        <v>-1</v>
      </c>
      <c r="E34" s="98">
        <v>-1</v>
      </c>
      <c r="F34" s="62">
        <v>-1</v>
      </c>
      <c r="G34" s="65">
        <f t="shared" si="4"/>
        <v>337441.1423122111</v>
      </c>
      <c r="H34" s="65">
        <f t="shared" si="4"/>
        <v>370166.76549501531</v>
      </c>
      <c r="I34" s="65">
        <f t="shared" si="4"/>
        <v>601708.94758642674</v>
      </c>
      <c r="J34" s="66">
        <f t="shared" si="5"/>
        <v>64274.503297564021</v>
      </c>
      <c r="K34" s="67">
        <f t="shared" si="5"/>
        <v>70507.955332383863</v>
      </c>
      <c r="L34" s="68">
        <f t="shared" si="5"/>
        <v>114611.22811170034</v>
      </c>
      <c r="M34" s="66">
        <f t="shared" si="3"/>
        <v>-64274.503297564021</v>
      </c>
      <c r="N34" s="67">
        <f t="shared" si="3"/>
        <v>-70507.955332383863</v>
      </c>
      <c r="O34" s="68">
        <f t="shared" si="3"/>
        <v>-114611.22811170034</v>
      </c>
      <c r="P34" s="35"/>
      <c r="Q34" s="35"/>
      <c r="R34" s="35"/>
    </row>
    <row r="35" spans="1:18" x14ac:dyDescent="0.4">
      <c r="A35" s="7">
        <v>27</v>
      </c>
      <c r="B35" s="105">
        <v>43973</v>
      </c>
      <c r="C35" s="106">
        <v>1</v>
      </c>
      <c r="D35" s="107">
        <v>-1</v>
      </c>
      <c r="E35" s="98">
        <v>-1</v>
      </c>
      <c r="F35" s="62">
        <v>-1</v>
      </c>
      <c r="G35" s="65">
        <f t="shared" si="4"/>
        <v>283450.55954225734</v>
      </c>
      <c r="H35" s="65">
        <f t="shared" si="4"/>
        <v>310940.08301581285</v>
      </c>
      <c r="I35" s="65">
        <f t="shared" si="4"/>
        <v>505435.51597259846</v>
      </c>
      <c r="J35" s="66">
        <f t="shared" si="5"/>
        <v>53990.582769953777</v>
      </c>
      <c r="K35" s="67">
        <f t="shared" si="5"/>
        <v>59226.682479202449</v>
      </c>
      <c r="L35" s="68">
        <f t="shared" si="5"/>
        <v>96273.431613828274</v>
      </c>
      <c r="M35" s="66">
        <f t="shared" si="3"/>
        <v>-53990.582769953777</v>
      </c>
      <c r="N35" s="67">
        <f t="shared" si="3"/>
        <v>-59226.682479202449</v>
      </c>
      <c r="O35" s="68">
        <f t="shared" si="3"/>
        <v>-96273.431613828274</v>
      </c>
      <c r="P35" s="35"/>
      <c r="Q35" s="35"/>
      <c r="R35" s="35"/>
    </row>
    <row r="36" spans="1:18" x14ac:dyDescent="0.4">
      <c r="A36" s="7">
        <v>28</v>
      </c>
      <c r="B36" s="105">
        <v>43952</v>
      </c>
      <c r="C36" s="106">
        <v>1</v>
      </c>
      <c r="D36" s="107">
        <v>-1</v>
      </c>
      <c r="E36" s="98">
        <v>-1</v>
      </c>
      <c r="F36" s="62">
        <v>-1</v>
      </c>
      <c r="G36" s="65">
        <f t="shared" si="4"/>
        <v>238098.47001549616</v>
      </c>
      <c r="H36" s="65">
        <f t="shared" si="4"/>
        <v>261189.66973328279</v>
      </c>
      <c r="I36" s="65">
        <f t="shared" si="4"/>
        <v>424565.83341698267</v>
      </c>
      <c r="J36" s="66">
        <f t="shared" si="5"/>
        <v>45352.089526761178</v>
      </c>
      <c r="K36" s="67">
        <f t="shared" si="5"/>
        <v>49750.413282530055</v>
      </c>
      <c r="L36" s="68">
        <f t="shared" si="5"/>
        <v>80869.682555615756</v>
      </c>
      <c r="M36" s="66">
        <f t="shared" si="3"/>
        <v>-45352.089526761178</v>
      </c>
      <c r="N36" s="67">
        <f t="shared" si="3"/>
        <v>-49750.413282530055</v>
      </c>
      <c r="O36" s="68">
        <f t="shared" si="3"/>
        <v>-80869.682555615756</v>
      </c>
      <c r="P36" s="35"/>
      <c r="Q36" s="35"/>
      <c r="R36" s="35"/>
    </row>
    <row r="37" spans="1:18" x14ac:dyDescent="0.4">
      <c r="A37" s="7">
        <v>29</v>
      </c>
      <c r="B37" s="105">
        <v>43951</v>
      </c>
      <c r="C37" s="106">
        <v>1</v>
      </c>
      <c r="D37" s="107">
        <v>-1</v>
      </c>
      <c r="E37" s="98">
        <v>-1</v>
      </c>
      <c r="F37" s="62">
        <v>-1</v>
      </c>
      <c r="G37" s="65">
        <f t="shared" si="4"/>
        <v>200002.71481301676</v>
      </c>
      <c r="H37" s="65">
        <f t="shared" si="4"/>
        <v>219399.32257595754</v>
      </c>
      <c r="I37" s="65">
        <f t="shared" si="4"/>
        <v>356635.30007026542</v>
      </c>
      <c r="J37" s="66">
        <f t="shared" si="5"/>
        <v>38095.755202479384</v>
      </c>
      <c r="K37" s="67">
        <f t="shared" si="5"/>
        <v>41790.347157325246</v>
      </c>
      <c r="L37" s="68">
        <f t="shared" si="5"/>
        <v>67930.533346717231</v>
      </c>
      <c r="M37" s="66">
        <f t="shared" si="3"/>
        <v>-38095.755202479384</v>
      </c>
      <c r="N37" s="67">
        <f t="shared" si="3"/>
        <v>-41790.347157325246</v>
      </c>
      <c r="O37" s="68">
        <f t="shared" si="3"/>
        <v>-67930.533346717231</v>
      </c>
      <c r="P37" s="35"/>
      <c r="Q37" s="35"/>
      <c r="R37" s="35"/>
    </row>
    <row r="38" spans="1:18" x14ac:dyDescent="0.4">
      <c r="A38" s="7">
        <v>30</v>
      </c>
      <c r="B38" s="105">
        <v>43950</v>
      </c>
      <c r="C38" s="106">
        <v>1</v>
      </c>
      <c r="D38" s="107">
        <v>1.27</v>
      </c>
      <c r="E38" s="98">
        <v>-1</v>
      </c>
      <c r="F38" s="62">
        <v>-1</v>
      </c>
      <c r="G38" s="65">
        <f t="shared" si="4"/>
        <v>240643.26646302178</v>
      </c>
      <c r="H38" s="65">
        <f t="shared" si="4"/>
        <v>184295.43096380433</v>
      </c>
      <c r="I38" s="65">
        <f t="shared" si="4"/>
        <v>299573.65205902298</v>
      </c>
      <c r="J38" s="66">
        <f t="shared" si="5"/>
        <v>32000.434370082683</v>
      </c>
      <c r="K38" s="67">
        <f t="shared" si="5"/>
        <v>35103.891612153209</v>
      </c>
      <c r="L38" s="68">
        <f t="shared" si="5"/>
        <v>57061.648011242469</v>
      </c>
      <c r="M38" s="66">
        <f t="shared" si="3"/>
        <v>40640.551650005007</v>
      </c>
      <c r="N38" s="67">
        <f t="shared" si="3"/>
        <v>-35103.891612153209</v>
      </c>
      <c r="O38" s="68">
        <f t="shared" si="3"/>
        <v>-57061.648011242469</v>
      </c>
      <c r="P38" s="35"/>
      <c r="Q38" s="35"/>
      <c r="R38" s="35"/>
    </row>
    <row r="39" spans="1:18" x14ac:dyDescent="0.4">
      <c r="A39" s="7">
        <v>31</v>
      </c>
      <c r="B39" s="105">
        <v>43897</v>
      </c>
      <c r="C39" s="106">
        <v>2</v>
      </c>
      <c r="D39" s="107">
        <v>1.27</v>
      </c>
      <c r="E39" s="98">
        <v>1.5</v>
      </c>
      <c r="F39" s="63">
        <v>2</v>
      </c>
      <c r="G39" s="65">
        <f t="shared" si="4"/>
        <v>289541.97820830782</v>
      </c>
      <c r="H39" s="65">
        <f t="shared" si="4"/>
        <v>228526.33439511736</v>
      </c>
      <c r="I39" s="65">
        <f t="shared" si="4"/>
        <v>395437.22071791033</v>
      </c>
      <c r="J39" s="66">
        <f t="shared" si="5"/>
        <v>38502.922634083487</v>
      </c>
      <c r="K39" s="67">
        <f t="shared" si="5"/>
        <v>29487.268954208692</v>
      </c>
      <c r="L39" s="68">
        <f t="shared" si="5"/>
        <v>47931.784329443675</v>
      </c>
      <c r="M39" s="66">
        <f t="shared" si="3"/>
        <v>48898.711745286026</v>
      </c>
      <c r="N39" s="67">
        <f t="shared" si="3"/>
        <v>44230.90343131304</v>
      </c>
      <c r="O39" s="68">
        <f t="shared" si="3"/>
        <v>95863.56865888735</v>
      </c>
      <c r="P39" s="35"/>
      <c r="Q39" s="35"/>
      <c r="R39" s="35"/>
    </row>
    <row r="40" spans="1:18" x14ac:dyDescent="0.4">
      <c r="A40" s="7">
        <v>32</v>
      </c>
      <c r="B40" s="105">
        <v>43895</v>
      </c>
      <c r="C40" s="106">
        <v>2</v>
      </c>
      <c r="D40" s="107">
        <v>1.27</v>
      </c>
      <c r="E40" s="98">
        <v>1.5</v>
      </c>
      <c r="F40" s="62">
        <v>2</v>
      </c>
      <c r="G40" s="65">
        <f t="shared" si="4"/>
        <v>348376.90818023594</v>
      </c>
      <c r="H40" s="65">
        <f t="shared" si="4"/>
        <v>283372.65464994556</v>
      </c>
      <c r="I40" s="65">
        <f t="shared" si="4"/>
        <v>521977.13134764164</v>
      </c>
      <c r="J40" s="66">
        <f t="shared" si="5"/>
        <v>46326.716513329251</v>
      </c>
      <c r="K40" s="67">
        <f t="shared" si="5"/>
        <v>36564.21350321878</v>
      </c>
      <c r="L40" s="68">
        <f t="shared" si="5"/>
        <v>63269.955314865656</v>
      </c>
      <c r="M40" s="66">
        <f t="shared" si="3"/>
        <v>58834.929971928148</v>
      </c>
      <c r="N40" s="67">
        <f t="shared" si="3"/>
        <v>54846.32025482817</v>
      </c>
      <c r="O40" s="68">
        <f t="shared" si="3"/>
        <v>126539.91062973131</v>
      </c>
      <c r="P40" s="35"/>
      <c r="Q40" s="35"/>
      <c r="R40" s="35"/>
    </row>
    <row r="41" spans="1:18" x14ac:dyDescent="0.4">
      <c r="A41" s="7">
        <v>33</v>
      </c>
      <c r="B41" s="105">
        <v>43883</v>
      </c>
      <c r="C41" s="106">
        <v>2</v>
      </c>
      <c r="D41" s="107">
        <v>-1</v>
      </c>
      <c r="E41" s="98">
        <v>-1</v>
      </c>
      <c r="F41" s="62">
        <v>-1</v>
      </c>
      <c r="G41" s="65">
        <f t="shared" si="4"/>
        <v>292636.60287139821</v>
      </c>
      <c r="H41" s="65">
        <f t="shared" si="4"/>
        <v>238033.02990595426</v>
      </c>
      <c r="I41" s="65">
        <f t="shared" si="4"/>
        <v>438460.79033201898</v>
      </c>
      <c r="J41" s="66">
        <f t="shared" si="5"/>
        <v>55740.305308837749</v>
      </c>
      <c r="K41" s="67">
        <f t="shared" si="5"/>
        <v>45339.624743991291</v>
      </c>
      <c r="L41" s="68">
        <f t="shared" si="5"/>
        <v>83516.34101562266</v>
      </c>
      <c r="M41" s="66">
        <f t="shared" si="3"/>
        <v>-55740.305308837749</v>
      </c>
      <c r="N41" s="67">
        <f t="shared" si="3"/>
        <v>-45339.624743991291</v>
      </c>
      <c r="O41" s="68">
        <f t="shared" si="3"/>
        <v>-83516.34101562266</v>
      </c>
      <c r="P41" s="35"/>
      <c r="Q41" s="35"/>
      <c r="R41" s="35"/>
    </row>
    <row r="42" spans="1:18" x14ac:dyDescent="0.4">
      <c r="A42" s="7">
        <v>34</v>
      </c>
      <c r="B42" s="105">
        <v>43858</v>
      </c>
      <c r="C42" s="106">
        <v>1</v>
      </c>
      <c r="D42" s="107">
        <v>1.27</v>
      </c>
      <c r="E42" s="98">
        <v>-1</v>
      </c>
      <c r="F42" s="62">
        <v>-1</v>
      </c>
      <c r="G42" s="65">
        <f t="shared" ref="G42:I42" si="6">IF(D42="","",G41+M42)</f>
        <v>352100.3605748663</v>
      </c>
      <c r="H42" s="65">
        <f t="shared" si="6"/>
        <v>199947.74512100159</v>
      </c>
      <c r="I42" s="65">
        <f t="shared" si="6"/>
        <v>368307.06387889595</v>
      </c>
      <c r="J42" s="66">
        <f t="shared" si="5"/>
        <v>46821.85645942371</v>
      </c>
      <c r="K42" s="67">
        <f t="shared" si="5"/>
        <v>38085.284784952681</v>
      </c>
      <c r="L42" s="68">
        <f t="shared" si="5"/>
        <v>70153.726453123032</v>
      </c>
      <c r="M42" s="66">
        <f>IF(D42="","",J42*D42)</f>
        <v>59463.757703468116</v>
      </c>
      <c r="N42" s="67">
        <f t="shared" si="3"/>
        <v>-38085.284784952681</v>
      </c>
      <c r="O42" s="68">
        <f t="shared" si="3"/>
        <v>-70153.726453123032</v>
      </c>
      <c r="P42" s="35"/>
      <c r="Q42" s="35"/>
      <c r="R42" s="35"/>
    </row>
    <row r="43" spans="1:18" x14ac:dyDescent="0.4">
      <c r="A43" s="3">
        <v>35</v>
      </c>
      <c r="B43" s="199">
        <v>43447</v>
      </c>
      <c r="C43" s="106">
        <v>1</v>
      </c>
      <c r="D43" s="107">
        <v>1.27</v>
      </c>
      <c r="E43" s="98">
        <v>1.5</v>
      </c>
      <c r="F43" s="62">
        <v>-1</v>
      </c>
      <c r="G43" s="65">
        <f>IF(D43="","",G42+M43)</f>
        <v>423647.15384367912</v>
      </c>
      <c r="H43" s="65">
        <f>IF(E43="","",H42+N43)</f>
        <v>247935.20395004196</v>
      </c>
      <c r="I43" s="65">
        <f>IF(F43="","",I42+O43)</f>
        <v>309377.93365827261</v>
      </c>
      <c r="J43" s="66">
        <f t="shared" si="5"/>
        <v>56336.057691978611</v>
      </c>
      <c r="K43" s="67">
        <f t="shared" si="5"/>
        <v>31991.639219360255</v>
      </c>
      <c r="L43" s="68">
        <f t="shared" si="5"/>
        <v>58929.130220623352</v>
      </c>
      <c r="M43" s="66">
        <f t="shared" si="3"/>
        <v>71546.793268812835</v>
      </c>
      <c r="N43" s="67">
        <f t="shared" si="3"/>
        <v>47987.458829040384</v>
      </c>
      <c r="O43" s="68">
        <f t="shared" si="3"/>
        <v>-58929.130220623352</v>
      </c>
    </row>
    <row r="44" spans="1:18" x14ac:dyDescent="0.4">
      <c r="A44" s="7">
        <v>36</v>
      </c>
      <c r="B44" s="105">
        <v>44177</v>
      </c>
      <c r="C44" s="106">
        <v>1</v>
      </c>
      <c r="D44" s="107">
        <v>1.27</v>
      </c>
      <c r="E44" s="98">
        <v>1.5</v>
      </c>
      <c r="F44" s="62">
        <v>2</v>
      </c>
      <c r="G44" s="65">
        <f t="shared" ref="G44:I57" si="7">IF(D44="","",G43+M44)</f>
        <v>509732.25550471467</v>
      </c>
      <c r="H44" s="65">
        <f t="shared" si="7"/>
        <v>307439.65289805201</v>
      </c>
      <c r="I44" s="65">
        <f t="shared" si="7"/>
        <v>408378.87242891983</v>
      </c>
      <c r="J44" s="66">
        <f t="shared" si="5"/>
        <v>67783.544614988656</v>
      </c>
      <c r="K44" s="67">
        <f t="shared" si="5"/>
        <v>39669.632632006716</v>
      </c>
      <c r="L44" s="68">
        <f t="shared" si="5"/>
        <v>49500.469385323617</v>
      </c>
      <c r="M44" s="66">
        <f>IF(D44="","",J44*D44)</f>
        <v>86085.101661035587</v>
      </c>
      <c r="N44" s="67">
        <f t="shared" si="3"/>
        <v>59504.448948010075</v>
      </c>
      <c r="O44" s="68">
        <f t="shared" si="3"/>
        <v>99000.938770647233</v>
      </c>
    </row>
    <row r="45" spans="1:18" x14ac:dyDescent="0.4">
      <c r="A45" s="7">
        <v>37</v>
      </c>
      <c r="B45" s="105">
        <v>44151</v>
      </c>
      <c r="C45" s="106">
        <v>1</v>
      </c>
      <c r="D45" s="107">
        <v>-1</v>
      </c>
      <c r="E45" s="98">
        <v>-1</v>
      </c>
      <c r="F45" s="62">
        <v>-1</v>
      </c>
      <c r="G45" s="65">
        <f t="shared" si="7"/>
        <v>428175.09462396032</v>
      </c>
      <c r="H45" s="65">
        <f t="shared" si="7"/>
        <v>258249.30843436369</v>
      </c>
      <c r="I45" s="65">
        <f t="shared" si="7"/>
        <v>343038.25284029264</v>
      </c>
      <c r="J45" s="66">
        <f t="shared" si="5"/>
        <v>81557.160880754353</v>
      </c>
      <c r="K45" s="67">
        <f t="shared" si="5"/>
        <v>49190.344463688321</v>
      </c>
      <c r="L45" s="68">
        <f t="shared" si="5"/>
        <v>65340.619588627174</v>
      </c>
      <c r="M45" s="66">
        <f t="shared" si="3"/>
        <v>-81557.160880754353</v>
      </c>
      <c r="N45" s="67">
        <f t="shared" si="3"/>
        <v>-49190.344463688321</v>
      </c>
      <c r="O45" s="68">
        <f t="shared" si="3"/>
        <v>-65340.619588627174</v>
      </c>
    </row>
    <row r="46" spans="1:18" x14ac:dyDescent="0.4">
      <c r="A46" s="7">
        <v>38</v>
      </c>
      <c r="B46" s="105">
        <v>44143</v>
      </c>
      <c r="C46" s="106">
        <v>1</v>
      </c>
      <c r="D46" s="107">
        <v>-1</v>
      </c>
      <c r="E46" s="98">
        <v>-1</v>
      </c>
      <c r="F46" s="62">
        <v>-1</v>
      </c>
      <c r="G46" s="65">
        <f t="shared" si="7"/>
        <v>359667.07948412665</v>
      </c>
      <c r="H46" s="65">
        <f t="shared" si="7"/>
        <v>216929.41908486548</v>
      </c>
      <c r="I46" s="65">
        <f t="shared" si="7"/>
        <v>288152.13238584582</v>
      </c>
      <c r="J46" s="66">
        <f t="shared" ref="J46:L56" si="8">IF(G45="","",G45*$J$6/100)</f>
        <v>68508.015139833646</v>
      </c>
      <c r="K46" s="67">
        <f t="shared" si="8"/>
        <v>41319.889349498189</v>
      </c>
      <c r="L46" s="68">
        <f t="shared" si="8"/>
        <v>54886.12045444682</v>
      </c>
      <c r="M46" s="66">
        <f t="shared" si="3"/>
        <v>-68508.015139833646</v>
      </c>
      <c r="N46" s="67">
        <f t="shared" si="3"/>
        <v>-41319.889349498189</v>
      </c>
      <c r="O46" s="68">
        <f t="shared" si="3"/>
        <v>-54886.12045444682</v>
      </c>
    </row>
    <row r="47" spans="1:18" x14ac:dyDescent="0.4">
      <c r="A47" s="7">
        <v>39</v>
      </c>
      <c r="B47" s="105">
        <v>44137</v>
      </c>
      <c r="C47" s="106">
        <v>1</v>
      </c>
      <c r="D47" s="107">
        <v>1.27</v>
      </c>
      <c r="E47" s="98">
        <v>1.5</v>
      </c>
      <c r="F47" s="62">
        <v>2</v>
      </c>
      <c r="G47" s="65">
        <f t="shared" si="7"/>
        <v>432751.43003530119</v>
      </c>
      <c r="H47" s="65">
        <f t="shared" si="7"/>
        <v>268992.47966523317</v>
      </c>
      <c r="I47" s="65">
        <f t="shared" si="7"/>
        <v>380360.81474931649</v>
      </c>
      <c r="J47" s="66">
        <f t="shared" si="8"/>
        <v>57546.732717460261</v>
      </c>
      <c r="K47" s="67">
        <f t="shared" si="8"/>
        <v>34708.707053578481</v>
      </c>
      <c r="L47" s="68">
        <f t="shared" si="8"/>
        <v>46104.341181735334</v>
      </c>
      <c r="M47" s="66">
        <f t="shared" si="3"/>
        <v>73084.350551174532</v>
      </c>
      <c r="N47" s="67">
        <f t="shared" si="3"/>
        <v>52063.060580367717</v>
      </c>
      <c r="O47" s="68">
        <f t="shared" si="3"/>
        <v>92208.682363470667</v>
      </c>
    </row>
    <row r="48" spans="1:18" x14ac:dyDescent="0.4">
      <c r="A48" s="7">
        <v>40</v>
      </c>
      <c r="B48" s="105">
        <v>44120</v>
      </c>
      <c r="C48" s="106">
        <v>1</v>
      </c>
      <c r="D48" s="107">
        <v>-1</v>
      </c>
      <c r="E48" s="98">
        <v>-1</v>
      </c>
      <c r="F48" s="62">
        <v>-1</v>
      </c>
      <c r="G48" s="65">
        <f t="shared" si="7"/>
        <v>363511.20122965297</v>
      </c>
      <c r="H48" s="65">
        <f t="shared" si="7"/>
        <v>225953.68291879585</v>
      </c>
      <c r="I48" s="65">
        <f t="shared" si="7"/>
        <v>319503.08438942587</v>
      </c>
      <c r="J48" s="66">
        <f t="shared" si="8"/>
        <v>69240.228805648192</v>
      </c>
      <c r="K48" s="67">
        <f t="shared" si="8"/>
        <v>43038.796746437307</v>
      </c>
      <c r="L48" s="68">
        <f t="shared" si="8"/>
        <v>60857.730359890636</v>
      </c>
      <c r="M48" s="66">
        <f t="shared" si="3"/>
        <v>-69240.228805648192</v>
      </c>
      <c r="N48" s="67">
        <f t="shared" si="3"/>
        <v>-43038.796746437307</v>
      </c>
      <c r="O48" s="68">
        <f t="shared" si="3"/>
        <v>-60857.730359890636</v>
      </c>
    </row>
    <row r="49" spans="1:15" x14ac:dyDescent="0.4">
      <c r="A49" s="7">
        <v>41</v>
      </c>
      <c r="B49" s="105">
        <v>44116</v>
      </c>
      <c r="C49" s="106">
        <v>1</v>
      </c>
      <c r="D49" s="107">
        <v>-1</v>
      </c>
      <c r="E49" s="98">
        <v>-1</v>
      </c>
      <c r="F49" s="62">
        <v>-1</v>
      </c>
      <c r="G49" s="65">
        <f t="shared" si="7"/>
        <v>305349.4090329085</v>
      </c>
      <c r="H49" s="65">
        <f t="shared" si="7"/>
        <v>189801.09365178851</v>
      </c>
      <c r="I49" s="65">
        <f t="shared" si="7"/>
        <v>268382.59088711772</v>
      </c>
      <c r="J49" s="66">
        <f t="shared" si="8"/>
        <v>58161.792196744478</v>
      </c>
      <c r="K49" s="67">
        <f t="shared" si="8"/>
        <v>36152.589267007337</v>
      </c>
      <c r="L49" s="68">
        <f t="shared" si="8"/>
        <v>51120.493502308142</v>
      </c>
      <c r="M49" s="66">
        <f t="shared" si="3"/>
        <v>-58161.792196744478</v>
      </c>
      <c r="N49" s="67">
        <f t="shared" si="3"/>
        <v>-36152.589267007337</v>
      </c>
      <c r="O49" s="68">
        <f t="shared" si="3"/>
        <v>-51120.493502308142</v>
      </c>
    </row>
    <row r="50" spans="1:15" x14ac:dyDescent="0.4">
      <c r="A50" s="7">
        <v>42</v>
      </c>
      <c r="B50" s="105">
        <v>44070</v>
      </c>
      <c r="C50" s="106">
        <v>1</v>
      </c>
      <c r="D50" s="107">
        <v>1.27</v>
      </c>
      <c r="E50" s="98">
        <v>1.5</v>
      </c>
      <c r="F50" s="62">
        <v>2</v>
      </c>
      <c r="G50" s="65">
        <f t="shared" si="7"/>
        <v>367396.40894839552</v>
      </c>
      <c r="H50" s="65">
        <f t="shared" si="7"/>
        <v>235353.35612821777</v>
      </c>
      <c r="I50" s="65">
        <f t="shared" si="7"/>
        <v>354265.01997099537</v>
      </c>
      <c r="J50" s="66">
        <f t="shared" si="8"/>
        <v>48855.905445265358</v>
      </c>
      <c r="K50" s="67">
        <f t="shared" si="8"/>
        <v>30368.174984286161</v>
      </c>
      <c r="L50" s="68">
        <f t="shared" si="8"/>
        <v>42941.214541938833</v>
      </c>
      <c r="M50" s="66">
        <f t="shared" si="3"/>
        <v>62046.999915487009</v>
      </c>
      <c r="N50" s="67">
        <f t="shared" si="3"/>
        <v>45552.262476429241</v>
      </c>
      <c r="O50" s="68">
        <f t="shared" si="3"/>
        <v>85882.429083877665</v>
      </c>
    </row>
    <row r="51" spans="1:15" x14ac:dyDescent="0.4">
      <c r="A51" s="7">
        <v>43</v>
      </c>
      <c r="B51" s="105">
        <v>44032</v>
      </c>
      <c r="C51" s="106">
        <v>2</v>
      </c>
      <c r="D51" s="107">
        <v>1.27</v>
      </c>
      <c r="E51" s="98">
        <v>1.5</v>
      </c>
      <c r="F51" s="63">
        <v>2</v>
      </c>
      <c r="G51" s="65">
        <f t="shared" si="7"/>
        <v>442051.3592467095</v>
      </c>
      <c r="H51" s="65">
        <f t="shared" si="7"/>
        <v>291838.16159899003</v>
      </c>
      <c r="I51" s="65">
        <f t="shared" si="7"/>
        <v>467629.82636171387</v>
      </c>
      <c r="J51" s="66">
        <f t="shared" si="8"/>
        <v>58783.425431743286</v>
      </c>
      <c r="K51" s="67">
        <f t="shared" si="8"/>
        <v>37656.536980514844</v>
      </c>
      <c r="L51" s="68">
        <f t="shared" si="8"/>
        <v>56682.403195359257</v>
      </c>
      <c r="M51" s="66">
        <f t="shared" si="3"/>
        <v>74654.950298313968</v>
      </c>
      <c r="N51" s="67">
        <f t="shared" si="3"/>
        <v>56484.805470772262</v>
      </c>
      <c r="O51" s="68">
        <f t="shared" si="3"/>
        <v>113364.80639071851</v>
      </c>
    </row>
    <row r="52" spans="1:15" x14ac:dyDescent="0.4">
      <c r="A52" s="7">
        <v>44</v>
      </c>
      <c r="B52" s="105">
        <v>44032</v>
      </c>
      <c r="C52" s="106">
        <v>2</v>
      </c>
      <c r="D52" s="107">
        <v>1.27</v>
      </c>
      <c r="E52" s="98">
        <v>1.5</v>
      </c>
      <c r="F52" s="62">
        <v>2</v>
      </c>
      <c r="G52" s="65">
        <f t="shared" si="7"/>
        <v>531876.19544564083</v>
      </c>
      <c r="H52" s="65">
        <f t="shared" si="7"/>
        <v>361879.32038274762</v>
      </c>
      <c r="I52" s="65">
        <f t="shared" si="7"/>
        <v>617271.3707974623</v>
      </c>
      <c r="J52" s="66">
        <f t="shared" si="8"/>
        <v>70728.217479473518</v>
      </c>
      <c r="K52" s="67">
        <f t="shared" si="8"/>
        <v>46694.105855838403</v>
      </c>
      <c r="L52" s="68">
        <f t="shared" si="8"/>
        <v>74820.772217874226</v>
      </c>
      <c r="M52" s="66">
        <f t="shared" si="3"/>
        <v>89824.836198931371</v>
      </c>
      <c r="N52" s="67">
        <f t="shared" si="3"/>
        <v>70041.158783757608</v>
      </c>
      <c r="O52" s="68">
        <f t="shared" si="3"/>
        <v>149641.54443574845</v>
      </c>
    </row>
    <row r="53" spans="1:15" x14ac:dyDescent="0.4">
      <c r="A53" s="7">
        <v>45</v>
      </c>
      <c r="B53" s="105">
        <v>44017</v>
      </c>
      <c r="C53" s="106">
        <v>2</v>
      </c>
      <c r="D53" s="107">
        <v>-1</v>
      </c>
      <c r="E53" s="98">
        <v>-1</v>
      </c>
      <c r="F53" s="62">
        <v>-1</v>
      </c>
      <c r="G53" s="65">
        <f t="shared" si="7"/>
        <v>446776.0041743383</v>
      </c>
      <c r="H53" s="65">
        <f t="shared" si="7"/>
        <v>303978.62912150798</v>
      </c>
      <c r="I53" s="65">
        <f t="shared" si="7"/>
        <v>518507.95146986831</v>
      </c>
      <c r="J53" s="66">
        <f t="shared" si="8"/>
        <v>85100.191271302538</v>
      </c>
      <c r="K53" s="67">
        <f t="shared" si="8"/>
        <v>57900.691261239619</v>
      </c>
      <c r="L53" s="68">
        <f t="shared" si="8"/>
        <v>98763.419327593961</v>
      </c>
      <c r="M53" s="66">
        <f t="shared" si="3"/>
        <v>-85100.191271302538</v>
      </c>
      <c r="N53" s="67">
        <f t="shared" si="3"/>
        <v>-57900.691261239619</v>
      </c>
      <c r="O53" s="68">
        <f t="shared" si="3"/>
        <v>-98763.419327593961</v>
      </c>
    </row>
    <row r="54" spans="1:15" x14ac:dyDescent="0.4">
      <c r="A54" s="7">
        <v>46</v>
      </c>
      <c r="B54" s="105">
        <v>44014</v>
      </c>
      <c r="C54" s="106">
        <v>1</v>
      </c>
      <c r="D54" s="107">
        <v>-1</v>
      </c>
      <c r="E54" s="98">
        <v>-1</v>
      </c>
      <c r="F54" s="62">
        <v>-1</v>
      </c>
      <c r="G54" s="65">
        <f t="shared" si="7"/>
        <v>375291.84350644419</v>
      </c>
      <c r="H54" s="65">
        <f t="shared" si="7"/>
        <v>255342.04846206671</v>
      </c>
      <c r="I54" s="65">
        <f t="shared" si="7"/>
        <v>435546.67923468939</v>
      </c>
      <c r="J54" s="66">
        <f t="shared" si="8"/>
        <v>71484.160667894132</v>
      </c>
      <c r="K54" s="67">
        <f t="shared" si="8"/>
        <v>48636.580659441279</v>
      </c>
      <c r="L54" s="68">
        <f t="shared" si="8"/>
        <v>82961.272235178927</v>
      </c>
      <c r="M54" s="66">
        <f t="shared" si="3"/>
        <v>-71484.160667894132</v>
      </c>
      <c r="N54" s="67">
        <f t="shared" si="3"/>
        <v>-48636.580659441279</v>
      </c>
      <c r="O54" s="68">
        <f t="shared" si="3"/>
        <v>-82961.272235178927</v>
      </c>
    </row>
    <row r="55" spans="1:15" x14ac:dyDescent="0.4">
      <c r="A55" s="7">
        <v>47</v>
      </c>
      <c r="B55" s="105">
        <v>43996</v>
      </c>
      <c r="C55" s="106">
        <v>1</v>
      </c>
      <c r="D55" s="107">
        <v>-1</v>
      </c>
      <c r="E55" s="98">
        <v>-1</v>
      </c>
      <c r="F55" s="62">
        <v>-1</v>
      </c>
      <c r="G55" s="65">
        <f t="shared" si="7"/>
        <v>315245.1485454131</v>
      </c>
      <c r="H55" s="65">
        <f t="shared" si="7"/>
        <v>214487.32070813605</v>
      </c>
      <c r="I55" s="65">
        <f t="shared" si="7"/>
        <v>365859.21055713907</v>
      </c>
      <c r="J55" s="66">
        <f t="shared" si="8"/>
        <v>60046.694961031069</v>
      </c>
      <c r="K55" s="67">
        <f t="shared" si="8"/>
        <v>40854.727753930674</v>
      </c>
      <c r="L55" s="68">
        <f t="shared" si="8"/>
        <v>69687.468677550307</v>
      </c>
      <c r="M55" s="66">
        <f t="shared" si="3"/>
        <v>-60046.694961031069</v>
      </c>
      <c r="N55" s="67">
        <f t="shared" si="3"/>
        <v>-40854.727753930674</v>
      </c>
      <c r="O55" s="68">
        <f t="shared" si="3"/>
        <v>-69687.468677550307</v>
      </c>
    </row>
    <row r="56" spans="1:15" x14ac:dyDescent="0.4">
      <c r="A56" s="7">
        <v>48</v>
      </c>
      <c r="B56" s="105">
        <v>43995</v>
      </c>
      <c r="C56" s="106">
        <v>1</v>
      </c>
      <c r="D56" s="107">
        <v>-1</v>
      </c>
      <c r="E56" s="98">
        <v>-1</v>
      </c>
      <c r="F56" s="62">
        <v>-1</v>
      </c>
      <c r="G56" s="65">
        <f t="shared" si="7"/>
        <v>264805.92477814702</v>
      </c>
      <c r="H56" s="65">
        <f t="shared" si="7"/>
        <v>180169.34939483428</v>
      </c>
      <c r="I56" s="65">
        <f t="shared" si="7"/>
        <v>307321.73686799681</v>
      </c>
      <c r="J56" s="66">
        <f t="shared" si="8"/>
        <v>50439.223767266099</v>
      </c>
      <c r="K56" s="67">
        <f t="shared" si="8"/>
        <v>34317.971313301765</v>
      </c>
      <c r="L56" s="68">
        <f t="shared" si="8"/>
        <v>58537.473689142251</v>
      </c>
      <c r="M56" s="66">
        <f t="shared" si="3"/>
        <v>-50439.223767266099</v>
      </c>
      <c r="N56" s="67">
        <f t="shared" si="3"/>
        <v>-34317.971313301765</v>
      </c>
      <c r="O56" s="68">
        <f t="shared" si="3"/>
        <v>-58537.473689142251</v>
      </c>
    </row>
    <row r="57" spans="1:15" x14ac:dyDescent="0.4">
      <c r="A57" s="7">
        <v>49</v>
      </c>
      <c r="B57" s="105">
        <v>43953</v>
      </c>
      <c r="C57" s="106">
        <v>2</v>
      </c>
      <c r="D57" s="107">
        <v>1.27</v>
      </c>
      <c r="E57" s="98">
        <v>1.5</v>
      </c>
      <c r="F57" s="63">
        <v>2</v>
      </c>
      <c r="G57" s="65">
        <f t="shared" si="7"/>
        <v>318614.48869306652</v>
      </c>
      <c r="H57" s="65">
        <f t="shared" si="7"/>
        <v>223409.99324959452</v>
      </c>
      <c r="I57" s="65">
        <f t="shared" si="7"/>
        <v>405664.69266575575</v>
      </c>
      <c r="J57" s="66">
        <f t="shared" ref="J57:L58" si="9">IF(G56="","",G56*$J$6/100)</f>
        <v>42368.947964503524</v>
      </c>
      <c r="K57" s="67">
        <f t="shared" si="9"/>
        <v>28827.095903173486</v>
      </c>
      <c r="L57" s="68">
        <f t="shared" si="9"/>
        <v>49171.477898879486</v>
      </c>
      <c r="M57" s="66">
        <f>IF(D57="","",J57*D57)</f>
        <v>53808.563914919476</v>
      </c>
      <c r="N57" s="67">
        <f>IF(E57="","",K57*E57)</f>
        <v>43240.64385476023</v>
      </c>
      <c r="O57" s="68">
        <f>IF(F57="","",L57*F57)</f>
        <v>98342.955797758972</v>
      </c>
    </row>
    <row r="58" spans="1:15" ht="19.5" thickBot="1" x14ac:dyDescent="0.45">
      <c r="A58" s="7">
        <v>50</v>
      </c>
      <c r="B58" s="130">
        <v>43207</v>
      </c>
      <c r="C58" s="106">
        <v>1</v>
      </c>
      <c r="D58" s="108">
        <v>-1</v>
      </c>
      <c r="E58" s="109">
        <v>-1</v>
      </c>
      <c r="F58" s="126">
        <v>-1</v>
      </c>
      <c r="G58" s="89">
        <f>IF(D58="","",G57+M58)</f>
        <v>267636.17050217587</v>
      </c>
      <c r="H58" s="89">
        <f>IF(E58="","",H57+N58)</f>
        <v>187664.39432965941</v>
      </c>
      <c r="I58" s="94">
        <f>IF(F58="","",I57+O58)</f>
        <v>340758.34183923481</v>
      </c>
      <c r="J58" s="66">
        <f t="shared" si="9"/>
        <v>50978.318190890641</v>
      </c>
      <c r="K58" s="67">
        <f t="shared" si="9"/>
        <v>35745.598919935124</v>
      </c>
      <c r="L58" s="68">
        <f t="shared" si="9"/>
        <v>64906.350826520917</v>
      </c>
      <c r="M58" s="66">
        <f>IF(D58="","",J58*D58)</f>
        <v>-50978.318190890641</v>
      </c>
      <c r="N58" s="67">
        <f t="shared" si="3"/>
        <v>-35745.598919935124</v>
      </c>
      <c r="O58" s="68">
        <f t="shared" si="3"/>
        <v>-64906.350826520917</v>
      </c>
    </row>
    <row r="59" spans="1:15" ht="19.5" thickBot="1" x14ac:dyDescent="0.45">
      <c r="A59" s="7"/>
      <c r="B59" s="148" t="s">
        <v>5</v>
      </c>
      <c r="C59" s="149"/>
      <c r="D59" s="5">
        <f>COUNTIF(D9:D58,1.27)</f>
        <v>27</v>
      </c>
      <c r="E59" s="5">
        <f>COUNTIF(E9:E58,1.5)</f>
        <v>24</v>
      </c>
      <c r="F59" s="6">
        <f>COUNTIF(F9:F58,2)</f>
        <v>22</v>
      </c>
      <c r="G59" s="72">
        <f>MAX(G8:G58)</f>
        <v>531876.19544564083</v>
      </c>
      <c r="H59" s="73">
        <f>MAX(H8:H58)</f>
        <v>440674.72082739917</v>
      </c>
      <c r="I59" s="74">
        <f>MAX(I8:I58)</f>
        <v>716320.17569812713</v>
      </c>
      <c r="J59" s="75" t="s">
        <v>31</v>
      </c>
      <c r="K59" s="76">
        <f>ABS(B58-B9)</f>
        <v>953</v>
      </c>
      <c r="L59" s="77" t="s">
        <v>32</v>
      </c>
      <c r="M59" s="78"/>
      <c r="N59" s="79"/>
      <c r="O59" s="80"/>
    </row>
    <row r="60" spans="1:15" ht="19.5" thickBot="1" x14ac:dyDescent="0.45">
      <c r="A60" s="7"/>
      <c r="B60" s="142" t="s">
        <v>6</v>
      </c>
      <c r="C60" s="143"/>
      <c r="D60" s="5">
        <f>COUNTIF(D9:D58,-1)</f>
        <v>23</v>
      </c>
      <c r="E60" s="5">
        <f>COUNTIF(E9:E58,-1)</f>
        <v>26</v>
      </c>
      <c r="F60" s="6">
        <f>COUNTIF(F9:F58,-1)</f>
        <v>28</v>
      </c>
      <c r="G60" s="190" t="s">
        <v>30</v>
      </c>
      <c r="H60" s="191"/>
      <c r="I60" s="192"/>
      <c r="J60" s="190" t="s">
        <v>33</v>
      </c>
      <c r="K60" s="191"/>
      <c r="L60" s="192"/>
      <c r="M60" s="78"/>
      <c r="N60" s="79"/>
      <c r="O60" s="80"/>
    </row>
    <row r="61" spans="1:15" ht="19.5" thickBot="1" x14ac:dyDescent="0.45">
      <c r="A61" s="7"/>
      <c r="B61" s="142" t="s">
        <v>35</v>
      </c>
      <c r="C61" s="143"/>
      <c r="D61" s="5">
        <f>COUNTIF(D9:D58,0)</f>
        <v>0</v>
      </c>
      <c r="E61" s="5">
        <f>COUNTIF(E9:E58,0)</f>
        <v>0</v>
      </c>
      <c r="F61" s="5">
        <f>COUNTIF(F9:F58,0)</f>
        <v>0</v>
      </c>
      <c r="G61" s="81">
        <f>G59/G8</f>
        <v>5.3187619544564084</v>
      </c>
      <c r="H61" s="82">
        <f>H59/H8</f>
        <v>4.406747208273992</v>
      </c>
      <c r="I61" s="83">
        <f>I59/I8</f>
        <v>7.1632017569812714</v>
      </c>
      <c r="J61" s="84">
        <f>(G61-100%)*30/K59</f>
        <v>0.13595263235434654</v>
      </c>
      <c r="K61" s="84">
        <f>(H61-100%)*30/K59</f>
        <v>0.10724282922163669</v>
      </c>
      <c r="L61" s="85">
        <f>(I61-100%)*30/K59</f>
        <v>0.19401474576016595</v>
      </c>
      <c r="M61" s="86"/>
      <c r="N61" s="87"/>
      <c r="O61" s="88"/>
    </row>
    <row r="62" spans="1:15" ht="19.5" thickBot="1" x14ac:dyDescent="0.45">
      <c r="A62" s="3"/>
      <c r="B62" s="140" t="s">
        <v>4</v>
      </c>
      <c r="C62" s="141"/>
      <c r="D62" s="61">
        <f>D59/(D59+D60+D61)</f>
        <v>0.54</v>
      </c>
      <c r="E62" s="56">
        <f>E59/(E59+E60+E61)</f>
        <v>0.48</v>
      </c>
      <c r="F62" s="57">
        <f>F59/(F59+F60+F61)</f>
        <v>0.44</v>
      </c>
    </row>
    <row r="64" spans="1:15" x14ac:dyDescent="0.4">
      <c r="D64" s="55"/>
      <c r="E64" s="55"/>
      <c r="F64" s="55"/>
    </row>
  </sheetData>
  <mergeCells count="11">
    <mergeCell ref="B60:C60"/>
    <mergeCell ref="G60:I60"/>
    <mergeCell ref="J60:L60"/>
    <mergeCell ref="B61:C61"/>
    <mergeCell ref="B62:C62"/>
    <mergeCell ref="B59:C59"/>
    <mergeCell ref="G6:I6"/>
    <mergeCell ref="J6:L6"/>
    <mergeCell ref="M6:O6"/>
    <mergeCell ref="J8:L8"/>
    <mergeCell ref="M8:O8"/>
  </mergeCells>
  <phoneticPr fontId="1"/>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検証シート</vt:lpstr>
      <vt:lpstr>画像</vt:lpstr>
      <vt:lpstr>気づき</vt:lpstr>
      <vt:lpstr>検証終了通貨</vt:lpstr>
      <vt:lpstr>検証シート (18％)</vt:lpstr>
      <vt:lpstr>検証シート (13％) </vt:lpstr>
      <vt:lpstr>検証シート (16％)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user</cp:lastModifiedBy>
  <dcterms:created xsi:type="dcterms:W3CDTF">2020-09-18T03:10:57Z</dcterms:created>
  <dcterms:modified xsi:type="dcterms:W3CDTF">2020-12-01T16:07:27Z</dcterms:modified>
</cp:coreProperties>
</file>