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フリスタFX\003 検証\"/>
    </mc:Choice>
  </mc:AlternateContent>
  <bookViews>
    <workbookView xWindow="0" yWindow="0" windowWidth="28800" windowHeight="12450"/>
  </bookViews>
  <sheets>
    <sheet name="検証シート" sheetId="1" r:id="rId1"/>
    <sheet name="画像" sheetId="6" r:id="rId2"/>
    <sheet name="気づき" sheetId="5" r:id="rId3"/>
    <sheet name="検証終了通貨" sheetId="2" r:id="rId4"/>
    <sheet name="検証シート (54％)" sheetId="8" r:id="rId5"/>
    <sheet name="検証シート (40％) " sheetId="9" r:id="rId6"/>
    <sheet name="検証シート (31％)" sheetId="7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60" i="1" l="1"/>
  <c r="P62" i="1" s="1"/>
  <c r="Q60" i="1" l="1"/>
  <c r="Q62" i="1" s="1"/>
  <c r="U60" i="1"/>
  <c r="U62" i="1" s="1"/>
  <c r="T60" i="1"/>
  <c r="T62" i="1" s="1"/>
  <c r="S60" i="1"/>
  <c r="S62" i="1" s="1"/>
  <c r="R60" i="1"/>
  <c r="R62" i="1" s="1"/>
  <c r="T2" i="1"/>
  <c r="U2" i="1" s="1"/>
  <c r="T1" i="1" l="1"/>
  <c r="U1" i="1" s="1"/>
  <c r="E59" i="1" l="1"/>
  <c r="K59" i="9" l="1"/>
  <c r="K59" i="8"/>
  <c r="K59" i="1" l="1"/>
  <c r="K59" i="7"/>
  <c r="T3" i="1" l="1"/>
  <c r="U3" i="1" s="1"/>
  <c r="F61" i="9" l="1"/>
  <c r="E61" i="9"/>
  <c r="D61" i="9"/>
  <c r="F60" i="9"/>
  <c r="E60" i="9"/>
  <c r="D60" i="9"/>
  <c r="F59" i="9"/>
  <c r="E59" i="9"/>
  <c r="D59" i="9"/>
  <c r="J9" i="9"/>
  <c r="M9" i="9" s="1"/>
  <c r="J8" i="9"/>
  <c r="I8" i="9"/>
  <c r="L9" i="9" s="1"/>
  <c r="O9" i="9" s="1"/>
  <c r="I9" i="9" s="1"/>
  <c r="H8" i="9"/>
  <c r="G8" i="9"/>
  <c r="F61" i="8"/>
  <c r="E61" i="8"/>
  <c r="D61" i="8"/>
  <c r="F60" i="8"/>
  <c r="E60" i="8"/>
  <c r="D60" i="8"/>
  <c r="F59" i="8"/>
  <c r="E59" i="8"/>
  <c r="D59" i="8"/>
  <c r="K9" i="8"/>
  <c r="N9" i="8" s="1"/>
  <c r="J8" i="8"/>
  <c r="I8" i="8"/>
  <c r="H8" i="8"/>
  <c r="G8" i="8"/>
  <c r="F61" i="7"/>
  <c r="E61" i="7"/>
  <c r="D61" i="7"/>
  <c r="F60" i="7"/>
  <c r="E60" i="7"/>
  <c r="D60" i="7"/>
  <c r="F59" i="7"/>
  <c r="E59" i="7"/>
  <c r="D59" i="7"/>
  <c r="J8" i="7"/>
  <c r="I8" i="7"/>
  <c r="L9" i="7" s="1"/>
  <c r="O9" i="7" s="1"/>
  <c r="H8" i="7"/>
  <c r="K9" i="7" s="1"/>
  <c r="N9" i="7" s="1"/>
  <c r="G8" i="7"/>
  <c r="J9" i="7" s="1"/>
  <c r="M9" i="7" s="1"/>
  <c r="F62" i="8" l="1"/>
  <c r="E62" i="7"/>
  <c r="D62" i="9"/>
  <c r="D62" i="8"/>
  <c r="E62" i="9"/>
  <c r="E62" i="8"/>
  <c r="F62" i="9"/>
  <c r="L10" i="9"/>
  <c r="O10" i="9" s="1"/>
  <c r="I10" i="9" s="1"/>
  <c r="K9" i="9"/>
  <c r="N9" i="9" s="1"/>
  <c r="H9" i="9" s="1"/>
  <c r="G9" i="9"/>
  <c r="J9" i="8"/>
  <c r="M9" i="8" s="1"/>
  <c r="G9" i="8" s="1"/>
  <c r="L9" i="8"/>
  <c r="O9" i="8" s="1"/>
  <c r="I9" i="8" s="1"/>
  <c r="H9" i="8"/>
  <c r="F62" i="7"/>
  <c r="G9" i="7"/>
  <c r="H9" i="7"/>
  <c r="D62" i="7"/>
  <c r="I9" i="7"/>
  <c r="L11" i="9" l="1"/>
  <c r="O11" i="9" s="1"/>
  <c r="I11" i="9" s="1"/>
  <c r="K10" i="9"/>
  <c r="N10" i="9" s="1"/>
  <c r="H10" i="9" s="1"/>
  <c r="J10" i="9"/>
  <c r="M10" i="9" s="1"/>
  <c r="G10" i="9" s="1"/>
  <c r="J10" i="8"/>
  <c r="M10" i="8" s="1"/>
  <c r="G10" i="8" s="1"/>
  <c r="L10" i="8"/>
  <c r="O10" i="8" s="1"/>
  <c r="I10" i="8" s="1"/>
  <c r="K10" i="8"/>
  <c r="N10" i="8" s="1"/>
  <c r="H10" i="8" s="1"/>
  <c r="J10" i="7"/>
  <c r="M10" i="7" s="1"/>
  <c r="G10" i="7" s="1"/>
  <c r="K10" i="7"/>
  <c r="N10" i="7" s="1"/>
  <c r="H10" i="7" s="1"/>
  <c r="L10" i="7"/>
  <c r="O10" i="7" s="1"/>
  <c r="I10" i="7" s="1"/>
  <c r="L12" i="9" l="1"/>
  <c r="O12" i="9" s="1"/>
  <c r="I12" i="9" s="1"/>
  <c r="J11" i="9"/>
  <c r="M11" i="9" s="1"/>
  <c r="G11" i="9" s="1"/>
  <c r="K11" i="9"/>
  <c r="N11" i="9" s="1"/>
  <c r="H11" i="9" s="1"/>
  <c r="J11" i="8"/>
  <c r="M11" i="8" s="1"/>
  <c r="G11" i="8" s="1"/>
  <c r="K11" i="8"/>
  <c r="N11" i="8" s="1"/>
  <c r="H11" i="8" s="1"/>
  <c r="L11" i="8"/>
  <c r="O11" i="8" s="1"/>
  <c r="I11" i="8" s="1"/>
  <c r="J11" i="7"/>
  <c r="M11" i="7" s="1"/>
  <c r="G11" i="7" s="1"/>
  <c r="K11" i="7"/>
  <c r="N11" i="7" s="1"/>
  <c r="H11" i="7" s="1"/>
  <c r="L11" i="7"/>
  <c r="O11" i="7" s="1"/>
  <c r="I11" i="7" s="1"/>
  <c r="L13" i="9" l="1"/>
  <c r="O13" i="9" s="1"/>
  <c r="I13" i="9" s="1"/>
  <c r="J12" i="9"/>
  <c r="M12" i="9" s="1"/>
  <c r="G12" i="9" s="1"/>
  <c r="K12" i="9"/>
  <c r="N12" i="9" s="1"/>
  <c r="H12" i="9" s="1"/>
  <c r="J12" i="8"/>
  <c r="M12" i="8" s="1"/>
  <c r="G12" i="8" s="1"/>
  <c r="K12" i="8"/>
  <c r="N12" i="8" s="1"/>
  <c r="H12" i="8" s="1"/>
  <c r="L12" i="8"/>
  <c r="O12" i="8" s="1"/>
  <c r="I12" i="8" s="1"/>
  <c r="L12" i="7"/>
  <c r="O12" i="7" s="1"/>
  <c r="I12" i="7" s="1"/>
  <c r="K12" i="7"/>
  <c r="N12" i="7" s="1"/>
  <c r="H12" i="7" s="1"/>
  <c r="J12" i="7"/>
  <c r="M12" i="7" s="1"/>
  <c r="G12" i="7" s="1"/>
  <c r="J13" i="9" l="1"/>
  <c r="M13" i="9" s="1"/>
  <c r="G13" i="9" s="1"/>
  <c r="L14" i="9"/>
  <c r="O14" i="9" s="1"/>
  <c r="I14" i="9" s="1"/>
  <c r="K13" i="9"/>
  <c r="N13" i="9" s="1"/>
  <c r="H13" i="9" s="1"/>
  <c r="L13" i="8"/>
  <c r="O13" i="8" s="1"/>
  <c r="I13" i="8" s="1"/>
  <c r="K13" i="8"/>
  <c r="N13" i="8" s="1"/>
  <c r="H13" i="8" s="1"/>
  <c r="J13" i="8"/>
  <c r="M13" i="8" s="1"/>
  <c r="G13" i="8" s="1"/>
  <c r="K13" i="7"/>
  <c r="N13" i="7" s="1"/>
  <c r="H13" i="7" s="1"/>
  <c r="L13" i="7"/>
  <c r="O13" i="7" s="1"/>
  <c r="I13" i="7" s="1"/>
  <c r="J13" i="7"/>
  <c r="M13" i="7" s="1"/>
  <c r="G13" i="7" s="1"/>
  <c r="L15" i="9" l="1"/>
  <c r="O15" i="9" s="1"/>
  <c r="I15" i="9" s="1"/>
  <c r="J14" i="9"/>
  <c r="M14" i="9" s="1"/>
  <c r="G14" i="9" s="1"/>
  <c r="K14" i="9"/>
  <c r="N14" i="9" s="1"/>
  <c r="H14" i="9" s="1"/>
  <c r="K14" i="8"/>
  <c r="N14" i="8" s="1"/>
  <c r="H14" i="8" s="1"/>
  <c r="L14" i="8"/>
  <c r="O14" i="8" s="1"/>
  <c r="I14" i="8" s="1"/>
  <c r="J14" i="8"/>
  <c r="M14" i="8" s="1"/>
  <c r="G14" i="8" s="1"/>
  <c r="L14" i="7"/>
  <c r="O14" i="7" s="1"/>
  <c r="I14" i="7" s="1"/>
  <c r="K14" i="7"/>
  <c r="N14" i="7" s="1"/>
  <c r="H14" i="7" s="1"/>
  <c r="J14" i="7"/>
  <c r="M14" i="7" s="1"/>
  <c r="G14" i="7" s="1"/>
  <c r="L16" i="9" l="1"/>
  <c r="O16" i="9" s="1"/>
  <c r="I16" i="9" s="1"/>
  <c r="K15" i="9"/>
  <c r="N15" i="9" s="1"/>
  <c r="H15" i="9" s="1"/>
  <c r="J15" i="9"/>
  <c r="M15" i="9" s="1"/>
  <c r="G15" i="9" s="1"/>
  <c r="J15" i="8"/>
  <c r="M15" i="8" s="1"/>
  <c r="G15" i="8" s="1"/>
  <c r="L15" i="8"/>
  <c r="O15" i="8" s="1"/>
  <c r="I15" i="8" s="1"/>
  <c r="K15" i="8"/>
  <c r="N15" i="8" s="1"/>
  <c r="H15" i="8" s="1"/>
  <c r="J15" i="7"/>
  <c r="M15" i="7" s="1"/>
  <c r="G15" i="7" s="1"/>
  <c r="K15" i="7"/>
  <c r="N15" i="7" s="1"/>
  <c r="H15" i="7" s="1"/>
  <c r="L15" i="7"/>
  <c r="O15" i="7" s="1"/>
  <c r="I15" i="7" s="1"/>
  <c r="J16" i="9" l="1"/>
  <c r="M16" i="9" s="1"/>
  <c r="G16" i="9" s="1"/>
  <c r="K16" i="9"/>
  <c r="N16" i="9" s="1"/>
  <c r="H16" i="9" s="1"/>
  <c r="L17" i="9"/>
  <c r="O17" i="9" s="1"/>
  <c r="I17" i="9" s="1"/>
  <c r="L16" i="8"/>
  <c r="O16" i="8" s="1"/>
  <c r="I16" i="8" s="1"/>
  <c r="J16" i="8"/>
  <c r="M16" i="8" s="1"/>
  <c r="G16" i="8" s="1"/>
  <c r="K16" i="8"/>
  <c r="N16" i="8" s="1"/>
  <c r="H16" i="8" s="1"/>
  <c r="L16" i="7"/>
  <c r="O16" i="7" s="1"/>
  <c r="I16" i="7" s="1"/>
  <c r="K16" i="7"/>
  <c r="N16" i="7" s="1"/>
  <c r="H16" i="7" s="1"/>
  <c r="J16" i="7"/>
  <c r="M16" i="7" s="1"/>
  <c r="G16" i="7" s="1"/>
  <c r="L18" i="9" l="1"/>
  <c r="O18" i="9" s="1"/>
  <c r="I18" i="9" s="1"/>
  <c r="K17" i="9"/>
  <c r="N17" i="9" s="1"/>
  <c r="H17" i="9" s="1"/>
  <c r="J17" i="9"/>
  <c r="M17" i="9" s="1"/>
  <c r="G17" i="9" s="1"/>
  <c r="K17" i="8"/>
  <c r="N17" i="8" s="1"/>
  <c r="H17" i="8" s="1"/>
  <c r="J17" i="8"/>
  <c r="M17" i="8" s="1"/>
  <c r="G17" i="8" s="1"/>
  <c r="L17" i="8"/>
  <c r="O17" i="8" s="1"/>
  <c r="I17" i="8" s="1"/>
  <c r="L17" i="7"/>
  <c r="O17" i="7" s="1"/>
  <c r="I17" i="7" s="1"/>
  <c r="K17" i="7"/>
  <c r="N17" i="7" s="1"/>
  <c r="H17" i="7" s="1"/>
  <c r="J17" i="7"/>
  <c r="M17" i="7" s="1"/>
  <c r="G17" i="7" s="1"/>
  <c r="J18" i="9" l="1"/>
  <c r="M18" i="9" s="1"/>
  <c r="G18" i="9" s="1"/>
  <c r="K18" i="9"/>
  <c r="N18" i="9" s="1"/>
  <c r="H18" i="9" s="1"/>
  <c r="L19" i="9"/>
  <c r="O19" i="9" s="1"/>
  <c r="I19" i="9" s="1"/>
  <c r="J18" i="8"/>
  <c r="M18" i="8" s="1"/>
  <c r="G18" i="8" s="1"/>
  <c r="L18" i="8"/>
  <c r="O18" i="8" s="1"/>
  <c r="I18" i="8" s="1"/>
  <c r="K18" i="8"/>
  <c r="N18" i="8" s="1"/>
  <c r="H18" i="8" s="1"/>
  <c r="J18" i="7"/>
  <c r="M18" i="7" s="1"/>
  <c r="G18" i="7" s="1"/>
  <c r="K18" i="7"/>
  <c r="N18" i="7" s="1"/>
  <c r="H18" i="7" s="1"/>
  <c r="L18" i="7"/>
  <c r="O18" i="7" s="1"/>
  <c r="I18" i="7" s="1"/>
  <c r="L20" i="9" l="1"/>
  <c r="O20" i="9" s="1"/>
  <c r="I20" i="9" s="1"/>
  <c r="K19" i="9"/>
  <c r="N19" i="9" s="1"/>
  <c r="H19" i="9" s="1"/>
  <c r="J19" i="9"/>
  <c r="M19" i="9" s="1"/>
  <c r="G19" i="9" s="1"/>
  <c r="L19" i="8"/>
  <c r="O19" i="8" s="1"/>
  <c r="I19" i="8" s="1"/>
  <c r="K19" i="8"/>
  <c r="N19" i="8" s="1"/>
  <c r="H19" i="8" s="1"/>
  <c r="J19" i="8"/>
  <c r="M19" i="8" s="1"/>
  <c r="G19" i="8" s="1"/>
  <c r="K19" i="7"/>
  <c r="N19" i="7" s="1"/>
  <c r="H19" i="7" s="1"/>
  <c r="J19" i="7"/>
  <c r="M19" i="7" s="1"/>
  <c r="G19" i="7" s="1"/>
  <c r="L19" i="7"/>
  <c r="O19" i="7" s="1"/>
  <c r="I19" i="7" s="1"/>
  <c r="J20" i="9" l="1"/>
  <c r="M20" i="9" s="1"/>
  <c r="G20" i="9" s="1"/>
  <c r="K20" i="9"/>
  <c r="N20" i="9" s="1"/>
  <c r="H20" i="9" s="1"/>
  <c r="L21" i="9"/>
  <c r="O21" i="9" s="1"/>
  <c r="I21" i="9" s="1"/>
  <c r="J20" i="8"/>
  <c r="M20" i="8" s="1"/>
  <c r="G20" i="8" s="1"/>
  <c r="K20" i="8"/>
  <c r="N20" i="8" s="1"/>
  <c r="H20" i="8" s="1"/>
  <c r="L20" i="8"/>
  <c r="O20" i="8" s="1"/>
  <c r="I20" i="8" s="1"/>
  <c r="L20" i="7"/>
  <c r="O20" i="7" s="1"/>
  <c r="I20" i="7" s="1"/>
  <c r="J20" i="7"/>
  <c r="M20" i="7" s="1"/>
  <c r="G20" i="7" s="1"/>
  <c r="K20" i="7"/>
  <c r="N20" i="7" s="1"/>
  <c r="H20" i="7" s="1"/>
  <c r="L22" i="9" l="1"/>
  <c r="O22" i="9" s="1"/>
  <c r="I22" i="9" s="1"/>
  <c r="K21" i="9"/>
  <c r="N21" i="9" s="1"/>
  <c r="H21" i="9" s="1"/>
  <c r="J21" i="9"/>
  <c r="M21" i="9" s="1"/>
  <c r="G21" i="9" s="1"/>
  <c r="K21" i="8"/>
  <c r="N21" i="8" s="1"/>
  <c r="H21" i="8" s="1"/>
  <c r="J21" i="8"/>
  <c r="M21" i="8" s="1"/>
  <c r="G21" i="8" s="1"/>
  <c r="L21" i="8"/>
  <c r="O21" i="8" s="1"/>
  <c r="I21" i="8" s="1"/>
  <c r="J21" i="7"/>
  <c r="M21" i="7" s="1"/>
  <c r="G21" i="7" s="1"/>
  <c r="L21" i="7"/>
  <c r="O21" i="7" s="1"/>
  <c r="I21" i="7" s="1"/>
  <c r="K21" i="7"/>
  <c r="N21" i="7" s="1"/>
  <c r="H21" i="7" s="1"/>
  <c r="J22" i="9" l="1"/>
  <c r="M22" i="9" s="1"/>
  <c r="G22" i="9" s="1"/>
  <c r="K22" i="9"/>
  <c r="N22" i="9" s="1"/>
  <c r="H22" i="9" s="1"/>
  <c r="L23" i="9"/>
  <c r="O23" i="9" s="1"/>
  <c r="I23" i="9" s="1"/>
  <c r="L22" i="8"/>
  <c r="O22" i="8" s="1"/>
  <c r="I22" i="8" s="1"/>
  <c r="K22" i="8"/>
  <c r="N22" i="8" s="1"/>
  <c r="H22" i="8" s="1"/>
  <c r="J22" i="8"/>
  <c r="M22" i="8" s="1"/>
  <c r="G22" i="8" s="1"/>
  <c r="K22" i="7"/>
  <c r="N22" i="7" s="1"/>
  <c r="H22" i="7" s="1"/>
  <c r="L22" i="7"/>
  <c r="O22" i="7" s="1"/>
  <c r="I22" i="7" s="1"/>
  <c r="J22" i="7"/>
  <c r="M22" i="7" s="1"/>
  <c r="G22" i="7" s="1"/>
  <c r="K23" i="9" l="1"/>
  <c r="N23" i="9" s="1"/>
  <c r="H23" i="9" s="1"/>
  <c r="L24" i="9"/>
  <c r="O24" i="9" s="1"/>
  <c r="I24" i="9" s="1"/>
  <c r="J23" i="9"/>
  <c r="M23" i="9" s="1"/>
  <c r="G23" i="9" s="1"/>
  <c r="J23" i="8"/>
  <c r="M23" i="8" s="1"/>
  <c r="G23" i="8" s="1"/>
  <c r="K23" i="8"/>
  <c r="N23" i="8" s="1"/>
  <c r="H23" i="8" s="1"/>
  <c r="L23" i="8"/>
  <c r="O23" i="8" s="1"/>
  <c r="I23" i="8" s="1"/>
  <c r="K23" i="7"/>
  <c r="N23" i="7" s="1"/>
  <c r="H23" i="7" s="1"/>
  <c r="L23" i="7"/>
  <c r="O23" i="7" s="1"/>
  <c r="I23" i="7" s="1"/>
  <c r="J23" i="7"/>
  <c r="M23" i="7" s="1"/>
  <c r="G23" i="7" s="1"/>
  <c r="J24" i="9" l="1"/>
  <c r="M24" i="9" s="1"/>
  <c r="G24" i="9" s="1"/>
  <c r="L25" i="9"/>
  <c r="O25" i="9" s="1"/>
  <c r="I25" i="9" s="1"/>
  <c r="K24" i="9"/>
  <c r="N24" i="9" s="1"/>
  <c r="H24" i="9" s="1"/>
  <c r="L24" i="8"/>
  <c r="O24" i="8" s="1"/>
  <c r="I24" i="8" s="1"/>
  <c r="K24" i="8"/>
  <c r="N24" i="8" s="1"/>
  <c r="H24" i="8" s="1"/>
  <c r="J24" i="8"/>
  <c r="M24" i="8" s="1"/>
  <c r="G24" i="8" s="1"/>
  <c r="J24" i="7"/>
  <c r="M24" i="7" s="1"/>
  <c r="G24" i="7" s="1"/>
  <c r="L24" i="7"/>
  <c r="O24" i="7" s="1"/>
  <c r="I24" i="7" s="1"/>
  <c r="K24" i="7"/>
  <c r="N24" i="7" s="1"/>
  <c r="H24" i="7" s="1"/>
  <c r="J25" i="9" l="1"/>
  <c r="M25" i="9" s="1"/>
  <c r="G25" i="9" s="1"/>
  <c r="L26" i="9"/>
  <c r="O26" i="9" s="1"/>
  <c r="I26" i="9" s="1"/>
  <c r="K25" i="9"/>
  <c r="N25" i="9" s="1"/>
  <c r="H25" i="9" s="1"/>
  <c r="L25" i="8"/>
  <c r="O25" i="8" s="1"/>
  <c r="I25" i="8" s="1"/>
  <c r="K25" i="8"/>
  <c r="N25" i="8" s="1"/>
  <c r="H25" i="8" s="1"/>
  <c r="J25" i="8"/>
  <c r="M25" i="8" s="1"/>
  <c r="G25" i="8" s="1"/>
  <c r="L25" i="7"/>
  <c r="O25" i="7" s="1"/>
  <c r="I25" i="7" s="1"/>
  <c r="J25" i="7"/>
  <c r="M25" i="7" s="1"/>
  <c r="G25" i="7" s="1"/>
  <c r="K25" i="7"/>
  <c r="N25" i="7" s="1"/>
  <c r="H25" i="7" s="1"/>
  <c r="K26" i="9" l="1"/>
  <c r="N26" i="9" s="1"/>
  <c r="H26" i="9" s="1"/>
  <c r="L27" i="9"/>
  <c r="O27" i="9" s="1"/>
  <c r="I27" i="9" s="1"/>
  <c r="J26" i="9"/>
  <c r="M26" i="9" s="1"/>
  <c r="G26" i="9" s="1"/>
  <c r="J26" i="8"/>
  <c r="M26" i="8" s="1"/>
  <c r="G26" i="8" s="1"/>
  <c r="K26" i="8"/>
  <c r="N26" i="8" s="1"/>
  <c r="H26" i="8" s="1"/>
  <c r="L26" i="8"/>
  <c r="O26" i="8" s="1"/>
  <c r="I26" i="8" s="1"/>
  <c r="L26" i="7"/>
  <c r="O26" i="7" s="1"/>
  <c r="I26" i="7" s="1"/>
  <c r="J26" i="7"/>
  <c r="M26" i="7" s="1"/>
  <c r="G26" i="7" s="1"/>
  <c r="K26" i="7"/>
  <c r="N26" i="7" s="1"/>
  <c r="H26" i="7" s="1"/>
  <c r="J27" i="9" l="1"/>
  <c r="M27" i="9" s="1"/>
  <c r="G27" i="9" s="1"/>
  <c r="L28" i="9"/>
  <c r="O28" i="9" s="1"/>
  <c r="I28" i="9" s="1"/>
  <c r="K27" i="9"/>
  <c r="N27" i="9" s="1"/>
  <c r="H27" i="9" s="1"/>
  <c r="L27" i="8"/>
  <c r="O27" i="8" s="1"/>
  <c r="I27" i="8" s="1"/>
  <c r="J27" i="8"/>
  <c r="M27" i="8" s="1"/>
  <c r="G27" i="8" s="1"/>
  <c r="K27" i="8"/>
  <c r="N27" i="8" s="1"/>
  <c r="H27" i="8" s="1"/>
  <c r="J27" i="7"/>
  <c r="M27" i="7" s="1"/>
  <c r="G27" i="7" s="1"/>
  <c r="L27" i="7"/>
  <c r="O27" i="7" s="1"/>
  <c r="I27" i="7" s="1"/>
  <c r="K27" i="7"/>
  <c r="N27" i="7" s="1"/>
  <c r="H27" i="7" s="1"/>
  <c r="K28" i="9" l="1"/>
  <c r="N28" i="9" s="1"/>
  <c r="H28" i="9" s="1"/>
  <c r="L29" i="9"/>
  <c r="O29" i="9" s="1"/>
  <c r="I29" i="9" s="1"/>
  <c r="J28" i="9"/>
  <c r="M28" i="9" s="1"/>
  <c r="G28" i="9" s="1"/>
  <c r="L28" i="8"/>
  <c r="O28" i="8" s="1"/>
  <c r="I28" i="8" s="1"/>
  <c r="J28" i="8"/>
  <c r="M28" i="8" s="1"/>
  <c r="G28" i="8" s="1"/>
  <c r="K28" i="8"/>
  <c r="N28" i="8" s="1"/>
  <c r="H28" i="8" s="1"/>
  <c r="K28" i="7"/>
  <c r="N28" i="7" s="1"/>
  <c r="H28" i="7" s="1"/>
  <c r="L28" i="7"/>
  <c r="O28" i="7" s="1"/>
  <c r="I28" i="7" s="1"/>
  <c r="J28" i="7"/>
  <c r="M28" i="7" s="1"/>
  <c r="G28" i="7" s="1"/>
  <c r="J29" i="9" l="1"/>
  <c r="M29" i="9" s="1"/>
  <c r="G29" i="9" s="1"/>
  <c r="K29" i="9"/>
  <c r="N29" i="9" s="1"/>
  <c r="H29" i="9" s="1"/>
  <c r="L30" i="9"/>
  <c r="O30" i="9" s="1"/>
  <c r="I30" i="9" s="1"/>
  <c r="J29" i="8"/>
  <c r="M29" i="8" s="1"/>
  <c r="G29" i="8" s="1"/>
  <c r="L29" i="8"/>
  <c r="O29" i="8" s="1"/>
  <c r="I29" i="8" s="1"/>
  <c r="K29" i="8"/>
  <c r="N29" i="8" s="1"/>
  <c r="H29" i="8" s="1"/>
  <c r="J29" i="7"/>
  <c r="M29" i="7" s="1"/>
  <c r="G29" i="7" s="1"/>
  <c r="L29" i="7"/>
  <c r="O29" i="7" s="1"/>
  <c r="I29" i="7" s="1"/>
  <c r="K29" i="7"/>
  <c r="N29" i="7" s="1"/>
  <c r="H29" i="7" s="1"/>
  <c r="L31" i="9" l="1"/>
  <c r="O31" i="9" s="1"/>
  <c r="I31" i="9" s="1"/>
  <c r="K30" i="9"/>
  <c r="N30" i="9" s="1"/>
  <c r="H30" i="9" s="1"/>
  <c r="J30" i="9"/>
  <c r="M30" i="9" s="1"/>
  <c r="G30" i="9" s="1"/>
  <c r="K30" i="8"/>
  <c r="N30" i="8" s="1"/>
  <c r="H30" i="8" s="1"/>
  <c r="L30" i="8"/>
  <c r="O30" i="8" s="1"/>
  <c r="I30" i="8" s="1"/>
  <c r="J30" i="8"/>
  <c r="M30" i="8" s="1"/>
  <c r="G30" i="8" s="1"/>
  <c r="L30" i="7"/>
  <c r="O30" i="7" s="1"/>
  <c r="I30" i="7" s="1"/>
  <c r="J30" i="7"/>
  <c r="M30" i="7" s="1"/>
  <c r="G30" i="7" s="1"/>
  <c r="K30" i="7"/>
  <c r="N30" i="7" s="1"/>
  <c r="H30" i="7" s="1"/>
  <c r="J31" i="9" l="1"/>
  <c r="M31" i="9" s="1"/>
  <c r="G31" i="9" s="1"/>
  <c r="K31" i="9"/>
  <c r="N31" i="9" s="1"/>
  <c r="H31" i="9" s="1"/>
  <c r="L32" i="9"/>
  <c r="O32" i="9" s="1"/>
  <c r="I32" i="9" s="1"/>
  <c r="J31" i="8"/>
  <c r="M31" i="8" s="1"/>
  <c r="G31" i="8" s="1"/>
  <c r="K31" i="8"/>
  <c r="N31" i="8" s="1"/>
  <c r="H31" i="8" s="1"/>
  <c r="L31" i="8"/>
  <c r="O31" i="8" s="1"/>
  <c r="I31" i="8" s="1"/>
  <c r="L31" i="7"/>
  <c r="O31" i="7" s="1"/>
  <c r="I31" i="7" s="1"/>
  <c r="J31" i="7"/>
  <c r="M31" i="7" s="1"/>
  <c r="G31" i="7" s="1"/>
  <c r="K31" i="7"/>
  <c r="N31" i="7" s="1"/>
  <c r="H31" i="7" s="1"/>
  <c r="L33" i="9" l="1"/>
  <c r="O33" i="9" s="1"/>
  <c r="I33" i="9" s="1"/>
  <c r="K32" i="9"/>
  <c r="N32" i="9" s="1"/>
  <c r="H32" i="9" s="1"/>
  <c r="J32" i="9"/>
  <c r="M32" i="9" s="1"/>
  <c r="G32" i="9" s="1"/>
  <c r="L32" i="8"/>
  <c r="O32" i="8" s="1"/>
  <c r="I32" i="8" s="1"/>
  <c r="J32" i="8"/>
  <c r="M32" i="8" s="1"/>
  <c r="G32" i="8" s="1"/>
  <c r="K32" i="8"/>
  <c r="N32" i="8" s="1"/>
  <c r="H32" i="8" s="1"/>
  <c r="K32" i="7"/>
  <c r="N32" i="7" s="1"/>
  <c r="H32" i="7" s="1"/>
  <c r="J32" i="7"/>
  <c r="M32" i="7" s="1"/>
  <c r="G32" i="7" s="1"/>
  <c r="L32" i="7"/>
  <c r="O32" i="7" s="1"/>
  <c r="I32" i="7" s="1"/>
  <c r="J33" i="9" l="1"/>
  <c r="M33" i="9" s="1"/>
  <c r="G33" i="9" s="1"/>
  <c r="K33" i="9"/>
  <c r="N33" i="9" s="1"/>
  <c r="H33" i="9" s="1"/>
  <c r="L34" i="9"/>
  <c r="O34" i="9" s="1"/>
  <c r="I34" i="9" s="1"/>
  <c r="L33" i="8"/>
  <c r="O33" i="8" s="1"/>
  <c r="I33" i="8" s="1"/>
  <c r="J33" i="8"/>
  <c r="M33" i="8" s="1"/>
  <c r="G33" i="8" s="1"/>
  <c r="K33" i="8"/>
  <c r="N33" i="8" s="1"/>
  <c r="H33" i="8" s="1"/>
  <c r="L33" i="7"/>
  <c r="O33" i="7" s="1"/>
  <c r="I33" i="7" s="1"/>
  <c r="J33" i="7"/>
  <c r="M33" i="7" s="1"/>
  <c r="G33" i="7" s="1"/>
  <c r="K33" i="7"/>
  <c r="N33" i="7" s="1"/>
  <c r="H33" i="7" s="1"/>
  <c r="L35" i="9" l="1"/>
  <c r="O35" i="9" s="1"/>
  <c r="I35" i="9" s="1"/>
  <c r="K34" i="9"/>
  <c r="N34" i="9" s="1"/>
  <c r="H34" i="9" s="1"/>
  <c r="J34" i="9"/>
  <c r="M34" i="9" s="1"/>
  <c r="G34" i="9" s="1"/>
  <c r="K34" i="8"/>
  <c r="N34" i="8" s="1"/>
  <c r="H34" i="8" s="1"/>
  <c r="L34" i="8"/>
  <c r="O34" i="8" s="1"/>
  <c r="I34" i="8" s="1"/>
  <c r="J34" i="8"/>
  <c r="M34" i="8" s="1"/>
  <c r="G34" i="8" s="1"/>
  <c r="K34" i="7"/>
  <c r="N34" i="7" s="1"/>
  <c r="H34" i="7" s="1"/>
  <c r="J34" i="7"/>
  <c r="M34" i="7" s="1"/>
  <c r="G34" i="7" s="1"/>
  <c r="L34" i="7"/>
  <c r="O34" i="7" s="1"/>
  <c r="I34" i="7" s="1"/>
  <c r="J35" i="9" l="1"/>
  <c r="M35" i="9" s="1"/>
  <c r="G35" i="9" s="1"/>
  <c r="K35" i="9"/>
  <c r="N35" i="9" s="1"/>
  <c r="H35" i="9" s="1"/>
  <c r="L36" i="9"/>
  <c r="O36" i="9" s="1"/>
  <c r="I36" i="9" s="1"/>
  <c r="J35" i="8"/>
  <c r="M35" i="8" s="1"/>
  <c r="G35" i="8" s="1"/>
  <c r="K35" i="8"/>
  <c r="N35" i="8" s="1"/>
  <c r="H35" i="8" s="1"/>
  <c r="L35" i="8"/>
  <c r="O35" i="8" s="1"/>
  <c r="I35" i="8" s="1"/>
  <c r="L35" i="7"/>
  <c r="O35" i="7" s="1"/>
  <c r="I35" i="7" s="1"/>
  <c r="J35" i="7"/>
  <c r="M35" i="7" s="1"/>
  <c r="G35" i="7" s="1"/>
  <c r="K35" i="7"/>
  <c r="N35" i="7" s="1"/>
  <c r="H35" i="7" s="1"/>
  <c r="L37" i="9" l="1"/>
  <c r="O37" i="9" s="1"/>
  <c r="I37" i="9" s="1"/>
  <c r="K36" i="9"/>
  <c r="N36" i="9" s="1"/>
  <c r="H36" i="9" s="1"/>
  <c r="J36" i="9"/>
  <c r="M36" i="9" s="1"/>
  <c r="G36" i="9" s="1"/>
  <c r="L36" i="8"/>
  <c r="O36" i="8" s="1"/>
  <c r="I36" i="8" s="1"/>
  <c r="J36" i="8"/>
  <c r="M36" i="8" s="1"/>
  <c r="G36" i="8" s="1"/>
  <c r="K36" i="8"/>
  <c r="N36" i="8" s="1"/>
  <c r="H36" i="8" s="1"/>
  <c r="K36" i="7"/>
  <c r="N36" i="7" s="1"/>
  <c r="H36" i="7" s="1"/>
  <c r="J36" i="7"/>
  <c r="M36" i="7" s="1"/>
  <c r="G36" i="7" s="1"/>
  <c r="L36" i="7"/>
  <c r="O36" i="7" s="1"/>
  <c r="I36" i="7" s="1"/>
  <c r="J37" i="9" l="1"/>
  <c r="M37" i="9" s="1"/>
  <c r="G37" i="9" s="1"/>
  <c r="K37" i="9"/>
  <c r="N37" i="9" s="1"/>
  <c r="H37" i="9" s="1"/>
  <c r="L38" i="9"/>
  <c r="O38" i="9" s="1"/>
  <c r="I38" i="9" s="1"/>
  <c r="K37" i="8"/>
  <c r="N37" i="8" s="1"/>
  <c r="H37" i="8" s="1"/>
  <c r="L37" i="8"/>
  <c r="O37" i="8" s="1"/>
  <c r="I37" i="8" s="1"/>
  <c r="J37" i="8"/>
  <c r="M37" i="8" s="1"/>
  <c r="G37" i="8" s="1"/>
  <c r="L37" i="7"/>
  <c r="O37" i="7" s="1"/>
  <c r="I37" i="7" s="1"/>
  <c r="J37" i="7"/>
  <c r="M37" i="7" s="1"/>
  <c r="G37" i="7" s="1"/>
  <c r="K37" i="7"/>
  <c r="N37" i="7" s="1"/>
  <c r="H37" i="7" s="1"/>
  <c r="L39" i="9" l="1"/>
  <c r="O39" i="9" s="1"/>
  <c r="I39" i="9" s="1"/>
  <c r="K38" i="9"/>
  <c r="N38" i="9" s="1"/>
  <c r="H38" i="9" s="1"/>
  <c r="J38" i="9"/>
  <c r="M38" i="9" s="1"/>
  <c r="G38" i="9" s="1"/>
  <c r="L38" i="8"/>
  <c r="O38" i="8" s="1"/>
  <c r="I38" i="8" s="1"/>
  <c r="J38" i="8"/>
  <c r="M38" i="8" s="1"/>
  <c r="G38" i="8" s="1"/>
  <c r="K38" i="8"/>
  <c r="N38" i="8" s="1"/>
  <c r="H38" i="8" s="1"/>
  <c r="K38" i="7"/>
  <c r="N38" i="7" s="1"/>
  <c r="H38" i="7" s="1"/>
  <c r="J38" i="7"/>
  <c r="M38" i="7" s="1"/>
  <c r="G38" i="7" s="1"/>
  <c r="L38" i="7"/>
  <c r="O38" i="7" s="1"/>
  <c r="I38" i="7" s="1"/>
  <c r="J39" i="9" l="1"/>
  <c r="M39" i="9" s="1"/>
  <c r="G39" i="9" s="1"/>
  <c r="K39" i="9"/>
  <c r="N39" i="9" s="1"/>
  <c r="H39" i="9" s="1"/>
  <c r="L40" i="9"/>
  <c r="O40" i="9" s="1"/>
  <c r="I40" i="9" s="1"/>
  <c r="K39" i="8"/>
  <c r="N39" i="8" s="1"/>
  <c r="H39" i="8" s="1"/>
  <c r="J39" i="8"/>
  <c r="M39" i="8" s="1"/>
  <c r="G39" i="8" s="1"/>
  <c r="L39" i="8"/>
  <c r="O39" i="8" s="1"/>
  <c r="I39" i="8" s="1"/>
  <c r="L39" i="7"/>
  <c r="O39" i="7" s="1"/>
  <c r="I39" i="7" s="1"/>
  <c r="J39" i="7"/>
  <c r="M39" i="7" s="1"/>
  <c r="G39" i="7" s="1"/>
  <c r="K39" i="7"/>
  <c r="N39" i="7" s="1"/>
  <c r="H39" i="7" s="1"/>
  <c r="L41" i="9" l="1"/>
  <c r="O41" i="9" s="1"/>
  <c r="I41" i="9" s="1"/>
  <c r="K40" i="9"/>
  <c r="N40" i="9" s="1"/>
  <c r="H40" i="9" s="1"/>
  <c r="J40" i="9"/>
  <c r="M40" i="9" s="1"/>
  <c r="G40" i="9" s="1"/>
  <c r="J40" i="8"/>
  <c r="M40" i="8" s="1"/>
  <c r="G40" i="8" s="1"/>
  <c r="L40" i="8"/>
  <c r="O40" i="8" s="1"/>
  <c r="I40" i="8" s="1"/>
  <c r="K40" i="8"/>
  <c r="N40" i="8" s="1"/>
  <c r="H40" i="8" s="1"/>
  <c r="K40" i="7"/>
  <c r="N40" i="7" s="1"/>
  <c r="H40" i="7" s="1"/>
  <c r="J40" i="7"/>
  <c r="M40" i="7" s="1"/>
  <c r="G40" i="7" s="1"/>
  <c r="L40" i="7"/>
  <c r="O40" i="7" s="1"/>
  <c r="I40" i="7" s="1"/>
  <c r="J41" i="9" l="1"/>
  <c r="M41" i="9" s="1"/>
  <c r="G41" i="9" s="1"/>
  <c r="K41" i="9"/>
  <c r="N41" i="9" s="1"/>
  <c r="H41" i="9" s="1"/>
  <c r="L42" i="9"/>
  <c r="O42" i="9" s="1"/>
  <c r="I42" i="9" s="1"/>
  <c r="L41" i="8"/>
  <c r="O41" i="8" s="1"/>
  <c r="I41" i="8" s="1"/>
  <c r="K41" i="8"/>
  <c r="N41" i="8" s="1"/>
  <c r="H41" i="8" s="1"/>
  <c r="J41" i="8"/>
  <c r="M41" i="8" s="1"/>
  <c r="G41" i="8" s="1"/>
  <c r="L41" i="7"/>
  <c r="O41" i="7" s="1"/>
  <c r="I41" i="7" s="1"/>
  <c r="J41" i="7"/>
  <c r="M41" i="7" s="1"/>
  <c r="G41" i="7" s="1"/>
  <c r="K41" i="7"/>
  <c r="N41" i="7" s="1"/>
  <c r="H41" i="7" s="1"/>
  <c r="L43" i="9" l="1"/>
  <c r="O43" i="9" s="1"/>
  <c r="I43" i="9" s="1"/>
  <c r="K42" i="9"/>
  <c r="N42" i="9" s="1"/>
  <c r="H42" i="9" s="1"/>
  <c r="J42" i="9"/>
  <c r="M42" i="9" s="1"/>
  <c r="G42" i="9" s="1"/>
  <c r="K42" i="8"/>
  <c r="N42" i="8" s="1"/>
  <c r="H42" i="8" s="1"/>
  <c r="L42" i="8"/>
  <c r="O42" i="8" s="1"/>
  <c r="I42" i="8" s="1"/>
  <c r="J42" i="8"/>
  <c r="M42" i="8" s="1"/>
  <c r="G42" i="8" s="1"/>
  <c r="K42" i="7"/>
  <c r="N42" i="7" s="1"/>
  <c r="H42" i="7" s="1"/>
  <c r="L42" i="7"/>
  <c r="O42" i="7" s="1"/>
  <c r="I42" i="7" s="1"/>
  <c r="J42" i="7"/>
  <c r="M42" i="7" s="1"/>
  <c r="G42" i="7" s="1"/>
  <c r="J43" i="9" l="1"/>
  <c r="M43" i="9" s="1"/>
  <c r="G43" i="9" s="1"/>
  <c r="K43" i="9"/>
  <c r="N43" i="9" s="1"/>
  <c r="H43" i="9" s="1"/>
  <c r="L44" i="9"/>
  <c r="O44" i="9" s="1"/>
  <c r="I44" i="9" s="1"/>
  <c r="J43" i="8"/>
  <c r="M43" i="8" s="1"/>
  <c r="G43" i="8" s="1"/>
  <c r="L43" i="8"/>
  <c r="O43" i="8" s="1"/>
  <c r="I43" i="8" s="1"/>
  <c r="K43" i="8"/>
  <c r="N43" i="8" s="1"/>
  <c r="H43" i="8" s="1"/>
  <c r="J43" i="7"/>
  <c r="M43" i="7" s="1"/>
  <c r="G43" i="7" s="1"/>
  <c r="L43" i="7"/>
  <c r="O43" i="7" s="1"/>
  <c r="I43" i="7" s="1"/>
  <c r="K43" i="7"/>
  <c r="N43" i="7" s="1"/>
  <c r="H43" i="7" s="1"/>
  <c r="L45" i="9" l="1"/>
  <c r="O45" i="9" s="1"/>
  <c r="I45" i="9" s="1"/>
  <c r="K44" i="9"/>
  <c r="N44" i="9" s="1"/>
  <c r="H44" i="9" s="1"/>
  <c r="J44" i="9"/>
  <c r="M44" i="9" s="1"/>
  <c r="G44" i="9" s="1"/>
  <c r="L44" i="8"/>
  <c r="O44" i="8" s="1"/>
  <c r="I44" i="8" s="1"/>
  <c r="K44" i="8"/>
  <c r="N44" i="8" s="1"/>
  <c r="H44" i="8" s="1"/>
  <c r="J44" i="8"/>
  <c r="M44" i="8" s="1"/>
  <c r="G44" i="8" s="1"/>
  <c r="K44" i="7"/>
  <c r="N44" i="7" s="1"/>
  <c r="H44" i="7" s="1"/>
  <c r="L44" i="7"/>
  <c r="O44" i="7" s="1"/>
  <c r="I44" i="7" s="1"/>
  <c r="J44" i="7"/>
  <c r="M44" i="7" s="1"/>
  <c r="G44" i="7" s="1"/>
  <c r="J45" i="9" l="1"/>
  <c r="M45" i="9" s="1"/>
  <c r="G45" i="9" s="1"/>
  <c r="K45" i="9"/>
  <c r="N45" i="9" s="1"/>
  <c r="H45" i="9" s="1"/>
  <c r="L46" i="9"/>
  <c r="O46" i="9" s="1"/>
  <c r="I46" i="9" s="1"/>
  <c r="J45" i="8"/>
  <c r="M45" i="8" s="1"/>
  <c r="G45" i="8" s="1"/>
  <c r="K45" i="8"/>
  <c r="N45" i="8" s="1"/>
  <c r="H45" i="8" s="1"/>
  <c r="L45" i="8"/>
  <c r="O45" i="8" s="1"/>
  <c r="I45" i="8" s="1"/>
  <c r="J45" i="7"/>
  <c r="M45" i="7" s="1"/>
  <c r="G45" i="7" s="1"/>
  <c r="L45" i="7"/>
  <c r="O45" i="7" s="1"/>
  <c r="I45" i="7" s="1"/>
  <c r="K45" i="7"/>
  <c r="N45" i="7" s="1"/>
  <c r="H45" i="7" s="1"/>
  <c r="L47" i="9" l="1"/>
  <c r="O47" i="9" s="1"/>
  <c r="I47" i="9" s="1"/>
  <c r="K46" i="9"/>
  <c r="N46" i="9" s="1"/>
  <c r="H46" i="9" s="1"/>
  <c r="J46" i="9"/>
  <c r="M46" i="9" s="1"/>
  <c r="G46" i="9" s="1"/>
  <c r="L46" i="8"/>
  <c r="O46" i="8" s="1"/>
  <c r="I46" i="8" s="1"/>
  <c r="K46" i="8"/>
  <c r="N46" i="8" s="1"/>
  <c r="H46" i="8" s="1"/>
  <c r="J46" i="8"/>
  <c r="M46" i="8" s="1"/>
  <c r="G46" i="8" s="1"/>
  <c r="K46" i="7"/>
  <c r="N46" i="7" s="1"/>
  <c r="H46" i="7" s="1"/>
  <c r="L46" i="7"/>
  <c r="O46" i="7" s="1"/>
  <c r="I46" i="7" s="1"/>
  <c r="J46" i="7"/>
  <c r="M46" i="7" s="1"/>
  <c r="G46" i="7" s="1"/>
  <c r="J47" i="9" l="1"/>
  <c r="M47" i="9" s="1"/>
  <c r="G47" i="9" s="1"/>
  <c r="K47" i="9"/>
  <c r="N47" i="9" s="1"/>
  <c r="H47" i="9" s="1"/>
  <c r="L48" i="9"/>
  <c r="O48" i="9" s="1"/>
  <c r="I48" i="9" s="1"/>
  <c r="J47" i="8"/>
  <c r="M47" i="8" s="1"/>
  <c r="G47" i="8" s="1"/>
  <c r="K47" i="8"/>
  <c r="N47" i="8" s="1"/>
  <c r="H47" i="8" s="1"/>
  <c r="L47" i="8"/>
  <c r="O47" i="8" s="1"/>
  <c r="I47" i="8" s="1"/>
  <c r="J47" i="7"/>
  <c r="M47" i="7" s="1"/>
  <c r="G47" i="7" s="1"/>
  <c r="L47" i="7"/>
  <c r="O47" i="7" s="1"/>
  <c r="I47" i="7" s="1"/>
  <c r="K47" i="7"/>
  <c r="N47" i="7" s="1"/>
  <c r="H47" i="7" s="1"/>
  <c r="L49" i="9" l="1"/>
  <c r="O49" i="9" s="1"/>
  <c r="I49" i="9" s="1"/>
  <c r="K48" i="9"/>
  <c r="N48" i="9" s="1"/>
  <c r="H48" i="9" s="1"/>
  <c r="J48" i="9"/>
  <c r="M48" i="9" s="1"/>
  <c r="G48" i="9" s="1"/>
  <c r="L48" i="8"/>
  <c r="O48" i="8" s="1"/>
  <c r="I48" i="8" s="1"/>
  <c r="K48" i="8"/>
  <c r="N48" i="8" s="1"/>
  <c r="H48" i="8" s="1"/>
  <c r="J48" i="8"/>
  <c r="M48" i="8" s="1"/>
  <c r="G48" i="8" s="1"/>
  <c r="K48" i="7"/>
  <c r="N48" i="7" s="1"/>
  <c r="H48" i="7" s="1"/>
  <c r="L48" i="7"/>
  <c r="O48" i="7" s="1"/>
  <c r="I48" i="7" s="1"/>
  <c r="J48" i="7"/>
  <c r="M48" i="7" s="1"/>
  <c r="G48" i="7" s="1"/>
  <c r="J49" i="9" l="1"/>
  <c r="M49" i="9" s="1"/>
  <c r="G49" i="9" s="1"/>
  <c r="K49" i="9"/>
  <c r="N49" i="9" s="1"/>
  <c r="H49" i="9" s="1"/>
  <c r="L50" i="9"/>
  <c r="O50" i="9" s="1"/>
  <c r="I50" i="9" s="1"/>
  <c r="K49" i="8"/>
  <c r="N49" i="8" s="1"/>
  <c r="H49" i="8" s="1"/>
  <c r="L49" i="8"/>
  <c r="O49" i="8" s="1"/>
  <c r="I49" i="8" s="1"/>
  <c r="J49" i="8"/>
  <c r="M49" i="8" s="1"/>
  <c r="G49" i="8" s="1"/>
  <c r="J49" i="7"/>
  <c r="M49" i="7" s="1"/>
  <c r="G49" i="7" s="1"/>
  <c r="L49" i="7"/>
  <c r="O49" i="7" s="1"/>
  <c r="I49" i="7" s="1"/>
  <c r="K49" i="7"/>
  <c r="N49" i="7" s="1"/>
  <c r="H49" i="7" s="1"/>
  <c r="L51" i="9" l="1"/>
  <c r="O51" i="9" s="1"/>
  <c r="I51" i="9" s="1"/>
  <c r="K50" i="9"/>
  <c r="N50" i="9" s="1"/>
  <c r="H50" i="9" s="1"/>
  <c r="J50" i="9"/>
  <c r="M50" i="9" s="1"/>
  <c r="G50" i="9" s="1"/>
  <c r="L50" i="8"/>
  <c r="O50" i="8" s="1"/>
  <c r="I50" i="8" s="1"/>
  <c r="K50" i="8"/>
  <c r="N50" i="8" s="1"/>
  <c r="H50" i="8" s="1"/>
  <c r="J50" i="8"/>
  <c r="M50" i="8" s="1"/>
  <c r="G50" i="8" s="1"/>
  <c r="K50" i="7"/>
  <c r="N50" i="7" s="1"/>
  <c r="H50" i="7" s="1"/>
  <c r="L50" i="7"/>
  <c r="O50" i="7" s="1"/>
  <c r="I50" i="7" s="1"/>
  <c r="J50" i="7"/>
  <c r="M50" i="7" s="1"/>
  <c r="G50" i="7" s="1"/>
  <c r="J51" i="9" l="1"/>
  <c r="M51" i="9" s="1"/>
  <c r="G51" i="9" s="1"/>
  <c r="K51" i="9"/>
  <c r="N51" i="9" s="1"/>
  <c r="H51" i="9" s="1"/>
  <c r="L52" i="9"/>
  <c r="O52" i="9" s="1"/>
  <c r="I52" i="9" s="1"/>
  <c r="J51" i="8"/>
  <c r="M51" i="8" s="1"/>
  <c r="G51" i="8" s="1"/>
  <c r="K51" i="8"/>
  <c r="N51" i="8" s="1"/>
  <c r="H51" i="8" s="1"/>
  <c r="L51" i="8"/>
  <c r="O51" i="8" s="1"/>
  <c r="I51" i="8" s="1"/>
  <c r="J51" i="7"/>
  <c r="M51" i="7" s="1"/>
  <c r="G51" i="7" s="1"/>
  <c r="L51" i="7"/>
  <c r="O51" i="7" s="1"/>
  <c r="I51" i="7" s="1"/>
  <c r="K51" i="7"/>
  <c r="N51" i="7" s="1"/>
  <c r="H51" i="7" s="1"/>
  <c r="L53" i="9" l="1"/>
  <c r="O53" i="9" s="1"/>
  <c r="I53" i="9" s="1"/>
  <c r="K52" i="9"/>
  <c r="N52" i="9" s="1"/>
  <c r="H52" i="9" s="1"/>
  <c r="J52" i="9"/>
  <c r="M52" i="9" s="1"/>
  <c r="G52" i="9" s="1"/>
  <c r="L52" i="8"/>
  <c r="O52" i="8" s="1"/>
  <c r="I52" i="8" s="1"/>
  <c r="K52" i="8"/>
  <c r="N52" i="8" s="1"/>
  <c r="H52" i="8" s="1"/>
  <c r="J52" i="8"/>
  <c r="M52" i="8" s="1"/>
  <c r="G52" i="8" s="1"/>
  <c r="K52" i="7"/>
  <c r="N52" i="7" s="1"/>
  <c r="H52" i="7" s="1"/>
  <c r="J52" i="7"/>
  <c r="M52" i="7" s="1"/>
  <c r="G52" i="7" s="1"/>
  <c r="L52" i="7"/>
  <c r="O52" i="7" s="1"/>
  <c r="I52" i="7" s="1"/>
  <c r="J53" i="9" l="1"/>
  <c r="M53" i="9" s="1"/>
  <c r="G53" i="9" s="1"/>
  <c r="K53" i="9"/>
  <c r="N53" i="9" s="1"/>
  <c r="H53" i="9" s="1"/>
  <c r="L54" i="9"/>
  <c r="O54" i="9" s="1"/>
  <c r="I54" i="9" s="1"/>
  <c r="K53" i="8"/>
  <c r="N53" i="8" s="1"/>
  <c r="H53" i="8" s="1"/>
  <c r="L53" i="8"/>
  <c r="O53" i="8" s="1"/>
  <c r="I53" i="8" s="1"/>
  <c r="J53" i="8"/>
  <c r="M53" i="8" s="1"/>
  <c r="G53" i="8" s="1"/>
  <c r="L53" i="7"/>
  <c r="O53" i="7" s="1"/>
  <c r="I53" i="7" s="1"/>
  <c r="J53" i="7"/>
  <c r="M53" i="7" s="1"/>
  <c r="G53" i="7" s="1"/>
  <c r="K53" i="7"/>
  <c r="N53" i="7" s="1"/>
  <c r="H53" i="7" s="1"/>
  <c r="L55" i="9" l="1"/>
  <c r="O55" i="9" s="1"/>
  <c r="I55" i="9" s="1"/>
  <c r="K54" i="9"/>
  <c r="N54" i="9" s="1"/>
  <c r="H54" i="9" s="1"/>
  <c r="J54" i="9"/>
  <c r="M54" i="9" s="1"/>
  <c r="G54" i="9" s="1"/>
  <c r="J54" i="8"/>
  <c r="M54" i="8" s="1"/>
  <c r="G54" i="8" s="1"/>
  <c r="L54" i="8"/>
  <c r="O54" i="8" s="1"/>
  <c r="I54" i="8" s="1"/>
  <c r="K54" i="8"/>
  <c r="N54" i="8" s="1"/>
  <c r="H54" i="8" s="1"/>
  <c r="K54" i="7"/>
  <c r="N54" i="7" s="1"/>
  <c r="H54" i="7" s="1"/>
  <c r="L54" i="7"/>
  <c r="O54" i="7" s="1"/>
  <c r="I54" i="7" s="1"/>
  <c r="J54" i="7"/>
  <c r="M54" i="7" s="1"/>
  <c r="G54" i="7" s="1"/>
  <c r="J55" i="9" l="1"/>
  <c r="M55" i="9" s="1"/>
  <c r="G55" i="9" s="1"/>
  <c r="K55" i="9"/>
  <c r="N55" i="9" s="1"/>
  <c r="H55" i="9" s="1"/>
  <c r="L56" i="9"/>
  <c r="O56" i="9" s="1"/>
  <c r="I56" i="9" s="1"/>
  <c r="K55" i="8"/>
  <c r="N55" i="8" s="1"/>
  <c r="H55" i="8" s="1"/>
  <c r="L55" i="8"/>
  <c r="O55" i="8" s="1"/>
  <c r="I55" i="8" s="1"/>
  <c r="J55" i="8"/>
  <c r="M55" i="8" s="1"/>
  <c r="G55" i="8" s="1"/>
  <c r="J55" i="7"/>
  <c r="M55" i="7" s="1"/>
  <c r="G55" i="7" s="1"/>
  <c r="L55" i="7"/>
  <c r="O55" i="7" s="1"/>
  <c r="I55" i="7" s="1"/>
  <c r="K55" i="7"/>
  <c r="N55" i="7" s="1"/>
  <c r="H55" i="7" s="1"/>
  <c r="L57" i="9" l="1"/>
  <c r="O57" i="9" s="1"/>
  <c r="I57" i="9" s="1"/>
  <c r="K56" i="9"/>
  <c r="N56" i="9" s="1"/>
  <c r="H56" i="9" s="1"/>
  <c r="J56" i="9"/>
  <c r="M56" i="9" s="1"/>
  <c r="G56" i="9" s="1"/>
  <c r="L56" i="8"/>
  <c r="O56" i="8" s="1"/>
  <c r="I56" i="8" s="1"/>
  <c r="J56" i="8"/>
  <c r="M56" i="8" s="1"/>
  <c r="G56" i="8" s="1"/>
  <c r="K56" i="8"/>
  <c r="N56" i="8" s="1"/>
  <c r="H56" i="8" s="1"/>
  <c r="K56" i="7"/>
  <c r="N56" i="7" s="1"/>
  <c r="H56" i="7" s="1"/>
  <c r="J56" i="7"/>
  <c r="M56" i="7" s="1"/>
  <c r="G56" i="7" s="1"/>
  <c r="L56" i="7"/>
  <c r="O56" i="7" s="1"/>
  <c r="I56" i="7" s="1"/>
  <c r="J57" i="9" l="1"/>
  <c r="M57" i="9" s="1"/>
  <c r="G57" i="9" s="1"/>
  <c r="K57" i="9"/>
  <c r="N57" i="9" s="1"/>
  <c r="H57" i="9" s="1"/>
  <c r="L58" i="9"/>
  <c r="O58" i="9" s="1"/>
  <c r="I58" i="9" s="1"/>
  <c r="I59" i="9" s="1"/>
  <c r="I61" i="9" s="1"/>
  <c r="L61" i="9" s="1"/>
  <c r="J57" i="8"/>
  <c r="M57" i="8" s="1"/>
  <c r="G57" i="8" s="1"/>
  <c r="L57" i="8"/>
  <c r="O57" i="8" s="1"/>
  <c r="I57" i="8" s="1"/>
  <c r="K57" i="8"/>
  <c r="N57" i="8" s="1"/>
  <c r="H57" i="8" s="1"/>
  <c r="L57" i="7"/>
  <c r="O57" i="7" s="1"/>
  <c r="I57" i="7" s="1"/>
  <c r="J57" i="7"/>
  <c r="M57" i="7" s="1"/>
  <c r="G57" i="7" s="1"/>
  <c r="K57" i="7"/>
  <c r="N57" i="7" s="1"/>
  <c r="H57" i="7" s="1"/>
  <c r="K58" i="9" l="1"/>
  <c r="N58" i="9" s="1"/>
  <c r="H58" i="9" s="1"/>
  <c r="H59" i="9" s="1"/>
  <c r="H61" i="9" s="1"/>
  <c r="K61" i="9" s="1"/>
  <c r="J58" i="9"/>
  <c r="M58" i="9" s="1"/>
  <c r="G58" i="9" s="1"/>
  <c r="G59" i="9" s="1"/>
  <c r="G61" i="9" s="1"/>
  <c r="J61" i="9" s="1"/>
  <c r="K58" i="8"/>
  <c r="N58" i="8" s="1"/>
  <c r="H58" i="8" s="1"/>
  <c r="H59" i="8" s="1"/>
  <c r="L58" i="8"/>
  <c r="O58" i="8" s="1"/>
  <c r="I58" i="8" s="1"/>
  <c r="I59" i="8" s="1"/>
  <c r="I61" i="8" s="1"/>
  <c r="L61" i="8" s="1"/>
  <c r="J58" i="8"/>
  <c r="M58" i="8" s="1"/>
  <c r="G58" i="8" s="1"/>
  <c r="J58" i="7"/>
  <c r="K58" i="7"/>
  <c r="L58" i="7"/>
  <c r="H61" i="8" l="1"/>
  <c r="K61" i="8" s="1"/>
  <c r="G59" i="8"/>
  <c r="G61" i="8" s="1"/>
  <c r="J61" i="8" s="1"/>
  <c r="N58" i="7"/>
  <c r="H58" i="7" s="1"/>
  <c r="H59" i="7" s="1"/>
  <c r="H61" i="7" s="1"/>
  <c r="K61" i="7" s="1"/>
  <c r="O58" i="7"/>
  <c r="I58" i="7" s="1"/>
  <c r="I59" i="7" s="1"/>
  <c r="I61" i="7" s="1"/>
  <c r="L61" i="7" s="1"/>
  <c r="M58" i="7"/>
  <c r="G58" i="7" s="1"/>
  <c r="G59" i="7" s="1"/>
  <c r="G61" i="7" s="1"/>
  <c r="J61" i="7" s="1"/>
  <c r="F59" i="1" l="1"/>
  <c r="D59" i="1"/>
  <c r="D61" i="1" l="1"/>
  <c r="E61" i="1"/>
  <c r="F61" i="1"/>
  <c r="I8" i="1" l="1"/>
  <c r="L9" i="1" s="1"/>
  <c r="O9" i="1" s="1"/>
  <c r="I9" i="1" s="1"/>
  <c r="L10" i="1" s="1"/>
  <c r="O10" i="1" s="1"/>
  <c r="I10" i="1" s="1"/>
  <c r="H8" i="1"/>
  <c r="K9" i="1" s="1"/>
  <c r="N9" i="1" s="1"/>
  <c r="H9" i="1" s="1"/>
  <c r="K10" i="1" s="1"/>
  <c r="N10" i="1" s="1"/>
  <c r="H10" i="1" s="1"/>
  <c r="K11" i="1" s="1"/>
  <c r="N11" i="1" s="1"/>
  <c r="H11" i="1" s="1"/>
  <c r="K12" i="1" s="1"/>
  <c r="N12" i="1" s="1"/>
  <c r="H12" i="1" s="1"/>
  <c r="G8" i="1"/>
  <c r="J9" i="1" s="1"/>
  <c r="M9" i="1" s="1"/>
  <c r="G9" i="1" s="1"/>
  <c r="J10" i="1" s="1"/>
  <c r="M10" i="1" s="1"/>
  <c r="G10" i="1" s="1"/>
  <c r="F60" i="1"/>
  <c r="F62" i="1" s="1"/>
  <c r="E60" i="1"/>
  <c r="E62" i="1" s="1"/>
  <c r="D60" i="1"/>
  <c r="D62" i="1" s="1"/>
  <c r="J11" i="1" l="1"/>
  <c r="M11" i="1" s="1"/>
  <c r="G11" i="1" s="1"/>
  <c r="J12" i="1" s="1"/>
  <c r="M12" i="1" s="1"/>
  <c r="G12" i="1" s="1"/>
  <c r="J13" i="1" s="1"/>
  <c r="M13" i="1" s="1"/>
  <c r="G13" i="1" s="1"/>
  <c r="J14" i="1" s="1"/>
  <c r="M14" i="1" s="1"/>
  <c r="G14" i="1" s="1"/>
  <c r="J15" i="1" s="1"/>
  <c r="M15" i="1" s="1"/>
  <c r="G15" i="1" s="1"/>
  <c r="J16" i="1" s="1"/>
  <c r="M16" i="1" s="1"/>
  <c r="G16" i="1" s="1"/>
  <c r="J17" i="1" s="1"/>
  <c r="M17" i="1" s="1"/>
  <c r="G17" i="1" s="1"/>
  <c r="J18" i="1" s="1"/>
  <c r="M18" i="1" s="1"/>
  <c r="G18" i="1" s="1"/>
  <c r="J19" i="1" s="1"/>
  <c r="M19" i="1" s="1"/>
  <c r="G19" i="1" s="1"/>
  <c r="J20" i="1" s="1"/>
  <c r="M20" i="1" s="1"/>
  <c r="G20" i="1" s="1"/>
  <c r="J21" i="1" s="1"/>
  <c r="M21" i="1" s="1"/>
  <c r="G21" i="1" s="1"/>
  <c r="J22" i="1" s="1"/>
  <c r="M22" i="1" s="1"/>
  <c r="G22" i="1" s="1"/>
  <c r="J23" i="1" s="1"/>
  <c r="M23" i="1" s="1"/>
  <c r="G23" i="1" s="1"/>
  <c r="J24" i="1" s="1"/>
  <c r="M24" i="1" s="1"/>
  <c r="G24" i="1" s="1"/>
  <c r="J25" i="1" s="1"/>
  <c r="M25" i="1" s="1"/>
  <c r="G25" i="1" s="1"/>
  <c r="J26" i="1" s="1"/>
  <c r="M26" i="1" s="1"/>
  <c r="G26" i="1" s="1"/>
  <c r="J27" i="1" s="1"/>
  <c r="M27" i="1" s="1"/>
  <c r="G27" i="1" s="1"/>
  <c r="K13" i="1"/>
  <c r="N13" i="1" s="1"/>
  <c r="H13" i="1" s="1"/>
  <c r="K14" i="1" s="1"/>
  <c r="N14" i="1" s="1"/>
  <c r="H14" i="1" s="1"/>
  <c r="K15" i="1" s="1"/>
  <c r="N15" i="1" s="1"/>
  <c r="H15" i="1" s="1"/>
  <c r="K16" i="1" s="1"/>
  <c r="N16" i="1" s="1"/>
  <c r="H16" i="1" s="1"/>
  <c r="K17" i="1" s="1"/>
  <c r="N17" i="1" s="1"/>
  <c r="H17" i="1" s="1"/>
  <c r="K18" i="1" s="1"/>
  <c r="N18" i="1" s="1"/>
  <c r="H18" i="1" s="1"/>
  <c r="K19" i="1" s="1"/>
  <c r="N19" i="1" s="1"/>
  <c r="H19" i="1" s="1"/>
  <c r="K20" i="1" s="1"/>
  <c r="N20" i="1" s="1"/>
  <c r="H20" i="1" s="1"/>
  <c r="K21" i="1" s="1"/>
  <c r="N21" i="1" s="1"/>
  <c r="H21" i="1" s="1"/>
  <c r="K22" i="1" s="1"/>
  <c r="N22" i="1" s="1"/>
  <c r="H22" i="1" s="1"/>
  <c r="K23" i="1" s="1"/>
  <c r="N23" i="1" s="1"/>
  <c r="H23" i="1" s="1"/>
  <c r="K24" i="1" s="1"/>
  <c r="N24" i="1" s="1"/>
  <c r="H24" i="1" s="1"/>
  <c r="K25" i="1" s="1"/>
  <c r="N25" i="1" s="1"/>
  <c r="H25" i="1" s="1"/>
  <c r="K26" i="1" s="1"/>
  <c r="N26" i="1" s="1"/>
  <c r="H26" i="1" s="1"/>
  <c r="K27" i="1" s="1"/>
  <c r="N27" i="1" s="1"/>
  <c r="H27" i="1" s="1"/>
  <c r="K28" i="1" s="1"/>
  <c r="N28" i="1" s="1"/>
  <c r="H28" i="1" s="1"/>
  <c r="K29" i="1" s="1"/>
  <c r="N29" i="1" s="1"/>
  <c r="H29" i="1" s="1"/>
  <c r="K30" i="1" s="1"/>
  <c r="N30" i="1" s="1"/>
  <c r="H30" i="1" s="1"/>
  <c r="K31" i="1" s="1"/>
  <c r="N31" i="1" s="1"/>
  <c r="H31" i="1" s="1"/>
  <c r="K32" i="1" s="1"/>
  <c r="N32" i="1" s="1"/>
  <c r="H32" i="1" s="1"/>
  <c r="K33" i="1" s="1"/>
  <c r="N33" i="1" s="1"/>
  <c r="H33" i="1" s="1"/>
  <c r="K34" i="1" s="1"/>
  <c r="N34" i="1" s="1"/>
  <c r="H34" i="1" s="1"/>
  <c r="K35" i="1" s="1"/>
  <c r="N35" i="1" s="1"/>
  <c r="H35" i="1" s="1"/>
  <c r="K36" i="1" s="1"/>
  <c r="N36" i="1" s="1"/>
  <c r="H36" i="1" s="1"/>
  <c r="K37" i="1" s="1"/>
  <c r="N37" i="1" s="1"/>
  <c r="H37" i="1" s="1"/>
  <c r="K38" i="1" s="1"/>
  <c r="N38" i="1" s="1"/>
  <c r="H38" i="1" s="1"/>
  <c r="K39" i="1" s="1"/>
  <c r="N39" i="1" s="1"/>
  <c r="H39" i="1" s="1"/>
  <c r="K40" i="1" s="1"/>
  <c r="N40" i="1" s="1"/>
  <c r="H40" i="1" s="1"/>
  <c r="K41" i="1" s="1"/>
  <c r="N41" i="1" s="1"/>
  <c r="H41" i="1" s="1"/>
  <c r="K42" i="1" s="1"/>
  <c r="N42" i="1" s="1"/>
  <c r="H42" i="1" s="1"/>
  <c r="K43" i="1" s="1"/>
  <c r="N43" i="1" s="1"/>
  <c r="H43" i="1" s="1"/>
  <c r="K44" i="1" s="1"/>
  <c r="N44" i="1" s="1"/>
  <c r="H44" i="1" s="1"/>
  <c r="K45" i="1" s="1"/>
  <c r="N45" i="1" s="1"/>
  <c r="H45" i="1" s="1"/>
  <c r="K46" i="1" s="1"/>
  <c r="N46" i="1" s="1"/>
  <c r="H46" i="1" s="1"/>
  <c r="K47" i="1" s="1"/>
  <c r="N47" i="1" s="1"/>
  <c r="H47" i="1" s="1"/>
  <c r="K48" i="1" s="1"/>
  <c r="N48" i="1" s="1"/>
  <c r="H48" i="1" s="1"/>
  <c r="K49" i="1" s="1"/>
  <c r="N49" i="1" s="1"/>
  <c r="H49" i="1" s="1"/>
  <c r="K50" i="1" s="1"/>
  <c r="N50" i="1" s="1"/>
  <c r="H50" i="1" s="1"/>
  <c r="K51" i="1" s="1"/>
  <c r="N51" i="1" s="1"/>
  <c r="H51" i="1" s="1"/>
  <c r="K52" i="1" s="1"/>
  <c r="N52" i="1" s="1"/>
  <c r="H52" i="1" s="1"/>
  <c r="K53" i="1" s="1"/>
  <c r="N53" i="1" s="1"/>
  <c r="H53" i="1" s="1"/>
  <c r="K54" i="1" s="1"/>
  <c r="N54" i="1" s="1"/>
  <c r="H54" i="1" s="1"/>
  <c r="K55" i="1" s="1"/>
  <c r="N55" i="1" s="1"/>
  <c r="H55" i="1" s="1"/>
  <c r="K56" i="1" s="1"/>
  <c r="N56" i="1" s="1"/>
  <c r="H56" i="1" s="1"/>
  <c r="K57" i="1" s="1"/>
  <c r="N57" i="1" s="1"/>
  <c r="H57" i="1" s="1"/>
  <c r="K58" i="1" s="1"/>
  <c r="N58" i="1" s="1"/>
  <c r="H58" i="1" s="1"/>
  <c r="L11" i="1"/>
  <c r="O11" i="1" s="1"/>
  <c r="I11" i="1" s="1"/>
  <c r="L12" i="1" s="1"/>
  <c r="O12" i="1" s="1"/>
  <c r="I12" i="1" s="1"/>
  <c r="L13" i="1" s="1"/>
  <c r="O13" i="1" s="1"/>
  <c r="I13" i="1" s="1"/>
  <c r="J28" i="1" l="1"/>
  <c r="M28" i="1" s="1"/>
  <c r="G28" i="1" s="1"/>
  <c r="H59" i="1"/>
  <c r="H61" i="1" s="1"/>
  <c r="K61" i="1" s="1"/>
  <c r="L14" i="1"/>
  <c r="O14" i="1" s="1"/>
  <c r="I14" i="1" s="1"/>
  <c r="J29" i="1" l="1"/>
  <c r="M29" i="1" s="1"/>
  <c r="G29" i="1" s="1"/>
  <c r="J30" i="1" s="1"/>
  <c r="M30" i="1" s="1"/>
  <c r="G30" i="1" s="1"/>
  <c r="J31" i="1" s="1"/>
  <c r="M31" i="1" s="1"/>
  <c r="G31" i="1" s="1"/>
  <c r="J32" i="1" s="1"/>
  <c r="M32" i="1" s="1"/>
  <c r="G32" i="1" s="1"/>
  <c r="J33" i="1" s="1"/>
  <c r="M33" i="1" s="1"/>
  <c r="G33" i="1" s="1"/>
  <c r="J34" i="1" s="1"/>
  <c r="M34" i="1" s="1"/>
  <c r="G34" i="1" s="1"/>
  <c r="J35" i="1" s="1"/>
  <c r="M35" i="1" s="1"/>
  <c r="G35" i="1" s="1"/>
  <c r="J36" i="1" s="1"/>
  <c r="M36" i="1" s="1"/>
  <c r="G36" i="1" s="1"/>
  <c r="J37" i="1" s="1"/>
  <c r="M37" i="1" s="1"/>
  <c r="G37" i="1" s="1"/>
  <c r="J38" i="1" s="1"/>
  <c r="M38" i="1" s="1"/>
  <c r="G38" i="1" s="1"/>
  <c r="J39" i="1" s="1"/>
  <c r="M39" i="1" s="1"/>
  <c r="G39" i="1" s="1"/>
  <c r="J40" i="1" s="1"/>
  <c r="M40" i="1" s="1"/>
  <c r="G40" i="1" s="1"/>
  <c r="J41" i="1" s="1"/>
  <c r="M41" i="1" s="1"/>
  <c r="G41" i="1" s="1"/>
  <c r="J42" i="1" s="1"/>
  <c r="M42" i="1" s="1"/>
  <c r="G42" i="1" s="1"/>
  <c r="J43" i="1" s="1"/>
  <c r="M43" i="1" s="1"/>
  <c r="G43" i="1" s="1"/>
  <c r="J44" i="1" s="1"/>
  <c r="M44" i="1" s="1"/>
  <c r="G44" i="1" s="1"/>
  <c r="J45" i="1" s="1"/>
  <c r="M45" i="1" s="1"/>
  <c r="G45" i="1" s="1"/>
  <c r="J46" i="1" s="1"/>
  <c r="M46" i="1" s="1"/>
  <c r="G46" i="1" s="1"/>
  <c r="J47" i="1" s="1"/>
  <c r="M47" i="1" s="1"/>
  <c r="G47" i="1" s="1"/>
  <c r="J48" i="1" s="1"/>
  <c r="M48" i="1" s="1"/>
  <c r="G48" i="1" s="1"/>
  <c r="J49" i="1" s="1"/>
  <c r="M49" i="1" s="1"/>
  <c r="G49" i="1" s="1"/>
  <c r="J50" i="1" s="1"/>
  <c r="M50" i="1" s="1"/>
  <c r="G50" i="1" s="1"/>
  <c r="J51" i="1" s="1"/>
  <c r="M51" i="1" s="1"/>
  <c r="G51" i="1" s="1"/>
  <c r="J52" i="1" s="1"/>
  <c r="M52" i="1" s="1"/>
  <c r="G52" i="1" s="1"/>
  <c r="J53" i="1" s="1"/>
  <c r="M53" i="1" s="1"/>
  <c r="G53" i="1" s="1"/>
  <c r="J54" i="1" s="1"/>
  <c r="M54" i="1" s="1"/>
  <c r="G54" i="1" s="1"/>
  <c r="J55" i="1" s="1"/>
  <c r="M55" i="1" s="1"/>
  <c r="G55" i="1" s="1"/>
  <c r="J56" i="1" s="1"/>
  <c r="M56" i="1" s="1"/>
  <c r="G56" i="1" s="1"/>
  <c r="J57" i="1" s="1"/>
  <c r="M57" i="1" s="1"/>
  <c r="G57" i="1" s="1"/>
  <c r="J58" i="1" s="1"/>
  <c r="M58" i="1" s="1"/>
  <c r="G58" i="1" s="1"/>
  <c r="L15" i="1"/>
  <c r="O15" i="1" s="1"/>
  <c r="I15" i="1" s="1"/>
  <c r="L16" i="1" s="1"/>
  <c r="O16" i="1" s="1"/>
  <c r="I16" i="1" s="1"/>
  <c r="L17" i="1" s="1"/>
  <c r="O17" i="1" s="1"/>
  <c r="I17" i="1" s="1"/>
  <c r="L18" i="1" s="1"/>
  <c r="O18" i="1" s="1"/>
  <c r="I18" i="1" s="1"/>
  <c r="L19" i="1" s="1"/>
  <c r="O19" i="1" s="1"/>
  <c r="I19" i="1" s="1"/>
  <c r="L20" i="1" s="1"/>
  <c r="O20" i="1" s="1"/>
  <c r="I20" i="1" s="1"/>
  <c r="L21" i="1" s="1"/>
  <c r="O21" i="1" s="1"/>
  <c r="I21" i="1" s="1"/>
  <c r="L22" i="1" s="1"/>
  <c r="O22" i="1" s="1"/>
  <c r="I22" i="1" s="1"/>
  <c r="L23" i="1" s="1"/>
  <c r="O23" i="1" s="1"/>
  <c r="I23" i="1" s="1"/>
  <c r="L24" i="1" s="1"/>
  <c r="O24" i="1" s="1"/>
  <c r="I24" i="1" s="1"/>
  <c r="L25" i="1" s="1"/>
  <c r="O25" i="1" s="1"/>
  <c r="I25" i="1" s="1"/>
  <c r="L26" i="1" s="1"/>
  <c r="O26" i="1" s="1"/>
  <c r="I26" i="1" s="1"/>
  <c r="L27" i="1" s="1"/>
  <c r="O27" i="1" s="1"/>
  <c r="I27" i="1" s="1"/>
  <c r="L28" i="1" s="1"/>
  <c r="O28" i="1" s="1"/>
  <c r="I28" i="1" s="1"/>
  <c r="L29" i="1" s="1"/>
  <c r="O29" i="1" s="1"/>
  <c r="I29" i="1" s="1"/>
  <c r="L30" i="1" s="1"/>
  <c r="O30" i="1" s="1"/>
  <c r="I30" i="1" s="1"/>
  <c r="L31" i="1" s="1"/>
  <c r="O31" i="1" s="1"/>
  <c r="I31" i="1" s="1"/>
  <c r="L32" i="1" s="1"/>
  <c r="O32" i="1" s="1"/>
  <c r="I32" i="1" s="1"/>
  <c r="L33" i="1" s="1"/>
  <c r="O33" i="1" s="1"/>
  <c r="I33" i="1" s="1"/>
  <c r="L34" i="1" s="1"/>
  <c r="O34" i="1" s="1"/>
  <c r="I34" i="1" s="1"/>
  <c r="L35" i="1" s="1"/>
  <c r="O35" i="1" s="1"/>
  <c r="I35" i="1" s="1"/>
  <c r="L36" i="1" s="1"/>
  <c r="O36" i="1" s="1"/>
  <c r="I36" i="1" s="1"/>
  <c r="L37" i="1" s="1"/>
  <c r="O37" i="1" s="1"/>
  <c r="I37" i="1" s="1"/>
  <c r="L38" i="1" s="1"/>
  <c r="O38" i="1" s="1"/>
  <c r="I38" i="1" s="1"/>
  <c r="L39" i="1" s="1"/>
  <c r="O39" i="1" s="1"/>
  <c r="I39" i="1" s="1"/>
  <c r="L40" i="1" s="1"/>
  <c r="O40" i="1" s="1"/>
  <c r="I40" i="1" s="1"/>
  <c r="L41" i="1" s="1"/>
  <c r="O41" i="1" s="1"/>
  <c r="I41" i="1" s="1"/>
  <c r="L42" i="1" s="1"/>
  <c r="O42" i="1" s="1"/>
  <c r="I42" i="1" s="1"/>
  <c r="L43" i="1" s="1"/>
  <c r="O43" i="1" s="1"/>
  <c r="I43" i="1" s="1"/>
  <c r="L44" i="1" s="1"/>
  <c r="O44" i="1" s="1"/>
  <c r="I44" i="1" s="1"/>
  <c r="L45" i="1" s="1"/>
  <c r="O45" i="1" s="1"/>
  <c r="I45" i="1" s="1"/>
  <c r="L46" i="1" s="1"/>
  <c r="O46" i="1" s="1"/>
  <c r="I46" i="1" s="1"/>
  <c r="L47" i="1" s="1"/>
  <c r="O47" i="1" s="1"/>
  <c r="I47" i="1" s="1"/>
  <c r="L48" i="1" s="1"/>
  <c r="O48" i="1" s="1"/>
  <c r="I48" i="1" s="1"/>
  <c r="L49" i="1" s="1"/>
  <c r="O49" i="1" s="1"/>
  <c r="I49" i="1" s="1"/>
  <c r="L50" i="1" s="1"/>
  <c r="O50" i="1" s="1"/>
  <c r="I50" i="1" s="1"/>
  <c r="L51" i="1" s="1"/>
  <c r="O51" i="1" s="1"/>
  <c r="I51" i="1" s="1"/>
  <c r="L52" i="1" s="1"/>
  <c r="O52" i="1" s="1"/>
  <c r="I52" i="1" s="1"/>
  <c r="L53" i="1" s="1"/>
  <c r="O53" i="1" s="1"/>
  <c r="I53" i="1" s="1"/>
  <c r="L54" i="1" s="1"/>
  <c r="O54" i="1" s="1"/>
  <c r="I54" i="1" s="1"/>
  <c r="L55" i="1" s="1"/>
  <c r="O55" i="1" s="1"/>
  <c r="I55" i="1" s="1"/>
  <c r="L56" i="1" s="1"/>
  <c r="O56" i="1" s="1"/>
  <c r="I56" i="1" s="1"/>
  <c r="L57" i="1" s="1"/>
  <c r="O57" i="1" s="1"/>
  <c r="I57" i="1" s="1"/>
  <c r="L58" i="1" s="1"/>
  <c r="O58" i="1" s="1"/>
  <c r="I58" i="1" s="1"/>
  <c r="G59" i="1" l="1"/>
  <c r="G61" i="1" s="1"/>
  <c r="J61" i="1" s="1"/>
  <c r="I59" i="1"/>
  <c r="I61" i="1" s="1"/>
  <c r="L61" i="1" s="1"/>
</calcChain>
</file>

<file path=xl/comments1.xml><?xml version="1.0" encoding="utf-8"?>
<comments xmlns="http://schemas.openxmlformats.org/spreadsheetml/2006/main">
  <authors>
    <author>user</author>
  </authors>
  <commentList>
    <comment ref="P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達成なら「○」
ダメなら「×」
並行レンジなら「-」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P1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何％でやっても負けます。やらない方がよい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F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※2015/1/1～</t>
        </r>
      </text>
    </comment>
    <comment ref="F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2020/11/23～過去へ</t>
        </r>
      </text>
    </comment>
    <comment ref="H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2020/11/26～過去へ</t>
        </r>
      </text>
    </comment>
    <comment ref="F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
2020/11/20～過去へ</t>
        </r>
      </text>
    </comment>
  </commentList>
</comments>
</file>

<file path=xl/sharedStrings.xml><?xml version="1.0" encoding="utf-8"?>
<sst xmlns="http://schemas.openxmlformats.org/spreadsheetml/2006/main" count="349" uniqueCount="92">
  <si>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</si>
  <si>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</si>
  <si>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</si>
  <si>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</si>
  <si>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</si>
  <si>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</si>
  <si>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</si>
  <si>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</si>
  <si>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</si>
  <si>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</si>
  <si>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</si>
  <si>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</si>
  <si>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</si>
  <si>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</si>
  <si>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</si>
  <si>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</si>
  <si>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</si>
  <si>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</si>
  <si>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</si>
  <si>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</si>
  <si>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</si>
  <si>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</si>
  <si>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</si>
  <si>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</si>
  <si>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</si>
  <si>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</si>
  <si>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</si>
  <si>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</si>
  <si>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</si>
  <si>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</si>
  <si>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</si>
  <si>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</si>
  <si>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</si>
  <si>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</si>
  <si>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</si>
  <si>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</si>
  <si>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No.</t>
    <phoneticPr fontId="1"/>
  </si>
  <si>
    <t>エントリー</t>
    <phoneticPr fontId="1"/>
  </si>
  <si>
    <t>エントリー</t>
    <phoneticPr fontId="1"/>
  </si>
  <si>
    <t>open</t>
    <phoneticPr fontId="1"/>
  </si>
  <si>
    <t>hight</t>
    <phoneticPr fontId="1"/>
  </si>
  <si>
    <t>low</t>
    <phoneticPr fontId="1"/>
  </si>
  <si>
    <t>close</t>
    <phoneticPr fontId="1"/>
  </si>
  <si>
    <t>ローソク</t>
    <phoneticPr fontId="1"/>
  </si>
  <si>
    <t>上髭</t>
    <rPh sb="0" eb="2">
      <t>ウエヒゲ</t>
    </rPh>
    <phoneticPr fontId="1"/>
  </si>
  <si>
    <t>下髭</t>
    <rPh sb="0" eb="2">
      <t>シタヒゲ</t>
    </rPh>
    <phoneticPr fontId="1"/>
  </si>
  <si>
    <t>EUR/USD</t>
    <phoneticPr fontId="5"/>
  </si>
  <si>
    <t>1:1.27</t>
    <phoneticPr fontId="1"/>
  </si>
  <si>
    <t>1:5</t>
    <phoneticPr fontId="1"/>
  </si>
  <si>
    <t>1:2</t>
    <phoneticPr fontId="1"/>
  </si>
  <si>
    <t>リスクリワード</t>
    <phoneticPr fontId="1"/>
  </si>
  <si>
    <t>勝率</t>
    <phoneticPr fontId="1"/>
  </si>
  <si>
    <t>最適リスク率表</t>
    <rPh sb="0" eb="2">
      <t>サイテキ</t>
    </rPh>
    <rPh sb="5" eb="6">
      <t>リツ</t>
    </rPh>
    <rPh sb="6" eb="7">
      <t>ヒョウ</t>
    </rPh>
    <phoneticPr fontId="1"/>
  </si>
  <si>
    <t>通貨ペア</t>
    <rPh sb="0" eb="2">
      <t>ツウカ</t>
    </rPh>
    <phoneticPr fontId="1"/>
  </si>
  <si>
    <t>足</t>
    <rPh sb="0" eb="1">
      <t>アシ</t>
    </rPh>
    <phoneticPr fontId="1"/>
  </si>
  <si>
    <t>EUR/USD</t>
  </si>
  <si>
    <t>EUR/USD</t>
    <phoneticPr fontId="5"/>
  </si>
  <si>
    <t>４H</t>
    <phoneticPr fontId="1"/>
  </si>
  <si>
    <t>期間</t>
    <rPh sb="0" eb="2">
      <t>キカン</t>
    </rPh>
    <phoneticPr fontId="1"/>
  </si>
  <si>
    <t>利益率(リスク3%)</t>
    <rPh sb="0" eb="3">
      <t>リエキリツ</t>
    </rPh>
    <phoneticPr fontId="1"/>
  </si>
  <si>
    <t>１H</t>
    <phoneticPr fontId="1"/>
  </si>
  <si>
    <t>勝率</t>
    <rPh sb="0" eb="2">
      <t>ショウリツ</t>
    </rPh>
    <phoneticPr fontId="1"/>
  </si>
  <si>
    <t>USDJPY</t>
    <phoneticPr fontId="1"/>
  </si>
  <si>
    <t>USD/JPY</t>
    <phoneticPr fontId="1"/>
  </si>
  <si>
    <t>最適リスク率</t>
    <rPh sb="0" eb="2">
      <t>サイテキ</t>
    </rPh>
    <rPh sb="5" eb="6">
      <t>リツ</t>
    </rPh>
    <phoneticPr fontId="1"/>
  </si>
  <si>
    <t>最適リスク率での利益率</t>
    <rPh sb="0" eb="2">
      <t>サイテキ</t>
    </rPh>
    <rPh sb="5" eb="6">
      <t>リツ</t>
    </rPh>
    <rPh sb="8" eb="11">
      <t>リエキリツ</t>
    </rPh>
    <phoneticPr fontId="1"/>
  </si>
  <si>
    <t>USD/JPY</t>
    <phoneticPr fontId="1"/>
  </si>
  <si>
    <t>実体が全体の33％以下</t>
    <rPh sb="0" eb="2">
      <t>ジッタイ</t>
    </rPh>
    <rPh sb="3" eb="5">
      <t>ゼンタイ</t>
    </rPh>
    <rPh sb="9" eb="11">
      <t>イカ</t>
    </rPh>
    <phoneticPr fontId="1"/>
  </si>
  <si>
    <t>どちらかの鼻が全体の67%以上</t>
    <rPh sb="5" eb="6">
      <t>ハナ</t>
    </rPh>
    <rPh sb="7" eb="9">
      <t>ゼンタイ</t>
    </rPh>
    <rPh sb="13" eb="15">
      <t>イジョウ</t>
    </rPh>
    <phoneticPr fontId="1"/>
  </si>
  <si>
    <t>※PBの定義、「長い方の鼻が実体の67%以上且つ実体が全体の33%以下」、「実体が同時線とみなすものは、PBと見なさない。」</t>
    <rPh sb="4" eb="6">
      <t>テイギ</t>
    </rPh>
    <rPh sb="8" eb="9">
      <t>ナガ</t>
    </rPh>
    <rPh sb="10" eb="11">
      <t>ホウ</t>
    </rPh>
    <rPh sb="14" eb="16">
      <t>ジッタイ</t>
    </rPh>
    <rPh sb="24" eb="26">
      <t>ジッタイ</t>
    </rPh>
    <rPh sb="27" eb="29">
      <t>ゼンタイ</t>
    </rPh>
    <rPh sb="38" eb="40">
      <t>ジッタイ</t>
    </rPh>
    <phoneticPr fontId="1"/>
  </si>
  <si>
    <t>EUR/JPY</t>
    <phoneticPr fontId="1"/>
  </si>
  <si>
    <t>EUR/JPY</t>
    <phoneticPr fontId="1"/>
  </si>
  <si>
    <t>GBP/USD</t>
    <phoneticPr fontId="1"/>
  </si>
  <si>
    <t>NZD/USD</t>
    <phoneticPr fontId="1"/>
  </si>
  <si>
    <t>USD/CHF</t>
    <phoneticPr fontId="1"/>
  </si>
  <si>
    <t>GBP/JPY</t>
    <phoneticPr fontId="1"/>
  </si>
  <si>
    <t>AUD/USD</t>
    <phoneticPr fontId="1"/>
  </si>
  <si>
    <t>○</t>
  </si>
  <si>
    <t>×</t>
  </si>
  <si>
    <t>達成数</t>
    <rPh sb="0" eb="3">
      <t>タッセイスウ</t>
    </rPh>
    <phoneticPr fontId="1"/>
  </si>
  <si>
    <t>達成率</t>
    <rPh sb="0" eb="3">
      <t>タッセイリツ</t>
    </rPh>
    <phoneticPr fontId="1"/>
  </si>
  <si>
    <t>トレンド転換</t>
    <rPh sb="4" eb="6">
      <t>テンカン</t>
    </rPh>
    <phoneticPr fontId="1"/>
  </si>
  <si>
    <t>－</t>
  </si>
  <si>
    <t>達成なら○、ダメなら×、レンジなら－</t>
    <rPh sb="0" eb="2">
      <t>タッセイ</t>
    </rPh>
    <phoneticPr fontId="1"/>
  </si>
  <si>
    <t>GBPUSD</t>
    <phoneticPr fontId="1"/>
  </si>
  <si>
    <t>戻り高値</t>
    <rPh sb="0" eb="1">
      <t>モド</t>
    </rPh>
    <rPh sb="2" eb="4">
      <t>タカネ</t>
    </rPh>
    <phoneticPr fontId="1"/>
  </si>
  <si>
    <t>もう少し押そうとしたが、少し押して反転上昇</t>
    <rPh sb="2" eb="3">
      <t>スコ</t>
    </rPh>
    <rPh sb="4" eb="5">
      <t>オ</t>
    </rPh>
    <rPh sb="12" eb="13">
      <t>スコ</t>
    </rPh>
    <rPh sb="14" eb="15">
      <t>オ</t>
    </rPh>
    <rPh sb="17" eb="19">
      <t>ハンテン</t>
    </rPh>
    <rPh sb="19" eb="21">
      <t>ジョウショウ</t>
    </rPh>
    <phoneticPr fontId="1"/>
  </si>
  <si>
    <t>トレンドフォロー</t>
    <phoneticPr fontId="1"/>
  </si>
  <si>
    <t>GBP/USD</t>
    <phoneticPr fontId="5"/>
  </si>
  <si>
    <t>　検証8回目です。</t>
    <rPh sb="1" eb="3">
      <t>ケンショウ</t>
    </rPh>
    <rPh sb="4" eb="6">
      <t>カイメ</t>
    </rPh>
    <phoneticPr fontId="1"/>
  </si>
  <si>
    <t>　佐々木さんのご指導通りにやりましたら、驚くべき素晴らし結果が出ました。この調子で検証を続けたいと思います。</t>
    <rPh sb="1" eb="4">
      <t>ササキ</t>
    </rPh>
    <rPh sb="8" eb="10">
      <t>シドウ</t>
    </rPh>
    <rPh sb="10" eb="11">
      <t>トオ</t>
    </rPh>
    <rPh sb="20" eb="21">
      <t>オドロ</t>
    </rPh>
    <rPh sb="24" eb="26">
      <t>スバ</t>
    </rPh>
    <rPh sb="28" eb="30">
      <t>ケッカ</t>
    </rPh>
    <rPh sb="31" eb="32">
      <t>デ</t>
    </rPh>
    <rPh sb="38" eb="40">
      <t>チョウシ</t>
    </rPh>
    <rPh sb="41" eb="43">
      <t>ケンショウ</t>
    </rPh>
    <rPh sb="44" eb="45">
      <t>ツヅ</t>
    </rPh>
    <rPh sb="49" eb="50">
      <t>オモ</t>
    </rPh>
    <phoneticPr fontId="1"/>
  </si>
  <si>
    <t>　GBPUSD１Hの検証に進みます。</t>
    <rPh sb="10" eb="12">
      <t>ケンショウ</t>
    </rPh>
    <rPh sb="13" eb="14">
      <t>スス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</si>
</sst>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yyyy/m/d;@"/>
    <numFmt numFmtId="177" formatCode="#,##0_);[Red]\(#,##0\)"/>
    <numFmt numFmtId="178" formatCode="#,##0_ "/>
    <numFmt numFmtId="179" formatCode="0.0%"/>
    <numFmt numFmtId="180" formatCode="m/d;@"/>
    <numFmt numFmtId="181" formatCode="&quot;損失上限(リスク&quot;##&quot;%)&quot;"/>
    <numFmt numFmtId="182" formatCode="#&quot;日&quot;"/>
    <numFmt numFmtId="183" formatCode="#&quot;%&quot;"/>
    <numFmt numFmtId="184" formatCode="&quot;損失上限(リスク&quot;0&quot;%)&quot;"/>
    <numFmt numFmtId="185" formatCode="0&quot;%&quot;"/>
  </numFmts>
  <fonts count="23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b/>
      <sz val="11"/>
      <color indexed="8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1"/>
      <color rgb="FFFF0000"/>
      <name val="游ゴシック"/>
      <family val="3"/>
      <charset val="128"/>
      <scheme val="minor"/>
    </font>
    <font>
      <b/>
      <sz val="14"/>
      <name val="ＭＳ Ｐゴシック"/>
      <family val="3"/>
      <charset val="128"/>
    </font>
    <font>
      <sz val="12"/>
      <color theme="1"/>
      <name val="游ゴシック"/>
      <family val="2"/>
      <charset val="128"/>
      <scheme val="minor"/>
    </font>
    <font>
      <b/>
      <sz val="12"/>
      <name val="ＭＳ Ｐゴシック"/>
      <family val="3"/>
      <charset val="128"/>
    </font>
    <font>
      <sz val="11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231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10" fillId="0" borderId="0" xfId="2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2" fillId="0" borderId="13" xfId="1" applyFont="1" applyFill="1" applyBorder="1">
      <alignment vertical="center"/>
    </xf>
    <xf numFmtId="0" fontId="12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1" fillId="0" borderId="9" xfId="0" applyNumberFormat="1" applyFont="1" applyFill="1" applyBorder="1">
      <alignment vertical="center"/>
    </xf>
    <xf numFmtId="0" fontId="11" fillId="3" borderId="9" xfId="0" applyNumberFormat="1" applyFont="1" applyFill="1" applyBorder="1">
      <alignment vertical="center"/>
    </xf>
    <xf numFmtId="177" fontId="13" fillId="0" borderId="0" xfId="0" applyNumberFormat="1" applyFont="1">
      <alignment vertical="center"/>
    </xf>
    <xf numFmtId="177" fontId="0" fillId="0" borderId="0" xfId="0" applyNumberFormat="1" applyBorder="1" applyAlignment="1">
      <alignment vertical="center" shrinkToFit="1"/>
    </xf>
    <xf numFmtId="38" fontId="0" fillId="0" borderId="8" xfId="1" applyFont="1" applyBorder="1" applyAlignment="1">
      <alignment vertical="center" shrinkToFit="1"/>
    </xf>
    <xf numFmtId="38" fontId="0" fillId="0" borderId="0" xfId="1" applyFont="1" applyBorder="1" applyAlignment="1">
      <alignment vertical="center" shrinkToFit="1"/>
    </xf>
    <xf numFmtId="38" fontId="0" fillId="0" borderId="9" xfId="1" applyFont="1" applyBorder="1" applyAlignment="1">
      <alignment vertical="center" shrinkToFit="1"/>
    </xf>
    <xf numFmtId="38" fontId="0" fillId="0" borderId="3" xfId="1" applyFont="1" applyBorder="1" applyAlignment="1">
      <alignment vertical="center" shrinkToFit="1"/>
    </xf>
    <xf numFmtId="38" fontId="0" fillId="0" borderId="4" xfId="1" applyFont="1" applyBorder="1" applyAlignment="1">
      <alignment vertical="center" shrinkToFit="1"/>
    </xf>
    <xf numFmtId="38" fontId="0" fillId="0" borderId="5" xfId="1" applyFont="1" applyBorder="1" applyAlignment="1">
      <alignment vertical="center" shrinkToFit="1"/>
    </xf>
    <xf numFmtId="177" fontId="0" fillId="0" borderId="13" xfId="0" applyNumberFormat="1" applyFill="1" applyBorder="1" applyAlignment="1">
      <alignment vertical="center" shrinkToFit="1"/>
    </xf>
    <xf numFmtId="177" fontId="0" fillId="0" borderId="14" xfId="0" applyNumberFormat="1" applyFill="1" applyBorder="1" applyAlignment="1">
      <alignment vertical="center" shrinkToFit="1"/>
    </xf>
    <xf numFmtId="177" fontId="0" fillId="0" borderId="15" xfId="0" applyNumberFormat="1" applyFill="1" applyBorder="1" applyAlignment="1">
      <alignment vertical="center" shrinkToFit="1"/>
    </xf>
    <xf numFmtId="0" fontId="2" fillId="0" borderId="2" xfId="0" applyFont="1" applyBorder="1" applyAlignment="1">
      <alignment horizontal="center" vertical="center" shrinkToFit="1"/>
    </xf>
    <xf numFmtId="38" fontId="12" fillId="0" borderId="13" xfId="1" applyFont="1" applyFill="1" applyBorder="1" applyAlignment="1">
      <alignment vertical="center" shrinkToFit="1"/>
    </xf>
    <xf numFmtId="0" fontId="12" fillId="0" borderId="15" xfId="0" applyFont="1" applyBorder="1" applyAlignment="1">
      <alignment vertical="center" shrinkToFit="1"/>
    </xf>
    <xf numFmtId="0" fontId="0" fillId="0" borderId="8" xfId="0" applyBorder="1" applyAlignment="1">
      <alignment vertical="center" shrinkToFit="1"/>
    </xf>
    <xf numFmtId="0" fontId="0" fillId="0" borderId="0" xfId="0" applyBorder="1" applyAlignment="1">
      <alignment vertical="center" shrinkToFit="1"/>
    </xf>
    <xf numFmtId="0" fontId="0" fillId="0" borderId="9" xfId="0" applyBorder="1" applyAlignment="1">
      <alignment vertical="center" shrinkToFit="1"/>
    </xf>
    <xf numFmtId="9" fontId="2" fillId="0" borderId="13" xfId="3" applyFont="1" applyBorder="1" applyAlignment="1">
      <alignment vertical="center" shrinkToFit="1"/>
    </xf>
    <xf numFmtId="9" fontId="2" fillId="0" borderId="14" xfId="3" applyFont="1" applyBorder="1" applyAlignment="1">
      <alignment vertical="center" shrinkToFit="1"/>
    </xf>
    <xf numFmtId="9" fontId="2" fillId="0" borderId="15" xfId="3" applyFont="1" applyBorder="1" applyAlignment="1">
      <alignment vertical="center" shrinkToFit="1"/>
    </xf>
    <xf numFmtId="179" fontId="2" fillId="0" borderId="13" xfId="3" applyNumberFormat="1" applyFont="1" applyBorder="1" applyAlignment="1">
      <alignment vertical="center" shrinkToFit="1"/>
    </xf>
    <xf numFmtId="179" fontId="2" fillId="0" borderId="2" xfId="3" applyNumberFormat="1" applyFont="1" applyBorder="1" applyAlignment="1">
      <alignment vertical="center" shrinkToFit="1"/>
    </xf>
    <xf numFmtId="0" fontId="0" fillId="0" borderId="6" xfId="0" applyBorder="1" applyAlignment="1">
      <alignment vertical="center" shrinkToFit="1"/>
    </xf>
    <xf numFmtId="0" fontId="0" fillId="0" borderId="1" xfId="0" applyBorder="1" applyAlignment="1">
      <alignment vertical="center" shrinkToFit="1"/>
    </xf>
    <xf numFmtId="0" fontId="0" fillId="0" borderId="7" xfId="0" applyBorder="1" applyAlignment="1">
      <alignment vertical="center" shrinkToFit="1"/>
    </xf>
    <xf numFmtId="177" fontId="11" fillId="0" borderId="0" xfId="0" applyNumberFormat="1" applyFont="1" applyBorder="1" applyAlignment="1">
      <alignment vertical="center" shrinkToFit="1"/>
    </xf>
    <xf numFmtId="0" fontId="4" fillId="0" borderId="16" xfId="0" applyFont="1" applyBorder="1" applyAlignment="1">
      <alignment horizontal="center" vertical="center" shrinkToFit="1"/>
    </xf>
    <xf numFmtId="14" fontId="7" fillId="0" borderId="16" xfId="0" applyNumberFormat="1" applyFont="1" applyBorder="1" applyAlignment="1">
      <alignment horizontal="center" vertical="center" shrinkToFit="1"/>
    </xf>
    <xf numFmtId="0" fontId="7" fillId="0" borderId="16" xfId="0" applyFont="1" applyBorder="1" applyAlignment="1">
      <alignment horizontal="center" vertical="center" shrinkToFit="1"/>
    </xf>
    <xf numFmtId="0" fontId="7" fillId="0" borderId="0" xfId="0" applyFont="1" applyAlignment="1">
      <alignment horizontal="left" vertical="center"/>
    </xf>
    <xf numFmtId="177" fontId="11" fillId="4" borderId="0" xfId="0" applyNumberFormat="1" applyFont="1" applyFill="1" applyBorder="1" applyAlignment="1">
      <alignment vertical="center" shrinkToFi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1" fillId="0" borderId="0" xfId="0" applyNumberFormat="1" applyFont="1" applyFill="1" applyBorder="1">
      <alignment vertical="center"/>
    </xf>
    <xf numFmtId="177" fontId="0" fillId="0" borderId="0" xfId="0" applyNumberFormat="1" applyFill="1" applyBorder="1">
      <alignment vertical="center"/>
    </xf>
    <xf numFmtId="176" fontId="0" fillId="0" borderId="10" xfId="0" applyNumberFormat="1" applyFill="1" applyBorder="1">
      <alignment vertical="center"/>
    </xf>
    <xf numFmtId="0" fontId="0" fillId="0" borderId="3" xfId="0" applyFill="1" applyBorder="1" applyAlignment="1">
      <alignment horizontal="center" vertical="center"/>
    </xf>
    <xf numFmtId="0" fontId="11" fillId="0" borderId="3" xfId="0" applyNumberFormat="1" applyFont="1" applyFill="1" applyBorder="1">
      <alignment vertical="center"/>
    </xf>
    <xf numFmtId="0" fontId="11" fillId="0" borderId="4" xfId="0" applyNumberFormat="1" applyFont="1" applyFill="1" applyBorder="1">
      <alignment vertical="center"/>
    </xf>
    <xf numFmtId="0" fontId="11" fillId="0" borderId="5" xfId="0" applyNumberFormat="1" applyFont="1" applyFill="1" applyBorder="1">
      <alignment vertical="center"/>
    </xf>
    <xf numFmtId="180" fontId="0" fillId="0" borderId="12" xfId="0" applyNumberFormat="1" applyFill="1" applyBorder="1">
      <alignment vertical="center"/>
    </xf>
    <xf numFmtId="0" fontId="0" fillId="0" borderId="8" xfId="0" applyFill="1" applyBorder="1" applyAlignment="1">
      <alignment horizontal="center" vertical="center"/>
    </xf>
    <xf numFmtId="0" fontId="11" fillId="0" borderId="8" xfId="0" applyNumberFormat="1" applyFont="1" applyFill="1" applyBorder="1">
      <alignment vertical="center"/>
    </xf>
    <xf numFmtId="0" fontId="11" fillId="0" borderId="6" xfId="0" applyNumberFormat="1" applyFont="1" applyFill="1" applyBorder="1">
      <alignment vertical="center"/>
    </xf>
    <xf numFmtId="0" fontId="11" fillId="0" borderId="1" xfId="0" applyNumberFormat="1" applyFont="1" applyFill="1" applyBorder="1">
      <alignment vertical="center"/>
    </xf>
    <xf numFmtId="0" fontId="0" fillId="0" borderId="16" xfId="0" applyBorder="1">
      <alignment vertical="center"/>
    </xf>
    <xf numFmtId="0" fontId="3" fillId="0" borderId="16" xfId="0" applyFont="1" applyFill="1" applyBorder="1">
      <alignment vertical="center"/>
    </xf>
    <xf numFmtId="177" fontId="11" fillId="0" borderId="0" xfId="0" applyNumberFormat="1" applyFont="1" applyFill="1" applyBorder="1" applyAlignment="1">
      <alignment vertical="center" shrinkToFit="1"/>
    </xf>
    <xf numFmtId="0" fontId="10" fillId="0" borderId="16" xfId="2" applyBorder="1">
      <alignment vertical="center"/>
    </xf>
    <xf numFmtId="49" fontId="10" fillId="7" borderId="16" xfId="2" applyNumberFormat="1" applyFill="1" applyBorder="1" applyAlignment="1">
      <alignment horizontal="center" vertical="center"/>
    </xf>
    <xf numFmtId="9" fontId="10" fillId="4" borderId="16" xfId="2" applyNumberFormat="1" applyFill="1" applyBorder="1">
      <alignment vertical="center"/>
    </xf>
    <xf numFmtId="0" fontId="10" fillId="0" borderId="16" xfId="2" applyFill="1" applyBorder="1" applyAlignment="1">
      <alignment vertical="center" textRotation="255"/>
    </xf>
    <xf numFmtId="0" fontId="10" fillId="0" borderId="16" xfId="2" applyFill="1" applyBorder="1">
      <alignment vertical="center"/>
    </xf>
    <xf numFmtId="0" fontId="10" fillId="0" borderId="21" xfId="2" applyBorder="1" applyAlignment="1">
      <alignment horizontal="center" vertical="center"/>
    </xf>
    <xf numFmtId="9" fontId="15" fillId="0" borderId="16" xfId="2" applyNumberFormat="1" applyFont="1" applyBorder="1" applyAlignment="1">
      <alignment horizontal="center" vertical="center"/>
    </xf>
    <xf numFmtId="0" fontId="3" fillId="0" borderId="2" xfId="0" applyFont="1" applyFill="1" applyBorder="1">
      <alignment vertical="center"/>
    </xf>
    <xf numFmtId="0" fontId="0" fillId="0" borderId="8" xfId="0" applyFill="1" applyBorder="1">
      <alignment vertical="center"/>
    </xf>
    <xf numFmtId="0" fontId="0" fillId="0" borderId="0" xfId="0" applyFill="1" applyBorder="1">
      <alignment vertical="center"/>
    </xf>
    <xf numFmtId="0" fontId="0" fillId="8" borderId="16" xfId="0" applyFill="1" applyBorder="1">
      <alignment vertical="center"/>
    </xf>
    <xf numFmtId="176" fontId="0" fillId="0" borderId="11" xfId="0" applyNumberFormat="1" applyFill="1" applyBorder="1">
      <alignment vertical="center"/>
    </xf>
    <xf numFmtId="183" fontId="0" fillId="0" borderId="18" xfId="0" applyNumberFormat="1" applyFill="1" applyBorder="1">
      <alignment vertical="center"/>
    </xf>
    <xf numFmtId="183" fontId="14" fillId="0" borderId="18" xfId="0" applyNumberFormat="1" applyFont="1" applyFill="1" applyBorder="1">
      <alignment vertical="center"/>
    </xf>
    <xf numFmtId="183" fontId="0" fillId="0" borderId="30" xfId="0" applyNumberFormat="1" applyFill="1" applyBorder="1">
      <alignment vertical="center"/>
    </xf>
    <xf numFmtId="183" fontId="14" fillId="0" borderId="30" xfId="0" applyNumberFormat="1" applyFont="1" applyFill="1" applyBorder="1">
      <alignment vertical="center"/>
    </xf>
    <xf numFmtId="183" fontId="0" fillId="0" borderId="31" xfId="0" applyNumberFormat="1" applyFill="1" applyBorder="1">
      <alignment vertical="center"/>
    </xf>
    <xf numFmtId="183" fontId="14" fillId="0" borderId="31" xfId="0" applyNumberFormat="1" applyFont="1" applyFill="1" applyBorder="1">
      <alignment vertical="center"/>
    </xf>
    <xf numFmtId="183" fontId="0" fillId="0" borderId="20" xfId="0" applyNumberFormat="1" applyFill="1" applyBorder="1">
      <alignment vertical="center"/>
    </xf>
    <xf numFmtId="183" fontId="14" fillId="0" borderId="20" xfId="0" applyNumberFormat="1" applyFont="1" applyFill="1" applyBorder="1">
      <alignment vertical="center"/>
    </xf>
    <xf numFmtId="185" fontId="0" fillId="0" borderId="18" xfId="0" applyNumberFormat="1" applyFill="1" applyBorder="1">
      <alignment vertical="center"/>
    </xf>
    <xf numFmtId="9" fontId="0" fillId="0" borderId="16" xfId="0" applyNumberFormat="1" applyBorder="1">
      <alignment vertical="center"/>
    </xf>
    <xf numFmtId="0" fontId="14" fillId="0" borderId="0" xfId="0" applyFont="1">
      <alignment vertical="center"/>
    </xf>
    <xf numFmtId="0" fontId="18" fillId="0" borderId="0" xfId="0" applyFont="1">
      <alignment vertical="center"/>
    </xf>
    <xf numFmtId="0" fontId="13" fillId="0" borderId="0" xfId="0" applyFont="1" applyFill="1" applyBorder="1">
      <alignment vertical="center"/>
    </xf>
    <xf numFmtId="183" fontId="11" fillId="0" borderId="31" xfId="0" applyNumberFormat="1" applyFont="1" applyFill="1" applyBorder="1">
      <alignment vertical="center"/>
    </xf>
    <xf numFmtId="183" fontId="11" fillId="0" borderId="20" xfId="0" applyNumberFormat="1" applyFont="1" applyFill="1" applyBorder="1">
      <alignment vertical="center"/>
    </xf>
    <xf numFmtId="183" fontId="11" fillId="0" borderId="18" xfId="0" applyNumberFormat="1" applyFont="1" applyFill="1" applyBorder="1">
      <alignment vertical="center"/>
    </xf>
    <xf numFmtId="185" fontId="11" fillId="0" borderId="18" xfId="0" applyNumberFormat="1" applyFont="1" applyFill="1" applyBorder="1">
      <alignment vertical="center"/>
    </xf>
    <xf numFmtId="183" fontId="11" fillId="0" borderId="30" xfId="0" applyNumberFormat="1" applyFont="1" applyFill="1" applyBorder="1">
      <alignment vertical="center"/>
    </xf>
    <xf numFmtId="0" fontId="19" fillId="0" borderId="0" xfId="2" applyFont="1" applyAlignment="1">
      <alignment horizontal="right" vertical="center"/>
    </xf>
    <xf numFmtId="177" fontId="20" fillId="0" borderId="0" xfId="0" applyNumberFormat="1" applyFont="1" applyAlignment="1">
      <alignment horizontal="center" vertical="center"/>
    </xf>
    <xf numFmtId="177" fontId="20" fillId="0" borderId="3" xfId="0" applyNumberFormat="1" applyFont="1" applyBorder="1" applyAlignment="1">
      <alignment horizontal="center" vertical="center"/>
    </xf>
    <xf numFmtId="177" fontId="20" fillId="0" borderId="4" xfId="0" applyNumberFormat="1" applyFont="1" applyBorder="1" applyAlignment="1">
      <alignment horizontal="center" vertical="center"/>
    </xf>
    <xf numFmtId="177" fontId="20" fillId="0" borderId="5" xfId="0" applyNumberFormat="1" applyFont="1" applyBorder="1" applyAlignment="1">
      <alignment horizontal="center" vertical="center"/>
    </xf>
    <xf numFmtId="177" fontId="20" fillId="0" borderId="8" xfId="0" applyNumberFormat="1" applyFont="1" applyBorder="1" applyAlignment="1">
      <alignment horizontal="center" vertical="center"/>
    </xf>
    <xf numFmtId="177" fontId="20" fillId="0" borderId="0" xfId="0" applyNumberFormat="1" applyFont="1" applyBorder="1" applyAlignment="1">
      <alignment horizontal="center" vertical="center"/>
    </xf>
    <xf numFmtId="177" fontId="20" fillId="0" borderId="9" xfId="0" applyNumberFormat="1" applyFont="1" applyBorder="1" applyAlignment="1">
      <alignment horizontal="center" vertical="center"/>
    </xf>
    <xf numFmtId="177" fontId="20" fillId="0" borderId="6" xfId="0" applyNumberFormat="1" applyFont="1" applyBorder="1" applyAlignment="1">
      <alignment horizontal="center" vertical="center"/>
    </xf>
    <xf numFmtId="177" fontId="20" fillId="0" borderId="1" xfId="0" applyNumberFormat="1" applyFont="1" applyBorder="1" applyAlignment="1">
      <alignment horizontal="center" vertical="center"/>
    </xf>
    <xf numFmtId="177" fontId="20" fillId="0" borderId="7" xfId="0" applyNumberFormat="1" applyFont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9" fontId="0" fillId="0" borderId="13" xfId="0" applyNumberFormat="1" applyBorder="1">
      <alignment vertical="center"/>
    </xf>
    <xf numFmtId="9" fontId="0" fillId="0" borderId="14" xfId="0" applyNumberFormat="1" applyBorder="1">
      <alignment vertical="center"/>
    </xf>
    <xf numFmtId="9" fontId="0" fillId="0" borderId="15" xfId="0" applyNumberFormat="1" applyBorder="1">
      <alignment vertical="center"/>
    </xf>
    <xf numFmtId="0" fontId="0" fillId="0" borderId="2" xfId="0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0" fillId="6" borderId="16" xfId="2" applyFill="1" applyBorder="1" applyAlignment="1">
      <alignment horizontal="center" vertical="center"/>
    </xf>
    <xf numFmtId="0" fontId="10" fillId="5" borderId="18" xfId="2" applyFill="1" applyBorder="1" applyAlignment="1">
      <alignment horizontal="center" vertical="center" textRotation="255"/>
    </xf>
    <xf numFmtId="0" fontId="10" fillId="5" borderId="19" xfId="2" applyFill="1" applyBorder="1" applyAlignment="1">
      <alignment horizontal="center" vertical="center" textRotation="255"/>
    </xf>
    <xf numFmtId="0" fontId="10" fillId="5" borderId="20" xfId="2" applyFill="1" applyBorder="1" applyAlignment="1">
      <alignment horizontal="center" vertical="center" textRotation="255"/>
    </xf>
    <xf numFmtId="0" fontId="10" fillId="0" borderId="17" xfId="2" applyBorder="1" applyAlignment="1">
      <alignment horizontal="center" vertical="center"/>
    </xf>
    <xf numFmtId="183" fontId="11" fillId="0" borderId="18" xfId="0" applyNumberFormat="1" applyFont="1" applyFill="1" applyBorder="1" applyAlignment="1">
      <alignment horizontal="right" vertical="center"/>
    </xf>
    <xf numFmtId="183" fontId="11" fillId="0" borderId="20" xfId="0" applyNumberFormat="1" applyFont="1" applyFill="1" applyBorder="1" applyAlignment="1">
      <alignment horizontal="right" vertical="center"/>
    </xf>
    <xf numFmtId="0" fontId="0" fillId="0" borderId="18" xfId="0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182" fontId="11" fillId="0" borderId="18" xfId="0" applyNumberFormat="1" applyFont="1" applyFill="1" applyBorder="1" applyAlignment="1">
      <alignment horizontal="right" vertical="center"/>
    </xf>
    <xf numFmtId="182" fontId="11" fillId="0" borderId="20" xfId="0" applyNumberFormat="1" applyFont="1" applyFill="1" applyBorder="1" applyAlignment="1">
      <alignment horizontal="right" vertical="center"/>
    </xf>
    <xf numFmtId="0" fontId="0" fillId="0" borderId="16" xfId="0" applyFill="1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 shrinkToFit="1"/>
    </xf>
    <xf numFmtId="0" fontId="0" fillId="0" borderId="19" xfId="0" applyFill="1" applyBorder="1" applyAlignment="1">
      <alignment horizontal="center" vertical="center" shrinkToFit="1"/>
    </xf>
    <xf numFmtId="0" fontId="0" fillId="0" borderId="20" xfId="0" applyFill="1" applyBorder="1" applyAlignment="1">
      <alignment horizontal="center" vertical="center" shrinkToFit="1"/>
    </xf>
    <xf numFmtId="183" fontId="0" fillId="0" borderId="18" xfId="0" applyNumberFormat="1" applyFill="1" applyBorder="1" applyAlignment="1">
      <alignment horizontal="right" vertical="center"/>
    </xf>
    <xf numFmtId="183" fontId="0" fillId="0" borderId="20" xfId="0" applyNumberFormat="1" applyFill="1" applyBorder="1" applyAlignment="1">
      <alignment horizontal="right" vertical="center"/>
    </xf>
    <xf numFmtId="0" fontId="0" fillId="2" borderId="22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182" fontId="0" fillId="0" borderId="18" xfId="0" applyNumberFormat="1" applyFill="1" applyBorder="1" applyAlignment="1">
      <alignment horizontal="right" vertical="center"/>
    </xf>
    <xf numFmtId="182" fontId="0" fillId="0" borderId="20" xfId="0" applyNumberFormat="1" applyFill="1" applyBorder="1" applyAlignment="1">
      <alignment horizontal="right" vertical="center"/>
    </xf>
    <xf numFmtId="0" fontId="10" fillId="2" borderId="18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0" fontId="2" fillId="0" borderId="15" xfId="0" applyFont="1" applyBorder="1" applyAlignment="1">
      <alignment horizontal="center" vertical="center" shrinkToFit="1"/>
    </xf>
    <xf numFmtId="181" fontId="13" fillId="0" borderId="13" xfId="0" applyNumberFormat="1" applyFont="1" applyBorder="1" applyAlignment="1">
      <alignment horizontal="center" vertical="center"/>
    </xf>
    <xf numFmtId="181" fontId="13" fillId="0" borderId="14" xfId="0" applyNumberFormat="1" applyFont="1" applyBorder="1" applyAlignment="1">
      <alignment horizontal="center" vertical="center"/>
    </xf>
    <xf numFmtId="181" fontId="13" fillId="0" borderId="15" xfId="0" applyNumberFormat="1" applyFont="1" applyBorder="1" applyAlignment="1">
      <alignment horizontal="center" vertical="center"/>
    </xf>
    <xf numFmtId="181" fontId="14" fillId="0" borderId="13" xfId="0" applyNumberFormat="1" applyFont="1" applyBorder="1" applyAlignment="1">
      <alignment horizontal="center" vertical="center"/>
    </xf>
    <xf numFmtId="181" fontId="14" fillId="0" borderId="14" xfId="0" applyNumberFormat="1" applyFont="1" applyBorder="1" applyAlignment="1">
      <alignment horizontal="center" vertical="center"/>
    </xf>
    <xf numFmtId="181" fontId="14" fillId="0" borderId="15" xfId="0" applyNumberFormat="1" applyFont="1" applyBorder="1" applyAlignment="1">
      <alignment horizontal="center" vertical="center"/>
    </xf>
    <xf numFmtId="184" fontId="13" fillId="0" borderId="13" xfId="0" applyNumberFormat="1" applyFont="1" applyBorder="1" applyAlignment="1">
      <alignment horizontal="center" vertical="center"/>
    </xf>
    <xf numFmtId="184" fontId="13" fillId="0" borderId="14" xfId="0" applyNumberFormat="1" applyFont="1" applyBorder="1" applyAlignment="1">
      <alignment horizontal="center" vertical="center"/>
    </xf>
    <xf numFmtId="184" fontId="13" fillId="0" borderId="15" xfId="0" applyNumberFormat="1" applyFont="1" applyBorder="1" applyAlignment="1">
      <alignment horizontal="center" vertical="center"/>
    </xf>
    <xf numFmtId="184" fontId="14" fillId="0" borderId="13" xfId="0" applyNumberFormat="1" applyFont="1" applyBorder="1" applyAlignment="1">
      <alignment horizontal="center" vertical="center"/>
    </xf>
    <xf numFmtId="184" fontId="14" fillId="0" borderId="14" xfId="0" applyNumberFormat="1" applyFont="1" applyBorder="1" applyAlignment="1">
      <alignment horizontal="center" vertical="center"/>
    </xf>
    <xf numFmtId="184" fontId="14" fillId="0" borderId="15" xfId="0" applyNumberFormat="1" applyFont="1" applyBorder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22" fillId="0" borderId="0" xfId="2" applyFont="1">
      <alignment vertical="center"/>
    </xf>
    <xf numFmtId="14" fontId="21" fillId="0" borderId="0" xfId="2" applyNumberFormat="1" applyFont="1" applyAlignment="1">
      <alignment horizontal="center" vertical="center"/>
    </xf>
    <xf numFmtId="20" fontId="21" fillId="0" borderId="0" xfId="2" applyNumberFormat="1" applyFont="1" applyAlignment="1">
      <alignment horizontal="center" vertical="center"/>
    </xf>
    <xf numFmtId="177" fontId="20" fillId="0" borderId="0" xfId="0" applyNumberFormat="1" applyFont="1" applyFill="1" applyBorder="1" applyAlignment="1">
      <alignment horizontal="center" vertical="center"/>
    </xf>
    <xf numFmtId="176" fontId="0" fillId="0" borderId="12" xfId="0" applyNumberFormat="1" applyFill="1" applyBorder="1">
      <alignment vertical="center"/>
    </xf>
    <xf numFmtId="0" fontId="11" fillId="3" borderId="7" xfId="0" applyNumberFormat="1" applyFont="1" applyFill="1" applyBorder="1">
      <alignment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506729</xdr:colOff>
      <xdr:row>0</xdr:row>
      <xdr:rowOff>0</xdr:rowOff>
    </xdr:from>
    <xdr:to>
      <xdr:col>35</xdr:col>
      <xdr:colOff>415289</xdr:colOff>
      <xdr:row>4</xdr:row>
      <xdr:rowOff>22860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xmlns="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22890479" y="2552700"/>
          <a:ext cx="575310" cy="9753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0</xdr:row>
      <xdr:rowOff>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xmlns="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0</xdr:row>
      <xdr:rowOff>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xmlns="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0</xdr:row>
      <xdr:rowOff>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xmlns="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0</xdr:row>
      <xdr:rowOff>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xmlns="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0</xdr:row>
      <xdr:rowOff>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xmlns="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0</xdr:row>
      <xdr:rowOff>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xmlns="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0</xdr:row>
      <xdr:rowOff>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xmlns="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0</xdr:row>
      <xdr:rowOff>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xmlns="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0</xdr:row>
      <xdr:rowOff>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xmlns="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0</xdr:row>
      <xdr:rowOff>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xmlns="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0</xdr:row>
      <xdr:rowOff>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xmlns="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0</xdr:row>
      <xdr:rowOff>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xmlns="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0</xdr:row>
      <xdr:rowOff>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xmlns="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0</xdr:row>
      <xdr:rowOff>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xmlns="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0</xdr:row>
      <xdr:rowOff>0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xmlns="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0</xdr:row>
      <xdr:rowOff>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xmlns="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0</xdr:row>
      <xdr:rowOff>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xmlns="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0</xdr:row>
      <xdr:rowOff>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xmlns="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0</xdr:row>
      <xdr:rowOff>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xmlns="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0</xdr:row>
      <xdr:rowOff>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xmlns="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0</xdr:row>
      <xdr:rowOff>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xmlns="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0</xdr:row>
      <xdr:rowOff>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xmlns="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0</xdr:colOff>
      <xdr:row>0</xdr:row>
      <xdr:rowOff>0</xdr:rowOff>
    </xdr:from>
    <xdr:to>
      <xdr:col>26</xdr:col>
      <xdr:colOff>436161</xdr:colOff>
      <xdr:row>33</xdr:row>
      <xdr:rowOff>37192</xdr:rowOff>
    </xdr:to>
    <xdr:pic>
      <xdr:nvPicPr>
        <xdr:cNvPr id="66" name="図 6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0"/>
          <a:ext cx="15914286" cy="72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26</xdr:col>
      <xdr:colOff>531399</xdr:colOff>
      <xdr:row>67</xdr:row>
      <xdr:rowOff>46715</xdr:rowOff>
    </xdr:to>
    <xdr:pic>
      <xdr:nvPicPr>
        <xdr:cNvPr id="67" name="図 6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6725" y="7448550"/>
          <a:ext cx="16009524" cy="72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26</xdr:col>
      <xdr:colOff>417113</xdr:colOff>
      <xdr:row>101</xdr:row>
      <xdr:rowOff>8620</xdr:rowOff>
    </xdr:to>
    <xdr:pic>
      <xdr:nvPicPr>
        <xdr:cNvPr id="68" name="図 6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" y="14897100"/>
          <a:ext cx="15895238" cy="72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26</xdr:col>
      <xdr:colOff>388541</xdr:colOff>
      <xdr:row>135</xdr:row>
      <xdr:rowOff>8620</xdr:rowOff>
    </xdr:to>
    <xdr:pic>
      <xdr:nvPicPr>
        <xdr:cNvPr id="69" name="図 6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725" y="22345650"/>
          <a:ext cx="15866666" cy="72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170</xdr:row>
      <xdr:rowOff>28575</xdr:rowOff>
    </xdr:from>
    <xdr:to>
      <xdr:col>26</xdr:col>
      <xdr:colOff>455211</xdr:colOff>
      <xdr:row>203</xdr:row>
      <xdr:rowOff>18148</xdr:rowOff>
    </xdr:to>
    <xdr:pic>
      <xdr:nvPicPr>
        <xdr:cNvPr id="70" name="図 6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5775" y="37271325"/>
          <a:ext cx="15914286" cy="72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26</xdr:col>
      <xdr:colOff>464732</xdr:colOff>
      <xdr:row>169</xdr:row>
      <xdr:rowOff>75287</xdr:rowOff>
    </xdr:to>
    <xdr:pic>
      <xdr:nvPicPr>
        <xdr:cNvPr id="71" name="図 7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6725" y="29794200"/>
          <a:ext cx="15942857" cy="7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26</xdr:col>
      <xdr:colOff>455208</xdr:colOff>
      <xdr:row>237</xdr:row>
      <xdr:rowOff>8620</xdr:rowOff>
    </xdr:to>
    <xdr:pic>
      <xdr:nvPicPr>
        <xdr:cNvPr id="72" name="図 7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725" y="44691300"/>
          <a:ext cx="15933333" cy="72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26</xdr:col>
      <xdr:colOff>474256</xdr:colOff>
      <xdr:row>271</xdr:row>
      <xdr:rowOff>75287</xdr:rowOff>
    </xdr:to>
    <xdr:pic>
      <xdr:nvPicPr>
        <xdr:cNvPr id="73" name="図 7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6725" y="52139850"/>
          <a:ext cx="15952381" cy="7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272</xdr:row>
      <xdr:rowOff>0</xdr:rowOff>
    </xdr:from>
    <xdr:to>
      <xdr:col>26</xdr:col>
      <xdr:colOff>493303</xdr:colOff>
      <xdr:row>305</xdr:row>
      <xdr:rowOff>65763</xdr:rowOff>
    </xdr:to>
    <xdr:pic>
      <xdr:nvPicPr>
        <xdr:cNvPr id="74" name="図 7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6725" y="59588400"/>
          <a:ext cx="15971428" cy="72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26</xdr:col>
      <xdr:colOff>426637</xdr:colOff>
      <xdr:row>339</xdr:row>
      <xdr:rowOff>8620</xdr:rowOff>
    </xdr:to>
    <xdr:pic>
      <xdr:nvPicPr>
        <xdr:cNvPr id="75" name="図 7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6725" y="67036950"/>
          <a:ext cx="15904762" cy="72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340</xdr:row>
      <xdr:rowOff>0</xdr:rowOff>
    </xdr:from>
    <xdr:to>
      <xdr:col>26</xdr:col>
      <xdr:colOff>398065</xdr:colOff>
      <xdr:row>373</xdr:row>
      <xdr:rowOff>456</xdr:rowOff>
    </xdr:to>
    <xdr:pic>
      <xdr:nvPicPr>
        <xdr:cNvPr id="76" name="図 7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6725" y="74485500"/>
          <a:ext cx="15876190" cy="72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374</xdr:row>
      <xdr:rowOff>0</xdr:rowOff>
    </xdr:from>
    <xdr:to>
      <xdr:col>26</xdr:col>
      <xdr:colOff>512351</xdr:colOff>
      <xdr:row>407</xdr:row>
      <xdr:rowOff>84811</xdr:rowOff>
    </xdr:to>
    <xdr:pic>
      <xdr:nvPicPr>
        <xdr:cNvPr id="77" name="図 7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66725" y="81934050"/>
          <a:ext cx="15990476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408</xdr:row>
      <xdr:rowOff>0</xdr:rowOff>
    </xdr:from>
    <xdr:to>
      <xdr:col>26</xdr:col>
      <xdr:colOff>474256</xdr:colOff>
      <xdr:row>441</xdr:row>
      <xdr:rowOff>56239</xdr:rowOff>
    </xdr:to>
    <xdr:pic>
      <xdr:nvPicPr>
        <xdr:cNvPr id="79" name="図 7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6725" y="89382600"/>
          <a:ext cx="15952381" cy="7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26</xdr:col>
      <xdr:colOff>474256</xdr:colOff>
      <xdr:row>475</xdr:row>
      <xdr:rowOff>27668</xdr:rowOff>
    </xdr:to>
    <xdr:pic>
      <xdr:nvPicPr>
        <xdr:cNvPr id="80" name="図 7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6725" y="96831150"/>
          <a:ext cx="15952381" cy="72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476</xdr:row>
      <xdr:rowOff>0</xdr:rowOff>
    </xdr:from>
    <xdr:to>
      <xdr:col>26</xdr:col>
      <xdr:colOff>493303</xdr:colOff>
      <xdr:row>509</xdr:row>
      <xdr:rowOff>46715</xdr:rowOff>
    </xdr:to>
    <xdr:pic>
      <xdr:nvPicPr>
        <xdr:cNvPr id="81" name="図 8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6725" y="104279700"/>
          <a:ext cx="15971428" cy="72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510</xdr:row>
      <xdr:rowOff>0</xdr:rowOff>
    </xdr:from>
    <xdr:to>
      <xdr:col>26</xdr:col>
      <xdr:colOff>436161</xdr:colOff>
      <xdr:row>543</xdr:row>
      <xdr:rowOff>75287</xdr:rowOff>
    </xdr:to>
    <xdr:pic>
      <xdr:nvPicPr>
        <xdr:cNvPr id="83" name="図 8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6725" y="111728250"/>
          <a:ext cx="15914286" cy="7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544</xdr:row>
      <xdr:rowOff>0</xdr:rowOff>
    </xdr:from>
    <xdr:to>
      <xdr:col>26</xdr:col>
      <xdr:colOff>445684</xdr:colOff>
      <xdr:row>577</xdr:row>
      <xdr:rowOff>65763</xdr:rowOff>
    </xdr:to>
    <xdr:pic>
      <xdr:nvPicPr>
        <xdr:cNvPr id="84" name="図 8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66725" y="119176800"/>
          <a:ext cx="15923809" cy="72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578</xdr:row>
      <xdr:rowOff>0</xdr:rowOff>
    </xdr:from>
    <xdr:to>
      <xdr:col>26</xdr:col>
      <xdr:colOff>417113</xdr:colOff>
      <xdr:row>611</xdr:row>
      <xdr:rowOff>46715</xdr:rowOff>
    </xdr:to>
    <xdr:pic>
      <xdr:nvPicPr>
        <xdr:cNvPr id="89" name="図 8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6725" y="126625350"/>
          <a:ext cx="15895238" cy="72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26</xdr:col>
      <xdr:colOff>417113</xdr:colOff>
      <xdr:row>645</xdr:row>
      <xdr:rowOff>65763</xdr:rowOff>
    </xdr:to>
    <xdr:pic>
      <xdr:nvPicPr>
        <xdr:cNvPr id="94" name="図 9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66725" y="134073900"/>
          <a:ext cx="15895238" cy="72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646</xdr:row>
      <xdr:rowOff>0</xdr:rowOff>
    </xdr:from>
    <xdr:to>
      <xdr:col>26</xdr:col>
      <xdr:colOff>417113</xdr:colOff>
      <xdr:row>679</xdr:row>
      <xdr:rowOff>56239</xdr:rowOff>
    </xdr:to>
    <xdr:pic>
      <xdr:nvPicPr>
        <xdr:cNvPr id="96" name="図 9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66725" y="141522450"/>
          <a:ext cx="15895238" cy="7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680</xdr:row>
      <xdr:rowOff>0</xdr:rowOff>
    </xdr:from>
    <xdr:to>
      <xdr:col>26</xdr:col>
      <xdr:colOff>455208</xdr:colOff>
      <xdr:row>713</xdr:row>
      <xdr:rowOff>113382</xdr:rowOff>
    </xdr:to>
    <xdr:pic>
      <xdr:nvPicPr>
        <xdr:cNvPr id="97" name="図 9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6725" y="148971000"/>
          <a:ext cx="15933333" cy="73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714</xdr:row>
      <xdr:rowOff>0</xdr:rowOff>
    </xdr:from>
    <xdr:to>
      <xdr:col>26</xdr:col>
      <xdr:colOff>531399</xdr:colOff>
      <xdr:row>747</xdr:row>
      <xdr:rowOff>122906</xdr:rowOff>
    </xdr:to>
    <xdr:pic>
      <xdr:nvPicPr>
        <xdr:cNvPr id="98" name="図 9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6725" y="156419550"/>
          <a:ext cx="16009524" cy="73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748</xdr:row>
      <xdr:rowOff>0</xdr:rowOff>
    </xdr:from>
    <xdr:to>
      <xdr:col>26</xdr:col>
      <xdr:colOff>445684</xdr:colOff>
      <xdr:row>781</xdr:row>
      <xdr:rowOff>84811</xdr:rowOff>
    </xdr:to>
    <xdr:pic>
      <xdr:nvPicPr>
        <xdr:cNvPr id="99" name="図 9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66725" y="163868100"/>
          <a:ext cx="15923809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782</xdr:row>
      <xdr:rowOff>0</xdr:rowOff>
    </xdr:from>
    <xdr:to>
      <xdr:col>26</xdr:col>
      <xdr:colOff>512351</xdr:colOff>
      <xdr:row>815</xdr:row>
      <xdr:rowOff>113382</xdr:rowOff>
    </xdr:to>
    <xdr:pic>
      <xdr:nvPicPr>
        <xdr:cNvPr id="100" name="図 9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6725" y="171316650"/>
          <a:ext cx="15990476" cy="73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816</xdr:row>
      <xdr:rowOff>0</xdr:rowOff>
    </xdr:from>
    <xdr:to>
      <xdr:col>26</xdr:col>
      <xdr:colOff>474256</xdr:colOff>
      <xdr:row>849</xdr:row>
      <xdr:rowOff>84811</xdr:rowOff>
    </xdr:to>
    <xdr:pic>
      <xdr:nvPicPr>
        <xdr:cNvPr id="101" name="図 10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66725" y="178765200"/>
          <a:ext cx="15952381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850</xdr:row>
      <xdr:rowOff>0</xdr:rowOff>
    </xdr:from>
    <xdr:to>
      <xdr:col>26</xdr:col>
      <xdr:colOff>464732</xdr:colOff>
      <xdr:row>883</xdr:row>
      <xdr:rowOff>65763</xdr:rowOff>
    </xdr:to>
    <xdr:pic>
      <xdr:nvPicPr>
        <xdr:cNvPr id="102" name="図 10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6725" y="186213750"/>
          <a:ext cx="15942857" cy="72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884</xdr:row>
      <xdr:rowOff>0</xdr:rowOff>
    </xdr:from>
    <xdr:to>
      <xdr:col>26</xdr:col>
      <xdr:colOff>483780</xdr:colOff>
      <xdr:row>917</xdr:row>
      <xdr:rowOff>84811</xdr:rowOff>
    </xdr:to>
    <xdr:pic>
      <xdr:nvPicPr>
        <xdr:cNvPr id="103" name="図 10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6725" y="193662300"/>
          <a:ext cx="15961905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918</xdr:row>
      <xdr:rowOff>0</xdr:rowOff>
    </xdr:from>
    <xdr:to>
      <xdr:col>26</xdr:col>
      <xdr:colOff>426637</xdr:colOff>
      <xdr:row>951</xdr:row>
      <xdr:rowOff>18144</xdr:rowOff>
    </xdr:to>
    <xdr:pic>
      <xdr:nvPicPr>
        <xdr:cNvPr id="104" name="図 10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66725" y="201110850"/>
          <a:ext cx="15904762" cy="72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952</xdr:row>
      <xdr:rowOff>0</xdr:rowOff>
    </xdr:from>
    <xdr:to>
      <xdr:col>26</xdr:col>
      <xdr:colOff>407589</xdr:colOff>
      <xdr:row>985</xdr:row>
      <xdr:rowOff>37192</xdr:rowOff>
    </xdr:to>
    <xdr:pic>
      <xdr:nvPicPr>
        <xdr:cNvPr id="105" name="図 10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66725" y="208559400"/>
          <a:ext cx="15885714" cy="72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986</xdr:row>
      <xdr:rowOff>0</xdr:rowOff>
    </xdr:from>
    <xdr:to>
      <xdr:col>26</xdr:col>
      <xdr:colOff>436161</xdr:colOff>
      <xdr:row>1019</xdr:row>
      <xdr:rowOff>8620</xdr:rowOff>
    </xdr:to>
    <xdr:pic>
      <xdr:nvPicPr>
        <xdr:cNvPr id="106" name="図 10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66725" y="216007950"/>
          <a:ext cx="15914286" cy="72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26</xdr:col>
      <xdr:colOff>398065</xdr:colOff>
      <xdr:row>1053</xdr:row>
      <xdr:rowOff>65763</xdr:rowOff>
    </xdr:to>
    <xdr:pic>
      <xdr:nvPicPr>
        <xdr:cNvPr id="107" name="図 10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66725" y="223456500"/>
          <a:ext cx="15876190" cy="72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1054</xdr:row>
      <xdr:rowOff>0</xdr:rowOff>
    </xdr:from>
    <xdr:to>
      <xdr:col>26</xdr:col>
      <xdr:colOff>455208</xdr:colOff>
      <xdr:row>1087</xdr:row>
      <xdr:rowOff>37192</xdr:rowOff>
    </xdr:to>
    <xdr:pic>
      <xdr:nvPicPr>
        <xdr:cNvPr id="108" name="図 107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66725" y="230905050"/>
          <a:ext cx="15933333" cy="72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1088</xdr:row>
      <xdr:rowOff>0</xdr:rowOff>
    </xdr:from>
    <xdr:to>
      <xdr:col>26</xdr:col>
      <xdr:colOff>483780</xdr:colOff>
      <xdr:row>1121</xdr:row>
      <xdr:rowOff>84811</xdr:rowOff>
    </xdr:to>
    <xdr:pic>
      <xdr:nvPicPr>
        <xdr:cNvPr id="109" name="図 108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66725" y="238353600"/>
          <a:ext cx="15961905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1122</xdr:row>
      <xdr:rowOff>0</xdr:rowOff>
    </xdr:from>
    <xdr:to>
      <xdr:col>26</xdr:col>
      <xdr:colOff>502827</xdr:colOff>
      <xdr:row>1155</xdr:row>
      <xdr:rowOff>75287</xdr:rowOff>
    </xdr:to>
    <xdr:pic>
      <xdr:nvPicPr>
        <xdr:cNvPr id="110" name="図 10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66725" y="245802150"/>
          <a:ext cx="15980952" cy="7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1156</xdr:row>
      <xdr:rowOff>0</xdr:rowOff>
    </xdr:from>
    <xdr:to>
      <xdr:col>26</xdr:col>
      <xdr:colOff>474256</xdr:colOff>
      <xdr:row>1189</xdr:row>
      <xdr:rowOff>46715</xdr:rowOff>
    </xdr:to>
    <xdr:pic>
      <xdr:nvPicPr>
        <xdr:cNvPr id="111" name="図 11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66725" y="253250700"/>
          <a:ext cx="15952381" cy="72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1190</xdr:row>
      <xdr:rowOff>0</xdr:rowOff>
    </xdr:from>
    <xdr:to>
      <xdr:col>26</xdr:col>
      <xdr:colOff>493303</xdr:colOff>
      <xdr:row>1223</xdr:row>
      <xdr:rowOff>18144</xdr:rowOff>
    </xdr:to>
    <xdr:pic>
      <xdr:nvPicPr>
        <xdr:cNvPr id="112" name="図 11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66725" y="260699250"/>
          <a:ext cx="15971428" cy="72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1224</xdr:row>
      <xdr:rowOff>0</xdr:rowOff>
    </xdr:from>
    <xdr:to>
      <xdr:col>26</xdr:col>
      <xdr:colOff>455208</xdr:colOff>
      <xdr:row>1257</xdr:row>
      <xdr:rowOff>56239</xdr:rowOff>
    </xdr:to>
    <xdr:pic>
      <xdr:nvPicPr>
        <xdr:cNvPr id="113" name="図 11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6725" y="268147800"/>
          <a:ext cx="15933333" cy="7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1258</xdr:row>
      <xdr:rowOff>0</xdr:rowOff>
    </xdr:from>
    <xdr:to>
      <xdr:col>26</xdr:col>
      <xdr:colOff>464732</xdr:colOff>
      <xdr:row>1291</xdr:row>
      <xdr:rowOff>103858</xdr:rowOff>
    </xdr:to>
    <xdr:pic>
      <xdr:nvPicPr>
        <xdr:cNvPr id="114" name="図 11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66725" y="275596350"/>
          <a:ext cx="15942857" cy="73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1292</xdr:row>
      <xdr:rowOff>0</xdr:rowOff>
    </xdr:from>
    <xdr:to>
      <xdr:col>26</xdr:col>
      <xdr:colOff>436161</xdr:colOff>
      <xdr:row>1325</xdr:row>
      <xdr:rowOff>103858</xdr:rowOff>
    </xdr:to>
    <xdr:pic>
      <xdr:nvPicPr>
        <xdr:cNvPr id="115" name="図 11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66725" y="283044900"/>
          <a:ext cx="15914286" cy="73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1326</xdr:row>
      <xdr:rowOff>0</xdr:rowOff>
    </xdr:from>
    <xdr:to>
      <xdr:col>26</xdr:col>
      <xdr:colOff>455208</xdr:colOff>
      <xdr:row>1359</xdr:row>
      <xdr:rowOff>46715</xdr:rowOff>
    </xdr:to>
    <xdr:pic>
      <xdr:nvPicPr>
        <xdr:cNvPr id="116" name="図 115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66725" y="290493450"/>
          <a:ext cx="15933333" cy="72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1360</xdr:row>
      <xdr:rowOff>0</xdr:rowOff>
    </xdr:from>
    <xdr:to>
      <xdr:col>26</xdr:col>
      <xdr:colOff>436161</xdr:colOff>
      <xdr:row>1393</xdr:row>
      <xdr:rowOff>56239</xdr:rowOff>
    </xdr:to>
    <xdr:pic>
      <xdr:nvPicPr>
        <xdr:cNvPr id="117" name="図 11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66725" y="297942000"/>
          <a:ext cx="15914286" cy="7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1394</xdr:row>
      <xdr:rowOff>0</xdr:rowOff>
    </xdr:from>
    <xdr:to>
      <xdr:col>26</xdr:col>
      <xdr:colOff>455208</xdr:colOff>
      <xdr:row>1427</xdr:row>
      <xdr:rowOff>27668</xdr:rowOff>
    </xdr:to>
    <xdr:pic>
      <xdr:nvPicPr>
        <xdr:cNvPr id="118" name="図 11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66725" y="305390550"/>
          <a:ext cx="15933333" cy="72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1428</xdr:row>
      <xdr:rowOff>40821</xdr:rowOff>
    </xdr:from>
    <xdr:to>
      <xdr:col>26</xdr:col>
      <xdr:colOff>481066</xdr:colOff>
      <xdr:row>1461</xdr:row>
      <xdr:rowOff>125632</xdr:rowOff>
    </xdr:to>
    <xdr:pic>
      <xdr:nvPicPr>
        <xdr:cNvPr id="119" name="図 11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17072" y="310936821"/>
          <a:ext cx="16074851" cy="72693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1462</xdr:row>
      <xdr:rowOff>0</xdr:rowOff>
    </xdr:from>
    <xdr:to>
      <xdr:col>26</xdr:col>
      <xdr:colOff>332738</xdr:colOff>
      <xdr:row>1495</xdr:row>
      <xdr:rowOff>101143</xdr:rowOff>
    </xdr:to>
    <xdr:pic>
      <xdr:nvPicPr>
        <xdr:cNvPr id="121" name="図 12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62643" y="318298286"/>
          <a:ext cx="15980952" cy="7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1530</xdr:row>
      <xdr:rowOff>27214</xdr:rowOff>
    </xdr:from>
    <xdr:to>
      <xdr:col>26</xdr:col>
      <xdr:colOff>268798</xdr:colOff>
      <xdr:row>1563</xdr:row>
      <xdr:rowOff>99785</xdr:rowOff>
    </xdr:to>
    <xdr:pic>
      <xdr:nvPicPr>
        <xdr:cNvPr id="122" name="図 12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03465" y="333130071"/>
          <a:ext cx="15876190" cy="72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1496</xdr:row>
      <xdr:rowOff>0</xdr:rowOff>
    </xdr:from>
    <xdr:to>
      <xdr:col>26</xdr:col>
      <xdr:colOff>199405</xdr:colOff>
      <xdr:row>1529</xdr:row>
      <xdr:rowOff>43999</xdr:rowOff>
    </xdr:to>
    <xdr:pic>
      <xdr:nvPicPr>
        <xdr:cNvPr id="123" name="図 12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62643" y="325700571"/>
          <a:ext cx="15847619" cy="72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1564</xdr:row>
      <xdr:rowOff>0</xdr:rowOff>
    </xdr:from>
    <xdr:to>
      <xdr:col>26</xdr:col>
      <xdr:colOff>304167</xdr:colOff>
      <xdr:row>1597</xdr:row>
      <xdr:rowOff>120191</xdr:rowOff>
    </xdr:to>
    <xdr:pic>
      <xdr:nvPicPr>
        <xdr:cNvPr id="124" name="図 12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62643" y="340505143"/>
          <a:ext cx="15952381" cy="7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1598</xdr:row>
      <xdr:rowOff>0</xdr:rowOff>
    </xdr:from>
    <xdr:to>
      <xdr:col>26</xdr:col>
      <xdr:colOff>218452</xdr:colOff>
      <xdr:row>1631</xdr:row>
      <xdr:rowOff>120191</xdr:rowOff>
    </xdr:to>
    <xdr:pic>
      <xdr:nvPicPr>
        <xdr:cNvPr id="125" name="図 12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62643" y="347907429"/>
          <a:ext cx="15866666" cy="7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1666</xdr:row>
      <xdr:rowOff>27214</xdr:rowOff>
    </xdr:from>
    <xdr:to>
      <xdr:col>26</xdr:col>
      <xdr:colOff>316416</xdr:colOff>
      <xdr:row>1699</xdr:row>
      <xdr:rowOff>137881</xdr:rowOff>
    </xdr:to>
    <xdr:pic>
      <xdr:nvPicPr>
        <xdr:cNvPr id="126" name="図 12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03464" y="362739214"/>
          <a:ext cx="15923809" cy="72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1632</xdr:row>
      <xdr:rowOff>0</xdr:rowOff>
    </xdr:from>
    <xdr:to>
      <xdr:col>26</xdr:col>
      <xdr:colOff>237500</xdr:colOff>
      <xdr:row>1665</xdr:row>
      <xdr:rowOff>110666</xdr:rowOff>
    </xdr:to>
    <xdr:pic>
      <xdr:nvPicPr>
        <xdr:cNvPr id="127" name="図 126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62643" y="355309714"/>
          <a:ext cx="15885714" cy="72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64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  <col min="16" max="16" width="9.375" bestFit="1" customWidth="1"/>
  </cols>
  <sheetData>
    <row r="1" spans="1:22">
      <c r="A1" s="1" t="s">
        <v>7</v>
      </c>
      <c r="C1" t="s">
        <v>84</v>
      </c>
      <c r="Q1" s="107" t="s">
        <v>39</v>
      </c>
      <c r="R1" s="107">
        <v>375</v>
      </c>
      <c r="S1" s="107" t="s">
        <v>44</v>
      </c>
      <c r="T1" s="107">
        <f>IF(T2&gt;0,R2-R4,R2-R1)</f>
        <v>41</v>
      </c>
      <c r="U1" s="131">
        <f>ABS(T1/(R2-R3))</f>
        <v>8.8552915766738655E-2</v>
      </c>
      <c r="V1" s="132" t="s">
        <v>68</v>
      </c>
    </row>
    <row r="2" spans="1:22">
      <c r="A2" s="1" t="s">
        <v>8</v>
      </c>
      <c r="C2" t="s">
        <v>22</v>
      </c>
      <c r="Q2" s="107" t="s">
        <v>40</v>
      </c>
      <c r="R2" s="107">
        <v>552</v>
      </c>
      <c r="S2" s="107" t="s">
        <v>43</v>
      </c>
      <c r="T2" s="107">
        <f>R4-R1</f>
        <v>136</v>
      </c>
      <c r="U2" s="131">
        <f>ABS(T2/(R2-R3))</f>
        <v>0.29373650107991361</v>
      </c>
      <c r="V2" s="133" t="s">
        <v>67</v>
      </c>
    </row>
    <row r="3" spans="1:22">
      <c r="A3" s="1" t="s">
        <v>10</v>
      </c>
      <c r="C3" s="24">
        <v>100000</v>
      </c>
      <c r="Q3" s="107" t="s">
        <v>41</v>
      </c>
      <c r="R3" s="108">
        <v>89</v>
      </c>
      <c r="S3" s="107" t="s">
        <v>45</v>
      </c>
      <c r="T3" s="107">
        <f>IF(T2&gt;0,R1-R3,R4-R3)</f>
        <v>286</v>
      </c>
      <c r="U3" s="131">
        <f>ABS(T3/(R2-R3))</f>
        <v>0.6177105831533477</v>
      </c>
      <c r="V3" s="132" t="s">
        <v>68</v>
      </c>
    </row>
    <row r="4" spans="1:22">
      <c r="A4" s="1" t="s">
        <v>11</v>
      </c>
      <c r="C4" s="24" t="s">
        <v>13</v>
      </c>
      <c r="Q4" s="107" t="s">
        <v>42</v>
      </c>
      <c r="R4" s="107">
        <v>511</v>
      </c>
      <c r="S4" s="134" t="s">
        <v>69</v>
      </c>
    </row>
    <row r="5" spans="1:22" ht="19.5" thickBot="1">
      <c r="A5" s="1" t="s">
        <v>12</v>
      </c>
      <c r="C5" s="24" t="s">
        <v>34</v>
      </c>
    </row>
    <row r="6" spans="1:22" ht="19.5" thickBot="1">
      <c r="A6" s="19" t="s">
        <v>0</v>
      </c>
      <c r="B6" s="19" t="s">
        <v>1</v>
      </c>
      <c r="C6" s="19" t="s">
        <v>1</v>
      </c>
      <c r="D6" s="40" t="s">
        <v>25</v>
      </c>
      <c r="E6" s="20"/>
      <c r="F6" s="21"/>
      <c r="G6" s="158" t="s">
        <v>3</v>
      </c>
      <c r="H6" s="159"/>
      <c r="I6" s="160"/>
      <c r="J6" s="158" t="s">
        <v>23</v>
      </c>
      <c r="K6" s="159"/>
      <c r="L6" s="160"/>
      <c r="M6" s="158" t="s">
        <v>24</v>
      </c>
      <c r="N6" s="159"/>
      <c r="O6" s="160"/>
      <c r="P6" s="158" t="s">
        <v>87</v>
      </c>
      <c r="Q6" s="159"/>
      <c r="R6" s="160"/>
      <c r="S6" s="158" t="s">
        <v>81</v>
      </c>
      <c r="T6" s="159"/>
      <c r="U6" s="160"/>
    </row>
    <row r="7" spans="1:22" ht="19.5" thickBot="1">
      <c r="A7" s="22"/>
      <c r="B7" s="22" t="s">
        <v>2</v>
      </c>
      <c r="C7" s="43" t="s">
        <v>29</v>
      </c>
      <c r="D7" s="9">
        <v>1.27</v>
      </c>
      <c r="E7" s="10">
        <v>1.5</v>
      </c>
      <c r="F7" s="11">
        <v>2</v>
      </c>
      <c r="G7" s="9">
        <v>1.27</v>
      </c>
      <c r="H7" s="10">
        <v>1.5</v>
      </c>
      <c r="I7" s="11">
        <v>2</v>
      </c>
      <c r="J7" s="9">
        <v>1.27</v>
      </c>
      <c r="K7" s="10">
        <v>1.5</v>
      </c>
      <c r="L7" s="11">
        <v>2</v>
      </c>
      <c r="M7" s="9">
        <v>1.27</v>
      </c>
      <c r="N7" s="10">
        <v>1.5</v>
      </c>
      <c r="O7" s="11">
        <v>2</v>
      </c>
      <c r="P7" s="9">
        <v>1.27</v>
      </c>
      <c r="Q7" s="10">
        <v>1.5</v>
      </c>
      <c r="R7" s="11">
        <v>2</v>
      </c>
      <c r="S7" s="9">
        <v>1.27</v>
      </c>
      <c r="T7" s="10">
        <v>1.5</v>
      </c>
      <c r="U7" s="11">
        <v>2</v>
      </c>
    </row>
    <row r="8" spans="1:22" ht="19.5" thickBot="1">
      <c r="A8" s="117" t="s">
        <v>9</v>
      </c>
      <c r="B8" s="8"/>
      <c r="C8" s="41"/>
      <c r="D8" s="13"/>
      <c r="E8" s="12"/>
      <c r="F8" s="14"/>
      <c r="G8" s="15">
        <f>C3</f>
        <v>100000</v>
      </c>
      <c r="H8" s="16">
        <f>C3</f>
        <v>100000</v>
      </c>
      <c r="I8" s="17">
        <f>C3</f>
        <v>100000</v>
      </c>
      <c r="J8" s="166" t="s">
        <v>23</v>
      </c>
      <c r="K8" s="167"/>
      <c r="L8" s="168"/>
      <c r="M8" s="166"/>
      <c r="N8" s="167"/>
      <c r="O8" s="168"/>
      <c r="P8" s="161" t="s">
        <v>83</v>
      </c>
      <c r="Q8" s="162"/>
      <c r="R8" s="163"/>
      <c r="S8" s="161" t="s">
        <v>83</v>
      </c>
      <c r="T8" s="162"/>
      <c r="U8" s="163"/>
    </row>
    <row r="9" spans="1:22" ht="19.5">
      <c r="A9" s="118">
        <v>1</v>
      </c>
      <c r="B9" s="97">
        <v>44166</v>
      </c>
      <c r="C9" s="98">
        <v>1</v>
      </c>
      <c r="D9" s="99">
        <v>1.27</v>
      </c>
      <c r="E9" s="100">
        <v>1.5</v>
      </c>
      <c r="F9" s="101">
        <v>-1</v>
      </c>
      <c r="G9" s="18">
        <f>IF(D9="","",G8+M9)</f>
        <v>103810</v>
      </c>
      <c r="H9" s="18">
        <f>IF(E9="","",H8+N9)</f>
        <v>104500</v>
      </c>
      <c r="I9" s="18">
        <f>IF(F9="","",I8+O9)</f>
        <v>97000</v>
      </c>
      <c r="J9" s="34">
        <f t="shared" ref="J9:L12" si="0">IF(G8="","",G8*0.03)</f>
        <v>3000</v>
      </c>
      <c r="K9" s="35">
        <f t="shared" si="0"/>
        <v>3000</v>
      </c>
      <c r="L9" s="36">
        <f t="shared" si="0"/>
        <v>3000</v>
      </c>
      <c r="M9" s="34">
        <f t="shared" ref="M9:O12" si="1">IF(D9="","",J9*D9)</f>
        <v>3810</v>
      </c>
      <c r="N9" s="35">
        <f t="shared" si="1"/>
        <v>4500</v>
      </c>
      <c r="O9" s="36">
        <f t="shared" si="1"/>
        <v>-3000</v>
      </c>
      <c r="P9" s="141" t="s">
        <v>77</v>
      </c>
      <c r="Q9" s="141" t="s">
        <v>77</v>
      </c>
      <c r="R9" s="141" t="s">
        <v>78</v>
      </c>
      <c r="S9" s="142"/>
      <c r="T9" s="143"/>
      <c r="U9" s="144"/>
    </row>
    <row r="10" spans="1:22" ht="19.5">
      <c r="A10" s="118">
        <v>2</v>
      </c>
      <c r="B10" s="102">
        <v>44113</v>
      </c>
      <c r="C10" s="103">
        <v>1</v>
      </c>
      <c r="D10" s="104">
        <v>1.27</v>
      </c>
      <c r="E10" s="95">
        <v>-1</v>
      </c>
      <c r="F10" s="59">
        <v>-1</v>
      </c>
      <c r="G10" s="18">
        <f t="shared" ref="G10:G42" si="2">IF(D10="","",G9+M10)</f>
        <v>107765.16099999999</v>
      </c>
      <c r="H10" s="18">
        <f t="shared" ref="H10:H42" si="3">IF(E10="","",H9+N10)</f>
        <v>101365</v>
      </c>
      <c r="I10" s="18">
        <f t="shared" ref="I10:I42" si="4">IF(F10="","",I9+O10)</f>
        <v>94090</v>
      </c>
      <c r="J10" s="37">
        <f t="shared" si="0"/>
        <v>3114.2999999999997</v>
      </c>
      <c r="K10" s="38">
        <f t="shared" si="0"/>
        <v>3135</v>
      </c>
      <c r="L10" s="39">
        <f t="shared" si="0"/>
        <v>2910</v>
      </c>
      <c r="M10" s="37">
        <f t="shared" si="1"/>
        <v>3955.1609999999996</v>
      </c>
      <c r="N10" s="38">
        <f t="shared" si="1"/>
        <v>-3135</v>
      </c>
      <c r="O10" s="39">
        <f t="shared" si="1"/>
        <v>-2910</v>
      </c>
      <c r="P10" s="141" t="s">
        <v>77</v>
      </c>
      <c r="Q10" s="141" t="s">
        <v>78</v>
      </c>
      <c r="R10" s="141" t="s">
        <v>78</v>
      </c>
      <c r="S10" s="145"/>
      <c r="T10" s="146"/>
      <c r="U10" s="147"/>
    </row>
    <row r="11" spans="1:22" ht="19.5">
      <c r="A11" s="118">
        <v>3</v>
      </c>
      <c r="B11" s="102">
        <v>44089</v>
      </c>
      <c r="C11" s="103">
        <v>1</v>
      </c>
      <c r="D11" s="104">
        <v>1.27</v>
      </c>
      <c r="E11" s="95">
        <v>1.5</v>
      </c>
      <c r="F11" s="59">
        <v>-1</v>
      </c>
      <c r="G11" s="18">
        <f t="shared" si="2"/>
        <v>111871.01363409999</v>
      </c>
      <c r="H11" s="18">
        <f t="shared" si="3"/>
        <v>105926.425</v>
      </c>
      <c r="I11" s="18">
        <f t="shared" si="4"/>
        <v>91267.3</v>
      </c>
      <c r="J11" s="37">
        <f t="shared" si="0"/>
        <v>3232.9548299999997</v>
      </c>
      <c r="K11" s="38">
        <f t="shared" si="0"/>
        <v>3040.95</v>
      </c>
      <c r="L11" s="39">
        <f t="shared" si="0"/>
        <v>2822.7</v>
      </c>
      <c r="M11" s="37">
        <f t="shared" si="1"/>
        <v>4105.8526340999997</v>
      </c>
      <c r="N11" s="38">
        <f t="shared" si="1"/>
        <v>4561.4249999999993</v>
      </c>
      <c r="O11" s="39">
        <f t="shared" si="1"/>
        <v>-2822.7</v>
      </c>
      <c r="P11" s="141" t="s">
        <v>77</v>
      </c>
      <c r="Q11" s="141" t="s">
        <v>77</v>
      </c>
      <c r="R11" s="141" t="s">
        <v>78</v>
      </c>
      <c r="S11" s="145"/>
      <c r="T11" s="146"/>
      <c r="U11" s="147"/>
    </row>
    <row r="12" spans="1:22" ht="19.5">
      <c r="A12" s="118">
        <v>4</v>
      </c>
      <c r="B12" s="102">
        <v>44032</v>
      </c>
      <c r="C12" s="103">
        <v>2</v>
      </c>
      <c r="D12" s="104">
        <v>-1</v>
      </c>
      <c r="E12" s="95">
        <v>-1</v>
      </c>
      <c r="F12" s="59">
        <v>-1</v>
      </c>
      <c r="G12" s="18">
        <f t="shared" si="2"/>
        <v>108514.88322507699</v>
      </c>
      <c r="H12" s="18">
        <f t="shared" si="3"/>
        <v>102748.63225000001</v>
      </c>
      <c r="I12" s="18">
        <f t="shared" si="4"/>
        <v>88529.281000000003</v>
      </c>
      <c r="J12" s="37">
        <f t="shared" si="0"/>
        <v>3356.1304090229996</v>
      </c>
      <c r="K12" s="38">
        <f t="shared" si="0"/>
        <v>3177.7927500000001</v>
      </c>
      <c r="L12" s="39">
        <f t="shared" si="0"/>
        <v>2738.0189999999998</v>
      </c>
      <c r="M12" s="37">
        <f t="shared" si="1"/>
        <v>-3356.1304090229996</v>
      </c>
      <c r="N12" s="38">
        <f t="shared" si="1"/>
        <v>-3177.7927500000001</v>
      </c>
      <c r="O12" s="39">
        <f t="shared" si="1"/>
        <v>-2738.0189999999998</v>
      </c>
      <c r="P12" s="141" t="s">
        <v>82</v>
      </c>
      <c r="Q12" s="141" t="s">
        <v>82</v>
      </c>
      <c r="R12" s="141" t="s">
        <v>82</v>
      </c>
      <c r="S12" s="145" t="s">
        <v>82</v>
      </c>
      <c r="T12" s="146" t="s">
        <v>82</v>
      </c>
      <c r="U12" s="147" t="s">
        <v>82</v>
      </c>
    </row>
    <row r="13" spans="1:22" ht="19.5">
      <c r="A13" s="118">
        <v>5</v>
      </c>
      <c r="B13" s="102">
        <v>43973</v>
      </c>
      <c r="C13" s="103">
        <v>2</v>
      </c>
      <c r="D13" s="104">
        <v>-1</v>
      </c>
      <c r="E13" s="95">
        <v>-1</v>
      </c>
      <c r="F13" s="59">
        <v>-1</v>
      </c>
      <c r="G13" s="18">
        <f t="shared" si="2"/>
        <v>105259.43672832468</v>
      </c>
      <c r="H13" s="18">
        <f t="shared" si="3"/>
        <v>99666.173282500007</v>
      </c>
      <c r="I13" s="18">
        <f t="shared" si="4"/>
        <v>85873.402570000006</v>
      </c>
      <c r="J13" s="37">
        <f t="shared" ref="J13:J58" si="5">IF(G12="","",G12*0.03)</f>
        <v>3255.4464967523095</v>
      </c>
      <c r="K13" s="38">
        <f t="shared" ref="K13:K58" si="6">IF(H12="","",H12*0.03)</f>
        <v>3082.4589675000002</v>
      </c>
      <c r="L13" s="39">
        <f t="shared" ref="L13:L58" si="7">IF(I12="","",I12*0.03)</f>
        <v>2655.8784300000002</v>
      </c>
      <c r="M13" s="37">
        <f t="shared" ref="M13:M58" si="8">IF(D13="","",J13*D13)</f>
        <v>-3255.4464967523095</v>
      </c>
      <c r="N13" s="38">
        <f t="shared" ref="N13:N58" si="9">IF(E13="","",K13*E13)</f>
        <v>-3082.4589675000002</v>
      </c>
      <c r="O13" s="39">
        <f t="shared" ref="O13:O58" si="10">IF(F13="","",L13*F13)</f>
        <v>-2655.8784300000002</v>
      </c>
      <c r="P13" s="141" t="s">
        <v>78</v>
      </c>
      <c r="Q13" s="141" t="s">
        <v>78</v>
      </c>
      <c r="R13" s="141" t="s">
        <v>78</v>
      </c>
      <c r="S13" s="145"/>
      <c r="T13" s="146"/>
      <c r="U13" s="147"/>
    </row>
    <row r="14" spans="1:22" ht="19.5">
      <c r="A14" s="118">
        <v>6</v>
      </c>
      <c r="B14" s="102">
        <v>43951</v>
      </c>
      <c r="C14" s="103">
        <v>1</v>
      </c>
      <c r="D14" s="104">
        <v>1.27</v>
      </c>
      <c r="E14" s="95">
        <v>1.5</v>
      </c>
      <c r="F14" s="59">
        <v>2</v>
      </c>
      <c r="G14" s="18">
        <f t="shared" si="2"/>
        <v>109269.82126767385</v>
      </c>
      <c r="H14" s="18">
        <f t="shared" si="3"/>
        <v>104151.15108021251</v>
      </c>
      <c r="I14" s="18">
        <f t="shared" si="4"/>
        <v>91025.806724200011</v>
      </c>
      <c r="J14" s="37">
        <f t="shared" si="5"/>
        <v>3157.7831018497404</v>
      </c>
      <c r="K14" s="38">
        <f t="shared" si="6"/>
        <v>2989.9851984750003</v>
      </c>
      <c r="L14" s="39">
        <f t="shared" si="7"/>
        <v>2576.2020771000002</v>
      </c>
      <c r="M14" s="37">
        <f t="shared" si="8"/>
        <v>4010.3845393491706</v>
      </c>
      <c r="N14" s="38">
        <f t="shared" si="9"/>
        <v>4484.9777977125004</v>
      </c>
      <c r="O14" s="39">
        <f t="shared" si="10"/>
        <v>5152.4041542000004</v>
      </c>
      <c r="P14" s="141" t="s">
        <v>77</v>
      </c>
      <c r="Q14" s="141" t="s">
        <v>77</v>
      </c>
      <c r="R14" s="141" t="s">
        <v>77</v>
      </c>
      <c r="S14" s="145"/>
      <c r="T14" s="146"/>
      <c r="U14" s="147"/>
    </row>
    <row r="15" spans="1:22" ht="19.5">
      <c r="A15" s="118">
        <v>7</v>
      </c>
      <c r="B15" s="102">
        <v>43872</v>
      </c>
      <c r="C15" s="103">
        <v>1</v>
      </c>
      <c r="D15" s="104">
        <v>1.27</v>
      </c>
      <c r="E15" s="95">
        <v>1.5</v>
      </c>
      <c r="F15" s="59">
        <v>2</v>
      </c>
      <c r="G15" s="18">
        <f t="shared" si="2"/>
        <v>113433.00145797222</v>
      </c>
      <c r="H15" s="18">
        <f t="shared" si="3"/>
        <v>108837.95287882208</v>
      </c>
      <c r="I15" s="18">
        <f t="shared" si="4"/>
        <v>96487.355127652016</v>
      </c>
      <c r="J15" s="37">
        <f t="shared" si="5"/>
        <v>3278.0946380302153</v>
      </c>
      <c r="K15" s="38">
        <f t="shared" si="6"/>
        <v>3124.5345324063751</v>
      </c>
      <c r="L15" s="39">
        <f t="shared" si="7"/>
        <v>2730.7742017260002</v>
      </c>
      <c r="M15" s="37">
        <f t="shared" si="8"/>
        <v>4163.1801902983734</v>
      </c>
      <c r="N15" s="38">
        <f t="shared" si="9"/>
        <v>4686.8017986095629</v>
      </c>
      <c r="O15" s="39">
        <f t="shared" si="10"/>
        <v>5461.5484034520005</v>
      </c>
      <c r="P15" s="141" t="s">
        <v>77</v>
      </c>
      <c r="Q15" s="141" t="s">
        <v>77</v>
      </c>
      <c r="R15" s="141" t="s">
        <v>77</v>
      </c>
      <c r="S15" s="145"/>
      <c r="T15" s="146"/>
      <c r="U15" s="147"/>
    </row>
    <row r="16" spans="1:22" ht="19.5">
      <c r="A16" s="118">
        <v>8</v>
      </c>
      <c r="B16" s="102">
        <v>43852</v>
      </c>
      <c r="C16" s="103">
        <v>1</v>
      </c>
      <c r="D16" s="104">
        <v>1.27</v>
      </c>
      <c r="E16" s="95">
        <v>1.5</v>
      </c>
      <c r="F16" s="59">
        <v>2</v>
      </c>
      <c r="G16" s="18">
        <f t="shared" si="2"/>
        <v>117754.79881352096</v>
      </c>
      <c r="H16" s="18">
        <f t="shared" si="3"/>
        <v>113735.66075836908</v>
      </c>
      <c r="I16" s="18">
        <f t="shared" si="4"/>
        <v>102276.59643531113</v>
      </c>
      <c r="J16" s="37">
        <f t="shared" si="5"/>
        <v>3402.9900437391666</v>
      </c>
      <c r="K16" s="38">
        <f t="shared" si="6"/>
        <v>3265.1385863646624</v>
      </c>
      <c r="L16" s="39">
        <f t="shared" si="7"/>
        <v>2894.6206538295605</v>
      </c>
      <c r="M16" s="37">
        <f t="shared" si="8"/>
        <v>4321.7973555487415</v>
      </c>
      <c r="N16" s="38">
        <f t="shared" si="9"/>
        <v>4897.7078795469934</v>
      </c>
      <c r="O16" s="39">
        <f t="shared" si="10"/>
        <v>5789.241307659121</v>
      </c>
      <c r="P16" s="141" t="s">
        <v>77</v>
      </c>
      <c r="Q16" s="141" t="s">
        <v>77</v>
      </c>
      <c r="R16" s="141" t="s">
        <v>77</v>
      </c>
      <c r="S16" s="145"/>
      <c r="T16" s="146"/>
      <c r="U16" s="147"/>
    </row>
    <row r="17" spans="1:22" ht="19.5">
      <c r="A17" s="118">
        <v>9</v>
      </c>
      <c r="B17" s="102">
        <v>43838</v>
      </c>
      <c r="C17" s="103">
        <v>2</v>
      </c>
      <c r="D17" s="104">
        <v>1.27</v>
      </c>
      <c r="E17" s="95">
        <v>1.5</v>
      </c>
      <c r="F17" s="59">
        <v>2</v>
      </c>
      <c r="G17" s="18">
        <f t="shared" si="2"/>
        <v>122241.25664831611</v>
      </c>
      <c r="H17" s="18">
        <f t="shared" si="3"/>
        <v>118853.76549249569</v>
      </c>
      <c r="I17" s="18">
        <f t="shared" si="4"/>
        <v>108413.1922214298</v>
      </c>
      <c r="J17" s="37">
        <f t="shared" si="5"/>
        <v>3532.6439644056286</v>
      </c>
      <c r="K17" s="38">
        <f t="shared" si="6"/>
        <v>3412.069822751072</v>
      </c>
      <c r="L17" s="39">
        <f t="shared" si="7"/>
        <v>3068.297893059334</v>
      </c>
      <c r="M17" s="37">
        <f t="shared" si="8"/>
        <v>4486.4578347951483</v>
      </c>
      <c r="N17" s="38">
        <f t="shared" si="9"/>
        <v>5118.1047341266076</v>
      </c>
      <c r="O17" s="39">
        <f t="shared" si="10"/>
        <v>6136.595786118668</v>
      </c>
      <c r="P17" s="141" t="s">
        <v>77</v>
      </c>
      <c r="Q17" s="141" t="s">
        <v>77</v>
      </c>
      <c r="R17" s="141" t="s">
        <v>77</v>
      </c>
      <c r="S17" s="145"/>
      <c r="T17" s="146"/>
      <c r="U17" s="147"/>
    </row>
    <row r="18" spans="1:22" ht="19.5">
      <c r="A18" s="118">
        <v>10</v>
      </c>
      <c r="B18" s="102">
        <v>43833</v>
      </c>
      <c r="C18" s="103">
        <v>2</v>
      </c>
      <c r="D18" s="104">
        <v>1.27</v>
      </c>
      <c r="E18" s="95">
        <v>1.5</v>
      </c>
      <c r="F18" s="59">
        <v>2</v>
      </c>
      <c r="G18" s="18">
        <f t="shared" si="2"/>
        <v>126898.64852661695</v>
      </c>
      <c r="H18" s="18">
        <f t="shared" si="3"/>
        <v>124202.18493965799</v>
      </c>
      <c r="I18" s="18">
        <f t="shared" si="4"/>
        <v>114917.98375471558</v>
      </c>
      <c r="J18" s="37">
        <f t="shared" si="5"/>
        <v>3667.237699449483</v>
      </c>
      <c r="K18" s="38">
        <f t="shared" si="6"/>
        <v>3565.6129647748703</v>
      </c>
      <c r="L18" s="39">
        <f t="shared" si="7"/>
        <v>3252.3957666428937</v>
      </c>
      <c r="M18" s="37">
        <f t="shared" si="8"/>
        <v>4657.391878300843</v>
      </c>
      <c r="N18" s="38">
        <f t="shared" si="9"/>
        <v>5348.419447162305</v>
      </c>
      <c r="O18" s="39">
        <f t="shared" si="10"/>
        <v>6504.7915332857874</v>
      </c>
      <c r="P18" s="141"/>
      <c r="Q18" s="141"/>
      <c r="R18" s="141"/>
      <c r="S18" s="145" t="s">
        <v>77</v>
      </c>
      <c r="T18" s="146" t="s">
        <v>77</v>
      </c>
      <c r="U18" s="147" t="s">
        <v>77</v>
      </c>
      <c r="V18" s="228" t="s">
        <v>85</v>
      </c>
    </row>
    <row r="19" spans="1:22" ht="19.5">
      <c r="A19" s="118">
        <v>11</v>
      </c>
      <c r="B19" s="229">
        <v>43822</v>
      </c>
      <c r="C19" s="103">
        <v>2</v>
      </c>
      <c r="D19" s="104">
        <v>1.27</v>
      </c>
      <c r="E19" s="95">
        <v>1.5</v>
      </c>
      <c r="F19" s="59">
        <v>2</v>
      </c>
      <c r="G19" s="18">
        <f t="shared" si="2"/>
        <v>131733.48703548106</v>
      </c>
      <c r="H19" s="18">
        <f t="shared" si="3"/>
        <v>129791.2832619426</v>
      </c>
      <c r="I19" s="18">
        <f t="shared" si="4"/>
        <v>121813.06277999851</v>
      </c>
      <c r="J19" s="37">
        <f t="shared" si="5"/>
        <v>3806.9594557985083</v>
      </c>
      <c r="K19" s="38">
        <f t="shared" si="6"/>
        <v>3726.0655481897397</v>
      </c>
      <c r="L19" s="39">
        <f t="shared" si="7"/>
        <v>3447.5395126414674</v>
      </c>
      <c r="M19" s="37">
        <f t="shared" si="8"/>
        <v>4834.8385088641053</v>
      </c>
      <c r="N19" s="38">
        <f t="shared" si="9"/>
        <v>5589.0983222846098</v>
      </c>
      <c r="O19" s="39">
        <f t="shared" si="10"/>
        <v>6895.0790252829347</v>
      </c>
      <c r="P19" s="141" t="s">
        <v>77</v>
      </c>
      <c r="Q19" s="141" t="s">
        <v>77</v>
      </c>
      <c r="R19" s="141" t="s">
        <v>77</v>
      </c>
      <c r="S19" s="145"/>
      <c r="T19" s="146"/>
      <c r="U19" s="147"/>
    </row>
    <row r="20" spans="1:22" ht="19.5">
      <c r="A20" s="118">
        <v>12</v>
      </c>
      <c r="B20" s="102">
        <v>44140</v>
      </c>
      <c r="C20" s="103">
        <v>2</v>
      </c>
      <c r="D20" s="104">
        <v>1.27</v>
      </c>
      <c r="E20" s="95">
        <v>1.5</v>
      </c>
      <c r="F20" s="59">
        <v>2</v>
      </c>
      <c r="G20" s="18">
        <f t="shared" si="2"/>
        <v>136752.53289153287</v>
      </c>
      <c r="H20" s="18">
        <f t="shared" si="3"/>
        <v>135631.89100873002</v>
      </c>
      <c r="I20" s="18">
        <f t="shared" si="4"/>
        <v>129121.84654679842</v>
      </c>
      <c r="J20" s="37">
        <f t="shared" si="5"/>
        <v>3952.0046110644316</v>
      </c>
      <c r="K20" s="38">
        <f t="shared" si="6"/>
        <v>3893.7384978582782</v>
      </c>
      <c r="L20" s="39">
        <f t="shared" si="7"/>
        <v>3654.3918833999551</v>
      </c>
      <c r="M20" s="37">
        <f t="shared" si="8"/>
        <v>5019.0458560518282</v>
      </c>
      <c r="N20" s="38">
        <f t="shared" si="9"/>
        <v>5840.6077467874175</v>
      </c>
      <c r="O20" s="39">
        <f t="shared" si="10"/>
        <v>7308.7837667999102</v>
      </c>
      <c r="P20" s="141"/>
      <c r="Q20" s="141"/>
      <c r="R20" s="141"/>
      <c r="S20" s="145" t="s">
        <v>77</v>
      </c>
      <c r="T20" s="146" t="s">
        <v>77</v>
      </c>
      <c r="U20" s="147" t="s">
        <v>77</v>
      </c>
      <c r="V20" s="228" t="s">
        <v>85</v>
      </c>
    </row>
    <row r="21" spans="1:22" ht="19.5">
      <c r="A21" s="118">
        <v>13</v>
      </c>
      <c r="B21" s="102">
        <v>44107</v>
      </c>
      <c r="C21" s="103">
        <v>1</v>
      </c>
      <c r="D21" s="104">
        <v>1.27</v>
      </c>
      <c r="E21" s="95">
        <v>1.5</v>
      </c>
      <c r="F21" s="59">
        <v>-1</v>
      </c>
      <c r="G21" s="18">
        <f t="shared" si="2"/>
        <v>141962.80439470027</v>
      </c>
      <c r="H21" s="18">
        <f t="shared" si="3"/>
        <v>141735.32610412285</v>
      </c>
      <c r="I21" s="18">
        <f t="shared" si="4"/>
        <v>125248.19115039447</v>
      </c>
      <c r="J21" s="37">
        <f t="shared" si="5"/>
        <v>4102.5759867459856</v>
      </c>
      <c r="K21" s="38">
        <f t="shared" si="6"/>
        <v>4068.9567302619002</v>
      </c>
      <c r="L21" s="39">
        <f t="shared" si="7"/>
        <v>3873.6553964039526</v>
      </c>
      <c r="M21" s="37">
        <f t="shared" si="8"/>
        <v>5210.2715031674015</v>
      </c>
      <c r="N21" s="38">
        <f t="shared" si="9"/>
        <v>6103.4350953928506</v>
      </c>
      <c r="O21" s="39">
        <f t="shared" si="10"/>
        <v>-3873.6553964039526</v>
      </c>
      <c r="P21" s="141" t="s">
        <v>77</v>
      </c>
      <c r="Q21" s="141" t="s">
        <v>77</v>
      </c>
      <c r="R21" s="141" t="s">
        <v>78</v>
      </c>
      <c r="S21" s="145"/>
      <c r="T21" s="146"/>
      <c r="U21" s="147"/>
    </row>
    <row r="22" spans="1:22" ht="19.5">
      <c r="A22" s="118">
        <v>14</v>
      </c>
      <c r="B22" s="102">
        <v>44093</v>
      </c>
      <c r="C22" s="103">
        <v>1</v>
      </c>
      <c r="D22" s="104">
        <v>1.27</v>
      </c>
      <c r="E22" s="95">
        <v>-1</v>
      </c>
      <c r="F22" s="59">
        <v>-1</v>
      </c>
      <c r="G22" s="18">
        <f t="shared" si="2"/>
        <v>147371.58724213834</v>
      </c>
      <c r="H22" s="18">
        <f t="shared" si="3"/>
        <v>137483.26632099916</v>
      </c>
      <c r="I22" s="18">
        <f t="shared" si="4"/>
        <v>121490.74541588264</v>
      </c>
      <c r="J22" s="37">
        <f t="shared" si="5"/>
        <v>4258.8841318410077</v>
      </c>
      <c r="K22" s="38">
        <f t="shared" si="6"/>
        <v>4252.0597831236855</v>
      </c>
      <c r="L22" s="39">
        <f t="shared" si="7"/>
        <v>3757.445734511834</v>
      </c>
      <c r="M22" s="37">
        <f t="shared" si="8"/>
        <v>5408.7828474380794</v>
      </c>
      <c r="N22" s="38">
        <f t="shared" si="9"/>
        <v>-4252.0597831236855</v>
      </c>
      <c r="O22" s="39">
        <f t="shared" si="10"/>
        <v>-3757.445734511834</v>
      </c>
      <c r="P22" s="141" t="s">
        <v>77</v>
      </c>
      <c r="Q22" s="141" t="s">
        <v>78</v>
      </c>
      <c r="R22" s="141" t="s">
        <v>78</v>
      </c>
      <c r="S22" s="145"/>
      <c r="T22" s="146"/>
      <c r="U22" s="147"/>
    </row>
    <row r="23" spans="1:22" ht="19.5">
      <c r="A23" s="118">
        <v>15</v>
      </c>
      <c r="B23" s="102">
        <v>44052</v>
      </c>
      <c r="C23" s="103">
        <v>2</v>
      </c>
      <c r="D23" s="104">
        <v>1.27</v>
      </c>
      <c r="E23" s="95">
        <v>1.5</v>
      </c>
      <c r="F23" s="60">
        <v>2</v>
      </c>
      <c r="G23" s="18">
        <f t="shared" si="2"/>
        <v>152986.44471606382</v>
      </c>
      <c r="H23" s="18">
        <f t="shared" si="3"/>
        <v>143670.01330544412</v>
      </c>
      <c r="I23" s="18">
        <f t="shared" si="4"/>
        <v>128780.19014083561</v>
      </c>
      <c r="J23" s="37">
        <f t="shared" si="5"/>
        <v>4421.1476172641496</v>
      </c>
      <c r="K23" s="38">
        <f t="shared" si="6"/>
        <v>4124.4979896299747</v>
      </c>
      <c r="L23" s="39">
        <f t="shared" si="7"/>
        <v>3644.7223624764792</v>
      </c>
      <c r="M23" s="37">
        <f t="shared" si="8"/>
        <v>5614.85747392547</v>
      </c>
      <c r="N23" s="38">
        <f t="shared" si="9"/>
        <v>6186.7469844449624</v>
      </c>
      <c r="O23" s="39">
        <f t="shared" si="10"/>
        <v>7289.4447249529585</v>
      </c>
      <c r="P23" s="141" t="s">
        <v>77</v>
      </c>
      <c r="Q23" s="141" t="s">
        <v>77</v>
      </c>
      <c r="R23" s="141" t="s">
        <v>77</v>
      </c>
      <c r="S23" s="145"/>
      <c r="T23" s="146"/>
      <c r="U23" s="147"/>
    </row>
    <row r="24" spans="1:22" ht="19.5">
      <c r="A24" s="118">
        <v>16</v>
      </c>
      <c r="B24" s="102">
        <v>44024</v>
      </c>
      <c r="C24" s="103">
        <v>1</v>
      </c>
      <c r="D24" s="104">
        <v>1.27</v>
      </c>
      <c r="E24" s="95">
        <v>1.5</v>
      </c>
      <c r="F24" s="59">
        <v>-1</v>
      </c>
      <c r="G24" s="18">
        <f t="shared" si="2"/>
        <v>158815.22825974587</v>
      </c>
      <c r="H24" s="18">
        <f t="shared" si="3"/>
        <v>150135.1639041891</v>
      </c>
      <c r="I24" s="18">
        <f t="shared" si="4"/>
        <v>124916.78443661054</v>
      </c>
      <c r="J24" s="37">
        <f t="shared" si="5"/>
        <v>4589.5933414819146</v>
      </c>
      <c r="K24" s="38">
        <f t="shared" si="6"/>
        <v>4310.1003991633233</v>
      </c>
      <c r="L24" s="39">
        <f t="shared" si="7"/>
        <v>3863.4057042250679</v>
      </c>
      <c r="M24" s="37">
        <f t="shared" si="8"/>
        <v>5828.7835436820314</v>
      </c>
      <c r="N24" s="38">
        <f t="shared" si="9"/>
        <v>6465.1505987449855</v>
      </c>
      <c r="O24" s="39">
        <f t="shared" si="10"/>
        <v>-3863.4057042250679</v>
      </c>
      <c r="P24" s="141" t="s">
        <v>77</v>
      </c>
      <c r="Q24" s="141" t="s">
        <v>77</v>
      </c>
      <c r="R24" s="141" t="s">
        <v>78</v>
      </c>
      <c r="S24" s="145"/>
      <c r="T24" s="146"/>
      <c r="U24" s="147"/>
    </row>
    <row r="25" spans="1:22" ht="19.5">
      <c r="A25" s="118">
        <v>17</v>
      </c>
      <c r="B25" s="102">
        <v>44007</v>
      </c>
      <c r="C25" s="103">
        <v>1</v>
      </c>
      <c r="D25" s="104">
        <v>1.27</v>
      </c>
      <c r="E25" s="95">
        <v>-1</v>
      </c>
      <c r="F25" s="59">
        <v>-1</v>
      </c>
      <c r="G25" s="18">
        <f t="shared" si="2"/>
        <v>164866.08845644217</v>
      </c>
      <c r="H25" s="18">
        <f t="shared" si="3"/>
        <v>145631.10898706343</v>
      </c>
      <c r="I25" s="18">
        <f t="shared" si="4"/>
        <v>121169.28090351222</v>
      </c>
      <c r="J25" s="37">
        <f t="shared" si="5"/>
        <v>4764.4568477923758</v>
      </c>
      <c r="K25" s="38">
        <f t="shared" si="6"/>
        <v>4504.0549171256725</v>
      </c>
      <c r="L25" s="39">
        <f t="shared" si="7"/>
        <v>3747.503533098316</v>
      </c>
      <c r="M25" s="37">
        <f t="shared" si="8"/>
        <v>6050.860196696317</v>
      </c>
      <c r="N25" s="38">
        <f t="shared" si="9"/>
        <v>-4504.0549171256725</v>
      </c>
      <c r="O25" s="39">
        <f t="shared" si="10"/>
        <v>-3747.503533098316</v>
      </c>
      <c r="P25" s="141" t="s">
        <v>77</v>
      </c>
      <c r="Q25" s="141" t="s">
        <v>78</v>
      </c>
      <c r="R25" s="141" t="s">
        <v>78</v>
      </c>
      <c r="S25" s="145"/>
      <c r="T25" s="146"/>
      <c r="U25" s="147"/>
    </row>
    <row r="26" spans="1:22" ht="19.5">
      <c r="A26" s="118">
        <v>18</v>
      </c>
      <c r="B26" s="102">
        <v>43993</v>
      </c>
      <c r="C26" s="103">
        <v>2</v>
      </c>
      <c r="D26" s="104">
        <v>-1</v>
      </c>
      <c r="E26" s="95">
        <v>-1</v>
      </c>
      <c r="F26" s="59">
        <v>-1</v>
      </c>
      <c r="G26" s="18">
        <f t="shared" si="2"/>
        <v>159920.10580274891</v>
      </c>
      <c r="H26" s="18">
        <f t="shared" si="3"/>
        <v>141262.17571745152</v>
      </c>
      <c r="I26" s="18">
        <f t="shared" si="4"/>
        <v>117534.20247640685</v>
      </c>
      <c r="J26" s="37">
        <f t="shared" si="5"/>
        <v>4945.9826536932651</v>
      </c>
      <c r="K26" s="38">
        <f t="shared" si="6"/>
        <v>4368.9332696119027</v>
      </c>
      <c r="L26" s="39">
        <f t="shared" si="7"/>
        <v>3635.0784271053662</v>
      </c>
      <c r="M26" s="37">
        <f t="shared" si="8"/>
        <v>-4945.9826536932651</v>
      </c>
      <c r="N26" s="38">
        <f t="shared" si="9"/>
        <v>-4368.9332696119027</v>
      </c>
      <c r="O26" s="39">
        <f t="shared" si="10"/>
        <v>-3635.0784271053662</v>
      </c>
      <c r="P26" s="141" t="s">
        <v>78</v>
      </c>
      <c r="Q26" s="141" t="s">
        <v>78</v>
      </c>
      <c r="R26" s="141" t="s">
        <v>78</v>
      </c>
      <c r="S26" s="145"/>
      <c r="T26" s="146"/>
      <c r="U26" s="147"/>
      <c r="V26" t="s">
        <v>86</v>
      </c>
    </row>
    <row r="27" spans="1:22" ht="19.5">
      <c r="A27" s="118">
        <v>19</v>
      </c>
      <c r="B27" s="102">
        <v>43951</v>
      </c>
      <c r="C27" s="103">
        <v>1</v>
      </c>
      <c r="D27" s="104">
        <v>1.27</v>
      </c>
      <c r="E27" s="95">
        <v>1.5</v>
      </c>
      <c r="F27" s="60">
        <v>2</v>
      </c>
      <c r="G27" s="18">
        <f t="shared" si="2"/>
        <v>166013.06183383364</v>
      </c>
      <c r="H27" s="18">
        <f t="shared" si="3"/>
        <v>147618.97362473683</v>
      </c>
      <c r="I27" s="18">
        <f t="shared" si="4"/>
        <v>124586.25462499126</v>
      </c>
      <c r="J27" s="37">
        <f t="shared" si="5"/>
        <v>4797.6031740824674</v>
      </c>
      <c r="K27" s="38">
        <f t="shared" si="6"/>
        <v>4237.8652715235457</v>
      </c>
      <c r="L27" s="39">
        <f t="shared" si="7"/>
        <v>3526.0260742922055</v>
      </c>
      <c r="M27" s="37">
        <f t="shared" si="8"/>
        <v>6092.9560310847337</v>
      </c>
      <c r="N27" s="38">
        <f t="shared" si="9"/>
        <v>6356.7979072853186</v>
      </c>
      <c r="O27" s="39">
        <f t="shared" si="10"/>
        <v>7052.052148584411</v>
      </c>
      <c r="P27" s="141" t="s">
        <v>77</v>
      </c>
      <c r="Q27" s="141" t="s">
        <v>77</v>
      </c>
      <c r="R27" s="141" t="s">
        <v>77</v>
      </c>
      <c r="S27" s="145"/>
      <c r="T27" s="146"/>
      <c r="U27" s="147"/>
    </row>
    <row r="28" spans="1:22" ht="19.5">
      <c r="A28" s="118">
        <v>20</v>
      </c>
      <c r="B28" s="102">
        <v>43943</v>
      </c>
      <c r="C28" s="103">
        <v>2</v>
      </c>
      <c r="D28" s="104">
        <v>-1</v>
      </c>
      <c r="E28" s="95">
        <v>-1</v>
      </c>
      <c r="F28" s="59">
        <v>-1</v>
      </c>
      <c r="G28" s="18">
        <f>IF(D28="","",G27+M28)</f>
        <v>161032.66997881862</v>
      </c>
      <c r="H28" s="18">
        <f t="shared" si="3"/>
        <v>143190.40441599471</v>
      </c>
      <c r="I28" s="18">
        <f t="shared" si="4"/>
        <v>120848.66698624151</v>
      </c>
      <c r="J28" s="37">
        <f t="shared" si="5"/>
        <v>4980.3918550150092</v>
      </c>
      <c r="K28" s="38">
        <f t="shared" si="6"/>
        <v>4428.5692087421048</v>
      </c>
      <c r="L28" s="39">
        <f t="shared" si="7"/>
        <v>3737.5876387497374</v>
      </c>
      <c r="M28" s="37">
        <f t="shared" si="8"/>
        <v>-4980.3918550150092</v>
      </c>
      <c r="N28" s="38">
        <f t="shared" si="9"/>
        <v>-4428.5692087421048</v>
      </c>
      <c r="O28" s="39">
        <f t="shared" si="10"/>
        <v>-3737.5876387497374</v>
      </c>
      <c r="P28" s="141" t="s">
        <v>78</v>
      </c>
      <c r="Q28" s="141" t="s">
        <v>78</v>
      </c>
      <c r="R28" s="141" t="s">
        <v>78</v>
      </c>
      <c r="S28" s="145"/>
      <c r="T28" s="146"/>
      <c r="U28" s="147"/>
    </row>
    <row r="29" spans="1:22" ht="19.5">
      <c r="A29" s="118">
        <v>21</v>
      </c>
      <c r="B29" s="102">
        <v>43911</v>
      </c>
      <c r="C29" s="103">
        <v>2</v>
      </c>
      <c r="D29" s="104">
        <v>1.27</v>
      </c>
      <c r="E29" s="95">
        <v>1.5</v>
      </c>
      <c r="F29" s="59">
        <v>2</v>
      </c>
      <c r="G29" s="18">
        <f t="shared" ref="G29:I30" si="11">IF(D29="","",G28+M29)</f>
        <v>167168.01470501162</v>
      </c>
      <c r="H29" s="18">
        <f t="shared" si="11"/>
        <v>149633.97261471447</v>
      </c>
      <c r="I29" s="18">
        <f t="shared" si="11"/>
        <v>128099.587005416</v>
      </c>
      <c r="J29" s="37">
        <f t="shared" si="5"/>
        <v>4830.9800993645586</v>
      </c>
      <c r="K29" s="38">
        <f t="shared" si="6"/>
        <v>4295.7121324798409</v>
      </c>
      <c r="L29" s="39">
        <f t="shared" si="7"/>
        <v>3625.4600095872452</v>
      </c>
      <c r="M29" s="37">
        <f t="shared" ref="M29:O30" si="12">IF(D29="","",J29*D29)</f>
        <v>6135.3447261929896</v>
      </c>
      <c r="N29" s="38">
        <f t="shared" si="12"/>
        <v>6443.5681987197613</v>
      </c>
      <c r="O29" s="39">
        <f t="shared" si="12"/>
        <v>7250.9200191744903</v>
      </c>
      <c r="P29" s="141" t="s">
        <v>77</v>
      </c>
      <c r="Q29" s="141" t="s">
        <v>77</v>
      </c>
      <c r="R29" s="141" t="s">
        <v>77</v>
      </c>
      <c r="S29" s="145"/>
      <c r="T29" s="146"/>
      <c r="U29" s="147"/>
    </row>
    <row r="30" spans="1:22" ht="19.5">
      <c r="A30" s="118">
        <v>22</v>
      </c>
      <c r="B30" s="102">
        <v>43886</v>
      </c>
      <c r="C30" s="103">
        <v>1</v>
      </c>
      <c r="D30" s="104">
        <v>1.27</v>
      </c>
      <c r="E30" s="95">
        <v>1.5</v>
      </c>
      <c r="F30" s="60">
        <v>2</v>
      </c>
      <c r="G30" s="18">
        <f t="shared" si="11"/>
        <v>173537.11606527257</v>
      </c>
      <c r="H30" s="18">
        <f t="shared" si="11"/>
        <v>156367.50138237662</v>
      </c>
      <c r="I30" s="18">
        <f t="shared" si="11"/>
        <v>135785.56222574096</v>
      </c>
      <c r="J30" s="37">
        <f t="shared" si="5"/>
        <v>5015.0404411503487</v>
      </c>
      <c r="K30" s="38">
        <f t="shared" si="6"/>
        <v>4489.0191784414337</v>
      </c>
      <c r="L30" s="39">
        <f t="shared" si="7"/>
        <v>3842.98761016248</v>
      </c>
      <c r="M30" s="37">
        <f t="shared" si="12"/>
        <v>6369.1013602609428</v>
      </c>
      <c r="N30" s="38">
        <f t="shared" si="12"/>
        <v>6733.5287676621501</v>
      </c>
      <c r="O30" s="39">
        <f t="shared" si="12"/>
        <v>7685.97522032496</v>
      </c>
      <c r="P30" s="141" t="s">
        <v>77</v>
      </c>
      <c r="Q30" s="141" t="s">
        <v>77</v>
      </c>
      <c r="R30" s="141" t="s">
        <v>77</v>
      </c>
      <c r="S30" s="145"/>
      <c r="T30" s="146"/>
      <c r="U30" s="147"/>
    </row>
    <row r="31" spans="1:22" ht="19.5">
      <c r="A31" s="118">
        <v>23</v>
      </c>
      <c r="B31" s="102">
        <v>43872</v>
      </c>
      <c r="C31" s="103">
        <v>2</v>
      </c>
      <c r="D31" s="104">
        <v>-1</v>
      </c>
      <c r="E31" s="95">
        <v>-1</v>
      </c>
      <c r="F31" s="59">
        <v>-1</v>
      </c>
      <c r="G31" s="18">
        <f t="shared" si="2"/>
        <v>168331.0025833144</v>
      </c>
      <c r="H31" s="18">
        <f t="shared" si="3"/>
        <v>151676.47634090533</v>
      </c>
      <c r="I31" s="18">
        <f t="shared" si="4"/>
        <v>131711.99535896874</v>
      </c>
      <c r="J31" s="37">
        <f t="shared" si="5"/>
        <v>5206.1134819581766</v>
      </c>
      <c r="K31" s="38">
        <f t="shared" si="6"/>
        <v>4691.0250414712982</v>
      </c>
      <c r="L31" s="39">
        <f t="shared" si="7"/>
        <v>4073.5668667722284</v>
      </c>
      <c r="M31" s="37">
        <f t="shared" si="8"/>
        <v>-5206.1134819581766</v>
      </c>
      <c r="N31" s="38">
        <f t="shared" si="9"/>
        <v>-4691.0250414712982</v>
      </c>
      <c r="O31" s="39">
        <f t="shared" si="10"/>
        <v>-4073.5668667722284</v>
      </c>
      <c r="P31" s="141" t="s">
        <v>78</v>
      </c>
      <c r="Q31" s="141" t="s">
        <v>78</v>
      </c>
      <c r="R31" s="141" t="s">
        <v>78</v>
      </c>
      <c r="S31" s="145"/>
      <c r="T31" s="146"/>
      <c r="U31" s="147"/>
    </row>
    <row r="32" spans="1:22" ht="19.5">
      <c r="A32" s="118">
        <v>24</v>
      </c>
      <c r="B32" s="102">
        <v>43865</v>
      </c>
      <c r="C32" s="103">
        <v>2</v>
      </c>
      <c r="D32" s="104">
        <v>1.27</v>
      </c>
      <c r="E32" s="95">
        <v>1.5</v>
      </c>
      <c r="F32" s="59">
        <v>2</v>
      </c>
      <c r="G32" s="18">
        <f t="shared" si="2"/>
        <v>174744.41378173869</v>
      </c>
      <c r="H32" s="18">
        <f t="shared" si="3"/>
        <v>158501.91777624606</v>
      </c>
      <c r="I32" s="18">
        <f t="shared" si="4"/>
        <v>139614.71508050687</v>
      </c>
      <c r="J32" s="37">
        <f t="shared" si="5"/>
        <v>5049.9300774994317</v>
      </c>
      <c r="K32" s="38">
        <f t="shared" si="6"/>
        <v>4550.2942902271598</v>
      </c>
      <c r="L32" s="39">
        <f t="shared" si="7"/>
        <v>3951.3598607690619</v>
      </c>
      <c r="M32" s="37">
        <f t="shared" si="8"/>
        <v>6413.4111984242782</v>
      </c>
      <c r="N32" s="38">
        <f t="shared" si="9"/>
        <v>6825.4414353407392</v>
      </c>
      <c r="O32" s="39">
        <f t="shared" si="10"/>
        <v>7902.7197215381238</v>
      </c>
      <c r="P32" s="141" t="s">
        <v>77</v>
      </c>
      <c r="Q32" s="141" t="s">
        <v>77</v>
      </c>
      <c r="R32" s="141" t="s">
        <v>77</v>
      </c>
      <c r="S32" s="145"/>
      <c r="T32" s="146"/>
      <c r="U32" s="147"/>
    </row>
    <row r="33" spans="1:21" ht="19.5">
      <c r="A33" s="118">
        <v>25</v>
      </c>
      <c r="B33" s="102">
        <v>43847</v>
      </c>
      <c r="C33" s="103">
        <v>1</v>
      </c>
      <c r="D33" s="104">
        <v>1.27</v>
      </c>
      <c r="E33" s="95">
        <v>1.5</v>
      </c>
      <c r="F33" s="59">
        <v>2</v>
      </c>
      <c r="G33" s="18">
        <f t="shared" si="2"/>
        <v>181402.17594682294</v>
      </c>
      <c r="H33" s="18">
        <f t="shared" si="3"/>
        <v>165634.50407617714</v>
      </c>
      <c r="I33" s="18">
        <f t="shared" si="4"/>
        <v>147991.59798533728</v>
      </c>
      <c r="J33" s="37">
        <f t="shared" si="5"/>
        <v>5242.3324134521608</v>
      </c>
      <c r="K33" s="38">
        <f t="shared" si="6"/>
        <v>4755.0575332873814</v>
      </c>
      <c r="L33" s="39">
        <f t="shared" si="7"/>
        <v>4188.4414524152062</v>
      </c>
      <c r="M33" s="37">
        <f t="shared" si="8"/>
        <v>6657.7621650842448</v>
      </c>
      <c r="N33" s="38">
        <f t="shared" si="9"/>
        <v>7132.5862999310721</v>
      </c>
      <c r="O33" s="39">
        <f t="shared" si="10"/>
        <v>8376.8829048304124</v>
      </c>
      <c r="P33" s="141" t="s">
        <v>77</v>
      </c>
      <c r="Q33" s="141" t="s">
        <v>77</v>
      </c>
      <c r="R33" s="141" t="s">
        <v>77</v>
      </c>
      <c r="S33" s="145"/>
      <c r="T33" s="146"/>
      <c r="U33" s="147"/>
    </row>
    <row r="34" spans="1:21" ht="19.5">
      <c r="A34" s="118">
        <v>26</v>
      </c>
      <c r="B34" s="229">
        <v>43454</v>
      </c>
      <c r="C34" s="103">
        <v>1</v>
      </c>
      <c r="D34" s="104">
        <v>-1</v>
      </c>
      <c r="E34" s="95">
        <v>-1</v>
      </c>
      <c r="F34" s="59">
        <v>-1</v>
      </c>
      <c r="G34" s="18">
        <f t="shared" si="2"/>
        <v>175960.11066841826</v>
      </c>
      <c r="H34" s="18">
        <f t="shared" si="3"/>
        <v>160665.46895389183</v>
      </c>
      <c r="I34" s="18">
        <f t="shared" si="4"/>
        <v>143551.85004577716</v>
      </c>
      <c r="J34" s="37">
        <f t="shared" si="5"/>
        <v>5442.0652784046879</v>
      </c>
      <c r="K34" s="38">
        <f t="shared" si="6"/>
        <v>4969.0351222853142</v>
      </c>
      <c r="L34" s="39">
        <f t="shared" si="7"/>
        <v>4439.7479395601185</v>
      </c>
      <c r="M34" s="37">
        <f t="shared" si="8"/>
        <v>-5442.0652784046879</v>
      </c>
      <c r="N34" s="38">
        <f t="shared" si="9"/>
        <v>-4969.0351222853142</v>
      </c>
      <c r="O34" s="39">
        <f t="shared" si="10"/>
        <v>-4439.7479395601185</v>
      </c>
      <c r="P34" s="141" t="s">
        <v>78</v>
      </c>
      <c r="Q34" s="141" t="s">
        <v>78</v>
      </c>
      <c r="R34" s="141" t="s">
        <v>78</v>
      </c>
      <c r="S34" s="145"/>
      <c r="T34" s="146"/>
      <c r="U34" s="147"/>
    </row>
    <row r="35" spans="1:21" ht="19.5">
      <c r="A35" s="118">
        <v>27</v>
      </c>
      <c r="B35" s="102">
        <v>44182</v>
      </c>
      <c r="C35" s="103">
        <v>1</v>
      </c>
      <c r="D35" s="104">
        <v>1.27</v>
      </c>
      <c r="E35" s="95">
        <v>1.5</v>
      </c>
      <c r="F35" s="60">
        <v>2</v>
      </c>
      <c r="G35" s="18">
        <f t="shared" si="2"/>
        <v>182664.190884885</v>
      </c>
      <c r="H35" s="18">
        <f t="shared" si="3"/>
        <v>167895.41505681697</v>
      </c>
      <c r="I35" s="18">
        <f t="shared" si="4"/>
        <v>152164.96104852378</v>
      </c>
      <c r="J35" s="37">
        <f t="shared" si="5"/>
        <v>5278.8033200525479</v>
      </c>
      <c r="K35" s="38">
        <f t="shared" si="6"/>
        <v>4819.964068616755</v>
      </c>
      <c r="L35" s="39">
        <f t="shared" si="7"/>
        <v>4306.5555013733147</v>
      </c>
      <c r="M35" s="37">
        <f t="shared" si="8"/>
        <v>6704.0802164667357</v>
      </c>
      <c r="N35" s="38">
        <f t="shared" si="9"/>
        <v>7229.9461029251324</v>
      </c>
      <c r="O35" s="39">
        <f t="shared" si="10"/>
        <v>8613.1110027466293</v>
      </c>
      <c r="P35" s="141" t="s">
        <v>77</v>
      </c>
      <c r="Q35" s="141" t="s">
        <v>77</v>
      </c>
      <c r="R35" s="141" t="s">
        <v>77</v>
      </c>
      <c r="S35" s="145"/>
      <c r="T35" s="146"/>
      <c r="U35" s="147"/>
    </row>
    <row r="36" spans="1:21" ht="19.5">
      <c r="A36" s="118">
        <v>28</v>
      </c>
      <c r="B36" s="102">
        <v>44133</v>
      </c>
      <c r="C36" s="103">
        <v>2</v>
      </c>
      <c r="D36" s="104">
        <v>1.27</v>
      </c>
      <c r="E36" s="95">
        <v>1.5</v>
      </c>
      <c r="F36" s="59">
        <v>2</v>
      </c>
      <c r="G36" s="18">
        <f>IF(D36="","",G35+M36)</f>
        <v>189623.69655759912</v>
      </c>
      <c r="H36" s="18">
        <f>IF(E36="","",H35+N36)</f>
        <v>175450.70873437374</v>
      </c>
      <c r="I36" s="18">
        <f>IF(F36="","",I35+O36)</f>
        <v>161294.8587114352</v>
      </c>
      <c r="J36" s="37">
        <f t="shared" si="5"/>
        <v>5479.9257265465494</v>
      </c>
      <c r="K36" s="38">
        <f t="shared" si="6"/>
        <v>5036.8624517045091</v>
      </c>
      <c r="L36" s="39">
        <f t="shared" si="7"/>
        <v>4564.9488314557129</v>
      </c>
      <c r="M36" s="37">
        <f>IF(D36="","",J36*D36)</f>
        <v>6959.5056727141182</v>
      </c>
      <c r="N36" s="38">
        <f>IF(E36="","",K36*E36)</f>
        <v>7555.2936775567632</v>
      </c>
      <c r="O36" s="39">
        <f>IF(F36="","",L36*F36)</f>
        <v>9129.8976629114259</v>
      </c>
      <c r="P36" s="141" t="s">
        <v>77</v>
      </c>
      <c r="Q36" s="141" t="s">
        <v>77</v>
      </c>
      <c r="R36" s="141" t="s">
        <v>77</v>
      </c>
      <c r="S36" s="145"/>
      <c r="T36" s="146"/>
      <c r="U36" s="147"/>
    </row>
    <row r="37" spans="1:21" ht="19.5">
      <c r="A37" s="118">
        <v>29</v>
      </c>
      <c r="B37" s="102">
        <v>44101</v>
      </c>
      <c r="C37" s="103">
        <v>2</v>
      </c>
      <c r="D37" s="104">
        <v>1.27</v>
      </c>
      <c r="E37" s="95">
        <v>1.5</v>
      </c>
      <c r="F37" s="59">
        <v>2</v>
      </c>
      <c r="G37" s="18">
        <f>IF(D37="","",G36+M37)</f>
        <v>196848.35939644364</v>
      </c>
      <c r="H37" s="18">
        <f>IF(E37="","",H36+N37)</f>
        <v>183345.99062742054</v>
      </c>
      <c r="I37" s="18">
        <f>IF(F37="","",I36+O37)</f>
        <v>170972.5502341213</v>
      </c>
      <c r="J37" s="37">
        <f t="shared" si="5"/>
        <v>5688.7108967279737</v>
      </c>
      <c r="K37" s="38">
        <f t="shared" si="6"/>
        <v>5263.5212620312122</v>
      </c>
      <c r="L37" s="39">
        <f t="shared" si="7"/>
        <v>4838.8457613430555</v>
      </c>
      <c r="M37" s="37">
        <f>IF(D37="","",J37*D37)</f>
        <v>7224.662838844527</v>
      </c>
      <c r="N37" s="38">
        <f>IF(E37="","",K37*E37)</f>
        <v>7895.2818930468184</v>
      </c>
      <c r="O37" s="39">
        <f>IF(F37="","",L37*F37)</f>
        <v>9677.6915226861111</v>
      </c>
      <c r="P37" s="141" t="s">
        <v>77</v>
      </c>
      <c r="Q37" s="141" t="s">
        <v>77</v>
      </c>
      <c r="R37" s="141" t="s">
        <v>77</v>
      </c>
      <c r="S37" s="145"/>
      <c r="T37" s="146"/>
      <c r="U37" s="147"/>
    </row>
    <row r="38" spans="1:21" ht="19.5">
      <c r="A38" s="118">
        <v>30</v>
      </c>
      <c r="B38" s="102">
        <v>44087</v>
      </c>
      <c r="C38" s="103">
        <v>1</v>
      </c>
      <c r="D38" s="104">
        <v>1.27</v>
      </c>
      <c r="E38" s="95">
        <v>1.5</v>
      </c>
      <c r="F38" s="60">
        <v>2</v>
      </c>
      <c r="G38" s="18">
        <f t="shared" ref="G38:I38" si="13">IF(D38="","",G37+M38)</f>
        <v>204348.28188944815</v>
      </c>
      <c r="H38" s="18">
        <f t="shared" si="13"/>
        <v>191596.56020565447</v>
      </c>
      <c r="I38" s="18">
        <f t="shared" si="13"/>
        <v>181230.90324816859</v>
      </c>
      <c r="J38" s="37">
        <f t="shared" si="5"/>
        <v>5905.4507818933089</v>
      </c>
      <c r="K38" s="38">
        <f t="shared" si="6"/>
        <v>5500.3797188226163</v>
      </c>
      <c r="L38" s="39">
        <f t="shared" si="7"/>
        <v>5129.1765070236388</v>
      </c>
      <c r="M38" s="37">
        <f t="shared" ref="M38:O38" si="14">IF(D38="","",J38*D38)</f>
        <v>7499.922493004502</v>
      </c>
      <c r="N38" s="38">
        <f t="shared" si="14"/>
        <v>8250.5695782339244</v>
      </c>
      <c r="O38" s="39">
        <f t="shared" si="14"/>
        <v>10258.353014047278</v>
      </c>
      <c r="P38" s="141" t="s">
        <v>77</v>
      </c>
      <c r="Q38" s="141" t="s">
        <v>77</v>
      </c>
      <c r="R38" s="141" t="s">
        <v>77</v>
      </c>
      <c r="S38" s="145"/>
      <c r="T38" s="146"/>
      <c r="U38" s="147"/>
    </row>
    <row r="39" spans="1:21" ht="19.5">
      <c r="A39" s="118">
        <v>31</v>
      </c>
      <c r="B39" s="102">
        <v>43987</v>
      </c>
      <c r="C39" s="103">
        <v>1</v>
      </c>
      <c r="D39" s="104">
        <v>1.27</v>
      </c>
      <c r="E39" s="95">
        <v>1.5</v>
      </c>
      <c r="F39" s="59">
        <v>-1</v>
      </c>
      <c r="G39" s="18">
        <f t="shared" si="2"/>
        <v>212133.95142943613</v>
      </c>
      <c r="H39" s="18">
        <f t="shared" si="3"/>
        <v>200218.40541490892</v>
      </c>
      <c r="I39" s="96">
        <f t="shared" si="4"/>
        <v>175793.97615072352</v>
      </c>
      <c r="J39" s="37">
        <f t="shared" si="5"/>
        <v>6130.4484566834444</v>
      </c>
      <c r="K39" s="38">
        <f t="shared" si="6"/>
        <v>5747.8968061696341</v>
      </c>
      <c r="L39" s="39">
        <f t="shared" si="7"/>
        <v>5436.9270974450574</v>
      </c>
      <c r="M39" s="37">
        <f t="shared" si="8"/>
        <v>7785.6695399879745</v>
      </c>
      <c r="N39" s="38">
        <f t="shared" si="9"/>
        <v>8621.8452092544503</v>
      </c>
      <c r="O39" s="39">
        <f t="shared" si="10"/>
        <v>-5436.9270974450574</v>
      </c>
      <c r="P39" s="141" t="s">
        <v>77</v>
      </c>
      <c r="Q39" s="141" t="s">
        <v>77</v>
      </c>
      <c r="R39" s="141" t="s">
        <v>78</v>
      </c>
      <c r="S39" s="145"/>
      <c r="T39" s="146"/>
      <c r="U39" s="147"/>
    </row>
    <row r="40" spans="1:21" ht="19.5">
      <c r="A40" s="118">
        <v>32</v>
      </c>
      <c r="B40" s="102">
        <v>43987</v>
      </c>
      <c r="C40" s="103">
        <v>2</v>
      </c>
      <c r="D40" s="104">
        <v>-1</v>
      </c>
      <c r="E40" s="95">
        <v>-1</v>
      </c>
      <c r="F40" s="59">
        <v>-1</v>
      </c>
      <c r="G40" s="18">
        <f t="shared" si="2"/>
        <v>205769.93288655306</v>
      </c>
      <c r="H40" s="18">
        <f t="shared" si="3"/>
        <v>194211.85325246165</v>
      </c>
      <c r="I40" s="18">
        <f t="shared" si="4"/>
        <v>170520.15686620181</v>
      </c>
      <c r="J40" s="37">
        <f t="shared" si="5"/>
        <v>6364.0185428830837</v>
      </c>
      <c r="K40" s="38">
        <f t="shared" si="6"/>
        <v>6006.5521624472676</v>
      </c>
      <c r="L40" s="39">
        <f t="shared" si="7"/>
        <v>5273.8192845217054</v>
      </c>
      <c r="M40" s="37">
        <f t="shared" si="8"/>
        <v>-6364.0185428830837</v>
      </c>
      <c r="N40" s="38">
        <f t="shared" si="9"/>
        <v>-6006.5521624472676</v>
      </c>
      <c r="O40" s="39">
        <f t="shared" si="10"/>
        <v>-5273.8192845217054</v>
      </c>
      <c r="P40" s="141" t="s">
        <v>78</v>
      </c>
      <c r="Q40" s="141" t="s">
        <v>78</v>
      </c>
      <c r="R40" s="141" t="s">
        <v>78</v>
      </c>
      <c r="S40" s="145"/>
      <c r="T40" s="146"/>
      <c r="U40" s="147"/>
    </row>
    <row r="41" spans="1:21" ht="19.5">
      <c r="A41" s="118">
        <v>33</v>
      </c>
      <c r="B41" s="102">
        <v>43958</v>
      </c>
      <c r="C41" s="103">
        <v>2</v>
      </c>
      <c r="D41" s="104">
        <v>1.27</v>
      </c>
      <c r="E41" s="95">
        <v>-1</v>
      </c>
      <c r="F41" s="59">
        <v>-1</v>
      </c>
      <c r="G41" s="18">
        <f t="shared" si="2"/>
        <v>213609.76732953073</v>
      </c>
      <c r="H41" s="18">
        <f t="shared" si="3"/>
        <v>188385.49765488779</v>
      </c>
      <c r="I41" s="18">
        <f t="shared" si="4"/>
        <v>165404.55216021577</v>
      </c>
      <c r="J41" s="37">
        <f t="shared" si="5"/>
        <v>6173.097986596591</v>
      </c>
      <c r="K41" s="38">
        <f t="shared" si="6"/>
        <v>5826.3555975738491</v>
      </c>
      <c r="L41" s="39">
        <f t="shared" si="7"/>
        <v>5115.6047059860539</v>
      </c>
      <c r="M41" s="37">
        <f t="shared" si="8"/>
        <v>7839.8344429776707</v>
      </c>
      <c r="N41" s="38">
        <f t="shared" si="9"/>
        <v>-5826.3555975738491</v>
      </c>
      <c r="O41" s="39">
        <f t="shared" si="10"/>
        <v>-5115.6047059860539</v>
      </c>
      <c r="P41" s="141" t="s">
        <v>77</v>
      </c>
      <c r="Q41" s="141" t="s">
        <v>78</v>
      </c>
      <c r="R41" s="141" t="s">
        <v>78</v>
      </c>
      <c r="S41" s="145"/>
      <c r="T41" s="146"/>
      <c r="U41" s="147"/>
    </row>
    <row r="42" spans="1:21" ht="19.5">
      <c r="A42" s="118">
        <v>34</v>
      </c>
      <c r="B42" s="102">
        <v>43954</v>
      </c>
      <c r="C42" s="103">
        <v>2</v>
      </c>
      <c r="D42" s="104">
        <v>1.27</v>
      </c>
      <c r="E42" s="95">
        <v>1.5</v>
      </c>
      <c r="F42" s="60">
        <v>2</v>
      </c>
      <c r="G42" s="18">
        <f t="shared" si="2"/>
        <v>221748.29946478584</v>
      </c>
      <c r="H42" s="18">
        <f t="shared" si="3"/>
        <v>196862.84504935774</v>
      </c>
      <c r="I42" s="18">
        <f t="shared" si="4"/>
        <v>175328.8252898287</v>
      </c>
      <c r="J42" s="37">
        <f t="shared" si="5"/>
        <v>6408.2930198859221</v>
      </c>
      <c r="K42" s="38">
        <f t="shared" si="6"/>
        <v>5651.5649296466336</v>
      </c>
      <c r="L42" s="39">
        <f t="shared" si="7"/>
        <v>4962.136564806473</v>
      </c>
      <c r="M42" s="37">
        <f>IF(D42="","",J42*D42)</f>
        <v>8138.5321352551209</v>
      </c>
      <c r="N42" s="38">
        <f t="shared" si="9"/>
        <v>8477.3473944699508</v>
      </c>
      <c r="O42" s="39">
        <f t="shared" si="10"/>
        <v>9924.2731296129459</v>
      </c>
      <c r="P42" s="141" t="s">
        <v>77</v>
      </c>
      <c r="Q42" s="141" t="s">
        <v>77</v>
      </c>
      <c r="R42" s="141" t="s">
        <v>77</v>
      </c>
      <c r="S42" s="145"/>
      <c r="T42" s="146"/>
      <c r="U42" s="147"/>
    </row>
    <row r="43" spans="1:21" ht="19.5">
      <c r="A43" s="119">
        <v>35</v>
      </c>
      <c r="B43" s="102">
        <v>43896</v>
      </c>
      <c r="C43" s="103">
        <v>1</v>
      </c>
      <c r="D43" s="104">
        <v>1.27</v>
      </c>
      <c r="E43" s="95">
        <v>1.5</v>
      </c>
      <c r="F43" s="59">
        <v>2</v>
      </c>
      <c r="G43" s="18">
        <f>IF(D43="","",G42+M43)</f>
        <v>230196.90967439418</v>
      </c>
      <c r="H43" s="18">
        <f>IF(E43="","",H42+N43)</f>
        <v>205721.67307657882</v>
      </c>
      <c r="I43" s="18">
        <f>IF(F43="","",I42+O43)</f>
        <v>185848.55480721843</v>
      </c>
      <c r="J43" s="37">
        <f t="shared" si="5"/>
        <v>6652.4489839435746</v>
      </c>
      <c r="K43" s="38">
        <f t="shared" si="6"/>
        <v>5905.8853514807324</v>
      </c>
      <c r="L43" s="39">
        <f t="shared" si="7"/>
        <v>5259.8647586948609</v>
      </c>
      <c r="M43" s="37">
        <f t="shared" si="8"/>
        <v>8448.6102096083396</v>
      </c>
      <c r="N43" s="38">
        <f t="shared" si="9"/>
        <v>8858.8280272210977</v>
      </c>
      <c r="O43" s="39">
        <f t="shared" si="10"/>
        <v>10519.729517389722</v>
      </c>
      <c r="P43" s="141" t="s">
        <v>77</v>
      </c>
      <c r="Q43" s="141" t="s">
        <v>77</v>
      </c>
      <c r="R43" s="141" t="s">
        <v>77</v>
      </c>
      <c r="S43" s="145"/>
      <c r="T43" s="146"/>
      <c r="U43" s="147"/>
    </row>
    <row r="44" spans="1:21" ht="19.5">
      <c r="A44" s="118">
        <v>36</v>
      </c>
      <c r="B44" s="102">
        <v>43888</v>
      </c>
      <c r="C44" s="103">
        <v>2</v>
      </c>
      <c r="D44" s="104">
        <v>1.27</v>
      </c>
      <c r="E44" s="95">
        <v>1.5</v>
      </c>
      <c r="F44" s="60">
        <v>2</v>
      </c>
      <c r="G44" s="18">
        <f t="shared" ref="G44:G58" si="15">IF(D44="","",G43+M44)</f>
        <v>238967.41193298859</v>
      </c>
      <c r="H44" s="18">
        <f t="shared" ref="H44:H58" si="16">IF(E44="","",H43+N44)</f>
        <v>214979.14836502488</v>
      </c>
      <c r="I44" s="18">
        <f t="shared" ref="I44:I58" si="17">IF(F44="","",I43+O44)</f>
        <v>196999.46809565154</v>
      </c>
      <c r="J44" s="37">
        <f>IF(G43="","",G43*0.03)</f>
        <v>6905.9072902318248</v>
      </c>
      <c r="K44" s="38">
        <f t="shared" si="6"/>
        <v>6171.6501922973648</v>
      </c>
      <c r="L44" s="39">
        <f t="shared" si="7"/>
        <v>5575.4566442165524</v>
      </c>
      <c r="M44" s="37">
        <f>IF(D44="","",J44*D44)</f>
        <v>8770.5022585944171</v>
      </c>
      <c r="N44" s="38">
        <f t="shared" si="9"/>
        <v>9257.4752884460468</v>
      </c>
      <c r="O44" s="39">
        <f t="shared" si="10"/>
        <v>11150.913288433105</v>
      </c>
      <c r="P44" s="141" t="s">
        <v>77</v>
      </c>
      <c r="Q44" s="141" t="s">
        <v>77</v>
      </c>
      <c r="R44" s="141" t="s">
        <v>77</v>
      </c>
      <c r="S44" s="145"/>
      <c r="T44" s="146"/>
      <c r="U44" s="147"/>
    </row>
    <row r="45" spans="1:21" ht="19.5">
      <c r="A45" s="118">
        <v>37</v>
      </c>
      <c r="B45" s="102">
        <v>43848</v>
      </c>
      <c r="C45" s="103">
        <v>1</v>
      </c>
      <c r="D45" s="104">
        <v>1.27</v>
      </c>
      <c r="E45" s="95">
        <v>1.5</v>
      </c>
      <c r="F45" s="60">
        <v>2</v>
      </c>
      <c r="G45" s="18">
        <f t="shared" si="15"/>
        <v>248072.07032763545</v>
      </c>
      <c r="H45" s="18">
        <f t="shared" si="16"/>
        <v>224653.21004145101</v>
      </c>
      <c r="I45" s="18">
        <f t="shared" si="17"/>
        <v>208819.43618139063</v>
      </c>
      <c r="J45" s="37">
        <f t="shared" si="5"/>
        <v>7169.0223579896574</v>
      </c>
      <c r="K45" s="38">
        <f t="shared" si="6"/>
        <v>6449.374450950746</v>
      </c>
      <c r="L45" s="39">
        <f t="shared" si="7"/>
        <v>5909.9840428695461</v>
      </c>
      <c r="M45" s="37">
        <f t="shared" si="8"/>
        <v>9104.6583946468654</v>
      </c>
      <c r="N45" s="38">
        <f t="shared" si="9"/>
        <v>9674.0616764261194</v>
      </c>
      <c r="O45" s="39">
        <f t="shared" si="10"/>
        <v>11819.968085739092</v>
      </c>
      <c r="P45" s="141" t="s">
        <v>77</v>
      </c>
      <c r="Q45" s="141" t="s">
        <v>77</v>
      </c>
      <c r="R45" s="141" t="s">
        <v>77</v>
      </c>
      <c r="S45" s="145"/>
      <c r="T45" s="146"/>
      <c r="U45" s="147"/>
    </row>
    <row r="46" spans="1:21" ht="19.5">
      <c r="A46" s="118">
        <v>38</v>
      </c>
      <c r="B46" s="102">
        <v>43835</v>
      </c>
      <c r="C46" s="103">
        <v>1</v>
      </c>
      <c r="D46" s="104">
        <v>-1</v>
      </c>
      <c r="E46" s="95">
        <v>-1</v>
      </c>
      <c r="F46" s="59">
        <v>-1</v>
      </c>
      <c r="G46" s="18">
        <f t="shared" si="15"/>
        <v>240629.90821780637</v>
      </c>
      <c r="H46" s="18">
        <f t="shared" si="16"/>
        <v>217913.61374020748</v>
      </c>
      <c r="I46" s="18">
        <f t="shared" si="17"/>
        <v>202554.8530959489</v>
      </c>
      <c r="J46" s="37">
        <f t="shared" si="5"/>
        <v>7442.1621098290634</v>
      </c>
      <c r="K46" s="38">
        <f t="shared" si="6"/>
        <v>6739.5963012435295</v>
      </c>
      <c r="L46" s="39">
        <f t="shared" si="7"/>
        <v>6264.583085441719</v>
      </c>
      <c r="M46" s="37">
        <f t="shared" si="8"/>
        <v>-7442.1621098290634</v>
      </c>
      <c r="N46" s="38">
        <f t="shared" si="9"/>
        <v>-6739.5963012435295</v>
      </c>
      <c r="O46" s="39">
        <f t="shared" si="10"/>
        <v>-6264.583085441719</v>
      </c>
      <c r="P46" s="141" t="s">
        <v>78</v>
      </c>
      <c r="Q46" s="141" t="s">
        <v>78</v>
      </c>
      <c r="R46" s="141" t="s">
        <v>78</v>
      </c>
      <c r="S46" s="145"/>
      <c r="T46" s="146"/>
      <c r="U46" s="147"/>
    </row>
    <row r="47" spans="1:21" ht="19.5">
      <c r="A47" s="118">
        <v>39</v>
      </c>
      <c r="B47" s="102">
        <v>43832</v>
      </c>
      <c r="C47" s="103">
        <v>1</v>
      </c>
      <c r="D47" s="104">
        <v>1.27</v>
      </c>
      <c r="E47" s="95">
        <v>-1</v>
      </c>
      <c r="F47" s="59">
        <v>-1</v>
      </c>
      <c r="G47" s="18">
        <f t="shared" si="15"/>
        <v>249797.9077209048</v>
      </c>
      <c r="H47" s="18">
        <f t="shared" si="16"/>
        <v>211376.20532800126</v>
      </c>
      <c r="I47" s="18">
        <f t="shared" si="17"/>
        <v>196478.20750307044</v>
      </c>
      <c r="J47" s="37">
        <f t="shared" si="5"/>
        <v>7218.8972465341913</v>
      </c>
      <c r="K47" s="38">
        <f t="shared" si="6"/>
        <v>6537.4084122062241</v>
      </c>
      <c r="L47" s="39">
        <f t="shared" si="7"/>
        <v>6076.6455928784671</v>
      </c>
      <c r="M47" s="37">
        <f t="shared" si="8"/>
        <v>9167.9995030984228</v>
      </c>
      <c r="N47" s="38">
        <f t="shared" si="9"/>
        <v>-6537.4084122062241</v>
      </c>
      <c r="O47" s="39">
        <f t="shared" si="10"/>
        <v>-6076.6455928784671</v>
      </c>
      <c r="P47" s="141" t="s">
        <v>77</v>
      </c>
      <c r="Q47" s="141" t="s">
        <v>78</v>
      </c>
      <c r="R47" s="141" t="s">
        <v>78</v>
      </c>
      <c r="S47" s="145"/>
      <c r="T47" s="146"/>
      <c r="U47" s="147"/>
    </row>
    <row r="48" spans="1:21" ht="19.5">
      <c r="A48" s="118">
        <v>40</v>
      </c>
      <c r="B48" s="229">
        <v>43083</v>
      </c>
      <c r="C48" s="103">
        <v>1</v>
      </c>
      <c r="D48" s="104">
        <v>1.27</v>
      </c>
      <c r="E48" s="95">
        <v>1.5</v>
      </c>
      <c r="F48" s="60">
        <v>2</v>
      </c>
      <c r="G48" s="18">
        <f t="shared" si="15"/>
        <v>259315.20800507127</v>
      </c>
      <c r="H48" s="18">
        <f t="shared" si="16"/>
        <v>220888.13456776133</v>
      </c>
      <c r="I48" s="18">
        <f t="shared" si="17"/>
        <v>208266.89995325467</v>
      </c>
      <c r="J48" s="37">
        <f t="shared" si="5"/>
        <v>7493.9372316271438</v>
      </c>
      <c r="K48" s="38">
        <f t="shared" si="6"/>
        <v>6341.2861598400377</v>
      </c>
      <c r="L48" s="39">
        <f t="shared" si="7"/>
        <v>5894.3462250921129</v>
      </c>
      <c r="M48" s="37">
        <f t="shared" si="8"/>
        <v>9517.3002841664729</v>
      </c>
      <c r="N48" s="38">
        <f t="shared" si="9"/>
        <v>9511.9292397600566</v>
      </c>
      <c r="O48" s="39">
        <f t="shared" si="10"/>
        <v>11788.692450184226</v>
      </c>
      <c r="P48" s="141" t="s">
        <v>77</v>
      </c>
      <c r="Q48" s="141" t="s">
        <v>77</v>
      </c>
      <c r="R48" s="141" t="s">
        <v>77</v>
      </c>
      <c r="S48" s="145"/>
      <c r="T48" s="146"/>
      <c r="U48" s="147"/>
    </row>
    <row r="49" spans="1:21" ht="19.5">
      <c r="A49" s="118">
        <v>41</v>
      </c>
      <c r="B49" s="102">
        <v>44123</v>
      </c>
      <c r="C49" s="103">
        <v>2</v>
      </c>
      <c r="D49" s="104">
        <v>-1</v>
      </c>
      <c r="E49" s="95">
        <v>-1</v>
      </c>
      <c r="F49" s="59">
        <v>-1</v>
      </c>
      <c r="G49" s="18">
        <f t="shared" si="15"/>
        <v>251535.75176491914</v>
      </c>
      <c r="H49" s="18">
        <f t="shared" si="16"/>
        <v>214261.49053072848</v>
      </c>
      <c r="I49" s="18">
        <f t="shared" si="17"/>
        <v>202018.89295465703</v>
      </c>
      <c r="J49" s="37">
        <f t="shared" si="5"/>
        <v>7779.456240152138</v>
      </c>
      <c r="K49" s="38">
        <f t="shared" si="6"/>
        <v>6626.6440370328392</v>
      </c>
      <c r="L49" s="39">
        <f t="shared" si="7"/>
        <v>6248.0069985976397</v>
      </c>
      <c r="M49" s="37">
        <f t="shared" si="8"/>
        <v>-7779.456240152138</v>
      </c>
      <c r="N49" s="38">
        <f t="shared" si="9"/>
        <v>-6626.6440370328392</v>
      </c>
      <c r="O49" s="39">
        <f t="shared" si="10"/>
        <v>-6248.0069985976397</v>
      </c>
      <c r="P49" s="141" t="s">
        <v>78</v>
      </c>
      <c r="Q49" s="141" t="s">
        <v>78</v>
      </c>
      <c r="R49" s="141" t="s">
        <v>78</v>
      </c>
      <c r="S49" s="145"/>
      <c r="T49" s="146"/>
      <c r="U49" s="147"/>
    </row>
    <row r="50" spans="1:21" ht="19.5">
      <c r="A50" s="118">
        <v>42</v>
      </c>
      <c r="B50" s="102">
        <v>44117</v>
      </c>
      <c r="C50" s="103">
        <v>1</v>
      </c>
      <c r="D50" s="104">
        <v>-1</v>
      </c>
      <c r="E50" s="95">
        <v>-1</v>
      </c>
      <c r="F50" s="59">
        <v>-1</v>
      </c>
      <c r="G50" s="18">
        <f t="shared" si="15"/>
        <v>243989.67921197158</v>
      </c>
      <c r="H50" s="18">
        <f t="shared" si="16"/>
        <v>207833.64581480663</v>
      </c>
      <c r="I50" s="18">
        <f t="shared" si="17"/>
        <v>195958.32616601733</v>
      </c>
      <c r="J50" s="37">
        <f t="shared" si="5"/>
        <v>7546.072552947574</v>
      </c>
      <c r="K50" s="38">
        <f t="shared" si="6"/>
        <v>6427.844715921854</v>
      </c>
      <c r="L50" s="39">
        <f t="shared" si="7"/>
        <v>6060.5667886397105</v>
      </c>
      <c r="M50" s="37">
        <f t="shared" si="8"/>
        <v>-7546.072552947574</v>
      </c>
      <c r="N50" s="38">
        <f t="shared" si="9"/>
        <v>-6427.844715921854</v>
      </c>
      <c r="O50" s="39">
        <f t="shared" si="10"/>
        <v>-6060.5667886397105</v>
      </c>
      <c r="P50" s="141" t="s">
        <v>78</v>
      </c>
      <c r="Q50" s="141" t="s">
        <v>78</v>
      </c>
      <c r="R50" s="141" t="s">
        <v>78</v>
      </c>
      <c r="S50" s="145"/>
      <c r="T50" s="146"/>
      <c r="U50" s="147"/>
    </row>
    <row r="51" spans="1:21" ht="19.5">
      <c r="A51" s="118">
        <v>43</v>
      </c>
      <c r="B51" s="102">
        <v>44106</v>
      </c>
      <c r="C51" s="103">
        <v>2</v>
      </c>
      <c r="D51" s="104">
        <v>1.27</v>
      </c>
      <c r="E51" s="95">
        <v>1.5</v>
      </c>
      <c r="F51" s="60">
        <v>2</v>
      </c>
      <c r="G51" s="18">
        <f t="shared" si="15"/>
        <v>253285.6859899477</v>
      </c>
      <c r="H51" s="18">
        <f t="shared" si="16"/>
        <v>217186.15987647293</v>
      </c>
      <c r="I51" s="18">
        <f t="shared" si="17"/>
        <v>207715.82573597837</v>
      </c>
      <c r="J51" s="37">
        <f t="shared" si="5"/>
        <v>7319.6903763591472</v>
      </c>
      <c r="K51" s="38">
        <f t="shared" si="6"/>
        <v>6235.0093744441983</v>
      </c>
      <c r="L51" s="39">
        <f t="shared" si="7"/>
        <v>5878.7497849805195</v>
      </c>
      <c r="M51" s="37">
        <f t="shared" si="8"/>
        <v>9296.0067779761175</v>
      </c>
      <c r="N51" s="38">
        <f t="shared" si="9"/>
        <v>9352.5140616662975</v>
      </c>
      <c r="O51" s="39">
        <f t="shared" si="10"/>
        <v>11757.499569961039</v>
      </c>
      <c r="P51" s="141" t="s">
        <v>77</v>
      </c>
      <c r="Q51" s="141" t="s">
        <v>77</v>
      </c>
      <c r="R51" s="141" t="s">
        <v>77</v>
      </c>
      <c r="S51" s="145"/>
      <c r="T51" s="146"/>
      <c r="U51" s="147"/>
    </row>
    <row r="52" spans="1:21" ht="19.5">
      <c r="A52" s="118">
        <v>44</v>
      </c>
      <c r="B52" s="102">
        <v>44094</v>
      </c>
      <c r="C52" s="103">
        <v>2</v>
      </c>
      <c r="D52" s="104">
        <v>-1</v>
      </c>
      <c r="E52" s="95">
        <v>-1</v>
      </c>
      <c r="F52" s="59">
        <v>-1</v>
      </c>
      <c r="G52" s="18">
        <f t="shared" si="15"/>
        <v>245687.11541024927</v>
      </c>
      <c r="H52" s="18">
        <f t="shared" si="16"/>
        <v>210670.57508017874</v>
      </c>
      <c r="I52" s="18">
        <f t="shared" si="17"/>
        <v>201484.35096389902</v>
      </c>
      <c r="J52" s="37">
        <f t="shared" si="5"/>
        <v>7598.5705796984303</v>
      </c>
      <c r="K52" s="38">
        <f t="shared" si="6"/>
        <v>6515.584796294188</v>
      </c>
      <c r="L52" s="39">
        <f t="shared" si="7"/>
        <v>6231.4747720793512</v>
      </c>
      <c r="M52" s="37">
        <f t="shared" si="8"/>
        <v>-7598.5705796984303</v>
      </c>
      <c r="N52" s="38">
        <f t="shared" si="9"/>
        <v>-6515.584796294188</v>
      </c>
      <c r="O52" s="39">
        <f t="shared" si="10"/>
        <v>-6231.4747720793512</v>
      </c>
      <c r="P52" s="141" t="s">
        <v>78</v>
      </c>
      <c r="Q52" s="141" t="s">
        <v>78</v>
      </c>
      <c r="R52" s="141" t="s">
        <v>78</v>
      </c>
      <c r="S52" s="145"/>
      <c r="T52" s="146"/>
      <c r="U52" s="147"/>
    </row>
    <row r="53" spans="1:21" ht="19.5">
      <c r="A53" s="118">
        <v>45</v>
      </c>
      <c r="B53" s="102">
        <v>44064</v>
      </c>
      <c r="C53" s="103">
        <v>2</v>
      </c>
      <c r="D53" s="104">
        <v>-1</v>
      </c>
      <c r="E53" s="95">
        <v>-1</v>
      </c>
      <c r="F53" s="59">
        <v>-1</v>
      </c>
      <c r="G53" s="18">
        <f t="shared" si="15"/>
        <v>238316.50194794178</v>
      </c>
      <c r="H53" s="18">
        <f t="shared" si="16"/>
        <v>204350.45782777338</v>
      </c>
      <c r="I53" s="18">
        <f t="shared" si="17"/>
        <v>195439.82043498204</v>
      </c>
      <c r="J53" s="37">
        <f t="shared" si="5"/>
        <v>7370.6134623074777</v>
      </c>
      <c r="K53" s="38">
        <f t="shared" si="6"/>
        <v>6320.1172524053618</v>
      </c>
      <c r="L53" s="39">
        <f t="shared" si="7"/>
        <v>6044.5305289169701</v>
      </c>
      <c r="M53" s="37">
        <f t="shared" si="8"/>
        <v>-7370.6134623074777</v>
      </c>
      <c r="N53" s="38">
        <f t="shared" si="9"/>
        <v>-6320.1172524053618</v>
      </c>
      <c r="O53" s="39">
        <f t="shared" si="10"/>
        <v>-6044.5305289169701</v>
      </c>
      <c r="P53" s="141" t="s">
        <v>78</v>
      </c>
      <c r="Q53" s="141" t="s">
        <v>78</v>
      </c>
      <c r="R53" s="141" t="s">
        <v>78</v>
      </c>
      <c r="S53" s="145"/>
      <c r="T53" s="146"/>
      <c r="U53" s="147"/>
    </row>
    <row r="54" spans="1:21" ht="19.5">
      <c r="A54" s="118">
        <v>46</v>
      </c>
      <c r="B54" s="102">
        <v>44060</v>
      </c>
      <c r="C54" s="103">
        <v>2</v>
      </c>
      <c r="D54" s="104">
        <v>-1</v>
      </c>
      <c r="E54" s="95">
        <v>-1</v>
      </c>
      <c r="F54" s="59">
        <v>-1</v>
      </c>
      <c r="G54" s="18">
        <f t="shared" si="15"/>
        <v>231167.00688950354</v>
      </c>
      <c r="H54" s="18">
        <f t="shared" si="16"/>
        <v>198219.94409294019</v>
      </c>
      <c r="I54" s="18">
        <f t="shared" si="17"/>
        <v>189576.6258219326</v>
      </c>
      <c r="J54" s="37">
        <f t="shared" si="5"/>
        <v>7149.4950584382532</v>
      </c>
      <c r="K54" s="38">
        <f t="shared" si="6"/>
        <v>6130.5137348332009</v>
      </c>
      <c r="L54" s="39">
        <f t="shared" si="7"/>
        <v>5863.1946130494607</v>
      </c>
      <c r="M54" s="37">
        <f t="shared" si="8"/>
        <v>-7149.4950584382532</v>
      </c>
      <c r="N54" s="38">
        <f t="shared" si="9"/>
        <v>-6130.5137348332009</v>
      </c>
      <c r="O54" s="39">
        <f t="shared" si="10"/>
        <v>-5863.1946130494607</v>
      </c>
      <c r="P54" s="141" t="s">
        <v>78</v>
      </c>
      <c r="Q54" s="141" t="s">
        <v>78</v>
      </c>
      <c r="R54" s="141" t="s">
        <v>78</v>
      </c>
      <c r="S54" s="145"/>
      <c r="T54" s="146"/>
      <c r="U54" s="147"/>
    </row>
    <row r="55" spans="1:21" ht="19.5">
      <c r="A55" s="118">
        <v>47</v>
      </c>
      <c r="B55" s="102">
        <v>44036</v>
      </c>
      <c r="C55" s="103">
        <v>1</v>
      </c>
      <c r="D55" s="104">
        <v>1.27</v>
      </c>
      <c r="E55" s="95">
        <v>1.5</v>
      </c>
      <c r="F55" s="60">
        <v>2</v>
      </c>
      <c r="G55" s="18">
        <f t="shared" si="15"/>
        <v>239974.46985199361</v>
      </c>
      <c r="H55" s="18">
        <f t="shared" si="16"/>
        <v>207139.84157712251</v>
      </c>
      <c r="I55" s="18">
        <f t="shared" si="17"/>
        <v>200951.22337124855</v>
      </c>
      <c r="J55" s="37">
        <f t="shared" si="5"/>
        <v>6935.0102066851059</v>
      </c>
      <c r="K55" s="38">
        <f t="shared" si="6"/>
        <v>5946.5983227882052</v>
      </c>
      <c r="L55" s="39">
        <f t="shared" si="7"/>
        <v>5687.2987746579774</v>
      </c>
      <c r="M55" s="37">
        <f t="shared" si="8"/>
        <v>8807.4629624900845</v>
      </c>
      <c r="N55" s="38">
        <f t="shared" si="9"/>
        <v>8919.8974841823074</v>
      </c>
      <c r="O55" s="39">
        <f t="shared" si="10"/>
        <v>11374.597549315955</v>
      </c>
      <c r="P55" s="141" t="s">
        <v>77</v>
      </c>
      <c r="Q55" s="141" t="s">
        <v>77</v>
      </c>
      <c r="R55" s="141" t="s">
        <v>77</v>
      </c>
      <c r="S55" s="145"/>
      <c r="T55" s="146"/>
      <c r="U55" s="147"/>
    </row>
    <row r="56" spans="1:21" ht="19.5">
      <c r="A56" s="118">
        <v>48</v>
      </c>
      <c r="B56" s="102">
        <v>44031</v>
      </c>
      <c r="C56" s="103">
        <v>2</v>
      </c>
      <c r="D56" s="104">
        <v>1.27</v>
      </c>
      <c r="E56" s="95">
        <v>1.5</v>
      </c>
      <c r="F56" s="59">
        <v>2</v>
      </c>
      <c r="G56" s="18">
        <f t="shared" si="15"/>
        <v>249117.49715335458</v>
      </c>
      <c r="H56" s="18">
        <f t="shared" si="16"/>
        <v>216461.13444809301</v>
      </c>
      <c r="I56" s="18">
        <f t="shared" si="17"/>
        <v>213008.29677352347</v>
      </c>
      <c r="J56" s="37">
        <f t="shared" si="5"/>
        <v>7199.2340955598083</v>
      </c>
      <c r="K56" s="38">
        <f t="shared" si="6"/>
        <v>6214.1952473136753</v>
      </c>
      <c r="L56" s="39">
        <f t="shared" si="7"/>
        <v>6028.5367011374565</v>
      </c>
      <c r="M56" s="37">
        <f t="shared" si="8"/>
        <v>9143.0273013609567</v>
      </c>
      <c r="N56" s="38">
        <f t="shared" si="9"/>
        <v>9321.292870970512</v>
      </c>
      <c r="O56" s="39">
        <f t="shared" si="10"/>
        <v>12057.073402274913</v>
      </c>
      <c r="P56" s="141" t="s">
        <v>77</v>
      </c>
      <c r="Q56" s="141" t="s">
        <v>77</v>
      </c>
      <c r="R56" s="141" t="s">
        <v>77</v>
      </c>
      <c r="S56" s="145"/>
      <c r="T56" s="146"/>
      <c r="U56" s="147"/>
    </row>
    <row r="57" spans="1:21" ht="19.5">
      <c r="A57" s="118">
        <v>49</v>
      </c>
      <c r="B57" s="102">
        <v>44025</v>
      </c>
      <c r="C57" s="103">
        <v>1</v>
      </c>
      <c r="D57" s="104">
        <v>1.27</v>
      </c>
      <c r="E57" s="95">
        <v>1.5</v>
      </c>
      <c r="F57" s="60">
        <v>2</v>
      </c>
      <c r="G57" s="18">
        <f t="shared" si="15"/>
        <v>258608.87379489737</v>
      </c>
      <c r="H57" s="18">
        <f t="shared" si="16"/>
        <v>226201.88549825721</v>
      </c>
      <c r="I57" s="18">
        <f t="shared" si="17"/>
        <v>225788.79457993488</v>
      </c>
      <c r="J57" s="37">
        <f t="shared" si="5"/>
        <v>7473.5249146006372</v>
      </c>
      <c r="K57" s="38">
        <f t="shared" si="6"/>
        <v>6493.8340334427903</v>
      </c>
      <c r="L57" s="39">
        <f t="shared" si="7"/>
        <v>6390.2489032057038</v>
      </c>
      <c r="M57" s="37">
        <f t="shared" si="8"/>
        <v>9491.376641542809</v>
      </c>
      <c r="N57" s="38">
        <f t="shared" si="9"/>
        <v>9740.7510501641846</v>
      </c>
      <c r="O57" s="39">
        <f t="shared" si="10"/>
        <v>12780.497806411408</v>
      </c>
      <c r="P57" s="141"/>
      <c r="Q57" s="141"/>
      <c r="R57" s="141"/>
      <c r="S57" s="145" t="s">
        <v>77</v>
      </c>
      <c r="T57" s="146" t="s">
        <v>77</v>
      </c>
      <c r="U57" s="147" t="s">
        <v>77</v>
      </c>
    </row>
    <row r="58" spans="1:21" ht="20.25" thickBot="1">
      <c r="A58" s="6">
        <v>50</v>
      </c>
      <c r="B58" s="121">
        <v>42913</v>
      </c>
      <c r="C58" s="103">
        <v>1</v>
      </c>
      <c r="D58" s="105">
        <v>1.27</v>
      </c>
      <c r="E58" s="106">
        <v>1.5</v>
      </c>
      <c r="F58" s="230">
        <v>2</v>
      </c>
      <c r="G58" s="18">
        <f t="shared" si="15"/>
        <v>268461.87188648299</v>
      </c>
      <c r="H58" s="18">
        <f t="shared" si="16"/>
        <v>236380.9703456788</v>
      </c>
      <c r="I58" s="18">
        <f t="shared" si="17"/>
        <v>239336.12225473096</v>
      </c>
      <c r="J58" s="37">
        <f t="shared" si="5"/>
        <v>7758.2662138469204</v>
      </c>
      <c r="K58" s="38">
        <f t="shared" si="6"/>
        <v>6786.0565649477157</v>
      </c>
      <c r="L58" s="39">
        <f t="shared" si="7"/>
        <v>6773.6638373980459</v>
      </c>
      <c r="M58" s="37">
        <f t="shared" si="8"/>
        <v>9852.9980915855886</v>
      </c>
      <c r="N58" s="38">
        <f t="shared" si="9"/>
        <v>10179.084847421575</v>
      </c>
      <c r="O58" s="39">
        <f t="shared" si="10"/>
        <v>13547.327674796092</v>
      </c>
      <c r="P58" s="148" t="s">
        <v>77</v>
      </c>
      <c r="Q58" s="141" t="s">
        <v>77</v>
      </c>
      <c r="R58" s="141" t="s">
        <v>77</v>
      </c>
      <c r="S58" s="148"/>
      <c r="T58" s="149"/>
      <c r="U58" s="150"/>
    </row>
    <row r="59" spans="1:21" ht="19.5" thickBot="1">
      <c r="A59" s="6"/>
      <c r="B59" s="169" t="s">
        <v>5</v>
      </c>
      <c r="C59" s="170"/>
      <c r="D59" s="4">
        <f>COUNTIF(D9:D58,1.27)</f>
        <v>37</v>
      </c>
      <c r="E59" s="4">
        <f>COUNTIF(E9:E58,1.5)</f>
        <v>32</v>
      </c>
      <c r="F59" s="5">
        <f>COUNTIF(F9:F58,2)</f>
        <v>27</v>
      </c>
      <c r="G59" s="49">
        <f>MAX(G8:G58)</f>
        <v>268461.87188648299</v>
      </c>
      <c r="H59" s="50">
        <f>MAX(H8:H58)</f>
        <v>236380.9703456788</v>
      </c>
      <c r="I59" s="51">
        <f>MAX(I8:I58)</f>
        <v>239336.12225473096</v>
      </c>
      <c r="J59" s="46" t="s">
        <v>31</v>
      </c>
      <c r="K59" s="47">
        <f>ABS(B58-B9)</f>
        <v>1253</v>
      </c>
      <c r="L59" s="48" t="s">
        <v>32</v>
      </c>
      <c r="M59" s="6"/>
      <c r="N59" s="3"/>
      <c r="O59" s="3"/>
      <c r="P59" s="157" t="s">
        <v>79</v>
      </c>
      <c r="Q59" s="157"/>
      <c r="R59" s="157"/>
      <c r="S59" s="157" t="s">
        <v>79</v>
      </c>
      <c r="T59" s="157"/>
      <c r="U59" s="157"/>
    </row>
    <row r="60" spans="1:21" ht="19.5" thickBot="1">
      <c r="A60" s="6"/>
      <c r="B60" s="164" t="s">
        <v>6</v>
      </c>
      <c r="C60" s="165"/>
      <c r="D60" s="4">
        <f>COUNTIF(D9:D58,-1)</f>
        <v>13</v>
      </c>
      <c r="E60" s="4">
        <f>COUNTIF(E9:E58,-1)</f>
        <v>18</v>
      </c>
      <c r="F60" s="5">
        <f>COUNTIF(F9:F58,-1)</f>
        <v>23</v>
      </c>
      <c r="G60" s="158" t="s">
        <v>30</v>
      </c>
      <c r="H60" s="159"/>
      <c r="I60" s="160"/>
      <c r="J60" s="158" t="s">
        <v>33</v>
      </c>
      <c r="K60" s="159"/>
      <c r="L60" s="160"/>
      <c r="M60" s="6"/>
      <c r="N60" s="3"/>
      <c r="O60" s="3"/>
      <c r="P60" s="151">
        <f>COUNTIF(P9:P58,"○")</f>
        <v>34</v>
      </c>
      <c r="Q60" s="152">
        <f t="shared" ref="Q60:U60" si="18">COUNTIF(Q9:Q58,"○")</f>
        <v>29</v>
      </c>
      <c r="R60" s="153">
        <f t="shared" si="18"/>
        <v>24</v>
      </c>
      <c r="S60" s="151">
        <f t="shared" si="18"/>
        <v>3</v>
      </c>
      <c r="T60" s="152">
        <f t="shared" si="18"/>
        <v>3</v>
      </c>
      <c r="U60" s="153">
        <f t="shared" si="18"/>
        <v>3</v>
      </c>
    </row>
    <row r="61" spans="1:21" ht="19.5" thickBot="1">
      <c r="A61" s="6"/>
      <c r="B61" s="164" t="s">
        <v>35</v>
      </c>
      <c r="C61" s="165"/>
      <c r="D61" s="4">
        <f>COUNTIF(D9:D58,0)</f>
        <v>0</v>
      </c>
      <c r="E61" s="4">
        <f>COUNTIF(E9:E58,0)</f>
        <v>0</v>
      </c>
      <c r="F61" s="4">
        <f>COUNTIF(F9:F58,0)</f>
        <v>0</v>
      </c>
      <c r="G61" s="55">
        <f>G59/G8</f>
        <v>2.6846187188648298</v>
      </c>
      <c r="H61" s="56">
        <f>H59/H8</f>
        <v>2.3638097034567878</v>
      </c>
      <c r="I61" s="57">
        <f>I59/I8</f>
        <v>2.3933612225473095</v>
      </c>
      <c r="J61" s="44">
        <f>(G61-100%)*30/K59</f>
        <v>4.0334047538663126E-2</v>
      </c>
      <c r="K61" s="44">
        <f>(H61-100%)*30/K59</f>
        <v>3.2653065525701221E-2</v>
      </c>
      <c r="L61" s="45">
        <f>(I61-100%)*30/K59</f>
        <v>3.3360603891795119E-2</v>
      </c>
      <c r="M61" s="7"/>
      <c r="N61" s="2"/>
      <c r="O61" s="2"/>
      <c r="P61" s="157" t="s">
        <v>80</v>
      </c>
      <c r="Q61" s="157"/>
      <c r="R61" s="157"/>
      <c r="S61" s="157" t="s">
        <v>80</v>
      </c>
      <c r="T61" s="157"/>
      <c r="U61" s="157"/>
    </row>
    <row r="62" spans="1:21" ht="19.5" thickBot="1">
      <c r="A62" s="3"/>
      <c r="B62" s="158" t="s">
        <v>4</v>
      </c>
      <c r="C62" s="159"/>
      <c r="D62" s="58">
        <f>D59/(D59+D60+D61)</f>
        <v>0.74</v>
      </c>
      <c r="E62" s="53">
        <f>E59/(E59+E60+E61)</f>
        <v>0.64</v>
      </c>
      <c r="F62" s="54">
        <f>F59/(F59+F60+F61)</f>
        <v>0.54</v>
      </c>
      <c r="P62" s="154">
        <f>P60/(COUNTIF(P9:P58,"○")+COUNTIF(P9:P58,"×"))</f>
        <v>0.73913043478260865</v>
      </c>
      <c r="Q62" s="155">
        <f t="shared" ref="Q62:U62" si="19">Q60/(COUNTIF(Q9:Q58,"○")+COUNTIF(Q9:Q58,"×"))</f>
        <v>0.63043478260869568</v>
      </c>
      <c r="R62" s="156">
        <f t="shared" si="19"/>
        <v>0.52173913043478259</v>
      </c>
      <c r="S62" s="154">
        <f t="shared" si="19"/>
        <v>1</v>
      </c>
      <c r="T62" s="155">
        <f t="shared" si="19"/>
        <v>1</v>
      </c>
      <c r="U62" s="156">
        <f t="shared" si="19"/>
        <v>1</v>
      </c>
    </row>
    <row r="64" spans="1:21">
      <c r="D64" s="52"/>
      <c r="E64" s="52"/>
      <c r="F64" s="52"/>
    </row>
  </sheetData>
  <mergeCells count="19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  <mergeCell ref="P61:R61"/>
    <mergeCell ref="S59:U59"/>
    <mergeCell ref="S61:U61"/>
    <mergeCell ref="P6:R6"/>
    <mergeCell ref="S6:U6"/>
    <mergeCell ref="P8:R8"/>
    <mergeCell ref="S8:U8"/>
    <mergeCell ref="P59:R59"/>
  </mergeCells>
  <phoneticPr fontId="1"/>
  <dataValidations count="5">
    <dataValidation type="list" allowBlank="1" showInputMessage="1" showErrorMessage="1" sqref="C9:C58">
      <formula1>"1,2"</formula1>
    </dataValidation>
    <dataValidation type="list" allowBlank="1" showInputMessage="1" showErrorMessage="1" sqref="D9:D58">
      <formula1>"1.27,-1"</formula1>
    </dataValidation>
    <dataValidation type="list" allowBlank="1" showInputMessage="1" showErrorMessage="1" sqref="E9:E58">
      <formula1>"1.5,-1"</formula1>
    </dataValidation>
    <dataValidation type="list" allowBlank="1" showInputMessage="1" showErrorMessage="1" sqref="F9:F58">
      <formula1>"2,-1"</formula1>
    </dataValidation>
    <dataValidation type="list" allowBlank="1" showInputMessage="1" showErrorMessage="1" sqref="P9:U58">
      <formula1>"○,×,－"</formula1>
    </dataValidation>
  </dataValidations>
  <pageMargins left="0.7" right="0.7" top="0.75" bottom="0.75" header="0.3" footer="0.3"/>
  <pageSetup paperSize="9" orientation="portrait" horizont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67"/>
  <sheetViews>
    <sheetView zoomScale="70" zoomScaleNormal="70" workbookViewId="0">
      <selection activeCell="A1668" sqref="A1668"/>
    </sheetView>
  </sheetViews>
  <sheetFormatPr defaultColWidth="8.125" defaultRowHeight="17.25"/>
  <cols>
    <col min="1" max="1" width="6.125" style="140" customWidth="1"/>
    <col min="2" max="2" width="8.125" style="224" customWidth="1"/>
    <col min="3" max="16384" width="8.125" style="225"/>
  </cols>
  <sheetData>
    <row r="1" spans="1:2">
      <c r="A1" s="140">
        <v>1</v>
      </c>
    </row>
    <row r="3" spans="1:2">
      <c r="B3" s="226"/>
    </row>
    <row r="4" spans="1:2">
      <c r="B4" s="227"/>
    </row>
    <row r="35" spans="1:1">
      <c r="A35" s="140">
        <v>2</v>
      </c>
    </row>
    <row r="52" spans="2:2">
      <c r="B52" s="226"/>
    </row>
    <row r="53" spans="2:2">
      <c r="B53" s="227"/>
    </row>
    <row r="69" spans="1:1">
      <c r="A69" s="140">
        <v>3</v>
      </c>
    </row>
    <row r="101" spans="1:2">
      <c r="B101" s="226"/>
    </row>
    <row r="102" spans="1:2">
      <c r="B102" s="227"/>
    </row>
    <row r="103" spans="1:2">
      <c r="A103" s="140">
        <v>4</v>
      </c>
    </row>
    <row r="137" spans="1:1">
      <c r="A137" s="140">
        <v>5</v>
      </c>
    </row>
    <row r="151" spans="2:2">
      <c r="B151" s="226"/>
    </row>
    <row r="152" spans="2:2">
      <c r="B152" s="227"/>
    </row>
    <row r="171" spans="1:1">
      <c r="A171" s="140">
        <v>6</v>
      </c>
    </row>
    <row r="200" spans="1:2">
      <c r="B200" s="226"/>
    </row>
    <row r="201" spans="1:2">
      <c r="B201" s="227"/>
    </row>
    <row r="205" spans="1:2">
      <c r="A205" s="140">
        <v>7</v>
      </c>
    </row>
    <row r="239" spans="1:1">
      <c r="A239" s="140">
        <v>8</v>
      </c>
    </row>
    <row r="249" spans="2:2">
      <c r="B249" s="226"/>
    </row>
    <row r="250" spans="2:2">
      <c r="B250" s="227"/>
    </row>
    <row r="273" spans="1:1">
      <c r="A273" s="140">
        <v>9</v>
      </c>
    </row>
    <row r="298" spans="2:2">
      <c r="B298" s="226"/>
    </row>
    <row r="299" spans="2:2">
      <c r="B299" s="227"/>
    </row>
    <row r="307" spans="1:1">
      <c r="A307" s="140">
        <v>10</v>
      </c>
    </row>
    <row r="341" spans="1:2">
      <c r="A341" s="140">
        <v>11</v>
      </c>
    </row>
    <row r="347" spans="1:2">
      <c r="B347" s="226"/>
    </row>
    <row r="348" spans="1:2">
      <c r="B348" s="227"/>
    </row>
    <row r="375" spans="1:1">
      <c r="A375" s="140">
        <v>12</v>
      </c>
    </row>
    <row r="396" spans="2:2">
      <c r="B396" s="226"/>
    </row>
    <row r="397" spans="2:2">
      <c r="B397" s="227"/>
    </row>
    <row r="409" spans="1:1">
      <c r="A409" s="140">
        <v>13</v>
      </c>
    </row>
    <row r="443" spans="1:2">
      <c r="A443" s="140">
        <v>14</v>
      </c>
    </row>
    <row r="445" spans="1:2">
      <c r="B445" s="226"/>
    </row>
    <row r="446" spans="1:2">
      <c r="B446" s="227"/>
    </row>
    <row r="477" spans="1:1">
      <c r="A477" s="140">
        <v>15</v>
      </c>
    </row>
    <row r="494" spans="2:2">
      <c r="B494" s="226"/>
    </row>
    <row r="495" spans="2:2">
      <c r="B495" s="227"/>
    </row>
    <row r="511" spans="1:1">
      <c r="A511" s="140">
        <v>16</v>
      </c>
    </row>
    <row r="543" spans="2:2">
      <c r="B543" s="226"/>
    </row>
    <row r="544" spans="2:2">
      <c r="B544" s="227"/>
    </row>
    <row r="545" spans="1:1">
      <c r="A545" s="140">
        <v>17</v>
      </c>
    </row>
    <row r="579" spans="1:2">
      <c r="A579" s="140">
        <v>18</v>
      </c>
    </row>
    <row r="592" spans="1:2">
      <c r="B592" s="226"/>
    </row>
    <row r="593" spans="2:2">
      <c r="B593" s="227"/>
    </row>
    <row r="613" spans="1:1">
      <c r="A613" s="140">
        <v>19</v>
      </c>
    </row>
    <row r="641" spans="1:2">
      <c r="B641" s="226"/>
    </row>
    <row r="642" spans="1:2">
      <c r="B642" s="227"/>
    </row>
    <row r="647" spans="1:2">
      <c r="A647" s="140">
        <v>20</v>
      </c>
    </row>
    <row r="681" spans="1:1">
      <c r="A681" s="140">
        <v>21</v>
      </c>
    </row>
    <row r="690" spans="2:2">
      <c r="B690" s="226"/>
    </row>
    <row r="691" spans="2:2">
      <c r="B691" s="227"/>
    </row>
    <row r="715" spans="1:1">
      <c r="A715" s="140">
        <v>22</v>
      </c>
    </row>
    <row r="749" spans="1:1">
      <c r="A749" s="140">
        <v>23</v>
      </c>
    </row>
    <row r="783" spans="1:1">
      <c r="A783" s="140">
        <v>24</v>
      </c>
    </row>
    <row r="817" spans="1:1">
      <c r="A817" s="140">
        <v>25</v>
      </c>
    </row>
    <row r="851" spans="1:1">
      <c r="A851" s="140">
        <v>26</v>
      </c>
    </row>
    <row r="885" spans="1:1">
      <c r="A885" s="140">
        <v>27</v>
      </c>
    </row>
    <row r="919" spans="1:1">
      <c r="A919" s="140">
        <v>28</v>
      </c>
    </row>
    <row r="953" spans="1:1">
      <c r="A953" s="140">
        <v>29</v>
      </c>
    </row>
    <row r="987" spans="1:1">
      <c r="A987" s="140">
        <v>30</v>
      </c>
    </row>
    <row r="1021" spans="1:1">
      <c r="A1021" s="140">
        <v>31</v>
      </c>
    </row>
    <row r="1055" spans="1:1">
      <c r="A1055" s="140">
        <v>32</v>
      </c>
    </row>
    <row r="1089" spans="1:1">
      <c r="A1089" s="140">
        <v>33</v>
      </c>
    </row>
    <row r="1123" spans="1:1">
      <c r="A1123" s="140">
        <v>34</v>
      </c>
    </row>
    <row r="1157" spans="1:1">
      <c r="A1157" s="140">
        <v>35</v>
      </c>
    </row>
    <row r="1191" spans="1:1">
      <c r="A1191" s="140">
        <v>36</v>
      </c>
    </row>
    <row r="1225" spans="1:1">
      <c r="A1225" s="140">
        <v>37</v>
      </c>
    </row>
    <row r="1259" spans="1:1">
      <c r="A1259" s="140">
        <v>38</v>
      </c>
    </row>
    <row r="1293" spans="1:1">
      <c r="A1293" s="140">
        <v>39</v>
      </c>
    </row>
    <row r="1327" spans="1:1">
      <c r="A1327" s="140">
        <v>40</v>
      </c>
    </row>
    <row r="1361" spans="1:1">
      <c r="A1361" s="140">
        <v>41</v>
      </c>
    </row>
    <row r="1395" spans="1:1">
      <c r="A1395" s="140">
        <v>42</v>
      </c>
    </row>
    <row r="1429" spans="1:1">
      <c r="A1429" s="140">
        <v>43</v>
      </c>
    </row>
    <row r="1463" spans="1:1">
      <c r="A1463" s="140">
        <v>44</v>
      </c>
    </row>
    <row r="1497" spans="1:1">
      <c r="A1497" s="140">
        <v>45</v>
      </c>
    </row>
    <row r="1531" spans="1:1">
      <c r="A1531" s="140">
        <v>46</v>
      </c>
    </row>
    <row r="1565" spans="1:1">
      <c r="A1565" s="140">
        <v>47</v>
      </c>
    </row>
    <row r="1599" spans="1:1">
      <c r="A1599" s="140">
        <v>48</v>
      </c>
    </row>
    <row r="1633" spans="1:1">
      <c r="A1633" s="140">
        <v>49</v>
      </c>
    </row>
    <row r="1667" spans="1:1">
      <c r="A1667" s="140">
        <v>50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0"/>
  <sheetViews>
    <sheetView zoomScale="145" zoomScaleSheetLayoutView="100" workbookViewId="0">
      <selection activeCell="A22" sqref="A22:J29"/>
    </sheetView>
  </sheetViews>
  <sheetFormatPr defaultColWidth="8.125" defaultRowHeight="13.5"/>
  <cols>
    <col min="1" max="11" width="8.125" style="42"/>
    <col min="12" max="13" width="3.75" style="42" customWidth="1"/>
    <col min="14" max="16384" width="8.125" style="42"/>
  </cols>
  <sheetData>
    <row r="1" spans="1:16">
      <c r="A1" s="42" t="s">
        <v>26</v>
      </c>
    </row>
    <row r="2" spans="1:16">
      <c r="A2" s="171" t="s">
        <v>89</v>
      </c>
      <c r="B2" s="172"/>
      <c r="C2" s="172"/>
      <c r="D2" s="172"/>
      <c r="E2" s="172"/>
      <c r="F2" s="172"/>
      <c r="G2" s="172"/>
      <c r="H2" s="172"/>
      <c r="I2" s="172"/>
      <c r="J2" s="172"/>
      <c r="K2" s="92"/>
      <c r="L2" s="92"/>
    </row>
    <row r="3" spans="1:16">
      <c r="A3" s="172"/>
      <c r="B3" s="172"/>
      <c r="C3" s="172"/>
      <c r="D3" s="172"/>
      <c r="E3" s="172"/>
      <c r="F3" s="172"/>
      <c r="G3" s="172"/>
      <c r="H3" s="172"/>
      <c r="I3" s="172"/>
      <c r="J3" s="172"/>
      <c r="K3" s="92"/>
      <c r="L3" s="92"/>
    </row>
    <row r="4" spans="1:16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92"/>
      <c r="L4" s="92"/>
    </row>
    <row r="5" spans="1:16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92"/>
      <c r="L5" s="92"/>
    </row>
    <row r="6" spans="1:16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92"/>
      <c r="L6" s="92"/>
    </row>
    <row r="7" spans="1:16">
      <c r="A7" s="172"/>
      <c r="B7" s="172"/>
      <c r="C7" s="172"/>
      <c r="D7" s="172"/>
      <c r="E7" s="172"/>
      <c r="F7" s="172"/>
      <c r="G7" s="172"/>
      <c r="H7" s="172"/>
      <c r="I7" s="172"/>
      <c r="J7" s="172"/>
      <c r="K7" s="92"/>
      <c r="L7" s="92"/>
    </row>
    <row r="8" spans="1:16">
      <c r="A8" s="172"/>
      <c r="B8" s="172"/>
      <c r="C8" s="172"/>
      <c r="D8" s="172"/>
      <c r="E8" s="172"/>
      <c r="F8" s="172"/>
      <c r="G8" s="172"/>
      <c r="H8" s="172"/>
      <c r="I8" s="172"/>
      <c r="J8" s="172"/>
      <c r="K8" s="92"/>
      <c r="L8" s="92"/>
    </row>
    <row r="9" spans="1:16">
      <c r="A9" s="172"/>
      <c r="B9" s="172"/>
      <c r="C9" s="172"/>
      <c r="D9" s="172"/>
      <c r="E9" s="172"/>
      <c r="F9" s="172"/>
      <c r="G9" s="172"/>
      <c r="H9" s="172"/>
      <c r="I9" s="172"/>
      <c r="J9" s="172"/>
      <c r="K9" s="92"/>
      <c r="L9" s="92"/>
    </row>
    <row r="10" spans="1:16">
      <c r="L10" s="92"/>
    </row>
    <row r="11" spans="1:16">
      <c r="A11" s="42" t="s">
        <v>27</v>
      </c>
      <c r="L11" s="179" t="s">
        <v>52</v>
      </c>
      <c r="M11" s="179"/>
      <c r="N11" s="179"/>
      <c r="O11" s="179"/>
      <c r="P11" s="179"/>
    </row>
    <row r="12" spans="1:16" ht="13.5" customHeight="1">
      <c r="A12" s="173" t="s">
        <v>90</v>
      </c>
      <c r="B12" s="174"/>
      <c r="C12" s="174"/>
      <c r="D12" s="174"/>
      <c r="E12" s="174"/>
      <c r="F12" s="174"/>
      <c r="G12" s="174"/>
      <c r="H12" s="174"/>
      <c r="I12" s="174"/>
      <c r="J12" s="174"/>
      <c r="K12" s="94"/>
      <c r="L12" s="110"/>
      <c r="M12" s="110"/>
      <c r="N12" s="175" t="s">
        <v>50</v>
      </c>
      <c r="O12" s="175"/>
      <c r="P12" s="175"/>
    </row>
    <row r="13" spans="1:16">
      <c r="A13" s="174"/>
      <c r="B13" s="174"/>
      <c r="C13" s="174"/>
      <c r="D13" s="174"/>
      <c r="E13" s="174"/>
      <c r="F13" s="174"/>
      <c r="G13" s="174"/>
      <c r="H13" s="174"/>
      <c r="I13" s="174"/>
      <c r="J13" s="174"/>
      <c r="K13" s="94"/>
      <c r="L13" s="113"/>
      <c r="M13" s="114"/>
      <c r="N13" s="111" t="s">
        <v>47</v>
      </c>
      <c r="O13" s="111" t="s">
        <v>48</v>
      </c>
      <c r="P13" s="111" t="s">
        <v>49</v>
      </c>
    </row>
    <row r="14" spans="1:16">
      <c r="A14" s="174"/>
      <c r="B14" s="174"/>
      <c r="C14" s="174"/>
      <c r="D14" s="174"/>
      <c r="E14" s="174"/>
      <c r="F14" s="174"/>
      <c r="G14" s="174"/>
      <c r="H14" s="174"/>
      <c r="I14" s="174"/>
      <c r="J14" s="174"/>
      <c r="K14" s="94"/>
      <c r="L14" s="176" t="s">
        <v>51</v>
      </c>
      <c r="M14" s="112">
        <v>0.74</v>
      </c>
      <c r="N14" s="116">
        <v>0.54</v>
      </c>
      <c r="O14" s="115"/>
      <c r="P14" s="115"/>
    </row>
    <row r="15" spans="1:16">
      <c r="A15" s="174"/>
      <c r="B15" s="174"/>
      <c r="C15" s="174"/>
      <c r="D15" s="174"/>
      <c r="E15" s="174"/>
      <c r="F15" s="174"/>
      <c r="G15" s="174"/>
      <c r="H15" s="174"/>
      <c r="I15" s="174"/>
      <c r="J15" s="174"/>
      <c r="K15" s="94"/>
      <c r="L15" s="177"/>
      <c r="M15" s="112">
        <v>0.64</v>
      </c>
      <c r="N15" s="115"/>
      <c r="O15" s="116">
        <v>0.4</v>
      </c>
      <c r="P15" s="115"/>
    </row>
    <row r="16" spans="1:16">
      <c r="A16" s="174"/>
      <c r="B16" s="174"/>
      <c r="C16" s="174"/>
      <c r="D16" s="174"/>
      <c r="E16" s="174"/>
      <c r="F16" s="174"/>
      <c r="G16" s="174"/>
      <c r="H16" s="174"/>
      <c r="I16" s="174"/>
      <c r="J16" s="174"/>
      <c r="K16" s="94"/>
      <c r="L16" s="178"/>
      <c r="M16" s="112">
        <v>0.54</v>
      </c>
      <c r="N16" s="115"/>
      <c r="O16" s="115"/>
      <c r="P16" s="116">
        <v>0.31</v>
      </c>
    </row>
    <row r="17" spans="1:12">
      <c r="A17" s="174"/>
      <c r="B17" s="174"/>
      <c r="C17" s="174"/>
      <c r="D17" s="174"/>
      <c r="E17" s="174"/>
      <c r="F17" s="174"/>
      <c r="G17" s="174"/>
      <c r="H17" s="174"/>
      <c r="I17" s="174"/>
      <c r="J17" s="174"/>
      <c r="K17" s="94"/>
      <c r="L17" s="94"/>
    </row>
    <row r="18" spans="1:12">
      <c r="A18" s="174"/>
      <c r="B18" s="174"/>
      <c r="C18" s="174"/>
      <c r="D18" s="174"/>
      <c r="E18" s="174"/>
      <c r="F18" s="174"/>
      <c r="G18" s="174"/>
      <c r="H18" s="174"/>
      <c r="I18" s="174"/>
      <c r="J18" s="174"/>
      <c r="K18" s="94"/>
      <c r="L18" s="94"/>
    </row>
    <row r="19" spans="1:12">
      <c r="A19" s="174"/>
      <c r="B19" s="174"/>
      <c r="C19" s="174"/>
      <c r="D19" s="174"/>
      <c r="E19" s="174"/>
      <c r="F19" s="174"/>
      <c r="G19" s="174"/>
      <c r="H19" s="174"/>
      <c r="I19" s="174"/>
      <c r="J19" s="174"/>
      <c r="K19" s="94"/>
      <c r="L19" s="94"/>
    </row>
    <row r="20" spans="1:12">
      <c r="L20" s="94"/>
    </row>
    <row r="21" spans="1:12">
      <c r="A21" s="42" t="s">
        <v>28</v>
      </c>
    </row>
    <row r="22" spans="1:12">
      <c r="A22" s="173" t="s">
        <v>91</v>
      </c>
      <c r="B22" s="173"/>
      <c r="C22" s="173"/>
      <c r="D22" s="173"/>
      <c r="E22" s="173"/>
      <c r="F22" s="173"/>
      <c r="G22" s="173"/>
      <c r="H22" s="173"/>
      <c r="I22" s="173"/>
      <c r="J22" s="173"/>
      <c r="K22" s="93"/>
    </row>
    <row r="23" spans="1:12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93"/>
      <c r="L23" s="93"/>
    </row>
    <row r="24" spans="1:12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93"/>
      <c r="L24" s="93"/>
    </row>
    <row r="25" spans="1:12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93"/>
      <c r="L25" s="93"/>
    </row>
    <row r="26" spans="1:12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93"/>
      <c r="L26" s="93"/>
    </row>
    <row r="27" spans="1:12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93"/>
      <c r="L27" s="93"/>
    </row>
    <row r="28" spans="1:12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93"/>
      <c r="L28" s="93"/>
    </row>
    <row r="29" spans="1:12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93"/>
      <c r="L29" s="93"/>
    </row>
    <row r="30" spans="1:12">
      <c r="L30" s="93"/>
    </row>
  </sheetData>
  <mergeCells count="6">
    <mergeCell ref="A2:J9"/>
    <mergeCell ref="A12:J19"/>
    <mergeCell ref="A22:J29"/>
    <mergeCell ref="N12:P12"/>
    <mergeCell ref="L14:L16"/>
    <mergeCell ref="L11:P11"/>
  </mergeCells>
  <phoneticPr fontId="1"/>
  <pageMargins left="0.75" right="0.75" top="1" bottom="1" header="0.51111111111111107" footer="0.51111111111111107"/>
  <pageSetup paperSize="9" orientation="portrait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40"/>
  <sheetViews>
    <sheetView zoomScale="80" zoomScaleNormal="80" workbookViewId="0">
      <selection activeCell="O31" sqref="O31:O32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  <col min="19" max="19" width="11.125" bestFit="1" customWidth="1"/>
  </cols>
  <sheetData>
    <row r="1" spans="1:21">
      <c r="A1" s="25" t="s">
        <v>14</v>
      </c>
      <c r="B1" s="26"/>
      <c r="C1" s="27"/>
      <c r="D1" s="28"/>
      <c r="E1" s="27"/>
      <c r="F1" s="28"/>
      <c r="G1" s="27"/>
      <c r="H1" s="28"/>
    </row>
    <row r="2" spans="1:21">
      <c r="A2" s="90"/>
      <c r="B2" s="27"/>
      <c r="C2" s="27"/>
      <c r="D2" s="28"/>
      <c r="E2" s="27"/>
      <c r="F2" s="28"/>
      <c r="G2" s="27"/>
      <c r="H2" s="28"/>
      <c r="J2" s="203" t="s">
        <v>53</v>
      </c>
      <c r="K2" s="206" t="s">
        <v>54</v>
      </c>
      <c r="L2" s="206" t="s">
        <v>58</v>
      </c>
      <c r="M2" s="195" t="s">
        <v>61</v>
      </c>
      <c r="N2" s="196"/>
      <c r="O2" s="197"/>
      <c r="P2" s="195" t="s">
        <v>59</v>
      </c>
      <c r="Q2" s="196"/>
      <c r="R2" s="197"/>
      <c r="S2" s="187" t="s">
        <v>64</v>
      </c>
      <c r="T2" s="188"/>
      <c r="U2" s="189"/>
    </row>
    <row r="3" spans="1:21">
      <c r="A3" s="30" t="s">
        <v>15</v>
      </c>
      <c r="B3" s="30" t="s">
        <v>16</v>
      </c>
      <c r="C3" s="30" t="s">
        <v>17</v>
      </c>
      <c r="D3" s="31" t="s">
        <v>18</v>
      </c>
      <c r="E3" s="30" t="s">
        <v>19</v>
      </c>
      <c r="F3" s="31" t="s">
        <v>18</v>
      </c>
      <c r="G3" s="30" t="s">
        <v>20</v>
      </c>
      <c r="H3" s="31" t="s">
        <v>18</v>
      </c>
      <c r="J3" s="204"/>
      <c r="K3" s="207"/>
      <c r="L3" s="207"/>
      <c r="M3" s="198"/>
      <c r="N3" s="199"/>
      <c r="O3" s="200"/>
      <c r="P3" s="198"/>
      <c r="Q3" s="199"/>
      <c r="R3" s="200"/>
      <c r="S3" s="187" t="s">
        <v>65</v>
      </c>
      <c r="T3" s="188"/>
      <c r="U3" s="189"/>
    </row>
    <row r="4" spans="1:21">
      <c r="A4" s="32" t="s">
        <v>21</v>
      </c>
      <c r="B4" s="87" t="s">
        <v>56</v>
      </c>
      <c r="C4" s="87"/>
      <c r="D4" s="88"/>
      <c r="E4" s="87"/>
      <c r="F4" s="88">
        <v>42538</v>
      </c>
      <c r="G4" s="87"/>
      <c r="H4" s="88"/>
      <c r="J4" s="205"/>
      <c r="K4" s="208"/>
      <c r="L4" s="208"/>
      <c r="M4" s="120">
        <v>1.27</v>
      </c>
      <c r="N4" s="120">
        <v>1.5</v>
      </c>
      <c r="O4" s="120">
        <v>2</v>
      </c>
      <c r="P4" s="120">
        <v>1.27</v>
      </c>
      <c r="Q4" s="120">
        <v>1.5</v>
      </c>
      <c r="R4" s="120">
        <v>2</v>
      </c>
      <c r="S4" s="120">
        <v>1.27</v>
      </c>
      <c r="T4" s="120">
        <v>1.5</v>
      </c>
      <c r="U4" s="120">
        <v>2</v>
      </c>
    </row>
    <row r="5" spans="1:21">
      <c r="A5" s="32" t="s">
        <v>21</v>
      </c>
      <c r="B5" s="87" t="s">
        <v>46</v>
      </c>
      <c r="C5" s="87"/>
      <c r="D5" s="88"/>
      <c r="E5" s="87"/>
      <c r="F5" s="88">
        <v>43370</v>
      </c>
      <c r="G5" s="87"/>
      <c r="H5" s="88">
        <v>43957</v>
      </c>
      <c r="J5" s="190" t="s">
        <v>55</v>
      </c>
      <c r="K5" s="182" t="s">
        <v>60</v>
      </c>
      <c r="L5" s="201">
        <v>202</v>
      </c>
      <c r="M5" s="193">
        <v>62</v>
      </c>
      <c r="N5" s="193">
        <v>58</v>
      </c>
      <c r="O5" s="193">
        <v>54</v>
      </c>
      <c r="P5" s="193">
        <v>190</v>
      </c>
      <c r="Q5" s="193">
        <v>201</v>
      </c>
      <c r="R5" s="193">
        <v>270</v>
      </c>
      <c r="S5" s="122">
        <v>32</v>
      </c>
      <c r="T5" s="122">
        <v>30</v>
      </c>
      <c r="U5" s="123">
        <v>31</v>
      </c>
    </row>
    <row r="6" spans="1:21">
      <c r="A6" s="32" t="s">
        <v>21</v>
      </c>
      <c r="B6" s="87" t="s">
        <v>66</v>
      </c>
      <c r="C6" s="87"/>
      <c r="D6" s="89"/>
      <c r="E6" s="87"/>
      <c r="F6" s="88">
        <v>43447</v>
      </c>
      <c r="G6" s="87"/>
      <c r="H6" s="88">
        <v>44005</v>
      </c>
      <c r="J6" s="191"/>
      <c r="K6" s="183"/>
      <c r="L6" s="202"/>
      <c r="M6" s="194"/>
      <c r="N6" s="194"/>
      <c r="O6" s="194"/>
      <c r="P6" s="194"/>
      <c r="Q6" s="194"/>
      <c r="R6" s="194"/>
      <c r="S6" s="124">
        <v>1550</v>
      </c>
      <c r="T6" s="124">
        <v>5371</v>
      </c>
      <c r="U6" s="125">
        <v>13417</v>
      </c>
    </row>
    <row r="7" spans="1:21">
      <c r="A7" s="32" t="s">
        <v>21</v>
      </c>
      <c r="B7" s="87" t="s">
        <v>71</v>
      </c>
      <c r="C7" s="87"/>
      <c r="D7" s="89"/>
      <c r="E7" s="87"/>
      <c r="F7" s="88">
        <v>43204</v>
      </c>
      <c r="G7" s="87"/>
      <c r="H7" s="88">
        <v>43895</v>
      </c>
      <c r="J7" s="191"/>
      <c r="K7" s="182" t="s">
        <v>57</v>
      </c>
      <c r="L7" s="201">
        <v>770</v>
      </c>
      <c r="M7" s="193">
        <v>58</v>
      </c>
      <c r="N7" s="193">
        <v>58</v>
      </c>
      <c r="O7" s="193">
        <v>52</v>
      </c>
      <c r="P7" s="193">
        <v>165</v>
      </c>
      <c r="Q7" s="193">
        <v>198</v>
      </c>
      <c r="R7" s="193">
        <v>234</v>
      </c>
      <c r="S7" s="126">
        <v>27</v>
      </c>
      <c r="T7" s="126">
        <v>30</v>
      </c>
      <c r="U7" s="127">
        <v>28</v>
      </c>
    </row>
    <row r="8" spans="1:21">
      <c r="A8" s="32" t="s">
        <v>21</v>
      </c>
      <c r="B8" s="87" t="s">
        <v>88</v>
      </c>
      <c r="C8" s="87"/>
      <c r="D8" s="89"/>
      <c r="E8" s="87"/>
      <c r="F8" s="88">
        <v>42903</v>
      </c>
      <c r="G8" s="87"/>
      <c r="H8" s="89"/>
      <c r="J8" s="192"/>
      <c r="K8" s="183"/>
      <c r="L8" s="202"/>
      <c r="M8" s="194"/>
      <c r="N8" s="194"/>
      <c r="O8" s="194"/>
      <c r="P8" s="194"/>
      <c r="Q8" s="194"/>
      <c r="R8" s="194"/>
      <c r="S8" s="128">
        <v>1416</v>
      </c>
      <c r="T8" s="128">
        <v>5371</v>
      </c>
      <c r="U8" s="129">
        <v>11667</v>
      </c>
    </row>
    <row r="9" spans="1:21">
      <c r="A9" s="32" t="s">
        <v>21</v>
      </c>
      <c r="B9" s="87"/>
      <c r="C9" s="87"/>
      <c r="D9" s="89"/>
      <c r="E9" s="87"/>
      <c r="F9" s="89"/>
      <c r="G9" s="87"/>
      <c r="H9" s="89"/>
      <c r="J9" s="186" t="s">
        <v>63</v>
      </c>
      <c r="K9" s="182" t="s">
        <v>60</v>
      </c>
      <c r="L9" s="201">
        <v>156</v>
      </c>
      <c r="M9" s="193">
        <v>48</v>
      </c>
      <c r="N9" s="193">
        <v>42</v>
      </c>
      <c r="O9" s="193">
        <v>32</v>
      </c>
      <c r="P9" s="193">
        <v>115</v>
      </c>
      <c r="Q9" s="193">
        <v>111</v>
      </c>
      <c r="R9" s="193">
        <v>121</v>
      </c>
      <c r="S9" s="123">
        <v>7</v>
      </c>
      <c r="T9" s="122">
        <v>3</v>
      </c>
      <c r="U9" s="130">
        <v>0</v>
      </c>
    </row>
    <row r="10" spans="1:21">
      <c r="A10" s="32" t="s">
        <v>21</v>
      </c>
      <c r="B10" s="87"/>
      <c r="C10" s="87"/>
      <c r="D10" s="89"/>
      <c r="E10" s="87"/>
      <c r="F10" s="89"/>
      <c r="G10" s="87"/>
      <c r="H10" s="89"/>
      <c r="J10" s="186"/>
      <c r="K10" s="183"/>
      <c r="L10" s="202"/>
      <c r="M10" s="194"/>
      <c r="N10" s="194"/>
      <c r="O10" s="194"/>
      <c r="P10" s="194"/>
      <c r="Q10" s="194"/>
      <c r="R10" s="194"/>
      <c r="S10" s="125">
        <v>128</v>
      </c>
      <c r="T10" s="124">
        <v>111</v>
      </c>
      <c r="U10" s="124">
        <v>100</v>
      </c>
    </row>
    <row r="11" spans="1:21">
      <c r="A11" s="32" t="s">
        <v>21</v>
      </c>
      <c r="B11" s="87"/>
      <c r="C11" s="87"/>
      <c r="D11" s="89"/>
      <c r="E11" s="87"/>
      <c r="F11" s="89"/>
      <c r="G11" s="87"/>
      <c r="H11" s="89"/>
      <c r="J11" s="186"/>
      <c r="K11" s="182" t="s">
        <v>57</v>
      </c>
      <c r="L11" s="201">
        <v>708</v>
      </c>
      <c r="M11" s="193">
        <v>56</v>
      </c>
      <c r="N11" s="193">
        <v>54</v>
      </c>
      <c r="O11" s="193">
        <v>36</v>
      </c>
      <c r="P11" s="193">
        <v>154</v>
      </c>
      <c r="Q11" s="193">
        <v>171</v>
      </c>
      <c r="R11" s="193">
        <v>122</v>
      </c>
      <c r="S11" s="126">
        <v>21</v>
      </c>
      <c r="T11" s="127">
        <v>23</v>
      </c>
      <c r="U11" s="126">
        <v>4</v>
      </c>
    </row>
    <row r="12" spans="1:21">
      <c r="A12" s="29"/>
      <c r="B12" s="27"/>
      <c r="C12" s="27"/>
      <c r="D12" s="28"/>
      <c r="E12" s="27"/>
      <c r="F12" s="28"/>
      <c r="G12" s="27"/>
      <c r="H12" s="28"/>
      <c r="J12" s="186"/>
      <c r="K12" s="183"/>
      <c r="L12" s="202"/>
      <c r="M12" s="194"/>
      <c r="N12" s="194"/>
      <c r="O12" s="194"/>
      <c r="P12" s="194"/>
      <c r="Q12" s="194"/>
      <c r="R12" s="194"/>
      <c r="S12" s="128">
        <v>627</v>
      </c>
      <c r="T12" s="129">
        <v>1193</v>
      </c>
      <c r="U12" s="128">
        <v>127</v>
      </c>
    </row>
    <row r="13" spans="1:21">
      <c r="J13" s="186" t="s">
        <v>70</v>
      </c>
      <c r="K13" s="182" t="s">
        <v>60</v>
      </c>
      <c r="L13" s="201">
        <v>272</v>
      </c>
      <c r="M13" s="193">
        <v>46</v>
      </c>
      <c r="N13" s="193">
        <v>36</v>
      </c>
      <c r="O13" s="193">
        <v>34</v>
      </c>
      <c r="P13" s="193">
        <v>134</v>
      </c>
      <c r="Q13" s="193">
        <v>128</v>
      </c>
      <c r="R13" s="193">
        <v>144</v>
      </c>
      <c r="S13" s="123">
        <v>3</v>
      </c>
      <c r="T13" s="122">
        <v>0</v>
      </c>
      <c r="U13" s="130">
        <v>1</v>
      </c>
    </row>
    <row r="14" spans="1:21">
      <c r="J14" s="186"/>
      <c r="K14" s="183"/>
      <c r="L14" s="202"/>
      <c r="M14" s="194"/>
      <c r="N14" s="194"/>
      <c r="O14" s="194"/>
      <c r="P14" s="194"/>
      <c r="Q14" s="194"/>
      <c r="R14" s="194"/>
      <c r="S14" s="125">
        <v>134</v>
      </c>
      <c r="T14" s="124">
        <v>100</v>
      </c>
      <c r="U14" s="124">
        <v>114</v>
      </c>
    </row>
    <row r="15" spans="1:21">
      <c r="J15" s="186"/>
      <c r="K15" s="182" t="s">
        <v>57</v>
      </c>
      <c r="L15" s="201">
        <v>953</v>
      </c>
      <c r="M15" s="193">
        <v>54</v>
      </c>
      <c r="N15" s="193">
        <v>48</v>
      </c>
      <c r="O15" s="193">
        <v>44</v>
      </c>
      <c r="P15" s="193">
        <v>153</v>
      </c>
      <c r="Q15" s="193">
        <v>145</v>
      </c>
      <c r="R15" s="193">
        <v>169</v>
      </c>
      <c r="S15" s="126">
        <v>18</v>
      </c>
      <c r="T15" s="135">
        <v>13</v>
      </c>
      <c r="U15" s="127">
        <v>16</v>
      </c>
    </row>
    <row r="16" spans="1:21">
      <c r="J16" s="186"/>
      <c r="K16" s="183"/>
      <c r="L16" s="202"/>
      <c r="M16" s="194"/>
      <c r="N16" s="194"/>
      <c r="O16" s="194"/>
      <c r="P16" s="194"/>
      <c r="Q16" s="194"/>
      <c r="R16" s="194"/>
      <c r="S16" s="128">
        <v>593</v>
      </c>
      <c r="T16" s="136">
        <v>360</v>
      </c>
      <c r="U16" s="129">
        <v>716</v>
      </c>
    </row>
    <row r="17" spans="10:21">
      <c r="J17" s="186" t="s">
        <v>72</v>
      </c>
      <c r="K17" s="182" t="s">
        <v>60</v>
      </c>
      <c r="L17" s="184"/>
      <c r="M17" s="180"/>
      <c r="N17" s="180"/>
      <c r="O17" s="180"/>
      <c r="P17" s="180"/>
      <c r="Q17" s="180"/>
      <c r="R17" s="180"/>
      <c r="S17" s="137"/>
      <c r="T17" s="137"/>
      <c r="U17" s="138"/>
    </row>
    <row r="18" spans="10:21">
      <c r="J18" s="186"/>
      <c r="K18" s="183"/>
      <c r="L18" s="185"/>
      <c r="M18" s="181"/>
      <c r="N18" s="181"/>
      <c r="O18" s="181"/>
      <c r="P18" s="181"/>
      <c r="Q18" s="181"/>
      <c r="R18" s="181"/>
      <c r="S18" s="139"/>
      <c r="T18" s="139"/>
      <c r="U18" s="139"/>
    </row>
    <row r="19" spans="10:21">
      <c r="J19" s="186"/>
      <c r="K19" s="182" t="s">
        <v>57</v>
      </c>
      <c r="L19" s="184">
        <v>1253</v>
      </c>
      <c r="M19" s="180">
        <v>74</v>
      </c>
      <c r="N19" s="180">
        <v>64</v>
      </c>
      <c r="O19" s="180">
        <v>54</v>
      </c>
      <c r="P19" s="180">
        <v>268</v>
      </c>
      <c r="Q19" s="180">
        <v>236</v>
      </c>
      <c r="R19" s="180">
        <v>239</v>
      </c>
      <c r="S19" s="127">
        <v>54</v>
      </c>
      <c r="T19" s="135">
        <v>40</v>
      </c>
      <c r="U19" s="135">
        <v>31</v>
      </c>
    </row>
    <row r="20" spans="10:21">
      <c r="J20" s="186"/>
      <c r="K20" s="183"/>
      <c r="L20" s="185"/>
      <c r="M20" s="181"/>
      <c r="N20" s="181"/>
      <c r="O20" s="181"/>
      <c r="P20" s="181"/>
      <c r="Q20" s="181"/>
      <c r="R20" s="181"/>
      <c r="S20" s="129">
        <v>3629579</v>
      </c>
      <c r="T20" s="136">
        <v>73584</v>
      </c>
      <c r="U20" s="136">
        <v>8921</v>
      </c>
    </row>
    <row r="21" spans="10:21">
      <c r="J21" s="186" t="s">
        <v>73</v>
      </c>
      <c r="K21" s="182" t="s">
        <v>60</v>
      </c>
      <c r="L21" s="184"/>
      <c r="M21" s="180"/>
      <c r="N21" s="180"/>
      <c r="O21" s="180"/>
      <c r="P21" s="180"/>
      <c r="Q21" s="180"/>
      <c r="R21" s="180"/>
      <c r="S21" s="137"/>
      <c r="T21" s="137"/>
      <c r="U21" s="138"/>
    </row>
    <row r="22" spans="10:21">
      <c r="J22" s="186"/>
      <c r="K22" s="183"/>
      <c r="L22" s="185"/>
      <c r="M22" s="181"/>
      <c r="N22" s="181"/>
      <c r="O22" s="181"/>
      <c r="P22" s="181"/>
      <c r="Q22" s="181"/>
      <c r="R22" s="181"/>
      <c r="S22" s="139"/>
      <c r="T22" s="139"/>
      <c r="U22" s="139"/>
    </row>
    <row r="23" spans="10:21">
      <c r="J23" s="186"/>
      <c r="K23" s="182" t="s">
        <v>57</v>
      </c>
      <c r="L23" s="184"/>
      <c r="M23" s="180"/>
      <c r="N23" s="180"/>
      <c r="O23" s="180"/>
      <c r="P23" s="180"/>
      <c r="Q23" s="180"/>
      <c r="R23" s="180"/>
      <c r="S23" s="135"/>
      <c r="T23" s="135"/>
      <c r="U23" s="135"/>
    </row>
    <row r="24" spans="10:21">
      <c r="J24" s="186"/>
      <c r="K24" s="183"/>
      <c r="L24" s="185"/>
      <c r="M24" s="181"/>
      <c r="N24" s="181"/>
      <c r="O24" s="181"/>
      <c r="P24" s="181"/>
      <c r="Q24" s="181"/>
      <c r="R24" s="181"/>
      <c r="S24" s="136"/>
      <c r="T24" s="136"/>
      <c r="U24" s="136"/>
    </row>
    <row r="25" spans="10:21">
      <c r="J25" s="186" t="s">
        <v>74</v>
      </c>
      <c r="K25" s="182" t="s">
        <v>60</v>
      </c>
      <c r="L25" s="184"/>
      <c r="M25" s="180"/>
      <c r="N25" s="180"/>
      <c r="O25" s="180"/>
      <c r="P25" s="180"/>
      <c r="Q25" s="180"/>
      <c r="R25" s="180"/>
      <c r="S25" s="137"/>
      <c r="T25" s="137"/>
      <c r="U25" s="138"/>
    </row>
    <row r="26" spans="10:21">
      <c r="J26" s="186"/>
      <c r="K26" s="183"/>
      <c r="L26" s="185"/>
      <c r="M26" s="181"/>
      <c r="N26" s="181"/>
      <c r="O26" s="181"/>
      <c r="P26" s="181"/>
      <c r="Q26" s="181"/>
      <c r="R26" s="181"/>
      <c r="S26" s="139"/>
      <c r="T26" s="139"/>
      <c r="U26" s="139"/>
    </row>
    <row r="27" spans="10:21">
      <c r="J27" s="186"/>
      <c r="K27" s="182" t="s">
        <v>57</v>
      </c>
      <c r="L27" s="184"/>
      <c r="M27" s="180"/>
      <c r="N27" s="180"/>
      <c r="O27" s="180"/>
      <c r="P27" s="180"/>
      <c r="Q27" s="180"/>
      <c r="R27" s="180"/>
      <c r="S27" s="135"/>
      <c r="T27" s="135"/>
      <c r="U27" s="135"/>
    </row>
    <row r="28" spans="10:21">
      <c r="J28" s="186"/>
      <c r="K28" s="183"/>
      <c r="L28" s="185"/>
      <c r="M28" s="181"/>
      <c r="N28" s="181"/>
      <c r="O28" s="181"/>
      <c r="P28" s="181"/>
      <c r="Q28" s="181"/>
      <c r="R28" s="181"/>
      <c r="S28" s="136"/>
      <c r="T28" s="136"/>
      <c r="U28" s="136"/>
    </row>
    <row r="29" spans="10:21">
      <c r="J29" s="186" t="s">
        <v>70</v>
      </c>
      <c r="K29" s="182" t="s">
        <v>60</v>
      </c>
      <c r="L29" s="184"/>
      <c r="M29" s="180"/>
      <c r="N29" s="180"/>
      <c r="O29" s="180"/>
      <c r="P29" s="180"/>
      <c r="Q29" s="180"/>
      <c r="R29" s="180"/>
      <c r="S29" s="137"/>
      <c r="T29" s="137"/>
      <c r="U29" s="138"/>
    </row>
    <row r="30" spans="10:21">
      <c r="J30" s="186"/>
      <c r="K30" s="183"/>
      <c r="L30" s="185"/>
      <c r="M30" s="181"/>
      <c r="N30" s="181"/>
      <c r="O30" s="181"/>
      <c r="P30" s="181"/>
      <c r="Q30" s="181"/>
      <c r="R30" s="181"/>
      <c r="S30" s="139"/>
      <c r="T30" s="139"/>
      <c r="U30" s="139"/>
    </row>
    <row r="31" spans="10:21">
      <c r="J31" s="186"/>
      <c r="K31" s="182" t="s">
        <v>57</v>
      </c>
      <c r="L31" s="184"/>
      <c r="M31" s="180"/>
      <c r="N31" s="180"/>
      <c r="O31" s="180"/>
      <c r="P31" s="180"/>
      <c r="Q31" s="180"/>
      <c r="R31" s="180"/>
      <c r="S31" s="135"/>
      <c r="T31" s="135"/>
      <c r="U31" s="135"/>
    </row>
    <row r="32" spans="10:21">
      <c r="J32" s="186"/>
      <c r="K32" s="183"/>
      <c r="L32" s="185"/>
      <c r="M32" s="181"/>
      <c r="N32" s="181"/>
      <c r="O32" s="181"/>
      <c r="P32" s="181"/>
      <c r="Q32" s="181"/>
      <c r="R32" s="181"/>
      <c r="S32" s="136"/>
      <c r="T32" s="136"/>
      <c r="U32" s="136"/>
    </row>
    <row r="33" spans="10:21">
      <c r="J33" s="186" t="s">
        <v>75</v>
      </c>
      <c r="K33" s="182" t="s">
        <v>60</v>
      </c>
      <c r="L33" s="184"/>
      <c r="M33" s="180"/>
      <c r="N33" s="180"/>
      <c r="O33" s="180"/>
      <c r="P33" s="180"/>
      <c r="Q33" s="180"/>
      <c r="R33" s="180"/>
      <c r="S33" s="137"/>
      <c r="T33" s="137"/>
      <c r="U33" s="138"/>
    </row>
    <row r="34" spans="10:21">
      <c r="J34" s="186"/>
      <c r="K34" s="183"/>
      <c r="L34" s="185"/>
      <c r="M34" s="181"/>
      <c r="N34" s="181"/>
      <c r="O34" s="181"/>
      <c r="P34" s="181"/>
      <c r="Q34" s="181"/>
      <c r="R34" s="181"/>
      <c r="S34" s="139"/>
      <c r="T34" s="139"/>
      <c r="U34" s="139"/>
    </row>
    <row r="35" spans="10:21">
      <c r="J35" s="186"/>
      <c r="K35" s="182" t="s">
        <v>57</v>
      </c>
      <c r="L35" s="184"/>
      <c r="M35" s="180"/>
      <c r="N35" s="180"/>
      <c r="O35" s="180"/>
      <c r="P35" s="180"/>
      <c r="Q35" s="180"/>
      <c r="R35" s="180"/>
      <c r="S35" s="135"/>
      <c r="T35" s="135"/>
      <c r="U35" s="135"/>
    </row>
    <row r="36" spans="10:21">
      <c r="J36" s="186"/>
      <c r="K36" s="183"/>
      <c r="L36" s="185"/>
      <c r="M36" s="181"/>
      <c r="N36" s="181"/>
      <c r="O36" s="181"/>
      <c r="P36" s="181"/>
      <c r="Q36" s="181"/>
      <c r="R36" s="181"/>
      <c r="S36" s="136"/>
      <c r="T36" s="136"/>
      <c r="U36" s="136"/>
    </row>
    <row r="37" spans="10:21">
      <c r="J37" s="186" t="s">
        <v>76</v>
      </c>
      <c r="K37" s="182" t="s">
        <v>60</v>
      </c>
      <c r="L37" s="184"/>
      <c r="M37" s="180"/>
      <c r="N37" s="180"/>
      <c r="O37" s="180"/>
      <c r="P37" s="180"/>
      <c r="Q37" s="180"/>
      <c r="R37" s="180"/>
      <c r="S37" s="137"/>
      <c r="T37" s="137"/>
      <c r="U37" s="138"/>
    </row>
    <row r="38" spans="10:21">
      <c r="J38" s="186"/>
      <c r="K38" s="183"/>
      <c r="L38" s="185"/>
      <c r="M38" s="181"/>
      <c r="N38" s="181"/>
      <c r="O38" s="181"/>
      <c r="P38" s="181"/>
      <c r="Q38" s="181"/>
      <c r="R38" s="181"/>
      <c r="S38" s="139"/>
      <c r="T38" s="139"/>
      <c r="U38" s="139"/>
    </row>
    <row r="39" spans="10:21">
      <c r="J39" s="186"/>
      <c r="K39" s="182" t="s">
        <v>57</v>
      </c>
      <c r="L39" s="184"/>
      <c r="M39" s="180"/>
      <c r="N39" s="180"/>
      <c r="O39" s="180"/>
      <c r="P39" s="180"/>
      <c r="Q39" s="180"/>
      <c r="R39" s="180"/>
      <c r="S39" s="135"/>
      <c r="T39" s="135"/>
      <c r="U39" s="135"/>
    </row>
    <row r="40" spans="10:21">
      <c r="J40" s="186"/>
      <c r="K40" s="183"/>
      <c r="L40" s="185"/>
      <c r="M40" s="181"/>
      <c r="N40" s="181"/>
      <c r="O40" s="181"/>
      <c r="P40" s="181"/>
      <c r="Q40" s="181"/>
      <c r="R40" s="181"/>
      <c r="S40" s="136"/>
      <c r="T40" s="136"/>
      <c r="U40" s="136"/>
    </row>
  </sheetData>
  <mergeCells count="160">
    <mergeCell ref="J13:J16"/>
    <mergeCell ref="K13:K14"/>
    <mergeCell ref="L13:L14"/>
    <mergeCell ref="M13:M14"/>
    <mergeCell ref="N13:N14"/>
    <mergeCell ref="O13:O14"/>
    <mergeCell ref="P13:P14"/>
    <mergeCell ref="Q13:Q14"/>
    <mergeCell ref="R13:R14"/>
    <mergeCell ref="K15:K16"/>
    <mergeCell ref="L15:L16"/>
    <mergeCell ref="M15:M16"/>
    <mergeCell ref="N15:N16"/>
    <mergeCell ref="O15:O16"/>
    <mergeCell ref="P15:P16"/>
    <mergeCell ref="Q15:Q16"/>
    <mergeCell ref="R15:R16"/>
    <mergeCell ref="M9:M10"/>
    <mergeCell ref="R9:R10"/>
    <mergeCell ref="R11:R12"/>
    <mergeCell ref="J2:J4"/>
    <mergeCell ref="K2:K4"/>
    <mergeCell ref="L2:L4"/>
    <mergeCell ref="P5:P6"/>
    <mergeCell ref="P7:P8"/>
    <mergeCell ref="P9:P10"/>
    <mergeCell ref="P11:P12"/>
    <mergeCell ref="Q5:Q6"/>
    <mergeCell ref="Q7:Q8"/>
    <mergeCell ref="Q9:Q10"/>
    <mergeCell ref="Q11:Q12"/>
    <mergeCell ref="N11:N12"/>
    <mergeCell ref="M11:M12"/>
    <mergeCell ref="O5:O6"/>
    <mergeCell ref="S2:U2"/>
    <mergeCell ref="S3:U3"/>
    <mergeCell ref="J5:J8"/>
    <mergeCell ref="M5:M6"/>
    <mergeCell ref="R5:R6"/>
    <mergeCell ref="R7:R8"/>
    <mergeCell ref="N5:N6"/>
    <mergeCell ref="N7:N8"/>
    <mergeCell ref="N9:N10"/>
    <mergeCell ref="M2:O3"/>
    <mergeCell ref="P2:R3"/>
    <mergeCell ref="O7:O8"/>
    <mergeCell ref="O9:O10"/>
    <mergeCell ref="J9:J12"/>
    <mergeCell ref="K5:K6"/>
    <mergeCell ref="K9:K10"/>
    <mergeCell ref="K11:K12"/>
    <mergeCell ref="L5:L6"/>
    <mergeCell ref="L7:L8"/>
    <mergeCell ref="K7:K8"/>
    <mergeCell ref="L9:L10"/>
    <mergeCell ref="L11:L12"/>
    <mergeCell ref="O11:O12"/>
    <mergeCell ref="M7:M8"/>
    <mergeCell ref="J21:J24"/>
    <mergeCell ref="K21:K22"/>
    <mergeCell ref="L21:L22"/>
    <mergeCell ref="M21:M22"/>
    <mergeCell ref="N21:N22"/>
    <mergeCell ref="O17:O18"/>
    <mergeCell ref="P17:P18"/>
    <mergeCell ref="Q17:Q18"/>
    <mergeCell ref="R17:R18"/>
    <mergeCell ref="K19:K20"/>
    <mergeCell ref="L19:L20"/>
    <mergeCell ref="M19:M20"/>
    <mergeCell ref="N19:N20"/>
    <mergeCell ref="O19:O20"/>
    <mergeCell ref="P19:P20"/>
    <mergeCell ref="Q19:Q20"/>
    <mergeCell ref="R19:R20"/>
    <mergeCell ref="J17:J20"/>
    <mergeCell ref="K17:K18"/>
    <mergeCell ref="L17:L18"/>
    <mergeCell ref="M17:M18"/>
    <mergeCell ref="N17:N18"/>
    <mergeCell ref="O21:O22"/>
    <mergeCell ref="P21:P22"/>
    <mergeCell ref="Q21:Q22"/>
    <mergeCell ref="R21:R22"/>
    <mergeCell ref="K23:K24"/>
    <mergeCell ref="L23:L24"/>
    <mergeCell ref="M23:M24"/>
    <mergeCell ref="N23:N24"/>
    <mergeCell ref="O23:O24"/>
    <mergeCell ref="P23:P24"/>
    <mergeCell ref="Q23:Q24"/>
    <mergeCell ref="R23:R24"/>
    <mergeCell ref="J29:J32"/>
    <mergeCell ref="K29:K30"/>
    <mergeCell ref="L29:L30"/>
    <mergeCell ref="M29:M30"/>
    <mergeCell ref="N29:N30"/>
    <mergeCell ref="O25:O26"/>
    <mergeCell ref="P25:P26"/>
    <mergeCell ref="Q25:Q26"/>
    <mergeCell ref="R25:R26"/>
    <mergeCell ref="K27:K28"/>
    <mergeCell ref="L27:L28"/>
    <mergeCell ref="M27:M28"/>
    <mergeCell ref="N27:N28"/>
    <mergeCell ref="O27:O28"/>
    <mergeCell ref="P27:P28"/>
    <mergeCell ref="Q27:Q28"/>
    <mergeCell ref="R27:R28"/>
    <mergeCell ref="J25:J28"/>
    <mergeCell ref="K25:K26"/>
    <mergeCell ref="L25:L26"/>
    <mergeCell ref="M25:M26"/>
    <mergeCell ref="N25:N26"/>
    <mergeCell ref="O29:O30"/>
    <mergeCell ref="P29:P30"/>
    <mergeCell ref="Q29:Q30"/>
    <mergeCell ref="R29:R30"/>
    <mergeCell ref="K31:K32"/>
    <mergeCell ref="L31:L32"/>
    <mergeCell ref="M31:M32"/>
    <mergeCell ref="N31:N32"/>
    <mergeCell ref="O31:O32"/>
    <mergeCell ref="P31:P32"/>
    <mergeCell ref="Q31:Q32"/>
    <mergeCell ref="R31:R32"/>
    <mergeCell ref="J37:J40"/>
    <mergeCell ref="K37:K38"/>
    <mergeCell ref="L37:L38"/>
    <mergeCell ref="M37:M38"/>
    <mergeCell ref="N37:N38"/>
    <mergeCell ref="O33:O34"/>
    <mergeCell ref="P33:P34"/>
    <mergeCell ref="Q33:Q34"/>
    <mergeCell ref="R33:R34"/>
    <mergeCell ref="K35:K36"/>
    <mergeCell ref="L35:L36"/>
    <mergeCell ref="M35:M36"/>
    <mergeCell ref="N35:N36"/>
    <mergeCell ref="O35:O36"/>
    <mergeCell ref="P35:P36"/>
    <mergeCell ref="Q35:Q36"/>
    <mergeCell ref="R35:R36"/>
    <mergeCell ref="J33:J36"/>
    <mergeCell ref="K33:K34"/>
    <mergeCell ref="L33:L34"/>
    <mergeCell ref="M33:M34"/>
    <mergeCell ref="N33:N34"/>
    <mergeCell ref="O37:O38"/>
    <mergeCell ref="P37:P38"/>
    <mergeCell ref="Q37:Q38"/>
    <mergeCell ref="R37:R38"/>
    <mergeCell ref="K39:K40"/>
    <mergeCell ref="L39:L40"/>
    <mergeCell ref="M39:M40"/>
    <mergeCell ref="N39:N40"/>
    <mergeCell ref="O39:O40"/>
    <mergeCell ref="P39:P40"/>
    <mergeCell ref="Q39:Q40"/>
    <mergeCell ref="R39:R40"/>
  </mergeCells>
  <phoneticPr fontId="1"/>
  <pageMargins left="0.7" right="0.7" top="0.75" bottom="0.75" header="0.3" footer="0.3"/>
  <pageSetup paperSize="9" orientation="portrait" horizontalDpi="429496729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4"/>
  <sheetViews>
    <sheetView zoomScaleNormal="100" workbookViewId="0">
      <pane xSplit="1" ySplit="8" topLeftCell="B42" activePane="bottomRight" state="frozen"/>
      <selection activeCell="A2" sqref="A2:J9"/>
      <selection pane="topRight" activeCell="A2" sqref="A2:J9"/>
      <selection pane="bottomLeft" activeCell="A2" sqref="A2:J9"/>
      <selection pane="bottomRight" activeCell="Q66" sqref="Q66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7</v>
      </c>
      <c r="C1" t="s">
        <v>62</v>
      </c>
    </row>
    <row r="2" spans="1:18">
      <c r="A2" s="1" t="s">
        <v>8</v>
      </c>
      <c r="C2" t="s">
        <v>22</v>
      </c>
    </row>
    <row r="3" spans="1:18">
      <c r="A3" s="1" t="s">
        <v>10</v>
      </c>
      <c r="C3" s="24">
        <v>100000</v>
      </c>
    </row>
    <row r="4" spans="1:18">
      <c r="A4" s="1" t="s">
        <v>11</v>
      </c>
      <c r="C4" s="24" t="s">
        <v>13</v>
      </c>
    </row>
    <row r="5" spans="1:18" ht="19.5" thickBot="1">
      <c r="A5" s="1" t="s">
        <v>12</v>
      </c>
      <c r="C5" s="24" t="s">
        <v>34</v>
      </c>
    </row>
    <row r="6" spans="1:18" ht="19.5" thickBot="1">
      <c r="A6" s="19" t="s">
        <v>36</v>
      </c>
      <c r="B6" s="19" t="s">
        <v>37</v>
      </c>
      <c r="C6" s="19" t="s">
        <v>38</v>
      </c>
      <c r="D6" s="40" t="s">
        <v>25</v>
      </c>
      <c r="E6" s="20"/>
      <c r="F6" s="21"/>
      <c r="G6" s="158" t="s">
        <v>3</v>
      </c>
      <c r="H6" s="159"/>
      <c r="I6" s="160"/>
      <c r="J6" s="212">
        <v>54</v>
      </c>
      <c r="K6" s="213"/>
      <c r="L6" s="214"/>
      <c r="M6" s="158" t="s">
        <v>24</v>
      </c>
      <c r="N6" s="159"/>
      <c r="O6" s="160"/>
    </row>
    <row r="7" spans="1:18" ht="19.5" thickBot="1">
      <c r="A7" s="22"/>
      <c r="B7" s="22" t="s">
        <v>2</v>
      </c>
      <c r="C7" s="43" t="s">
        <v>29</v>
      </c>
      <c r="D7" s="9">
        <v>1.27</v>
      </c>
      <c r="E7" s="10">
        <v>1.5</v>
      </c>
      <c r="F7" s="11">
        <v>2</v>
      </c>
      <c r="G7" s="9">
        <v>1.27</v>
      </c>
      <c r="H7" s="10">
        <v>1.5</v>
      </c>
      <c r="I7" s="11">
        <v>2</v>
      </c>
      <c r="J7" s="9">
        <v>1.27</v>
      </c>
      <c r="K7" s="10">
        <v>1.5</v>
      </c>
      <c r="L7" s="11">
        <v>2</v>
      </c>
      <c r="M7" s="9">
        <v>1.27</v>
      </c>
      <c r="N7" s="10">
        <v>1.5</v>
      </c>
      <c r="O7" s="11">
        <v>2</v>
      </c>
    </row>
    <row r="8" spans="1:18" ht="19.5" thickBot="1">
      <c r="A8" s="23" t="s">
        <v>9</v>
      </c>
      <c r="B8" s="8"/>
      <c r="C8" s="41"/>
      <c r="D8" s="13"/>
      <c r="E8" s="12"/>
      <c r="F8" s="14"/>
      <c r="G8" s="15">
        <f>C3</f>
        <v>100000</v>
      </c>
      <c r="H8" s="16">
        <f>C3</f>
        <v>100000</v>
      </c>
      <c r="I8" s="17">
        <f>C3</f>
        <v>100000</v>
      </c>
      <c r="J8" s="215">
        <f>J6</f>
        <v>54</v>
      </c>
      <c r="K8" s="216"/>
      <c r="L8" s="217"/>
      <c r="M8" s="166"/>
      <c r="N8" s="167"/>
      <c r="O8" s="168"/>
    </row>
    <row r="9" spans="1:18">
      <c r="A9" s="6">
        <v>1</v>
      </c>
      <c r="B9" s="97">
        <v>44166</v>
      </c>
      <c r="C9" s="98">
        <v>1</v>
      </c>
      <c r="D9" s="99">
        <v>1.27</v>
      </c>
      <c r="E9" s="100">
        <v>1.5</v>
      </c>
      <c r="F9" s="101">
        <v>-1</v>
      </c>
      <c r="G9" s="62">
        <f>IF(D9="","",G8+M9)</f>
        <v>168580</v>
      </c>
      <c r="H9" s="62">
        <f>IF(E9="","",H8+N9)</f>
        <v>181000</v>
      </c>
      <c r="I9" s="62">
        <f>IF(F9="","",I8+O9)</f>
        <v>46000</v>
      </c>
      <c r="J9" s="63">
        <f>IF(G8="","",G8*$J$6/100)</f>
        <v>54000</v>
      </c>
      <c r="K9" s="64">
        <f>IF(H8="","",H8*$J$6/100)</f>
        <v>54000</v>
      </c>
      <c r="L9" s="65">
        <f>IF(I8="","",I8*$J$6/100)</f>
        <v>54000</v>
      </c>
      <c r="M9" s="66">
        <f>IF(D9="","",J9*D9)</f>
        <v>68580</v>
      </c>
      <c r="N9" s="67">
        <f t="shared" ref="M9:O24" si="0">IF(E9="","",K9*E9)</f>
        <v>81000</v>
      </c>
      <c r="O9" s="68">
        <f t="shared" si="0"/>
        <v>-54000</v>
      </c>
      <c r="P9" s="33"/>
      <c r="Q9" s="33"/>
      <c r="R9" s="33"/>
    </row>
    <row r="10" spans="1:18">
      <c r="A10" s="6">
        <v>2</v>
      </c>
      <c r="B10" s="102">
        <v>44113</v>
      </c>
      <c r="C10" s="103">
        <v>1</v>
      </c>
      <c r="D10" s="104">
        <v>1.27</v>
      </c>
      <c r="E10" s="95">
        <v>-1</v>
      </c>
      <c r="F10" s="59">
        <v>-1</v>
      </c>
      <c r="G10" s="62">
        <f t="shared" ref="G10:I25" si="1">IF(D10="","",G9+M10)</f>
        <v>284192.16399999999</v>
      </c>
      <c r="H10" s="62">
        <f t="shared" si="1"/>
        <v>83260</v>
      </c>
      <c r="I10" s="62">
        <f t="shared" si="1"/>
        <v>21160</v>
      </c>
      <c r="J10" s="63">
        <f t="shared" ref="J10:L25" si="2">IF(G9="","",G9*$J$6/100)</f>
        <v>91033.2</v>
      </c>
      <c r="K10" s="64">
        <f t="shared" si="2"/>
        <v>97740</v>
      </c>
      <c r="L10" s="65">
        <f t="shared" si="2"/>
        <v>24840</v>
      </c>
      <c r="M10" s="63">
        <f t="shared" si="0"/>
        <v>115612.164</v>
      </c>
      <c r="N10" s="64">
        <f t="shared" si="0"/>
        <v>-97740</v>
      </c>
      <c r="O10" s="65">
        <f t="shared" si="0"/>
        <v>-24840</v>
      </c>
      <c r="P10" s="33"/>
      <c r="Q10" s="33"/>
      <c r="R10" s="33"/>
    </row>
    <row r="11" spans="1:18">
      <c r="A11" s="6">
        <v>3</v>
      </c>
      <c r="B11" s="102">
        <v>44089</v>
      </c>
      <c r="C11" s="103">
        <v>1</v>
      </c>
      <c r="D11" s="104">
        <v>1.27</v>
      </c>
      <c r="E11" s="95">
        <v>1.5</v>
      </c>
      <c r="F11" s="59">
        <v>-1</v>
      </c>
      <c r="G11" s="62">
        <f t="shared" si="1"/>
        <v>479091.15007119998</v>
      </c>
      <c r="H11" s="62">
        <f t="shared" si="1"/>
        <v>150700.6</v>
      </c>
      <c r="I11" s="62">
        <f t="shared" si="1"/>
        <v>9733.6</v>
      </c>
      <c r="J11" s="63">
        <f t="shared" si="2"/>
        <v>153463.76856</v>
      </c>
      <c r="K11" s="64">
        <f t="shared" si="2"/>
        <v>44960.4</v>
      </c>
      <c r="L11" s="65">
        <f t="shared" si="2"/>
        <v>11426.4</v>
      </c>
      <c r="M11" s="63">
        <f t="shared" si="0"/>
        <v>194898.98607119999</v>
      </c>
      <c r="N11" s="64">
        <f t="shared" si="0"/>
        <v>67440.600000000006</v>
      </c>
      <c r="O11" s="65">
        <f t="shared" si="0"/>
        <v>-11426.4</v>
      </c>
      <c r="P11" s="33"/>
      <c r="Q11" s="33"/>
      <c r="R11" s="33"/>
    </row>
    <row r="12" spans="1:18">
      <c r="A12" s="6">
        <v>4</v>
      </c>
      <c r="B12" s="102">
        <v>44032</v>
      </c>
      <c r="C12" s="103">
        <v>2</v>
      </c>
      <c r="D12" s="104">
        <v>-1</v>
      </c>
      <c r="E12" s="95">
        <v>-1</v>
      </c>
      <c r="F12" s="59">
        <v>-1</v>
      </c>
      <c r="G12" s="62">
        <f t="shared" si="1"/>
        <v>220381.929032752</v>
      </c>
      <c r="H12" s="62">
        <f t="shared" si="1"/>
        <v>69322.275999999998</v>
      </c>
      <c r="I12" s="62">
        <f t="shared" si="1"/>
        <v>4477.4560000000001</v>
      </c>
      <c r="J12" s="63">
        <f t="shared" si="2"/>
        <v>258709.22103844798</v>
      </c>
      <c r="K12" s="64">
        <f t="shared" si="2"/>
        <v>81378.324000000008</v>
      </c>
      <c r="L12" s="65">
        <f t="shared" si="2"/>
        <v>5256.1440000000002</v>
      </c>
      <c r="M12" s="63">
        <f t="shared" si="0"/>
        <v>-258709.22103844798</v>
      </c>
      <c r="N12" s="64">
        <f t="shared" si="0"/>
        <v>-81378.324000000008</v>
      </c>
      <c r="O12" s="65">
        <f t="shared" si="0"/>
        <v>-5256.1440000000002</v>
      </c>
      <c r="P12" s="33"/>
      <c r="Q12" s="33"/>
      <c r="R12" s="33"/>
    </row>
    <row r="13" spans="1:18">
      <c r="A13" s="6">
        <v>5</v>
      </c>
      <c r="B13" s="102">
        <v>43973</v>
      </c>
      <c r="C13" s="103">
        <v>2</v>
      </c>
      <c r="D13" s="104">
        <v>-1</v>
      </c>
      <c r="E13" s="95">
        <v>-1</v>
      </c>
      <c r="F13" s="59">
        <v>-1</v>
      </c>
      <c r="G13" s="62">
        <f t="shared" si="1"/>
        <v>101375.68735506591</v>
      </c>
      <c r="H13" s="62">
        <f t="shared" si="1"/>
        <v>31888.246959999997</v>
      </c>
      <c r="I13" s="62">
        <f t="shared" si="1"/>
        <v>2059.6297599999998</v>
      </c>
      <c r="J13" s="63">
        <f t="shared" si="2"/>
        <v>119006.24167768609</v>
      </c>
      <c r="K13" s="64">
        <f t="shared" si="2"/>
        <v>37434.029040000001</v>
      </c>
      <c r="L13" s="65">
        <f t="shared" si="2"/>
        <v>2417.8262400000003</v>
      </c>
      <c r="M13" s="63">
        <f t="shared" si="0"/>
        <v>-119006.24167768609</v>
      </c>
      <c r="N13" s="64">
        <f t="shared" si="0"/>
        <v>-37434.029040000001</v>
      </c>
      <c r="O13" s="65">
        <f t="shared" si="0"/>
        <v>-2417.8262400000003</v>
      </c>
      <c r="P13" s="33"/>
      <c r="Q13" s="33"/>
      <c r="R13" s="33"/>
    </row>
    <row r="14" spans="1:18">
      <c r="A14" s="6">
        <v>6</v>
      </c>
      <c r="B14" s="102">
        <v>43951</v>
      </c>
      <c r="C14" s="103">
        <v>1</v>
      </c>
      <c r="D14" s="104">
        <v>1.27</v>
      </c>
      <c r="E14" s="95">
        <v>1.5</v>
      </c>
      <c r="F14" s="59">
        <v>2</v>
      </c>
      <c r="G14" s="62">
        <f t="shared" si="1"/>
        <v>170899.13374317012</v>
      </c>
      <c r="H14" s="62">
        <f t="shared" si="1"/>
        <v>57717.726997599995</v>
      </c>
      <c r="I14" s="62">
        <f t="shared" si="1"/>
        <v>4284.0299008000002</v>
      </c>
      <c r="J14" s="63">
        <f t="shared" si="2"/>
        <v>54742.871171735591</v>
      </c>
      <c r="K14" s="64">
        <f t="shared" si="2"/>
        <v>17219.653358399999</v>
      </c>
      <c r="L14" s="65">
        <f t="shared" si="2"/>
        <v>1112.2000704</v>
      </c>
      <c r="M14" s="63">
        <f t="shared" si="0"/>
        <v>69523.446388104203</v>
      </c>
      <c r="N14" s="64">
        <f t="shared" si="0"/>
        <v>25829.480037599998</v>
      </c>
      <c r="O14" s="65">
        <f t="shared" si="0"/>
        <v>2224.4001407999999</v>
      </c>
      <c r="P14" s="33"/>
      <c r="Q14" s="33"/>
      <c r="R14" s="33"/>
    </row>
    <row r="15" spans="1:18">
      <c r="A15" s="6">
        <v>7</v>
      </c>
      <c r="B15" s="102">
        <v>43872</v>
      </c>
      <c r="C15" s="103">
        <v>1</v>
      </c>
      <c r="D15" s="104">
        <v>1.27</v>
      </c>
      <c r="E15" s="95">
        <v>1.5</v>
      </c>
      <c r="F15" s="59">
        <v>2</v>
      </c>
      <c r="G15" s="62">
        <f t="shared" si="1"/>
        <v>288101.75966423622</v>
      </c>
      <c r="H15" s="62">
        <f t="shared" si="1"/>
        <v>104469.085865656</v>
      </c>
      <c r="I15" s="62">
        <f t="shared" si="1"/>
        <v>8910.7821936639994</v>
      </c>
      <c r="J15" s="63">
        <f t="shared" si="2"/>
        <v>92285.532221311878</v>
      </c>
      <c r="K15" s="64">
        <f t="shared" si="2"/>
        <v>31167.572578703999</v>
      </c>
      <c r="L15" s="65">
        <f t="shared" si="2"/>
        <v>2313.376146432</v>
      </c>
      <c r="M15" s="63">
        <f t="shared" si="0"/>
        <v>117202.62592106609</v>
      </c>
      <c r="N15" s="64">
        <f t="shared" si="0"/>
        <v>46751.358868055999</v>
      </c>
      <c r="O15" s="65">
        <f t="shared" si="0"/>
        <v>4626.7522928640001</v>
      </c>
      <c r="P15" s="33"/>
      <c r="Q15" s="33"/>
      <c r="R15" s="33"/>
    </row>
    <row r="16" spans="1:18">
      <c r="A16" s="6">
        <v>8</v>
      </c>
      <c r="B16" s="102">
        <v>43852</v>
      </c>
      <c r="C16" s="103">
        <v>1</v>
      </c>
      <c r="D16" s="104">
        <v>1.27</v>
      </c>
      <c r="E16" s="95">
        <v>1.5</v>
      </c>
      <c r="F16" s="59">
        <v>2</v>
      </c>
      <c r="G16" s="62">
        <f t="shared" si="1"/>
        <v>485681.94644196943</v>
      </c>
      <c r="H16" s="62">
        <f t="shared" si="1"/>
        <v>189089.04541683738</v>
      </c>
      <c r="I16" s="62">
        <f t="shared" si="1"/>
        <v>18534.426962821119</v>
      </c>
      <c r="J16" s="63">
        <f t="shared" si="2"/>
        <v>155574.95021868756</v>
      </c>
      <c r="K16" s="64">
        <f t="shared" si="2"/>
        <v>56413.306367454243</v>
      </c>
      <c r="L16" s="65">
        <f t="shared" si="2"/>
        <v>4811.8223845785596</v>
      </c>
      <c r="M16" s="63">
        <f t="shared" si="0"/>
        <v>197580.18677773321</v>
      </c>
      <c r="N16" s="64">
        <f t="shared" si="0"/>
        <v>84619.959551181368</v>
      </c>
      <c r="O16" s="65">
        <f t="shared" si="0"/>
        <v>9623.6447691571193</v>
      </c>
      <c r="P16" s="33"/>
      <c r="Q16" s="33"/>
      <c r="R16" s="33"/>
    </row>
    <row r="17" spans="1:18">
      <c r="A17" s="6">
        <v>9</v>
      </c>
      <c r="B17" s="102">
        <v>43838</v>
      </c>
      <c r="C17" s="103">
        <v>2</v>
      </c>
      <c r="D17" s="104">
        <v>1.27</v>
      </c>
      <c r="E17" s="95">
        <v>1.5</v>
      </c>
      <c r="F17" s="59">
        <v>2</v>
      </c>
      <c r="G17" s="62">
        <f t="shared" si="1"/>
        <v>818762.62531187211</v>
      </c>
      <c r="H17" s="62">
        <f t="shared" si="1"/>
        <v>342251.17220447568</v>
      </c>
      <c r="I17" s="62">
        <f t="shared" si="1"/>
        <v>38551.608082667924</v>
      </c>
      <c r="J17" s="63">
        <f t="shared" si="2"/>
        <v>262268.25107866351</v>
      </c>
      <c r="K17" s="64">
        <f t="shared" si="2"/>
        <v>102108.08452509218</v>
      </c>
      <c r="L17" s="65">
        <f t="shared" si="2"/>
        <v>10008.590559923405</v>
      </c>
      <c r="M17" s="63">
        <f t="shared" si="0"/>
        <v>333080.67886990268</v>
      </c>
      <c r="N17" s="64">
        <f t="shared" si="0"/>
        <v>153162.12678763829</v>
      </c>
      <c r="O17" s="65">
        <f t="shared" si="0"/>
        <v>20017.181119846809</v>
      </c>
      <c r="P17" s="61"/>
      <c r="Q17" s="33"/>
      <c r="R17" s="33"/>
    </row>
    <row r="18" spans="1:18">
      <c r="A18" s="6">
        <v>10</v>
      </c>
      <c r="B18" s="102">
        <v>43833</v>
      </c>
      <c r="C18" s="103">
        <v>2</v>
      </c>
      <c r="D18" s="104">
        <v>1.27</v>
      </c>
      <c r="E18" s="95">
        <v>1.5</v>
      </c>
      <c r="F18" s="59">
        <v>2</v>
      </c>
      <c r="G18" s="62">
        <f t="shared" si="1"/>
        <v>1380270.0337507538</v>
      </c>
      <c r="H18" s="62">
        <f t="shared" si="1"/>
        <v>619474.62169010099</v>
      </c>
      <c r="I18" s="62">
        <f>IF(F18="","",I17+O18)</f>
        <v>80187.344811949282</v>
      </c>
      <c r="J18" s="63">
        <f t="shared" si="2"/>
        <v>442131.81766841089</v>
      </c>
      <c r="K18" s="64">
        <f t="shared" si="2"/>
        <v>184815.63299041684</v>
      </c>
      <c r="L18" s="65">
        <f>IF(I17="","",I17*$J$6/100)</f>
        <v>20817.868364640679</v>
      </c>
      <c r="M18" s="63">
        <f t="shared" si="0"/>
        <v>561507.40843888186</v>
      </c>
      <c r="N18" s="64">
        <f t="shared" si="0"/>
        <v>277223.44948562526</v>
      </c>
      <c r="O18" s="65">
        <f t="shared" si="0"/>
        <v>41635.736729281358</v>
      </c>
      <c r="P18" s="33"/>
      <c r="Q18" s="33"/>
      <c r="R18" s="33"/>
    </row>
    <row r="19" spans="1:18">
      <c r="A19" s="6">
        <v>11</v>
      </c>
      <c r="B19" s="229">
        <v>43822</v>
      </c>
      <c r="C19" s="103">
        <v>2</v>
      </c>
      <c r="D19" s="104">
        <v>1.27</v>
      </c>
      <c r="E19" s="95">
        <v>1.5</v>
      </c>
      <c r="F19" s="59">
        <v>2</v>
      </c>
      <c r="G19" s="62">
        <f t="shared" si="1"/>
        <v>2326859.2228970206</v>
      </c>
      <c r="H19" s="62">
        <f t="shared" si="1"/>
        <v>1121249.0652590827</v>
      </c>
      <c r="I19" s="62">
        <f t="shared" si="1"/>
        <v>166789.6772088545</v>
      </c>
      <c r="J19" s="63">
        <f t="shared" si="2"/>
        <v>745345.81822540704</v>
      </c>
      <c r="K19" s="64">
        <f t="shared" si="2"/>
        <v>334516.29571265454</v>
      </c>
      <c r="L19" s="65">
        <f t="shared" si="2"/>
        <v>43301.166198452607</v>
      </c>
      <c r="M19" s="63">
        <f t="shared" si="0"/>
        <v>946589.1891462669</v>
      </c>
      <c r="N19" s="64">
        <f t="shared" si="0"/>
        <v>501774.44356898183</v>
      </c>
      <c r="O19" s="65">
        <f t="shared" si="0"/>
        <v>86602.332396905214</v>
      </c>
      <c r="P19" s="61"/>
      <c r="Q19" s="33"/>
      <c r="R19" s="33"/>
    </row>
    <row r="20" spans="1:18">
      <c r="A20" s="6">
        <v>12</v>
      </c>
      <c r="B20" s="102">
        <v>44140</v>
      </c>
      <c r="C20" s="103">
        <v>2</v>
      </c>
      <c r="D20" s="104">
        <v>1.27</v>
      </c>
      <c r="E20" s="95">
        <v>1.5</v>
      </c>
      <c r="F20" s="59">
        <v>2</v>
      </c>
      <c r="G20" s="62">
        <f t="shared" si="1"/>
        <v>3922619.2779597975</v>
      </c>
      <c r="H20" s="62">
        <f t="shared" si="1"/>
        <v>2029460.8081189396</v>
      </c>
      <c r="I20" s="62">
        <f t="shared" si="1"/>
        <v>346922.52859441738</v>
      </c>
      <c r="J20" s="63">
        <f t="shared" si="2"/>
        <v>1256503.9803643911</v>
      </c>
      <c r="K20" s="64">
        <f t="shared" si="2"/>
        <v>605474.49523990462</v>
      </c>
      <c r="L20" s="65">
        <f t="shared" si="2"/>
        <v>90066.425692781428</v>
      </c>
      <c r="M20" s="63">
        <f t="shared" si="0"/>
        <v>1595760.0550627767</v>
      </c>
      <c r="N20" s="64">
        <f t="shared" si="0"/>
        <v>908211.74285985692</v>
      </c>
      <c r="O20" s="65">
        <f t="shared" si="0"/>
        <v>180132.85138556286</v>
      </c>
      <c r="P20" s="33"/>
      <c r="Q20" s="33"/>
      <c r="R20" s="33"/>
    </row>
    <row r="21" spans="1:18">
      <c r="A21" s="6">
        <v>13</v>
      </c>
      <c r="B21" s="102">
        <v>44107</v>
      </c>
      <c r="C21" s="103">
        <v>1</v>
      </c>
      <c r="D21" s="104">
        <v>1.27</v>
      </c>
      <c r="E21" s="95">
        <v>1.5</v>
      </c>
      <c r="F21" s="59">
        <v>-1</v>
      </c>
      <c r="G21" s="62">
        <f t="shared" si="1"/>
        <v>6612751.578784626</v>
      </c>
      <c r="H21" s="62">
        <f t="shared" si="1"/>
        <v>3673324.0626952806</v>
      </c>
      <c r="I21" s="62">
        <f t="shared" si="1"/>
        <v>159584.363153432</v>
      </c>
      <c r="J21" s="63">
        <f t="shared" si="2"/>
        <v>2118214.4100982905</v>
      </c>
      <c r="K21" s="64">
        <f t="shared" si="2"/>
        <v>1095908.8363842275</v>
      </c>
      <c r="L21" s="65">
        <f t="shared" si="2"/>
        <v>187338.16544098538</v>
      </c>
      <c r="M21" s="63">
        <f t="shared" si="0"/>
        <v>2690132.3008248289</v>
      </c>
      <c r="N21" s="64">
        <f t="shared" si="0"/>
        <v>1643863.2545763412</v>
      </c>
      <c r="O21" s="65">
        <f t="shared" si="0"/>
        <v>-187338.16544098538</v>
      </c>
      <c r="P21" s="61"/>
      <c r="Q21" s="33"/>
      <c r="R21" s="33"/>
    </row>
    <row r="22" spans="1:18">
      <c r="A22" s="6">
        <v>14</v>
      </c>
      <c r="B22" s="102">
        <v>44093</v>
      </c>
      <c r="C22" s="103">
        <v>1</v>
      </c>
      <c r="D22" s="104">
        <v>1.27</v>
      </c>
      <c r="E22" s="95">
        <v>-1</v>
      </c>
      <c r="F22" s="59">
        <v>-1</v>
      </c>
      <c r="G22" s="62">
        <f t="shared" si="1"/>
        <v>11147776.611515123</v>
      </c>
      <c r="H22" s="62">
        <f t="shared" si="1"/>
        <v>1689729.0688398289</v>
      </c>
      <c r="I22" s="62">
        <f t="shared" si="1"/>
        <v>73408.807050578718</v>
      </c>
      <c r="J22" s="63">
        <f t="shared" si="2"/>
        <v>3570885.8525436982</v>
      </c>
      <c r="K22" s="64">
        <f t="shared" si="2"/>
        <v>1983594.9938554517</v>
      </c>
      <c r="L22" s="65">
        <f t="shared" si="2"/>
        <v>86175.556102853283</v>
      </c>
      <c r="M22" s="63">
        <f t="shared" si="0"/>
        <v>4535025.0327304965</v>
      </c>
      <c r="N22" s="64">
        <f t="shared" si="0"/>
        <v>-1983594.9938554517</v>
      </c>
      <c r="O22" s="65">
        <f t="shared" si="0"/>
        <v>-86175.556102853283</v>
      </c>
      <c r="P22" s="33"/>
      <c r="Q22" s="33"/>
      <c r="R22" s="33"/>
    </row>
    <row r="23" spans="1:18">
      <c r="A23" s="6">
        <v>15</v>
      </c>
      <c r="B23" s="102">
        <v>44052</v>
      </c>
      <c r="C23" s="103">
        <v>2</v>
      </c>
      <c r="D23" s="104">
        <v>1.27</v>
      </c>
      <c r="E23" s="95">
        <v>1.5</v>
      </c>
      <c r="F23" s="60">
        <v>2</v>
      </c>
      <c r="G23" s="62">
        <f t="shared" si="1"/>
        <v>18792921.811692193</v>
      </c>
      <c r="H23" s="62">
        <f t="shared" si="1"/>
        <v>3058409.6146000903</v>
      </c>
      <c r="I23" s="62">
        <f t="shared" si="1"/>
        <v>152690.31866520375</v>
      </c>
      <c r="J23" s="63">
        <f t="shared" si="2"/>
        <v>6019799.3702181662</v>
      </c>
      <c r="K23" s="64">
        <f t="shared" si="2"/>
        <v>912453.69717350765</v>
      </c>
      <c r="L23" s="65">
        <f t="shared" si="2"/>
        <v>39640.755807312511</v>
      </c>
      <c r="M23" s="63">
        <f t="shared" si="0"/>
        <v>7645145.2001770707</v>
      </c>
      <c r="N23" s="64">
        <f t="shared" si="0"/>
        <v>1368680.5457602614</v>
      </c>
      <c r="O23" s="65">
        <f t="shared" si="0"/>
        <v>79281.511614625022</v>
      </c>
      <c r="P23" s="33"/>
      <c r="Q23" s="33"/>
      <c r="R23" s="33"/>
    </row>
    <row r="24" spans="1:18">
      <c r="A24" s="6">
        <v>16</v>
      </c>
      <c r="B24" s="102">
        <v>44024</v>
      </c>
      <c r="C24" s="103">
        <v>1</v>
      </c>
      <c r="D24" s="104">
        <v>1.27</v>
      </c>
      <c r="E24" s="95">
        <v>1.5</v>
      </c>
      <c r="F24" s="59">
        <v>-1</v>
      </c>
      <c r="G24" s="62">
        <f t="shared" si="1"/>
        <v>31681107.590150699</v>
      </c>
      <c r="H24" s="62">
        <f t="shared" si="1"/>
        <v>5535721.4024261637</v>
      </c>
      <c r="I24" s="62">
        <f t="shared" si="1"/>
        <v>70237.546585993725</v>
      </c>
      <c r="J24" s="63">
        <f t="shared" si="2"/>
        <v>10148177.778313784</v>
      </c>
      <c r="K24" s="64">
        <f t="shared" si="2"/>
        <v>1651541.191884049</v>
      </c>
      <c r="L24" s="65">
        <f t="shared" si="2"/>
        <v>82452.77207921003</v>
      </c>
      <c r="M24" s="63">
        <f t="shared" si="0"/>
        <v>12888185.778458506</v>
      </c>
      <c r="N24" s="64">
        <f t="shared" si="0"/>
        <v>2477311.7878260734</v>
      </c>
      <c r="O24" s="65">
        <f t="shared" si="0"/>
        <v>-82452.77207921003</v>
      </c>
      <c r="P24" s="33"/>
      <c r="Q24" s="33"/>
      <c r="R24" s="33"/>
    </row>
    <row r="25" spans="1:18">
      <c r="A25" s="6">
        <v>17</v>
      </c>
      <c r="B25" s="102">
        <v>44007</v>
      </c>
      <c r="C25" s="103">
        <v>1</v>
      </c>
      <c r="D25" s="104">
        <v>1.27</v>
      </c>
      <c r="E25" s="95">
        <v>-1</v>
      </c>
      <c r="F25" s="59">
        <v>-1</v>
      </c>
      <c r="G25" s="62">
        <f t="shared" si="1"/>
        <v>53408011.175476052</v>
      </c>
      <c r="H25" s="62">
        <f t="shared" si="1"/>
        <v>2546431.8451160355</v>
      </c>
      <c r="I25" s="62">
        <f t="shared" si="1"/>
        <v>32309.271429557113</v>
      </c>
      <c r="J25" s="63">
        <f t="shared" si="2"/>
        <v>17107798.098681379</v>
      </c>
      <c r="K25" s="64">
        <f t="shared" si="2"/>
        <v>2989289.5573101281</v>
      </c>
      <c r="L25" s="65">
        <f t="shared" si="2"/>
        <v>37928.275156436612</v>
      </c>
      <c r="M25" s="63">
        <f t="shared" ref="M25:O58" si="3">IF(D25="","",J25*D25)</f>
        <v>21726903.585325353</v>
      </c>
      <c r="N25" s="64">
        <f t="shared" si="3"/>
        <v>-2989289.5573101281</v>
      </c>
      <c r="O25" s="65">
        <f t="shared" si="3"/>
        <v>-37928.275156436612</v>
      </c>
      <c r="P25" s="33"/>
      <c r="Q25" s="33"/>
      <c r="R25" s="33"/>
    </row>
    <row r="26" spans="1:18">
      <c r="A26" s="6">
        <v>18</v>
      </c>
      <c r="B26" s="102">
        <v>43993</v>
      </c>
      <c r="C26" s="103">
        <v>2</v>
      </c>
      <c r="D26" s="104">
        <v>-1</v>
      </c>
      <c r="E26" s="95">
        <v>-1</v>
      </c>
      <c r="F26" s="59">
        <v>-1</v>
      </c>
      <c r="G26" s="62">
        <f t="shared" ref="G26:I41" si="4">IF(D26="","",G25+M26)</f>
        <v>24567685.140718985</v>
      </c>
      <c r="H26" s="62">
        <f t="shared" si="4"/>
        <v>1171358.6487533762</v>
      </c>
      <c r="I26" s="62">
        <f t="shared" si="4"/>
        <v>14862.264857596274</v>
      </c>
      <c r="J26" s="63">
        <f t="shared" ref="J26:L45" si="5">IF(G25="","",G25*$J$6/100)</f>
        <v>28840326.034757067</v>
      </c>
      <c r="K26" s="64">
        <f t="shared" si="5"/>
        <v>1375073.1963626593</v>
      </c>
      <c r="L26" s="65">
        <f t="shared" si="5"/>
        <v>17447.006571960839</v>
      </c>
      <c r="M26" s="63">
        <f t="shared" si="3"/>
        <v>-28840326.034757067</v>
      </c>
      <c r="N26" s="64">
        <f t="shared" si="3"/>
        <v>-1375073.1963626593</v>
      </c>
      <c r="O26" s="65">
        <f t="shared" si="3"/>
        <v>-17447.006571960839</v>
      </c>
      <c r="P26" s="33"/>
      <c r="Q26" s="33"/>
      <c r="R26" s="33"/>
    </row>
    <row r="27" spans="1:18">
      <c r="A27" s="6">
        <v>19</v>
      </c>
      <c r="B27" s="102">
        <v>43951</v>
      </c>
      <c r="C27" s="103">
        <v>1</v>
      </c>
      <c r="D27" s="104">
        <v>1.27</v>
      </c>
      <c r="E27" s="95">
        <v>1.5</v>
      </c>
      <c r="F27" s="60">
        <v>2</v>
      </c>
      <c r="G27" s="62">
        <f t="shared" si="4"/>
        <v>41416203.610224068</v>
      </c>
      <c r="H27" s="62">
        <f t="shared" si="4"/>
        <v>2120159.1542436108</v>
      </c>
      <c r="I27" s="62">
        <f t="shared" si="4"/>
        <v>30913.510903800248</v>
      </c>
      <c r="J27" s="63">
        <f t="shared" si="5"/>
        <v>13266549.975988252</v>
      </c>
      <c r="K27" s="64">
        <f t="shared" si="5"/>
        <v>632533.67032682314</v>
      </c>
      <c r="L27" s="65">
        <f t="shared" si="5"/>
        <v>8025.6230231019881</v>
      </c>
      <c r="M27" s="63">
        <f t="shared" si="3"/>
        <v>16848518.469505079</v>
      </c>
      <c r="N27" s="64">
        <f t="shared" si="3"/>
        <v>948800.5054902347</v>
      </c>
      <c r="O27" s="65">
        <f t="shared" si="3"/>
        <v>16051.246046203976</v>
      </c>
      <c r="P27" s="33"/>
      <c r="Q27" s="33"/>
      <c r="R27" s="33"/>
    </row>
    <row r="28" spans="1:18">
      <c r="A28" s="6">
        <v>20</v>
      </c>
      <c r="B28" s="102">
        <v>43943</v>
      </c>
      <c r="C28" s="103">
        <v>2</v>
      </c>
      <c r="D28" s="104">
        <v>-1</v>
      </c>
      <c r="E28" s="95">
        <v>-1</v>
      </c>
      <c r="F28" s="59">
        <v>-1</v>
      </c>
      <c r="G28" s="62">
        <f t="shared" si="4"/>
        <v>19051453.66070307</v>
      </c>
      <c r="H28" s="62">
        <f t="shared" si="4"/>
        <v>975273.210952061</v>
      </c>
      <c r="I28" s="62">
        <f t="shared" si="4"/>
        <v>14220.215015748116</v>
      </c>
      <c r="J28" s="63">
        <f t="shared" si="5"/>
        <v>22364749.949520998</v>
      </c>
      <c r="K28" s="64">
        <f t="shared" si="5"/>
        <v>1144885.9432915498</v>
      </c>
      <c r="L28" s="65">
        <f t="shared" si="5"/>
        <v>16693.295888052133</v>
      </c>
      <c r="M28" s="63">
        <f t="shared" si="3"/>
        <v>-22364749.949520998</v>
      </c>
      <c r="N28" s="64">
        <f t="shared" si="3"/>
        <v>-1144885.9432915498</v>
      </c>
      <c r="O28" s="65">
        <f t="shared" si="3"/>
        <v>-16693.295888052133</v>
      </c>
      <c r="P28" s="33"/>
      <c r="Q28" s="33"/>
      <c r="R28" s="33"/>
    </row>
    <row r="29" spans="1:18">
      <c r="A29" s="6">
        <v>21</v>
      </c>
      <c r="B29" s="102">
        <v>43911</v>
      </c>
      <c r="C29" s="103">
        <v>2</v>
      </c>
      <c r="D29" s="104">
        <v>1.27</v>
      </c>
      <c r="E29" s="95">
        <v>1.5</v>
      </c>
      <c r="F29" s="59">
        <v>2</v>
      </c>
      <c r="G29" s="62">
        <f t="shared" si="4"/>
        <v>32116940.581213236</v>
      </c>
      <c r="H29" s="62">
        <f t="shared" si="4"/>
        <v>1765244.5118232304</v>
      </c>
      <c r="I29" s="62">
        <f t="shared" si="4"/>
        <v>29578.047232756078</v>
      </c>
      <c r="J29" s="63">
        <f t="shared" si="5"/>
        <v>10287784.976779658</v>
      </c>
      <c r="K29" s="64">
        <f t="shared" si="5"/>
        <v>526647.53391411295</v>
      </c>
      <c r="L29" s="65">
        <f t="shared" si="5"/>
        <v>7678.9161085039823</v>
      </c>
      <c r="M29" s="63">
        <f t="shared" si="3"/>
        <v>13065486.920510165</v>
      </c>
      <c r="N29" s="64">
        <f t="shared" si="3"/>
        <v>789971.30087116943</v>
      </c>
      <c r="O29" s="65">
        <f t="shared" si="3"/>
        <v>15357.832217007965</v>
      </c>
      <c r="P29" s="33"/>
      <c r="Q29" s="33"/>
      <c r="R29" s="33"/>
    </row>
    <row r="30" spans="1:18">
      <c r="A30" s="6">
        <v>22</v>
      </c>
      <c r="B30" s="102">
        <v>43886</v>
      </c>
      <c r="C30" s="103">
        <v>1</v>
      </c>
      <c r="D30" s="104">
        <v>1.27</v>
      </c>
      <c r="E30" s="95">
        <v>1.5</v>
      </c>
      <c r="F30" s="60">
        <v>2</v>
      </c>
      <c r="G30" s="62">
        <f t="shared" si="4"/>
        <v>54142738.431809276</v>
      </c>
      <c r="H30" s="62">
        <f t="shared" si="4"/>
        <v>3195092.5664000469</v>
      </c>
      <c r="I30" s="62">
        <f t="shared" si="4"/>
        <v>61522.338244132639</v>
      </c>
      <c r="J30" s="63">
        <f t="shared" si="5"/>
        <v>17343147.913855147</v>
      </c>
      <c r="K30" s="64">
        <f t="shared" si="5"/>
        <v>953232.03638454434</v>
      </c>
      <c r="L30" s="65">
        <f t="shared" si="5"/>
        <v>15972.145505688281</v>
      </c>
      <c r="M30" s="63">
        <f t="shared" si="3"/>
        <v>22025797.850596037</v>
      </c>
      <c r="N30" s="64">
        <f t="shared" si="3"/>
        <v>1429848.0545768165</v>
      </c>
      <c r="O30" s="65">
        <f t="shared" si="3"/>
        <v>31944.291011376561</v>
      </c>
      <c r="P30" s="33"/>
      <c r="Q30" s="33"/>
      <c r="R30" s="33"/>
    </row>
    <row r="31" spans="1:18">
      <c r="A31" s="6">
        <v>23</v>
      </c>
      <c r="B31" s="102">
        <v>43872</v>
      </c>
      <c r="C31" s="103">
        <v>2</v>
      </c>
      <c r="D31" s="104">
        <v>-1</v>
      </c>
      <c r="E31" s="95">
        <v>-1</v>
      </c>
      <c r="F31" s="59">
        <v>-1</v>
      </c>
      <c r="G31" s="62">
        <f t="shared" si="4"/>
        <v>24905659.678632267</v>
      </c>
      <c r="H31" s="62">
        <f t="shared" si="4"/>
        <v>1469742.5805440217</v>
      </c>
      <c r="I31" s="62">
        <f t="shared" si="4"/>
        <v>28300.275592301012</v>
      </c>
      <c r="J31" s="63">
        <f t="shared" si="5"/>
        <v>29237078.75317701</v>
      </c>
      <c r="K31" s="64">
        <f t="shared" si="5"/>
        <v>1725349.9858560252</v>
      </c>
      <c r="L31" s="65">
        <f t="shared" si="5"/>
        <v>33222.062651831628</v>
      </c>
      <c r="M31" s="63">
        <f t="shared" si="3"/>
        <v>-29237078.75317701</v>
      </c>
      <c r="N31" s="64">
        <f t="shared" si="3"/>
        <v>-1725349.9858560252</v>
      </c>
      <c r="O31" s="65">
        <f t="shared" si="3"/>
        <v>-33222.062651831628</v>
      </c>
      <c r="P31" s="33"/>
      <c r="Q31" s="33"/>
      <c r="R31" s="33"/>
    </row>
    <row r="32" spans="1:18">
      <c r="A32" s="6">
        <v>24</v>
      </c>
      <c r="B32" s="102">
        <v>43865</v>
      </c>
      <c r="C32" s="103">
        <v>2</v>
      </c>
      <c r="D32" s="104">
        <v>1.27</v>
      </c>
      <c r="E32" s="95">
        <v>1.5</v>
      </c>
      <c r="F32" s="59">
        <v>2</v>
      </c>
      <c r="G32" s="62">
        <f t="shared" si="4"/>
        <v>41985961.08623828</v>
      </c>
      <c r="H32" s="62">
        <f t="shared" si="4"/>
        <v>2660234.0707846791</v>
      </c>
      <c r="I32" s="62">
        <f t="shared" si="4"/>
        <v>58864.573231986098</v>
      </c>
      <c r="J32" s="63">
        <f t="shared" si="5"/>
        <v>13449056.226461425</v>
      </c>
      <c r="K32" s="64">
        <f t="shared" si="5"/>
        <v>793660.99349377165</v>
      </c>
      <c r="L32" s="65">
        <f t="shared" si="5"/>
        <v>15282.148819842545</v>
      </c>
      <c r="M32" s="63">
        <f t="shared" si="3"/>
        <v>17080301.407606009</v>
      </c>
      <c r="N32" s="64">
        <f t="shared" si="3"/>
        <v>1190491.4902406575</v>
      </c>
      <c r="O32" s="65">
        <f t="shared" si="3"/>
        <v>30564.29763968509</v>
      </c>
      <c r="P32" s="33"/>
      <c r="Q32" s="33"/>
      <c r="R32" s="33"/>
    </row>
    <row r="33" spans="1:18">
      <c r="A33" s="6">
        <v>25</v>
      </c>
      <c r="B33" s="102">
        <v>43847</v>
      </c>
      <c r="C33" s="103">
        <v>1</v>
      </c>
      <c r="D33" s="104">
        <v>1.27</v>
      </c>
      <c r="E33" s="95">
        <v>1.5</v>
      </c>
      <c r="F33" s="59">
        <v>2</v>
      </c>
      <c r="G33" s="62">
        <f t="shared" si="4"/>
        <v>70779933.199180484</v>
      </c>
      <c r="H33" s="62">
        <f t="shared" si="4"/>
        <v>4815023.6681202687</v>
      </c>
      <c r="I33" s="62">
        <f t="shared" si="4"/>
        <v>122438.31232253107</v>
      </c>
      <c r="J33" s="63">
        <f t="shared" si="5"/>
        <v>22672418.986568671</v>
      </c>
      <c r="K33" s="64">
        <f t="shared" si="5"/>
        <v>1436526.3982237268</v>
      </c>
      <c r="L33" s="65">
        <f t="shared" si="5"/>
        <v>31786.86954527249</v>
      </c>
      <c r="M33" s="63">
        <f t="shared" si="3"/>
        <v>28793972.112942211</v>
      </c>
      <c r="N33" s="64">
        <f t="shared" si="3"/>
        <v>2154789.59733559</v>
      </c>
      <c r="O33" s="65">
        <f t="shared" si="3"/>
        <v>63573.739090544979</v>
      </c>
      <c r="P33" s="33"/>
      <c r="Q33" s="33"/>
      <c r="R33" s="33"/>
    </row>
    <row r="34" spans="1:18">
      <c r="A34" s="6">
        <v>26</v>
      </c>
      <c r="B34" s="229">
        <v>43454</v>
      </c>
      <c r="C34" s="103">
        <v>1</v>
      </c>
      <c r="D34" s="104">
        <v>-1</v>
      </c>
      <c r="E34" s="95">
        <v>-1</v>
      </c>
      <c r="F34" s="59">
        <v>-1</v>
      </c>
      <c r="G34" s="62">
        <f t="shared" si="4"/>
        <v>32558769.271623023</v>
      </c>
      <c r="H34" s="62">
        <f t="shared" si="4"/>
        <v>2214910.8873353237</v>
      </c>
      <c r="I34" s="62">
        <f t="shared" si="4"/>
        <v>56321.623668364293</v>
      </c>
      <c r="J34" s="63">
        <f t="shared" si="5"/>
        <v>38221163.927557461</v>
      </c>
      <c r="K34" s="64">
        <f t="shared" si="5"/>
        <v>2600112.780784945</v>
      </c>
      <c r="L34" s="65">
        <f t="shared" si="5"/>
        <v>66116.688654166777</v>
      </c>
      <c r="M34" s="63">
        <f t="shared" si="3"/>
        <v>-38221163.927557461</v>
      </c>
      <c r="N34" s="64">
        <f t="shared" si="3"/>
        <v>-2600112.780784945</v>
      </c>
      <c r="O34" s="65">
        <f t="shared" si="3"/>
        <v>-66116.688654166777</v>
      </c>
      <c r="P34" s="33"/>
      <c r="Q34" s="33"/>
      <c r="R34" s="33"/>
    </row>
    <row r="35" spans="1:18">
      <c r="A35" s="6">
        <v>27</v>
      </c>
      <c r="B35" s="102">
        <v>44182</v>
      </c>
      <c r="C35" s="103">
        <v>1</v>
      </c>
      <c r="D35" s="104">
        <v>1.27</v>
      </c>
      <c r="E35" s="95">
        <v>1.5</v>
      </c>
      <c r="F35" s="60">
        <v>2</v>
      </c>
      <c r="G35" s="62">
        <f t="shared" si="4"/>
        <v>54887573.238102093</v>
      </c>
      <c r="H35" s="62">
        <f t="shared" si="4"/>
        <v>4008988.7060769359</v>
      </c>
      <c r="I35" s="62">
        <f t="shared" si="4"/>
        <v>117148.97723019772</v>
      </c>
      <c r="J35" s="63">
        <f t="shared" si="5"/>
        <v>17581735.406676434</v>
      </c>
      <c r="K35" s="64">
        <f t="shared" si="5"/>
        <v>1196051.8791610748</v>
      </c>
      <c r="L35" s="65">
        <f t="shared" si="5"/>
        <v>30413.676780916718</v>
      </c>
      <c r="M35" s="63">
        <f t="shared" si="3"/>
        <v>22328803.96647907</v>
      </c>
      <c r="N35" s="64">
        <f t="shared" si="3"/>
        <v>1794077.8187416121</v>
      </c>
      <c r="O35" s="65">
        <f t="shared" si="3"/>
        <v>60827.353561833435</v>
      </c>
      <c r="P35" s="33"/>
      <c r="Q35" s="33"/>
      <c r="R35" s="33"/>
    </row>
    <row r="36" spans="1:18">
      <c r="A36" s="6">
        <v>28</v>
      </c>
      <c r="B36" s="102">
        <v>44133</v>
      </c>
      <c r="C36" s="103">
        <v>2</v>
      </c>
      <c r="D36" s="104">
        <v>1.27</v>
      </c>
      <c r="E36" s="95">
        <v>1.5</v>
      </c>
      <c r="F36" s="59">
        <v>2</v>
      </c>
      <c r="G36" s="62">
        <f t="shared" si="4"/>
        <v>92529470.964792505</v>
      </c>
      <c r="H36" s="62">
        <f t="shared" si="4"/>
        <v>7256269.5579992542</v>
      </c>
      <c r="I36" s="62">
        <f t="shared" si="4"/>
        <v>243669.87263881124</v>
      </c>
      <c r="J36" s="63">
        <f t="shared" si="5"/>
        <v>29639289.548575129</v>
      </c>
      <c r="K36" s="64">
        <f t="shared" si="5"/>
        <v>2164853.9012815454</v>
      </c>
      <c r="L36" s="65">
        <f t="shared" si="5"/>
        <v>63260.447704306767</v>
      </c>
      <c r="M36" s="63">
        <f t="shared" si="3"/>
        <v>37641897.726690412</v>
      </c>
      <c r="N36" s="64">
        <f t="shared" si="3"/>
        <v>3247280.8519223183</v>
      </c>
      <c r="O36" s="65">
        <f t="shared" si="3"/>
        <v>126520.89540861353</v>
      </c>
      <c r="P36" s="33"/>
      <c r="Q36" s="33"/>
      <c r="R36" s="33"/>
    </row>
    <row r="37" spans="1:18">
      <c r="A37" s="6">
        <v>29</v>
      </c>
      <c r="B37" s="102">
        <v>44101</v>
      </c>
      <c r="C37" s="103">
        <v>2</v>
      </c>
      <c r="D37" s="104">
        <v>1.27</v>
      </c>
      <c r="E37" s="95">
        <v>1.5</v>
      </c>
      <c r="F37" s="59">
        <v>2</v>
      </c>
      <c r="G37" s="62">
        <f t="shared" si="4"/>
        <v>155986182.15244719</v>
      </c>
      <c r="H37" s="62">
        <f t="shared" si="4"/>
        <v>13133847.899978651</v>
      </c>
      <c r="I37" s="62">
        <f t="shared" si="4"/>
        <v>506833.33508872741</v>
      </c>
      <c r="J37" s="63">
        <f t="shared" si="5"/>
        <v>49965914.320987947</v>
      </c>
      <c r="K37" s="64">
        <f t="shared" si="5"/>
        <v>3918385.5613195975</v>
      </c>
      <c r="L37" s="65">
        <f t="shared" si="5"/>
        <v>131581.73122495809</v>
      </c>
      <c r="M37" s="63">
        <f t="shared" si="3"/>
        <v>63456711.187654696</v>
      </c>
      <c r="N37" s="64">
        <f t="shared" si="3"/>
        <v>5877578.3419793965</v>
      </c>
      <c r="O37" s="65">
        <f t="shared" si="3"/>
        <v>263163.46244991617</v>
      </c>
      <c r="P37" s="33"/>
      <c r="Q37" s="33"/>
      <c r="R37" s="33"/>
    </row>
    <row r="38" spans="1:18">
      <c r="A38" s="6">
        <v>30</v>
      </c>
      <c r="B38" s="102">
        <v>44087</v>
      </c>
      <c r="C38" s="103">
        <v>1</v>
      </c>
      <c r="D38" s="104">
        <v>1.27</v>
      </c>
      <c r="E38" s="95">
        <v>1.5</v>
      </c>
      <c r="F38" s="60">
        <v>2</v>
      </c>
      <c r="G38" s="62">
        <f t="shared" si="4"/>
        <v>262961505.87259549</v>
      </c>
      <c r="H38" s="62">
        <f t="shared" si="4"/>
        <v>23772264.698961359</v>
      </c>
      <c r="I38" s="62">
        <f t="shared" si="4"/>
        <v>1054213.3369845529</v>
      </c>
      <c r="J38" s="63">
        <f t="shared" si="5"/>
        <v>84232538.362321481</v>
      </c>
      <c r="K38" s="64">
        <f t="shared" si="5"/>
        <v>7092277.8659884715</v>
      </c>
      <c r="L38" s="65">
        <f t="shared" si="5"/>
        <v>273690.00094791281</v>
      </c>
      <c r="M38" s="63">
        <f t="shared" si="3"/>
        <v>106975323.72014828</v>
      </c>
      <c r="N38" s="64">
        <f t="shared" si="3"/>
        <v>10638416.798982708</v>
      </c>
      <c r="O38" s="65">
        <f t="shared" si="3"/>
        <v>547380.00189582561</v>
      </c>
      <c r="P38" s="33"/>
      <c r="Q38" s="33"/>
      <c r="R38" s="33"/>
    </row>
    <row r="39" spans="1:18">
      <c r="A39" s="6">
        <v>31</v>
      </c>
      <c r="B39" s="102">
        <v>43987</v>
      </c>
      <c r="C39" s="103">
        <v>1</v>
      </c>
      <c r="D39" s="104">
        <v>1.27</v>
      </c>
      <c r="E39" s="95">
        <v>1.5</v>
      </c>
      <c r="F39" s="59">
        <v>-1</v>
      </c>
      <c r="G39" s="62">
        <f t="shared" si="4"/>
        <v>443300506.60002148</v>
      </c>
      <c r="H39" s="62">
        <f t="shared" si="4"/>
        <v>43027799.105120063</v>
      </c>
      <c r="I39" s="62">
        <f t="shared" si="4"/>
        <v>484938.1350128944</v>
      </c>
      <c r="J39" s="63">
        <f t="shared" si="5"/>
        <v>141999213.17120159</v>
      </c>
      <c r="K39" s="64">
        <f t="shared" si="5"/>
        <v>12837022.937439134</v>
      </c>
      <c r="L39" s="65">
        <f t="shared" si="5"/>
        <v>569275.20197165851</v>
      </c>
      <c r="M39" s="63">
        <f t="shared" si="3"/>
        <v>180339000.72742602</v>
      </c>
      <c r="N39" s="64">
        <f t="shared" si="3"/>
        <v>19255534.406158701</v>
      </c>
      <c r="O39" s="65">
        <f t="shared" si="3"/>
        <v>-569275.20197165851</v>
      </c>
      <c r="P39" s="33"/>
      <c r="Q39" s="33"/>
      <c r="R39" s="33"/>
    </row>
    <row r="40" spans="1:18">
      <c r="A40" s="6">
        <v>32</v>
      </c>
      <c r="B40" s="102">
        <v>43987</v>
      </c>
      <c r="C40" s="103">
        <v>2</v>
      </c>
      <c r="D40" s="104">
        <v>-1</v>
      </c>
      <c r="E40" s="95">
        <v>-1</v>
      </c>
      <c r="F40" s="59">
        <v>-1</v>
      </c>
      <c r="G40" s="62">
        <f t="shared" si="4"/>
        <v>203918233.03600988</v>
      </c>
      <c r="H40" s="62">
        <f t="shared" si="4"/>
        <v>19792787.588355232</v>
      </c>
      <c r="I40" s="62">
        <f t="shared" si="4"/>
        <v>223071.54210593144</v>
      </c>
      <c r="J40" s="63">
        <f t="shared" si="5"/>
        <v>239382273.5640116</v>
      </c>
      <c r="K40" s="64">
        <f t="shared" si="5"/>
        <v>23235011.516764831</v>
      </c>
      <c r="L40" s="65">
        <f t="shared" si="5"/>
        <v>261866.59290696296</v>
      </c>
      <c r="M40" s="63">
        <f t="shared" si="3"/>
        <v>-239382273.5640116</v>
      </c>
      <c r="N40" s="64">
        <f t="shared" si="3"/>
        <v>-23235011.516764831</v>
      </c>
      <c r="O40" s="65">
        <f t="shared" si="3"/>
        <v>-261866.59290696296</v>
      </c>
      <c r="P40" s="33"/>
      <c r="Q40" s="33"/>
      <c r="R40" s="33"/>
    </row>
    <row r="41" spans="1:18">
      <c r="A41" s="6">
        <v>33</v>
      </c>
      <c r="B41" s="102">
        <v>43958</v>
      </c>
      <c r="C41" s="103">
        <v>2</v>
      </c>
      <c r="D41" s="104">
        <v>1.27</v>
      </c>
      <c r="E41" s="95">
        <v>-1</v>
      </c>
      <c r="F41" s="59">
        <v>-1</v>
      </c>
      <c r="G41" s="62">
        <f t="shared" si="4"/>
        <v>343765357.25210547</v>
      </c>
      <c r="H41" s="62">
        <f t="shared" si="4"/>
        <v>9104682.290643407</v>
      </c>
      <c r="I41" s="62">
        <f t="shared" si="4"/>
        <v>102612.90936872846</v>
      </c>
      <c r="J41" s="63">
        <f t="shared" si="5"/>
        <v>110115845.83944534</v>
      </c>
      <c r="K41" s="64">
        <f t="shared" si="5"/>
        <v>10688105.297711825</v>
      </c>
      <c r="L41" s="65">
        <f t="shared" si="5"/>
        <v>120458.63273720298</v>
      </c>
      <c r="M41" s="63">
        <f t="shared" si="3"/>
        <v>139847124.21609557</v>
      </c>
      <c r="N41" s="64">
        <f t="shared" si="3"/>
        <v>-10688105.297711825</v>
      </c>
      <c r="O41" s="65">
        <f t="shared" si="3"/>
        <v>-120458.63273720298</v>
      </c>
      <c r="P41" s="33"/>
      <c r="Q41" s="33"/>
      <c r="R41" s="33"/>
    </row>
    <row r="42" spans="1:18">
      <c r="A42" s="6">
        <v>34</v>
      </c>
      <c r="B42" s="102">
        <v>43954</v>
      </c>
      <c r="C42" s="103">
        <v>2</v>
      </c>
      <c r="D42" s="104">
        <v>1.27</v>
      </c>
      <c r="E42" s="95">
        <v>1.5</v>
      </c>
      <c r="F42" s="60">
        <v>2</v>
      </c>
      <c r="G42" s="62">
        <f t="shared" ref="G42:I42" si="6">IF(D42="","",G41+M42)</f>
        <v>579519639.2555995</v>
      </c>
      <c r="H42" s="62">
        <f t="shared" si="6"/>
        <v>16479474.946064567</v>
      </c>
      <c r="I42" s="62">
        <f t="shared" si="6"/>
        <v>213434.85148695519</v>
      </c>
      <c r="J42" s="63">
        <f t="shared" si="5"/>
        <v>185633292.91613698</v>
      </c>
      <c r="K42" s="64">
        <f t="shared" si="5"/>
        <v>4916528.4369474398</v>
      </c>
      <c r="L42" s="65">
        <f t="shared" si="5"/>
        <v>55410.97105911337</v>
      </c>
      <c r="M42" s="63">
        <f>IF(D42="","",J42*D42)</f>
        <v>235754282.00349396</v>
      </c>
      <c r="N42" s="64">
        <f t="shared" si="3"/>
        <v>7374792.6554211602</v>
      </c>
      <c r="O42" s="65">
        <f t="shared" si="3"/>
        <v>110821.94211822674</v>
      </c>
      <c r="P42" s="33"/>
      <c r="Q42" s="33"/>
      <c r="R42" s="33"/>
    </row>
    <row r="43" spans="1:18">
      <c r="A43" s="3">
        <v>35</v>
      </c>
      <c r="B43" s="102">
        <v>43896</v>
      </c>
      <c r="C43" s="103">
        <v>1</v>
      </c>
      <c r="D43" s="104">
        <v>1.27</v>
      </c>
      <c r="E43" s="95">
        <v>1.5</v>
      </c>
      <c r="F43" s="59">
        <v>2</v>
      </c>
      <c r="G43" s="62">
        <f>IF(D43="","",G42+M43)</f>
        <v>976954207.85708964</v>
      </c>
      <c r="H43" s="62">
        <f>IF(E43="","",H42+N43)</f>
        <v>29827849.652376868</v>
      </c>
      <c r="I43" s="62">
        <f>IF(F43="","",I42+O43)</f>
        <v>443944.49109286675</v>
      </c>
      <c r="J43" s="63">
        <f t="shared" si="5"/>
        <v>312940605.19802374</v>
      </c>
      <c r="K43" s="64">
        <f t="shared" si="5"/>
        <v>8898916.4708748665</v>
      </c>
      <c r="L43" s="65">
        <f t="shared" si="5"/>
        <v>115254.8198029558</v>
      </c>
      <c r="M43" s="63">
        <f t="shared" si="3"/>
        <v>397434568.60149014</v>
      </c>
      <c r="N43" s="64">
        <f t="shared" si="3"/>
        <v>13348374.706312299</v>
      </c>
      <c r="O43" s="65">
        <f t="shared" si="3"/>
        <v>230509.63960591159</v>
      </c>
    </row>
    <row r="44" spans="1:18">
      <c r="A44" s="6">
        <v>36</v>
      </c>
      <c r="B44" s="102">
        <v>43888</v>
      </c>
      <c r="C44" s="103">
        <v>2</v>
      </c>
      <c r="D44" s="104">
        <v>1.27</v>
      </c>
      <c r="E44" s="95">
        <v>1.5</v>
      </c>
      <c r="F44" s="60">
        <v>2</v>
      </c>
      <c r="G44" s="62">
        <f t="shared" ref="G44:I57" si="7">IF(D44="","",G43+M44)</f>
        <v>1646949403.6054816</v>
      </c>
      <c r="H44" s="62">
        <f t="shared" si="7"/>
        <v>53988407.870802134</v>
      </c>
      <c r="I44" s="62">
        <f t="shared" si="7"/>
        <v>923404.54147316283</v>
      </c>
      <c r="J44" s="63">
        <f t="shared" si="5"/>
        <v>527555272.24282837</v>
      </c>
      <c r="K44" s="64">
        <f t="shared" si="5"/>
        <v>16107038.812283508</v>
      </c>
      <c r="L44" s="65">
        <f t="shared" si="5"/>
        <v>239730.02519014807</v>
      </c>
      <c r="M44" s="63">
        <f>IF(D44="","",J44*D44)</f>
        <v>669995195.74839199</v>
      </c>
      <c r="N44" s="64">
        <f t="shared" si="3"/>
        <v>24160558.218425263</v>
      </c>
      <c r="O44" s="65">
        <f t="shared" si="3"/>
        <v>479460.05038029613</v>
      </c>
    </row>
    <row r="45" spans="1:18">
      <c r="A45" s="6">
        <v>37</v>
      </c>
      <c r="B45" s="102">
        <v>43848</v>
      </c>
      <c r="C45" s="103">
        <v>1</v>
      </c>
      <c r="D45" s="104">
        <v>1.27</v>
      </c>
      <c r="E45" s="95">
        <v>1.5</v>
      </c>
      <c r="F45" s="60">
        <v>2</v>
      </c>
      <c r="G45" s="62">
        <f t="shared" si="7"/>
        <v>2776427304.5981207</v>
      </c>
      <c r="H45" s="62">
        <f t="shared" si="7"/>
        <v>97719018.246151865</v>
      </c>
      <c r="I45" s="62">
        <f t="shared" si="7"/>
        <v>1920681.4462641785</v>
      </c>
      <c r="J45" s="63">
        <f t="shared" si="5"/>
        <v>889352677.94696009</v>
      </c>
      <c r="K45" s="64">
        <f t="shared" si="5"/>
        <v>29153740.250233155</v>
      </c>
      <c r="L45" s="65">
        <f t="shared" si="5"/>
        <v>498638.45239550789</v>
      </c>
      <c r="M45" s="63">
        <f t="shared" si="3"/>
        <v>1129477900.9926393</v>
      </c>
      <c r="N45" s="64">
        <f t="shared" si="3"/>
        <v>43730610.37534973</v>
      </c>
      <c r="O45" s="65">
        <f t="shared" si="3"/>
        <v>997276.90479101578</v>
      </c>
    </row>
    <row r="46" spans="1:18">
      <c r="A46" s="6">
        <v>38</v>
      </c>
      <c r="B46" s="102">
        <v>43835</v>
      </c>
      <c r="C46" s="103">
        <v>1</v>
      </c>
      <c r="D46" s="104">
        <v>-1</v>
      </c>
      <c r="E46" s="95">
        <v>-1</v>
      </c>
      <c r="F46" s="59">
        <v>-1</v>
      </c>
      <c r="G46" s="62">
        <f t="shared" si="7"/>
        <v>1277156560.1151354</v>
      </c>
      <c r="H46" s="62">
        <f t="shared" si="7"/>
        <v>44950748.393229857</v>
      </c>
      <c r="I46" s="62">
        <f t="shared" si="7"/>
        <v>883513.46528152213</v>
      </c>
      <c r="J46" s="63">
        <f t="shared" ref="J46:L56" si="8">IF(G45="","",G45*$J$6/100)</f>
        <v>1499270744.4829853</v>
      </c>
      <c r="K46" s="64">
        <f t="shared" si="8"/>
        <v>52768269.852922007</v>
      </c>
      <c r="L46" s="65">
        <f t="shared" si="8"/>
        <v>1037167.9809826564</v>
      </c>
      <c r="M46" s="63">
        <f t="shared" si="3"/>
        <v>-1499270744.4829853</v>
      </c>
      <c r="N46" s="64">
        <f t="shared" si="3"/>
        <v>-52768269.852922007</v>
      </c>
      <c r="O46" s="65">
        <f t="shared" si="3"/>
        <v>-1037167.9809826564</v>
      </c>
    </row>
    <row r="47" spans="1:18">
      <c r="A47" s="6">
        <v>39</v>
      </c>
      <c r="B47" s="102">
        <v>43832</v>
      </c>
      <c r="C47" s="103">
        <v>1</v>
      </c>
      <c r="D47" s="104">
        <v>1.27</v>
      </c>
      <c r="E47" s="95">
        <v>-1</v>
      </c>
      <c r="F47" s="59">
        <v>-1</v>
      </c>
      <c r="G47" s="62">
        <f t="shared" si="7"/>
        <v>2153030529.0420952</v>
      </c>
      <c r="H47" s="62">
        <f t="shared" si="7"/>
        <v>20677344.260885734</v>
      </c>
      <c r="I47" s="62">
        <f t="shared" si="7"/>
        <v>406416.19402950018</v>
      </c>
      <c r="J47" s="63">
        <f t="shared" si="8"/>
        <v>689664542.4621731</v>
      </c>
      <c r="K47" s="64">
        <f t="shared" si="8"/>
        <v>24273404.132344123</v>
      </c>
      <c r="L47" s="65">
        <f t="shared" si="8"/>
        <v>477097.27125202195</v>
      </c>
      <c r="M47" s="63">
        <f t="shared" si="3"/>
        <v>875873968.92695987</v>
      </c>
      <c r="N47" s="64">
        <f t="shared" si="3"/>
        <v>-24273404.132344123</v>
      </c>
      <c r="O47" s="65">
        <f t="shared" si="3"/>
        <v>-477097.27125202195</v>
      </c>
    </row>
    <row r="48" spans="1:18">
      <c r="A48" s="6">
        <v>40</v>
      </c>
      <c r="B48" s="229">
        <v>43083</v>
      </c>
      <c r="C48" s="103">
        <v>1</v>
      </c>
      <c r="D48" s="104">
        <v>1.27</v>
      </c>
      <c r="E48" s="95">
        <v>1.5</v>
      </c>
      <c r="F48" s="60">
        <v>2</v>
      </c>
      <c r="G48" s="62">
        <f t="shared" si="7"/>
        <v>3629578865.8591642</v>
      </c>
      <c r="H48" s="62">
        <f t="shared" si="7"/>
        <v>37425993.112203181</v>
      </c>
      <c r="I48" s="62">
        <f t="shared" si="7"/>
        <v>845345.68358136038</v>
      </c>
      <c r="J48" s="63">
        <f t="shared" si="8"/>
        <v>1162636485.6827314</v>
      </c>
      <c r="K48" s="64">
        <f t="shared" si="8"/>
        <v>11165765.900878295</v>
      </c>
      <c r="L48" s="65">
        <f t="shared" si="8"/>
        <v>219464.74477593007</v>
      </c>
      <c r="M48" s="63">
        <f t="shared" si="3"/>
        <v>1476548336.8170688</v>
      </c>
      <c r="N48" s="64">
        <f t="shared" si="3"/>
        <v>16748648.851317443</v>
      </c>
      <c r="O48" s="65">
        <f t="shared" si="3"/>
        <v>438929.48955186014</v>
      </c>
    </row>
    <row r="49" spans="1:15">
      <c r="A49" s="6">
        <v>41</v>
      </c>
      <c r="B49" s="102">
        <v>44123</v>
      </c>
      <c r="C49" s="103">
        <v>2</v>
      </c>
      <c r="D49" s="104">
        <v>-1</v>
      </c>
      <c r="E49" s="95">
        <v>-1</v>
      </c>
      <c r="F49" s="59">
        <v>-1</v>
      </c>
      <c r="G49" s="62">
        <f t="shared" si="7"/>
        <v>1669606278.2952156</v>
      </c>
      <c r="H49" s="62">
        <f t="shared" si="7"/>
        <v>17215956.831613462</v>
      </c>
      <c r="I49" s="62">
        <f t="shared" si="7"/>
        <v>388859.01444742578</v>
      </c>
      <c r="J49" s="63">
        <f t="shared" si="8"/>
        <v>1959972587.5639486</v>
      </c>
      <c r="K49" s="64">
        <f t="shared" si="8"/>
        <v>20210036.280589718</v>
      </c>
      <c r="L49" s="65">
        <f t="shared" si="8"/>
        <v>456486.6691339346</v>
      </c>
      <c r="M49" s="63">
        <f t="shared" si="3"/>
        <v>-1959972587.5639486</v>
      </c>
      <c r="N49" s="64">
        <f t="shared" si="3"/>
        <v>-20210036.280589718</v>
      </c>
      <c r="O49" s="65">
        <f t="shared" si="3"/>
        <v>-456486.6691339346</v>
      </c>
    </row>
    <row r="50" spans="1:15">
      <c r="A50" s="6">
        <v>42</v>
      </c>
      <c r="B50" s="102">
        <v>44117</v>
      </c>
      <c r="C50" s="103">
        <v>1</v>
      </c>
      <c r="D50" s="104">
        <v>-1</v>
      </c>
      <c r="E50" s="95">
        <v>-1</v>
      </c>
      <c r="F50" s="59">
        <v>-1</v>
      </c>
      <c r="G50" s="62">
        <f t="shared" si="7"/>
        <v>768018888.01579905</v>
      </c>
      <c r="H50" s="62">
        <f t="shared" si="7"/>
        <v>7919340.1425421927</v>
      </c>
      <c r="I50" s="62">
        <f t="shared" si="7"/>
        <v>178875.14664581584</v>
      </c>
      <c r="J50" s="63">
        <f t="shared" si="8"/>
        <v>901587390.27941656</v>
      </c>
      <c r="K50" s="64">
        <f t="shared" si="8"/>
        <v>9296616.6890712697</v>
      </c>
      <c r="L50" s="65">
        <f t="shared" si="8"/>
        <v>209983.86780160994</v>
      </c>
      <c r="M50" s="63">
        <f t="shared" si="3"/>
        <v>-901587390.27941656</v>
      </c>
      <c r="N50" s="64">
        <f t="shared" si="3"/>
        <v>-9296616.6890712697</v>
      </c>
      <c r="O50" s="65">
        <f t="shared" si="3"/>
        <v>-209983.86780160994</v>
      </c>
    </row>
    <row r="51" spans="1:15">
      <c r="A51" s="6">
        <v>43</v>
      </c>
      <c r="B51" s="102">
        <v>44106</v>
      </c>
      <c r="C51" s="103">
        <v>2</v>
      </c>
      <c r="D51" s="104">
        <v>1.27</v>
      </c>
      <c r="E51" s="95">
        <v>1.5</v>
      </c>
      <c r="F51" s="60">
        <v>2</v>
      </c>
      <c r="G51" s="62">
        <f t="shared" si="7"/>
        <v>1294726241.4170341</v>
      </c>
      <c r="H51" s="62">
        <f t="shared" si="7"/>
        <v>14334005.658001369</v>
      </c>
      <c r="I51" s="62">
        <f t="shared" si="7"/>
        <v>372060.30502329697</v>
      </c>
      <c r="J51" s="63">
        <f t="shared" si="8"/>
        <v>414730199.52853149</v>
      </c>
      <c r="K51" s="64">
        <f t="shared" si="8"/>
        <v>4276443.6769727841</v>
      </c>
      <c r="L51" s="65">
        <f t="shared" si="8"/>
        <v>96592.57918874055</v>
      </c>
      <c r="M51" s="63">
        <f t="shared" si="3"/>
        <v>526707353.40123498</v>
      </c>
      <c r="N51" s="64">
        <f t="shared" si="3"/>
        <v>6414665.5154591762</v>
      </c>
      <c r="O51" s="65">
        <f t="shared" si="3"/>
        <v>193185.1583774811</v>
      </c>
    </row>
    <row r="52" spans="1:15">
      <c r="A52" s="6">
        <v>44</v>
      </c>
      <c r="B52" s="102">
        <v>44094</v>
      </c>
      <c r="C52" s="103">
        <v>2</v>
      </c>
      <c r="D52" s="104">
        <v>-1</v>
      </c>
      <c r="E52" s="95">
        <v>-1</v>
      </c>
      <c r="F52" s="59">
        <v>-1</v>
      </c>
      <c r="G52" s="62">
        <f t="shared" si="7"/>
        <v>595574071.05183578</v>
      </c>
      <c r="H52" s="62">
        <f t="shared" si="7"/>
        <v>6593642.6026806291</v>
      </c>
      <c r="I52" s="62">
        <f t="shared" si="7"/>
        <v>171147.74031071659</v>
      </c>
      <c r="J52" s="63">
        <f t="shared" si="8"/>
        <v>699152170.36519837</v>
      </c>
      <c r="K52" s="64">
        <f t="shared" si="8"/>
        <v>7740363.0553207397</v>
      </c>
      <c r="L52" s="65">
        <f t="shared" si="8"/>
        <v>200912.56471258038</v>
      </c>
      <c r="M52" s="63">
        <f t="shared" si="3"/>
        <v>-699152170.36519837</v>
      </c>
      <c r="N52" s="64">
        <f t="shared" si="3"/>
        <v>-7740363.0553207397</v>
      </c>
      <c r="O52" s="65">
        <f t="shared" si="3"/>
        <v>-200912.56471258038</v>
      </c>
    </row>
    <row r="53" spans="1:15">
      <c r="A53" s="6">
        <v>45</v>
      </c>
      <c r="B53" s="102">
        <v>44064</v>
      </c>
      <c r="C53" s="103">
        <v>2</v>
      </c>
      <c r="D53" s="104">
        <v>-1</v>
      </c>
      <c r="E53" s="95">
        <v>-1</v>
      </c>
      <c r="F53" s="59">
        <v>-1</v>
      </c>
      <c r="G53" s="62">
        <f t="shared" si="7"/>
        <v>273964072.68384445</v>
      </c>
      <c r="H53" s="62">
        <f t="shared" si="7"/>
        <v>3033075.5972330896</v>
      </c>
      <c r="I53" s="62">
        <f t="shared" si="7"/>
        <v>78727.960542929635</v>
      </c>
      <c r="J53" s="63">
        <f t="shared" si="8"/>
        <v>321609998.36799133</v>
      </c>
      <c r="K53" s="64">
        <f t="shared" si="8"/>
        <v>3560567.0054475395</v>
      </c>
      <c r="L53" s="65">
        <f t="shared" si="8"/>
        <v>92419.779767786953</v>
      </c>
      <c r="M53" s="63">
        <f t="shared" si="3"/>
        <v>-321609998.36799133</v>
      </c>
      <c r="N53" s="64">
        <f t="shared" si="3"/>
        <v>-3560567.0054475395</v>
      </c>
      <c r="O53" s="65">
        <f t="shared" si="3"/>
        <v>-92419.779767786953</v>
      </c>
    </row>
    <row r="54" spans="1:15">
      <c r="A54" s="6">
        <v>46</v>
      </c>
      <c r="B54" s="102">
        <v>44060</v>
      </c>
      <c r="C54" s="103">
        <v>2</v>
      </c>
      <c r="D54" s="104">
        <v>-1</v>
      </c>
      <c r="E54" s="95">
        <v>-1</v>
      </c>
      <c r="F54" s="59">
        <v>-1</v>
      </c>
      <c r="G54" s="62">
        <f t="shared" si="7"/>
        <v>126023473.43456843</v>
      </c>
      <c r="H54" s="62">
        <f t="shared" si="7"/>
        <v>1395214.7747272213</v>
      </c>
      <c r="I54" s="62">
        <f t="shared" si="7"/>
        <v>36214.861849747635</v>
      </c>
      <c r="J54" s="63">
        <f t="shared" si="8"/>
        <v>147940599.24927601</v>
      </c>
      <c r="K54" s="64">
        <f t="shared" si="8"/>
        <v>1637860.8225058683</v>
      </c>
      <c r="L54" s="65">
        <f t="shared" si="8"/>
        <v>42513.098693182001</v>
      </c>
      <c r="M54" s="63">
        <f t="shared" si="3"/>
        <v>-147940599.24927601</v>
      </c>
      <c r="N54" s="64">
        <f t="shared" si="3"/>
        <v>-1637860.8225058683</v>
      </c>
      <c r="O54" s="65">
        <f t="shared" si="3"/>
        <v>-42513.098693182001</v>
      </c>
    </row>
    <row r="55" spans="1:15">
      <c r="A55" s="6">
        <v>47</v>
      </c>
      <c r="B55" s="102">
        <v>44036</v>
      </c>
      <c r="C55" s="103">
        <v>1</v>
      </c>
      <c r="D55" s="104">
        <v>1.27</v>
      </c>
      <c r="E55" s="95">
        <v>1.5</v>
      </c>
      <c r="F55" s="60">
        <v>2</v>
      </c>
      <c r="G55" s="62">
        <f t="shared" si="7"/>
        <v>212450371.51599547</v>
      </c>
      <c r="H55" s="62">
        <f t="shared" si="7"/>
        <v>2525338.7422562707</v>
      </c>
      <c r="I55" s="62">
        <f t="shared" si="7"/>
        <v>75326.912647475081</v>
      </c>
      <c r="J55" s="63">
        <f t="shared" si="8"/>
        <v>68052675.65466696</v>
      </c>
      <c r="K55" s="64">
        <f t="shared" si="8"/>
        <v>753415.97835269955</v>
      </c>
      <c r="L55" s="65">
        <f t="shared" si="8"/>
        <v>19556.025398863723</v>
      </c>
      <c r="M55" s="63">
        <f t="shared" si="3"/>
        <v>86426898.081427038</v>
      </c>
      <c r="N55" s="64">
        <f t="shared" si="3"/>
        <v>1130123.9675290494</v>
      </c>
      <c r="O55" s="65">
        <f t="shared" si="3"/>
        <v>39112.050797727446</v>
      </c>
    </row>
    <row r="56" spans="1:15">
      <c r="A56" s="6">
        <v>48</v>
      </c>
      <c r="B56" s="102">
        <v>44031</v>
      </c>
      <c r="C56" s="103">
        <v>2</v>
      </c>
      <c r="D56" s="104">
        <v>1.27</v>
      </c>
      <c r="E56" s="95">
        <v>1.5</v>
      </c>
      <c r="F56" s="59">
        <v>2</v>
      </c>
      <c r="G56" s="62">
        <f t="shared" si="7"/>
        <v>358148836.30166519</v>
      </c>
      <c r="H56" s="62">
        <f t="shared" si="7"/>
        <v>4570863.1234838497</v>
      </c>
      <c r="I56" s="62">
        <f t="shared" si="7"/>
        <v>156679.97830674818</v>
      </c>
      <c r="J56" s="63">
        <f t="shared" si="8"/>
        <v>114723200.61863756</v>
      </c>
      <c r="K56" s="64">
        <f t="shared" si="8"/>
        <v>1363682.9208183861</v>
      </c>
      <c r="L56" s="65">
        <f t="shared" si="8"/>
        <v>40676.532829636548</v>
      </c>
      <c r="M56" s="63">
        <f t="shared" si="3"/>
        <v>145698464.78566971</v>
      </c>
      <c r="N56" s="64">
        <f t="shared" si="3"/>
        <v>2045524.3812275792</v>
      </c>
      <c r="O56" s="65">
        <f t="shared" si="3"/>
        <v>81353.065659273096</v>
      </c>
    </row>
    <row r="57" spans="1:15">
      <c r="A57" s="6">
        <v>49</v>
      </c>
      <c r="B57" s="102">
        <v>44025</v>
      </c>
      <c r="C57" s="103">
        <v>1</v>
      </c>
      <c r="D57" s="104">
        <v>1.27</v>
      </c>
      <c r="E57" s="95">
        <v>1.5</v>
      </c>
      <c r="F57" s="60">
        <v>2</v>
      </c>
      <c r="G57" s="62">
        <f t="shared" si="7"/>
        <v>603767308.23734713</v>
      </c>
      <c r="H57" s="62">
        <f t="shared" si="7"/>
        <v>8273262.2535057683</v>
      </c>
      <c r="I57" s="62">
        <f t="shared" si="7"/>
        <v>325894.35487803619</v>
      </c>
      <c r="J57" s="63">
        <f t="shared" ref="J57:L58" si="9">IF(G56="","",G56*$J$6/100)</f>
        <v>193400371.60289919</v>
      </c>
      <c r="K57" s="64">
        <f t="shared" si="9"/>
        <v>2468266.0866812789</v>
      </c>
      <c r="L57" s="65">
        <f t="shared" si="9"/>
        <v>84607.188285644021</v>
      </c>
      <c r="M57" s="63">
        <f>IF(D57="","",J57*D57)</f>
        <v>245618471.93568197</v>
      </c>
      <c r="N57" s="64">
        <f>IF(E57="","",K57*E57)</f>
        <v>3702399.1300219186</v>
      </c>
      <c r="O57" s="65">
        <f>IF(F57="","",L57*F57)</f>
        <v>169214.37657128804</v>
      </c>
    </row>
    <row r="58" spans="1:15" ht="19.5" thickBot="1">
      <c r="A58" s="6">
        <v>50</v>
      </c>
      <c r="B58" s="121">
        <v>42913</v>
      </c>
      <c r="C58" s="103">
        <v>1</v>
      </c>
      <c r="D58" s="105">
        <v>1.27</v>
      </c>
      <c r="E58" s="106">
        <v>1.5</v>
      </c>
      <c r="F58" s="230">
        <v>2</v>
      </c>
      <c r="G58" s="91">
        <f>IF(D58="","",G57+M58)</f>
        <v>1017830928.2265198</v>
      </c>
      <c r="H58" s="86">
        <f>IF(E58="","",H57+N58)</f>
        <v>14974604.678845441</v>
      </c>
      <c r="I58" s="109">
        <f>IF(F58="","",I57+O58)</f>
        <v>677860.25814631523</v>
      </c>
      <c r="J58" s="63">
        <f t="shared" si="9"/>
        <v>326034346.44816744</v>
      </c>
      <c r="K58" s="64">
        <f t="shared" si="9"/>
        <v>4467561.6168931155</v>
      </c>
      <c r="L58" s="65">
        <f t="shared" si="9"/>
        <v>175982.95163413952</v>
      </c>
      <c r="M58" s="63">
        <f>IF(D58="","",J58*D58)</f>
        <v>414063619.98917264</v>
      </c>
      <c r="N58" s="64">
        <f t="shared" si="3"/>
        <v>6701342.4253396727</v>
      </c>
      <c r="O58" s="65">
        <f t="shared" si="3"/>
        <v>351965.90326827904</v>
      </c>
    </row>
    <row r="59" spans="1:15" ht="19.5" thickBot="1">
      <c r="A59" s="6"/>
      <c r="B59" s="169" t="s">
        <v>5</v>
      </c>
      <c r="C59" s="170"/>
      <c r="D59" s="4">
        <f>COUNTIF(D9:D58,1.27)</f>
        <v>37</v>
      </c>
      <c r="E59" s="4">
        <f>COUNTIF(E9:E58,1.5)</f>
        <v>32</v>
      </c>
      <c r="F59" s="5">
        <f>COUNTIF(F9:F58,2)</f>
        <v>27</v>
      </c>
      <c r="G59" s="69">
        <f>MAX(G8:G58)</f>
        <v>3629578865.8591642</v>
      </c>
      <c r="H59" s="70">
        <f>MAX(H8:H58)</f>
        <v>97719018.246151865</v>
      </c>
      <c r="I59" s="71">
        <f>MAX(I8:I58)</f>
        <v>1920681.4462641785</v>
      </c>
      <c r="J59" s="72" t="s">
        <v>31</v>
      </c>
      <c r="K59" s="73">
        <f>ABS(B58-B9)</f>
        <v>1253</v>
      </c>
      <c r="L59" s="74" t="s">
        <v>32</v>
      </c>
      <c r="M59" s="75"/>
      <c r="N59" s="76"/>
      <c r="O59" s="77"/>
    </row>
    <row r="60" spans="1:15" ht="19.5" thickBot="1">
      <c r="A60" s="6"/>
      <c r="B60" s="164" t="s">
        <v>6</v>
      </c>
      <c r="C60" s="165"/>
      <c r="D60" s="4">
        <f>COUNTIF(D9:D58,-1)</f>
        <v>13</v>
      </c>
      <c r="E60" s="4">
        <f>COUNTIF(E9:E58,-1)</f>
        <v>18</v>
      </c>
      <c r="F60" s="5">
        <f>COUNTIF(F9:F58,-1)</f>
        <v>23</v>
      </c>
      <c r="G60" s="209" t="s">
        <v>30</v>
      </c>
      <c r="H60" s="210"/>
      <c r="I60" s="211"/>
      <c r="J60" s="209" t="s">
        <v>33</v>
      </c>
      <c r="K60" s="210"/>
      <c r="L60" s="211"/>
      <c r="M60" s="75"/>
      <c r="N60" s="76"/>
      <c r="O60" s="77"/>
    </row>
    <row r="61" spans="1:15" ht="19.5" thickBot="1">
      <c r="A61" s="6"/>
      <c r="B61" s="164" t="s">
        <v>35</v>
      </c>
      <c r="C61" s="165"/>
      <c r="D61" s="4">
        <f>COUNTIF(D9:D58,0)</f>
        <v>0</v>
      </c>
      <c r="E61" s="4">
        <f>COUNTIF(E9:E58,0)</f>
        <v>0</v>
      </c>
      <c r="F61" s="4">
        <f>COUNTIF(F9:F58,0)</f>
        <v>0</v>
      </c>
      <c r="G61" s="78">
        <f>G59/G8</f>
        <v>36295.788658591642</v>
      </c>
      <c r="H61" s="79">
        <f>H59/H8</f>
        <v>977.19018246151859</v>
      </c>
      <c r="I61" s="80">
        <f>I59/I8</f>
        <v>19.206814462641784</v>
      </c>
      <c r="J61" s="81">
        <f>(G61-100%)*30/K59</f>
        <v>868.98935335813985</v>
      </c>
      <c r="K61" s="81">
        <f>(H61-100%)*30/K59</f>
        <v>23.372470449996456</v>
      </c>
      <c r="L61" s="82">
        <f>(I61-100%)*30/K59</f>
        <v>0.43591734547426458</v>
      </c>
      <c r="M61" s="83"/>
      <c r="N61" s="84"/>
      <c r="O61" s="85"/>
    </row>
    <row r="62" spans="1:15" ht="19.5" thickBot="1">
      <c r="A62" s="3"/>
      <c r="B62" s="158" t="s">
        <v>4</v>
      </c>
      <c r="C62" s="159"/>
      <c r="D62" s="58">
        <f>D59/(D59+D60+D61)</f>
        <v>0.74</v>
      </c>
      <c r="E62" s="53">
        <f>E59/(E59+E60+E61)</f>
        <v>0.64</v>
      </c>
      <c r="F62" s="54">
        <f>F59/(F59+F60+F61)</f>
        <v>0.54</v>
      </c>
    </row>
    <row r="64" spans="1:15">
      <c r="D64" s="52"/>
      <c r="E64" s="52"/>
      <c r="F64" s="52"/>
    </row>
  </sheetData>
  <mergeCells count="11">
    <mergeCell ref="B59:C59"/>
    <mergeCell ref="G6:I6"/>
    <mergeCell ref="J6:L6"/>
    <mergeCell ref="M6:O6"/>
    <mergeCell ref="J8:L8"/>
    <mergeCell ref="M8:O8"/>
    <mergeCell ref="B60:C60"/>
    <mergeCell ref="G60:I60"/>
    <mergeCell ref="J60:L60"/>
    <mergeCell ref="B61:C61"/>
    <mergeCell ref="B62:C62"/>
  </mergeCells>
  <phoneticPr fontId="1"/>
  <dataValidations count="4">
    <dataValidation type="list" allowBlank="1" showInputMessage="1" showErrorMessage="1" sqref="F9:F58">
      <formula1>"2,-1"</formula1>
    </dataValidation>
    <dataValidation type="list" allowBlank="1" showInputMessage="1" showErrorMessage="1" sqref="E9:E58">
      <formula1>"1.5,-1"</formula1>
    </dataValidation>
    <dataValidation type="list" allowBlank="1" showInputMessage="1" showErrorMessage="1" sqref="D9:D58">
      <formula1>"1.27,-1"</formula1>
    </dataValidation>
    <dataValidation type="list" allowBlank="1" showInputMessage="1" showErrorMessage="1" sqref="C9:C58">
      <formula1>"1,2"</formula1>
    </dataValidation>
  </dataValidations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4"/>
  <sheetViews>
    <sheetView zoomScaleNormal="100" workbookViewId="0">
      <pane xSplit="1" ySplit="8" topLeftCell="B42" activePane="bottomRight" state="frozen"/>
      <selection activeCell="A2" sqref="A2:J9"/>
      <selection pane="topRight" activeCell="A2" sqref="A2:J9"/>
      <selection pane="bottomLeft" activeCell="A2" sqref="A2:J9"/>
      <selection pane="bottomRight" activeCell="J7" sqref="J7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7</v>
      </c>
      <c r="C1" t="s">
        <v>62</v>
      </c>
    </row>
    <row r="2" spans="1:18">
      <c r="A2" s="1" t="s">
        <v>8</v>
      </c>
      <c r="C2" t="s">
        <v>22</v>
      </c>
    </row>
    <row r="3" spans="1:18">
      <c r="A3" s="1" t="s">
        <v>10</v>
      </c>
      <c r="C3" s="24">
        <v>100000</v>
      </c>
    </row>
    <row r="4" spans="1:18">
      <c r="A4" s="1" t="s">
        <v>11</v>
      </c>
      <c r="C4" s="24" t="s">
        <v>13</v>
      </c>
    </row>
    <row r="5" spans="1:18" ht="19.5" thickBot="1">
      <c r="A5" s="1" t="s">
        <v>12</v>
      </c>
      <c r="C5" s="24" t="s">
        <v>34</v>
      </c>
    </row>
    <row r="6" spans="1:18" ht="19.5" thickBot="1">
      <c r="A6" s="19" t="s">
        <v>36</v>
      </c>
      <c r="B6" s="19" t="s">
        <v>37</v>
      </c>
      <c r="C6" s="19" t="s">
        <v>38</v>
      </c>
      <c r="D6" s="40" t="s">
        <v>25</v>
      </c>
      <c r="E6" s="20"/>
      <c r="F6" s="21"/>
      <c r="G6" s="158" t="s">
        <v>3</v>
      </c>
      <c r="H6" s="159"/>
      <c r="I6" s="160"/>
      <c r="J6" s="212">
        <v>40</v>
      </c>
      <c r="K6" s="213"/>
      <c r="L6" s="214"/>
      <c r="M6" s="158" t="s">
        <v>24</v>
      </c>
      <c r="N6" s="159"/>
      <c r="O6" s="160"/>
    </row>
    <row r="7" spans="1:18" ht="19.5" thickBot="1">
      <c r="A7" s="22"/>
      <c r="B7" s="22" t="s">
        <v>2</v>
      </c>
      <c r="C7" s="43" t="s">
        <v>29</v>
      </c>
      <c r="D7" s="9">
        <v>1.27</v>
      </c>
      <c r="E7" s="10">
        <v>1.5</v>
      </c>
      <c r="F7" s="11">
        <v>2</v>
      </c>
      <c r="G7" s="9">
        <v>1.27</v>
      </c>
      <c r="H7" s="10">
        <v>1.5</v>
      </c>
      <c r="I7" s="11">
        <v>2</v>
      </c>
      <c r="J7" s="9">
        <v>1.27</v>
      </c>
      <c r="K7" s="10">
        <v>1.5</v>
      </c>
      <c r="L7" s="11">
        <v>2</v>
      </c>
      <c r="M7" s="9">
        <v>1.27</v>
      </c>
      <c r="N7" s="10">
        <v>1.5</v>
      </c>
      <c r="O7" s="11">
        <v>2</v>
      </c>
    </row>
    <row r="8" spans="1:18" ht="19.5" thickBot="1">
      <c r="A8" s="23" t="s">
        <v>9</v>
      </c>
      <c r="B8" s="8"/>
      <c r="C8" s="41"/>
      <c r="D8" s="13"/>
      <c r="E8" s="12"/>
      <c r="F8" s="14"/>
      <c r="G8" s="15">
        <f>C3</f>
        <v>100000</v>
      </c>
      <c r="H8" s="16">
        <f>C3</f>
        <v>100000</v>
      </c>
      <c r="I8" s="17">
        <f>C3</f>
        <v>100000</v>
      </c>
      <c r="J8" s="215">
        <f>J6</f>
        <v>40</v>
      </c>
      <c r="K8" s="216"/>
      <c r="L8" s="217"/>
      <c r="M8" s="166"/>
      <c r="N8" s="167"/>
      <c r="O8" s="168"/>
    </row>
    <row r="9" spans="1:18">
      <c r="A9" s="6">
        <v>1</v>
      </c>
      <c r="B9" s="97">
        <v>44166</v>
      </c>
      <c r="C9" s="98">
        <v>1</v>
      </c>
      <c r="D9" s="99">
        <v>1.27</v>
      </c>
      <c r="E9" s="100">
        <v>1.5</v>
      </c>
      <c r="F9" s="101">
        <v>-1</v>
      </c>
      <c r="G9" s="62">
        <f>IF(D9="","",G8+M9)</f>
        <v>150800</v>
      </c>
      <c r="H9" s="62">
        <f>IF(E9="","",H8+N9)</f>
        <v>160000</v>
      </c>
      <c r="I9" s="62">
        <f>IF(F9="","",I8+O9)</f>
        <v>60000</v>
      </c>
      <c r="J9" s="63">
        <f>IF(G8="","",G8*$J$6/100)</f>
        <v>40000</v>
      </c>
      <c r="K9" s="64">
        <f>IF(H8="","",H8*$J$6/100)</f>
        <v>40000</v>
      </c>
      <c r="L9" s="65">
        <f>IF(I8="","",I8*$J$6/100)</f>
        <v>40000</v>
      </c>
      <c r="M9" s="66">
        <f>IF(D9="","",J9*D9)</f>
        <v>50800</v>
      </c>
      <c r="N9" s="67">
        <f t="shared" ref="M9:O24" si="0">IF(E9="","",K9*E9)</f>
        <v>60000</v>
      </c>
      <c r="O9" s="68">
        <f t="shared" si="0"/>
        <v>-40000</v>
      </c>
      <c r="P9" s="33"/>
      <c r="Q9" s="33"/>
      <c r="R9" s="33"/>
    </row>
    <row r="10" spans="1:18">
      <c r="A10" s="6">
        <v>2</v>
      </c>
      <c r="B10" s="102">
        <v>44113</v>
      </c>
      <c r="C10" s="103">
        <v>1</v>
      </c>
      <c r="D10" s="104">
        <v>1.27</v>
      </c>
      <c r="E10" s="95">
        <v>-1</v>
      </c>
      <c r="F10" s="59">
        <v>-1</v>
      </c>
      <c r="G10" s="62">
        <f t="shared" ref="G10:I25" si="1">IF(D10="","",G9+M10)</f>
        <v>227406.4</v>
      </c>
      <c r="H10" s="62">
        <f t="shared" si="1"/>
        <v>96000</v>
      </c>
      <c r="I10" s="62">
        <f t="shared" si="1"/>
        <v>36000</v>
      </c>
      <c r="J10" s="63">
        <f t="shared" ref="J10:L25" si="2">IF(G9="","",G9*$J$6/100)</f>
        <v>60320</v>
      </c>
      <c r="K10" s="64">
        <f t="shared" si="2"/>
        <v>64000</v>
      </c>
      <c r="L10" s="65">
        <f t="shared" si="2"/>
        <v>24000</v>
      </c>
      <c r="M10" s="63">
        <f t="shared" si="0"/>
        <v>76606.399999999994</v>
      </c>
      <c r="N10" s="64">
        <f t="shared" si="0"/>
        <v>-64000</v>
      </c>
      <c r="O10" s="65">
        <f t="shared" si="0"/>
        <v>-24000</v>
      </c>
      <c r="P10" s="33"/>
      <c r="Q10" s="33"/>
      <c r="R10" s="33"/>
    </row>
    <row r="11" spans="1:18">
      <c r="A11" s="6">
        <v>3</v>
      </c>
      <c r="B11" s="102">
        <v>44089</v>
      </c>
      <c r="C11" s="103">
        <v>1</v>
      </c>
      <c r="D11" s="104">
        <v>1.27</v>
      </c>
      <c r="E11" s="95">
        <v>1.5</v>
      </c>
      <c r="F11" s="59">
        <v>-1</v>
      </c>
      <c r="G11" s="62">
        <f t="shared" si="1"/>
        <v>342928.85119999998</v>
      </c>
      <c r="H11" s="62">
        <f t="shared" si="1"/>
        <v>153600</v>
      </c>
      <c r="I11" s="62">
        <f t="shared" si="1"/>
        <v>21600</v>
      </c>
      <c r="J11" s="63">
        <f t="shared" si="2"/>
        <v>90962.559999999998</v>
      </c>
      <c r="K11" s="64">
        <f t="shared" si="2"/>
        <v>38400</v>
      </c>
      <c r="L11" s="65">
        <f t="shared" si="2"/>
        <v>14400</v>
      </c>
      <c r="M11" s="63">
        <f t="shared" si="0"/>
        <v>115522.4512</v>
      </c>
      <c r="N11" s="64">
        <f t="shared" si="0"/>
        <v>57600</v>
      </c>
      <c r="O11" s="65">
        <f t="shared" si="0"/>
        <v>-14400</v>
      </c>
      <c r="P11" s="33"/>
      <c r="Q11" s="33"/>
      <c r="R11" s="33"/>
    </row>
    <row r="12" spans="1:18">
      <c r="A12" s="6">
        <v>4</v>
      </c>
      <c r="B12" s="102">
        <v>44032</v>
      </c>
      <c r="C12" s="103">
        <v>2</v>
      </c>
      <c r="D12" s="104">
        <v>-1</v>
      </c>
      <c r="E12" s="95">
        <v>-1</v>
      </c>
      <c r="F12" s="59">
        <v>-1</v>
      </c>
      <c r="G12" s="62">
        <f t="shared" si="1"/>
        <v>205757.31071999998</v>
      </c>
      <c r="H12" s="62">
        <f t="shared" si="1"/>
        <v>92160</v>
      </c>
      <c r="I12" s="62">
        <f t="shared" si="1"/>
        <v>12960</v>
      </c>
      <c r="J12" s="63">
        <f t="shared" si="2"/>
        <v>137171.54048</v>
      </c>
      <c r="K12" s="64">
        <f t="shared" si="2"/>
        <v>61440</v>
      </c>
      <c r="L12" s="65">
        <f t="shared" si="2"/>
        <v>8640</v>
      </c>
      <c r="M12" s="63">
        <f t="shared" si="0"/>
        <v>-137171.54048</v>
      </c>
      <c r="N12" s="64">
        <f t="shared" si="0"/>
        <v>-61440</v>
      </c>
      <c r="O12" s="65">
        <f t="shared" si="0"/>
        <v>-8640</v>
      </c>
      <c r="P12" s="33"/>
      <c r="Q12" s="33"/>
      <c r="R12" s="33"/>
    </row>
    <row r="13" spans="1:18">
      <c r="A13" s="6">
        <v>5</v>
      </c>
      <c r="B13" s="102">
        <v>43973</v>
      </c>
      <c r="C13" s="103">
        <v>2</v>
      </c>
      <c r="D13" s="104">
        <v>-1</v>
      </c>
      <c r="E13" s="95">
        <v>-1</v>
      </c>
      <c r="F13" s="59">
        <v>-1</v>
      </c>
      <c r="G13" s="62">
        <f t="shared" si="1"/>
        <v>123454.38643199998</v>
      </c>
      <c r="H13" s="62">
        <f t="shared" si="1"/>
        <v>55296</v>
      </c>
      <c r="I13" s="62">
        <f t="shared" si="1"/>
        <v>7776</v>
      </c>
      <c r="J13" s="63">
        <f t="shared" si="2"/>
        <v>82302.924287999995</v>
      </c>
      <c r="K13" s="64">
        <f t="shared" si="2"/>
        <v>36864</v>
      </c>
      <c r="L13" s="65">
        <f t="shared" si="2"/>
        <v>5184</v>
      </c>
      <c r="M13" s="63">
        <f t="shared" si="0"/>
        <v>-82302.924287999995</v>
      </c>
      <c r="N13" s="64">
        <f t="shared" si="0"/>
        <v>-36864</v>
      </c>
      <c r="O13" s="65">
        <f t="shared" si="0"/>
        <v>-5184</v>
      </c>
      <c r="P13" s="33"/>
      <c r="Q13" s="33"/>
      <c r="R13" s="33"/>
    </row>
    <row r="14" spans="1:18">
      <c r="A14" s="6">
        <v>6</v>
      </c>
      <c r="B14" s="102">
        <v>43951</v>
      </c>
      <c r="C14" s="103">
        <v>1</v>
      </c>
      <c r="D14" s="104">
        <v>1.27</v>
      </c>
      <c r="E14" s="95">
        <v>1.5</v>
      </c>
      <c r="F14" s="59">
        <v>2</v>
      </c>
      <c r="G14" s="62">
        <f t="shared" si="1"/>
        <v>186169.21473945599</v>
      </c>
      <c r="H14" s="62">
        <f t="shared" si="1"/>
        <v>88473.600000000006</v>
      </c>
      <c r="I14" s="62">
        <f t="shared" si="1"/>
        <v>13996.8</v>
      </c>
      <c r="J14" s="63">
        <f t="shared" si="2"/>
        <v>49381.754572799997</v>
      </c>
      <c r="K14" s="64">
        <f t="shared" si="2"/>
        <v>22118.400000000001</v>
      </c>
      <c r="L14" s="65">
        <f t="shared" si="2"/>
        <v>3110.4</v>
      </c>
      <c r="M14" s="63">
        <f t="shared" si="0"/>
        <v>62714.828307455995</v>
      </c>
      <c r="N14" s="64">
        <f t="shared" si="0"/>
        <v>33177.600000000006</v>
      </c>
      <c r="O14" s="65">
        <f t="shared" si="0"/>
        <v>6220.8</v>
      </c>
      <c r="P14" s="33"/>
      <c r="Q14" s="33"/>
      <c r="R14" s="33"/>
    </row>
    <row r="15" spans="1:18">
      <c r="A15" s="6">
        <v>7</v>
      </c>
      <c r="B15" s="102">
        <v>43872</v>
      </c>
      <c r="C15" s="103">
        <v>1</v>
      </c>
      <c r="D15" s="104">
        <v>1.27</v>
      </c>
      <c r="E15" s="95">
        <v>1.5</v>
      </c>
      <c r="F15" s="59">
        <v>2</v>
      </c>
      <c r="G15" s="62">
        <f t="shared" si="1"/>
        <v>280743.17582709959</v>
      </c>
      <c r="H15" s="62">
        <f t="shared" si="1"/>
        <v>141557.76000000001</v>
      </c>
      <c r="I15" s="62">
        <f t="shared" si="1"/>
        <v>25194.239999999998</v>
      </c>
      <c r="J15" s="63">
        <f t="shared" si="2"/>
        <v>74467.685895782386</v>
      </c>
      <c r="K15" s="64">
        <f t="shared" si="2"/>
        <v>35389.440000000002</v>
      </c>
      <c r="L15" s="65">
        <f t="shared" si="2"/>
        <v>5598.72</v>
      </c>
      <c r="M15" s="63">
        <f t="shared" si="0"/>
        <v>94573.961087643635</v>
      </c>
      <c r="N15" s="64">
        <f t="shared" si="0"/>
        <v>53084.160000000003</v>
      </c>
      <c r="O15" s="65">
        <f t="shared" si="0"/>
        <v>11197.44</v>
      </c>
      <c r="P15" s="33"/>
      <c r="Q15" s="33"/>
      <c r="R15" s="33"/>
    </row>
    <row r="16" spans="1:18">
      <c r="A16" s="6">
        <v>8</v>
      </c>
      <c r="B16" s="102">
        <v>43852</v>
      </c>
      <c r="C16" s="103">
        <v>1</v>
      </c>
      <c r="D16" s="104">
        <v>1.27</v>
      </c>
      <c r="E16" s="95">
        <v>1.5</v>
      </c>
      <c r="F16" s="59">
        <v>2</v>
      </c>
      <c r="G16" s="62">
        <f t="shared" si="1"/>
        <v>423360.70914726617</v>
      </c>
      <c r="H16" s="62">
        <f t="shared" si="1"/>
        <v>226492.41600000003</v>
      </c>
      <c r="I16" s="62">
        <f t="shared" si="1"/>
        <v>45349.631999999998</v>
      </c>
      <c r="J16" s="63">
        <f t="shared" si="2"/>
        <v>112297.27033083983</v>
      </c>
      <c r="K16" s="64">
        <f t="shared" si="2"/>
        <v>56623.104000000007</v>
      </c>
      <c r="L16" s="65">
        <f t="shared" si="2"/>
        <v>10077.695999999998</v>
      </c>
      <c r="M16" s="63">
        <f t="shared" si="0"/>
        <v>142617.53332016658</v>
      </c>
      <c r="N16" s="64">
        <f t="shared" si="0"/>
        <v>84934.656000000017</v>
      </c>
      <c r="O16" s="65">
        <f t="shared" si="0"/>
        <v>20155.391999999996</v>
      </c>
      <c r="P16" s="33"/>
      <c r="Q16" s="33"/>
      <c r="R16" s="33"/>
    </row>
    <row r="17" spans="1:18">
      <c r="A17" s="6">
        <v>9</v>
      </c>
      <c r="B17" s="102">
        <v>43838</v>
      </c>
      <c r="C17" s="103">
        <v>2</v>
      </c>
      <c r="D17" s="104">
        <v>1.27</v>
      </c>
      <c r="E17" s="95">
        <v>1.5</v>
      </c>
      <c r="F17" s="59">
        <v>2</v>
      </c>
      <c r="G17" s="62">
        <f t="shared" si="1"/>
        <v>638427.94939407741</v>
      </c>
      <c r="H17" s="62">
        <f t="shared" si="1"/>
        <v>362387.86560000002</v>
      </c>
      <c r="I17" s="62">
        <f t="shared" si="1"/>
        <v>81629.337599999999</v>
      </c>
      <c r="J17" s="63">
        <f t="shared" si="2"/>
        <v>169344.28365890647</v>
      </c>
      <c r="K17" s="64">
        <f t="shared" si="2"/>
        <v>90596.966400000005</v>
      </c>
      <c r="L17" s="65">
        <f t="shared" si="2"/>
        <v>18139.852799999997</v>
      </c>
      <c r="M17" s="63">
        <f t="shared" si="0"/>
        <v>215067.24024681121</v>
      </c>
      <c r="N17" s="64">
        <f t="shared" si="0"/>
        <v>135895.44959999999</v>
      </c>
      <c r="O17" s="65">
        <f t="shared" si="0"/>
        <v>36279.705599999994</v>
      </c>
      <c r="P17" s="61"/>
      <c r="Q17" s="33"/>
      <c r="R17" s="33"/>
    </row>
    <row r="18" spans="1:18">
      <c r="A18" s="6">
        <v>10</v>
      </c>
      <c r="B18" s="102">
        <v>43833</v>
      </c>
      <c r="C18" s="103">
        <v>2</v>
      </c>
      <c r="D18" s="104">
        <v>1.27</v>
      </c>
      <c r="E18" s="95">
        <v>1.5</v>
      </c>
      <c r="F18" s="59">
        <v>2</v>
      </c>
      <c r="G18" s="62">
        <f t="shared" si="1"/>
        <v>962749.34768626874</v>
      </c>
      <c r="H18" s="62">
        <f t="shared" si="1"/>
        <v>579820.58496000012</v>
      </c>
      <c r="I18" s="62">
        <f>IF(F18="","",I17+O18)</f>
        <v>146932.80768</v>
      </c>
      <c r="J18" s="63">
        <f t="shared" si="2"/>
        <v>255371.17975763098</v>
      </c>
      <c r="K18" s="64">
        <f t="shared" si="2"/>
        <v>144955.14624000003</v>
      </c>
      <c r="L18" s="65">
        <f>IF(I17="","",I17*$J$6/100)</f>
        <v>32651.735039999996</v>
      </c>
      <c r="M18" s="63">
        <f t="shared" si="0"/>
        <v>324321.39829219133</v>
      </c>
      <c r="N18" s="64">
        <f t="shared" si="0"/>
        <v>217432.71936000005</v>
      </c>
      <c r="O18" s="65">
        <f t="shared" si="0"/>
        <v>65303.470079999992</v>
      </c>
      <c r="P18" s="33"/>
      <c r="Q18" s="33"/>
      <c r="R18" s="33"/>
    </row>
    <row r="19" spans="1:18">
      <c r="A19" s="6">
        <v>11</v>
      </c>
      <c r="B19" s="229">
        <v>43822</v>
      </c>
      <c r="C19" s="103">
        <v>2</v>
      </c>
      <c r="D19" s="104">
        <v>1.27</v>
      </c>
      <c r="E19" s="95">
        <v>1.5</v>
      </c>
      <c r="F19" s="59">
        <v>2</v>
      </c>
      <c r="G19" s="62">
        <f t="shared" si="1"/>
        <v>1451826.0163108932</v>
      </c>
      <c r="H19" s="62">
        <f t="shared" si="1"/>
        <v>927712.9359360002</v>
      </c>
      <c r="I19" s="62">
        <f t="shared" si="1"/>
        <v>264479.053824</v>
      </c>
      <c r="J19" s="63">
        <f t="shared" si="2"/>
        <v>385099.7390745075</v>
      </c>
      <c r="K19" s="64">
        <f t="shared" si="2"/>
        <v>231928.23398400005</v>
      </c>
      <c r="L19" s="65">
        <f t="shared" si="2"/>
        <v>58773.123071999995</v>
      </c>
      <c r="M19" s="63">
        <f t="shared" si="0"/>
        <v>489076.66862462455</v>
      </c>
      <c r="N19" s="64">
        <f t="shared" si="0"/>
        <v>347892.35097600007</v>
      </c>
      <c r="O19" s="65">
        <f t="shared" si="0"/>
        <v>117546.24614399999</v>
      </c>
      <c r="P19" s="61"/>
      <c r="Q19" s="33"/>
      <c r="R19" s="33"/>
    </row>
    <row r="20" spans="1:18">
      <c r="A20" s="6">
        <v>12</v>
      </c>
      <c r="B20" s="102">
        <v>44140</v>
      </c>
      <c r="C20" s="103">
        <v>2</v>
      </c>
      <c r="D20" s="104">
        <v>1.27</v>
      </c>
      <c r="E20" s="95">
        <v>1.5</v>
      </c>
      <c r="F20" s="59">
        <v>2</v>
      </c>
      <c r="G20" s="62">
        <f t="shared" si="1"/>
        <v>2189353.6325968271</v>
      </c>
      <c r="H20" s="62">
        <f t="shared" si="1"/>
        <v>1484340.6974976002</v>
      </c>
      <c r="I20" s="62">
        <f t="shared" si="1"/>
        <v>476062.2968832</v>
      </c>
      <c r="J20" s="63">
        <f t="shared" si="2"/>
        <v>580730.40652435727</v>
      </c>
      <c r="K20" s="64">
        <f t="shared" si="2"/>
        <v>371085.17437440006</v>
      </c>
      <c r="L20" s="65">
        <f t="shared" si="2"/>
        <v>105791.6215296</v>
      </c>
      <c r="M20" s="63">
        <f t="shared" si="0"/>
        <v>737527.61628593376</v>
      </c>
      <c r="N20" s="64">
        <f t="shared" si="0"/>
        <v>556627.76156160003</v>
      </c>
      <c r="O20" s="65">
        <f t="shared" si="0"/>
        <v>211583.2430592</v>
      </c>
      <c r="P20" s="33"/>
      <c r="Q20" s="33"/>
      <c r="R20" s="33"/>
    </row>
    <row r="21" spans="1:18">
      <c r="A21" s="6">
        <v>13</v>
      </c>
      <c r="B21" s="102">
        <v>44107</v>
      </c>
      <c r="C21" s="103">
        <v>1</v>
      </c>
      <c r="D21" s="104">
        <v>1.27</v>
      </c>
      <c r="E21" s="95">
        <v>1.5</v>
      </c>
      <c r="F21" s="59">
        <v>-1</v>
      </c>
      <c r="G21" s="62">
        <f t="shared" si="1"/>
        <v>3301545.2779560154</v>
      </c>
      <c r="H21" s="62">
        <f t="shared" si="1"/>
        <v>2374945.1159961605</v>
      </c>
      <c r="I21" s="62">
        <f t="shared" si="1"/>
        <v>285637.37812991999</v>
      </c>
      <c r="J21" s="63">
        <f t="shared" si="2"/>
        <v>875741.45303873089</v>
      </c>
      <c r="K21" s="64">
        <f t="shared" si="2"/>
        <v>593736.27899904014</v>
      </c>
      <c r="L21" s="65">
        <f t="shared" si="2"/>
        <v>190424.91875328001</v>
      </c>
      <c r="M21" s="63">
        <f t="shared" si="0"/>
        <v>1112191.6453591883</v>
      </c>
      <c r="N21" s="64">
        <f t="shared" si="0"/>
        <v>890604.4184985602</v>
      </c>
      <c r="O21" s="65">
        <f t="shared" si="0"/>
        <v>-190424.91875328001</v>
      </c>
      <c r="P21" s="61"/>
      <c r="Q21" s="33"/>
      <c r="R21" s="33"/>
    </row>
    <row r="22" spans="1:18">
      <c r="A22" s="6">
        <v>14</v>
      </c>
      <c r="B22" s="102">
        <v>44093</v>
      </c>
      <c r="C22" s="103">
        <v>1</v>
      </c>
      <c r="D22" s="104">
        <v>1.27</v>
      </c>
      <c r="E22" s="95">
        <v>-1</v>
      </c>
      <c r="F22" s="59">
        <v>-1</v>
      </c>
      <c r="G22" s="62">
        <f t="shared" si="1"/>
        <v>4978730.2791576711</v>
      </c>
      <c r="H22" s="62">
        <f t="shared" si="1"/>
        <v>1424967.0695976964</v>
      </c>
      <c r="I22" s="62">
        <f t="shared" si="1"/>
        <v>171382.42687795201</v>
      </c>
      <c r="J22" s="63">
        <f t="shared" si="2"/>
        <v>1320618.1111824063</v>
      </c>
      <c r="K22" s="64">
        <f t="shared" si="2"/>
        <v>949978.04639846412</v>
      </c>
      <c r="L22" s="65">
        <f t="shared" si="2"/>
        <v>114254.951251968</v>
      </c>
      <c r="M22" s="63">
        <f t="shared" si="0"/>
        <v>1677185.0012016559</v>
      </c>
      <c r="N22" s="64">
        <f t="shared" si="0"/>
        <v>-949978.04639846412</v>
      </c>
      <c r="O22" s="65">
        <f t="shared" si="0"/>
        <v>-114254.951251968</v>
      </c>
      <c r="P22" s="33"/>
      <c r="Q22" s="33"/>
      <c r="R22" s="33"/>
    </row>
    <row r="23" spans="1:18">
      <c r="A23" s="6">
        <v>15</v>
      </c>
      <c r="B23" s="102">
        <v>44052</v>
      </c>
      <c r="C23" s="103">
        <v>2</v>
      </c>
      <c r="D23" s="104">
        <v>1.27</v>
      </c>
      <c r="E23" s="95">
        <v>1.5</v>
      </c>
      <c r="F23" s="60">
        <v>2</v>
      </c>
      <c r="G23" s="62">
        <f t="shared" si="1"/>
        <v>7507925.2609697683</v>
      </c>
      <c r="H23" s="62">
        <f t="shared" si="1"/>
        <v>2279947.3113563145</v>
      </c>
      <c r="I23" s="62">
        <f t="shared" si="1"/>
        <v>308488.36838031362</v>
      </c>
      <c r="J23" s="63">
        <f t="shared" si="2"/>
        <v>1991492.1116630686</v>
      </c>
      <c r="K23" s="64">
        <f t="shared" si="2"/>
        <v>569986.82783907861</v>
      </c>
      <c r="L23" s="65">
        <f t="shared" si="2"/>
        <v>68552.970751180794</v>
      </c>
      <c r="M23" s="63">
        <f t="shared" si="0"/>
        <v>2529194.9818120971</v>
      </c>
      <c r="N23" s="64">
        <f t="shared" si="0"/>
        <v>854980.24175861792</v>
      </c>
      <c r="O23" s="65">
        <f t="shared" si="0"/>
        <v>137105.94150236159</v>
      </c>
      <c r="P23" s="33"/>
      <c r="Q23" s="33"/>
      <c r="R23" s="33"/>
    </row>
    <row r="24" spans="1:18">
      <c r="A24" s="6">
        <v>16</v>
      </c>
      <c r="B24" s="102">
        <v>44024</v>
      </c>
      <c r="C24" s="103">
        <v>1</v>
      </c>
      <c r="D24" s="104">
        <v>1.27</v>
      </c>
      <c r="E24" s="95">
        <v>1.5</v>
      </c>
      <c r="F24" s="59">
        <v>-1</v>
      </c>
      <c r="G24" s="62">
        <f t="shared" si="1"/>
        <v>11321951.293542411</v>
      </c>
      <c r="H24" s="62">
        <f t="shared" si="1"/>
        <v>3647915.6981701031</v>
      </c>
      <c r="I24" s="62">
        <f t="shared" si="1"/>
        <v>185093.02102818817</v>
      </c>
      <c r="J24" s="63">
        <f t="shared" si="2"/>
        <v>3003170.1043879073</v>
      </c>
      <c r="K24" s="64">
        <f t="shared" si="2"/>
        <v>911978.92454252567</v>
      </c>
      <c r="L24" s="65">
        <f t="shared" si="2"/>
        <v>123395.34735212546</v>
      </c>
      <c r="M24" s="63">
        <f t="shared" si="0"/>
        <v>3814026.0325726424</v>
      </c>
      <c r="N24" s="64">
        <f t="shared" si="0"/>
        <v>1367968.3868137884</v>
      </c>
      <c r="O24" s="65">
        <f t="shared" si="0"/>
        <v>-123395.34735212546</v>
      </c>
      <c r="P24" s="33"/>
      <c r="Q24" s="33"/>
      <c r="R24" s="33"/>
    </row>
    <row r="25" spans="1:18">
      <c r="A25" s="6">
        <v>17</v>
      </c>
      <c r="B25" s="102">
        <v>44007</v>
      </c>
      <c r="C25" s="103">
        <v>1</v>
      </c>
      <c r="D25" s="104">
        <v>1.27</v>
      </c>
      <c r="E25" s="95">
        <v>-1</v>
      </c>
      <c r="F25" s="59">
        <v>-1</v>
      </c>
      <c r="G25" s="62">
        <f t="shared" si="1"/>
        <v>17073502.550661959</v>
      </c>
      <c r="H25" s="62">
        <f t="shared" si="1"/>
        <v>2188749.4189020619</v>
      </c>
      <c r="I25" s="62">
        <f t="shared" si="1"/>
        <v>111055.81261691291</v>
      </c>
      <c r="J25" s="63">
        <f t="shared" si="2"/>
        <v>4528780.5174169652</v>
      </c>
      <c r="K25" s="64">
        <f t="shared" si="2"/>
        <v>1459166.2792680413</v>
      </c>
      <c r="L25" s="65">
        <f t="shared" si="2"/>
        <v>74037.208411275264</v>
      </c>
      <c r="M25" s="63">
        <f t="shared" ref="M25:O58" si="3">IF(D25="","",J25*D25)</f>
        <v>5751551.2571195457</v>
      </c>
      <c r="N25" s="64">
        <f t="shared" si="3"/>
        <v>-1459166.2792680413</v>
      </c>
      <c r="O25" s="65">
        <f t="shared" si="3"/>
        <v>-74037.208411275264</v>
      </c>
      <c r="P25" s="33"/>
      <c r="Q25" s="33"/>
      <c r="R25" s="33"/>
    </row>
    <row r="26" spans="1:18">
      <c r="A26" s="6">
        <v>18</v>
      </c>
      <c r="B26" s="102">
        <v>43993</v>
      </c>
      <c r="C26" s="103">
        <v>2</v>
      </c>
      <c r="D26" s="104">
        <v>-1</v>
      </c>
      <c r="E26" s="95">
        <v>-1</v>
      </c>
      <c r="F26" s="59">
        <v>-1</v>
      </c>
      <c r="G26" s="62">
        <f t="shared" ref="G26:I41" si="4">IF(D26="","",G25+M26)</f>
        <v>10244101.530397177</v>
      </c>
      <c r="H26" s="62">
        <f t="shared" si="4"/>
        <v>1313249.6513412371</v>
      </c>
      <c r="I26" s="62">
        <f t="shared" si="4"/>
        <v>66633.487570147758</v>
      </c>
      <c r="J26" s="63">
        <f t="shared" ref="J26:L45" si="5">IF(G25="","",G25*$J$6/100)</f>
        <v>6829401.0202647829</v>
      </c>
      <c r="K26" s="64">
        <f t="shared" si="5"/>
        <v>875499.76756082475</v>
      </c>
      <c r="L26" s="65">
        <f t="shared" si="5"/>
        <v>44422.32504676516</v>
      </c>
      <c r="M26" s="63">
        <f t="shared" si="3"/>
        <v>-6829401.0202647829</v>
      </c>
      <c r="N26" s="64">
        <f t="shared" si="3"/>
        <v>-875499.76756082475</v>
      </c>
      <c r="O26" s="65">
        <f t="shared" si="3"/>
        <v>-44422.32504676516</v>
      </c>
      <c r="P26" s="33"/>
      <c r="Q26" s="33"/>
      <c r="R26" s="33"/>
    </row>
    <row r="27" spans="1:18">
      <c r="A27" s="6">
        <v>19</v>
      </c>
      <c r="B27" s="102">
        <v>43951</v>
      </c>
      <c r="C27" s="103">
        <v>1</v>
      </c>
      <c r="D27" s="104">
        <v>1.27</v>
      </c>
      <c r="E27" s="95">
        <v>1.5</v>
      </c>
      <c r="F27" s="60">
        <v>2</v>
      </c>
      <c r="G27" s="62">
        <f t="shared" si="4"/>
        <v>15448105.107838944</v>
      </c>
      <c r="H27" s="62">
        <f t="shared" si="4"/>
        <v>2101199.4421459795</v>
      </c>
      <c r="I27" s="62">
        <f t="shared" si="4"/>
        <v>119940.27762626596</v>
      </c>
      <c r="J27" s="63">
        <f t="shared" si="5"/>
        <v>4097640.6121588708</v>
      </c>
      <c r="K27" s="64">
        <f t="shared" si="5"/>
        <v>525299.86053649487</v>
      </c>
      <c r="L27" s="65">
        <f t="shared" si="5"/>
        <v>26653.395028059102</v>
      </c>
      <c r="M27" s="63">
        <f t="shared" si="3"/>
        <v>5204003.5774417659</v>
      </c>
      <c r="N27" s="64">
        <f t="shared" si="3"/>
        <v>787949.79080474237</v>
      </c>
      <c r="O27" s="65">
        <f t="shared" si="3"/>
        <v>53306.790056118203</v>
      </c>
      <c r="P27" s="33"/>
      <c r="Q27" s="33"/>
      <c r="R27" s="33"/>
    </row>
    <row r="28" spans="1:18">
      <c r="A28" s="6">
        <v>20</v>
      </c>
      <c r="B28" s="102">
        <v>43943</v>
      </c>
      <c r="C28" s="103">
        <v>2</v>
      </c>
      <c r="D28" s="104">
        <v>-1</v>
      </c>
      <c r="E28" s="95">
        <v>-1</v>
      </c>
      <c r="F28" s="59">
        <v>-1</v>
      </c>
      <c r="G28" s="62">
        <f t="shared" si="4"/>
        <v>9268863.0647033658</v>
      </c>
      <c r="H28" s="62">
        <f t="shared" si="4"/>
        <v>1260719.6652875878</v>
      </c>
      <c r="I28" s="62">
        <f t="shared" si="4"/>
        <v>71964.166575759577</v>
      </c>
      <c r="J28" s="63">
        <f t="shared" si="5"/>
        <v>6179242.0431355778</v>
      </c>
      <c r="K28" s="64">
        <f t="shared" si="5"/>
        <v>840479.77685839171</v>
      </c>
      <c r="L28" s="65">
        <f t="shared" si="5"/>
        <v>47976.111050506384</v>
      </c>
      <c r="M28" s="63">
        <f t="shared" si="3"/>
        <v>-6179242.0431355778</v>
      </c>
      <c r="N28" s="64">
        <f t="shared" si="3"/>
        <v>-840479.77685839171</v>
      </c>
      <c r="O28" s="65">
        <f t="shared" si="3"/>
        <v>-47976.111050506384</v>
      </c>
      <c r="P28" s="33"/>
      <c r="Q28" s="33"/>
      <c r="R28" s="33"/>
    </row>
    <row r="29" spans="1:18">
      <c r="A29" s="6">
        <v>21</v>
      </c>
      <c r="B29" s="102">
        <v>43911</v>
      </c>
      <c r="C29" s="103">
        <v>2</v>
      </c>
      <c r="D29" s="104">
        <v>1.27</v>
      </c>
      <c r="E29" s="95">
        <v>1.5</v>
      </c>
      <c r="F29" s="59">
        <v>2</v>
      </c>
      <c r="G29" s="62">
        <f t="shared" si="4"/>
        <v>13977445.501572676</v>
      </c>
      <c r="H29" s="62">
        <f t="shared" si="4"/>
        <v>2017151.4644601406</v>
      </c>
      <c r="I29" s="62">
        <f t="shared" si="4"/>
        <v>129535.49983636723</v>
      </c>
      <c r="J29" s="63">
        <f t="shared" si="5"/>
        <v>3707545.2258813465</v>
      </c>
      <c r="K29" s="64">
        <f t="shared" si="5"/>
        <v>504287.86611503514</v>
      </c>
      <c r="L29" s="65">
        <f t="shared" si="5"/>
        <v>28785.666630303833</v>
      </c>
      <c r="M29" s="63">
        <f t="shared" si="3"/>
        <v>4708582.4368693102</v>
      </c>
      <c r="N29" s="64">
        <f t="shared" si="3"/>
        <v>756431.79917255277</v>
      </c>
      <c r="O29" s="65">
        <f t="shared" si="3"/>
        <v>57571.333260607666</v>
      </c>
      <c r="P29" s="33"/>
      <c r="Q29" s="33"/>
      <c r="R29" s="33"/>
    </row>
    <row r="30" spans="1:18">
      <c r="A30" s="6">
        <v>22</v>
      </c>
      <c r="B30" s="102">
        <v>43886</v>
      </c>
      <c r="C30" s="103">
        <v>1</v>
      </c>
      <c r="D30" s="104">
        <v>1.27</v>
      </c>
      <c r="E30" s="95">
        <v>1.5</v>
      </c>
      <c r="F30" s="60">
        <v>2</v>
      </c>
      <c r="G30" s="62">
        <f t="shared" si="4"/>
        <v>21077987.816371594</v>
      </c>
      <c r="H30" s="62">
        <f t="shared" si="4"/>
        <v>3227442.3431362249</v>
      </c>
      <c r="I30" s="62">
        <f t="shared" si="4"/>
        <v>233163.89970546102</v>
      </c>
      <c r="J30" s="63">
        <f t="shared" si="5"/>
        <v>5590978.2006290695</v>
      </c>
      <c r="K30" s="64">
        <f t="shared" si="5"/>
        <v>806860.58578405622</v>
      </c>
      <c r="L30" s="65">
        <f t="shared" si="5"/>
        <v>51814.199934546894</v>
      </c>
      <c r="M30" s="63">
        <f t="shared" si="3"/>
        <v>7100542.3147989186</v>
      </c>
      <c r="N30" s="64">
        <f t="shared" si="3"/>
        <v>1210290.8786760843</v>
      </c>
      <c r="O30" s="65">
        <f t="shared" si="3"/>
        <v>103628.39986909379</v>
      </c>
      <c r="P30" s="33"/>
      <c r="Q30" s="33"/>
      <c r="R30" s="33"/>
    </row>
    <row r="31" spans="1:18">
      <c r="A31" s="6">
        <v>23</v>
      </c>
      <c r="B31" s="102">
        <v>43872</v>
      </c>
      <c r="C31" s="103">
        <v>2</v>
      </c>
      <c r="D31" s="104">
        <v>-1</v>
      </c>
      <c r="E31" s="95">
        <v>-1</v>
      </c>
      <c r="F31" s="59">
        <v>-1</v>
      </c>
      <c r="G31" s="62">
        <f t="shared" si="4"/>
        <v>12646792.689822957</v>
      </c>
      <c r="H31" s="62">
        <f t="shared" si="4"/>
        <v>1936465.405881735</v>
      </c>
      <c r="I31" s="62">
        <f t="shared" si="4"/>
        <v>139898.33982327662</v>
      </c>
      <c r="J31" s="63">
        <f t="shared" si="5"/>
        <v>8431195.1265486367</v>
      </c>
      <c r="K31" s="64">
        <f t="shared" si="5"/>
        <v>1290976.9372544899</v>
      </c>
      <c r="L31" s="65">
        <f t="shared" si="5"/>
        <v>93265.559882184418</v>
      </c>
      <c r="M31" s="63">
        <f t="shared" si="3"/>
        <v>-8431195.1265486367</v>
      </c>
      <c r="N31" s="64">
        <f t="shared" si="3"/>
        <v>-1290976.9372544899</v>
      </c>
      <c r="O31" s="65">
        <f t="shared" si="3"/>
        <v>-93265.559882184418</v>
      </c>
      <c r="P31" s="33"/>
      <c r="Q31" s="33"/>
      <c r="R31" s="33"/>
    </row>
    <row r="32" spans="1:18">
      <c r="A32" s="6">
        <v>24</v>
      </c>
      <c r="B32" s="102">
        <v>43865</v>
      </c>
      <c r="C32" s="103">
        <v>2</v>
      </c>
      <c r="D32" s="104">
        <v>1.27</v>
      </c>
      <c r="E32" s="95">
        <v>1.5</v>
      </c>
      <c r="F32" s="59">
        <v>2</v>
      </c>
      <c r="G32" s="62">
        <f t="shared" si="4"/>
        <v>19071363.37625302</v>
      </c>
      <c r="H32" s="62">
        <f t="shared" si="4"/>
        <v>3098344.6494107759</v>
      </c>
      <c r="I32" s="62">
        <f t="shared" si="4"/>
        <v>251817.01168189791</v>
      </c>
      <c r="J32" s="63">
        <f t="shared" si="5"/>
        <v>5058717.0759291826</v>
      </c>
      <c r="K32" s="64">
        <f t="shared" si="5"/>
        <v>774586.16235269397</v>
      </c>
      <c r="L32" s="65">
        <f t="shared" si="5"/>
        <v>55959.335929310648</v>
      </c>
      <c r="M32" s="63">
        <f t="shared" si="3"/>
        <v>6424570.6864300622</v>
      </c>
      <c r="N32" s="64">
        <f t="shared" si="3"/>
        <v>1161879.2435290408</v>
      </c>
      <c r="O32" s="65">
        <f t="shared" si="3"/>
        <v>111918.6718586213</v>
      </c>
      <c r="P32" s="33"/>
      <c r="Q32" s="33"/>
      <c r="R32" s="33"/>
    </row>
    <row r="33" spans="1:18">
      <c r="A33" s="6">
        <v>25</v>
      </c>
      <c r="B33" s="102">
        <v>43847</v>
      </c>
      <c r="C33" s="103">
        <v>1</v>
      </c>
      <c r="D33" s="104">
        <v>1.27</v>
      </c>
      <c r="E33" s="95">
        <v>1.5</v>
      </c>
      <c r="F33" s="59">
        <v>2</v>
      </c>
      <c r="G33" s="62">
        <f t="shared" si="4"/>
        <v>28759615.971389554</v>
      </c>
      <c r="H33" s="62">
        <f t="shared" si="4"/>
        <v>4957351.4390572421</v>
      </c>
      <c r="I33" s="62">
        <f t="shared" si="4"/>
        <v>453270.62102741626</v>
      </c>
      <c r="J33" s="63">
        <f t="shared" si="5"/>
        <v>7628545.3505012086</v>
      </c>
      <c r="K33" s="64">
        <f t="shared" si="5"/>
        <v>1239337.8597643105</v>
      </c>
      <c r="L33" s="65">
        <f t="shared" si="5"/>
        <v>100726.80467275917</v>
      </c>
      <c r="M33" s="63">
        <f t="shared" si="3"/>
        <v>9688252.5951365344</v>
      </c>
      <c r="N33" s="64">
        <f t="shared" si="3"/>
        <v>1859006.7896464658</v>
      </c>
      <c r="O33" s="65">
        <f t="shared" si="3"/>
        <v>201453.60934551834</v>
      </c>
      <c r="P33" s="33"/>
      <c r="Q33" s="33"/>
      <c r="R33" s="33"/>
    </row>
    <row r="34" spans="1:18">
      <c r="A34" s="6">
        <v>26</v>
      </c>
      <c r="B34" s="229">
        <v>43454</v>
      </c>
      <c r="C34" s="103">
        <v>1</v>
      </c>
      <c r="D34" s="104">
        <v>-1</v>
      </c>
      <c r="E34" s="95">
        <v>-1</v>
      </c>
      <c r="F34" s="59">
        <v>-1</v>
      </c>
      <c r="G34" s="62">
        <f t="shared" si="4"/>
        <v>17255769.58283373</v>
      </c>
      <c r="H34" s="62">
        <f t="shared" si="4"/>
        <v>2974410.8634343455</v>
      </c>
      <c r="I34" s="62">
        <f t="shared" si="4"/>
        <v>271962.37261644972</v>
      </c>
      <c r="J34" s="63">
        <f t="shared" si="5"/>
        <v>11503846.388555823</v>
      </c>
      <c r="K34" s="64">
        <f t="shared" si="5"/>
        <v>1982940.5756228969</v>
      </c>
      <c r="L34" s="65">
        <f t="shared" si="5"/>
        <v>181308.24841096651</v>
      </c>
      <c r="M34" s="63">
        <f t="shared" si="3"/>
        <v>-11503846.388555823</v>
      </c>
      <c r="N34" s="64">
        <f t="shared" si="3"/>
        <v>-1982940.5756228969</v>
      </c>
      <c r="O34" s="65">
        <f t="shared" si="3"/>
        <v>-181308.24841096651</v>
      </c>
      <c r="P34" s="33"/>
      <c r="Q34" s="33"/>
      <c r="R34" s="33"/>
    </row>
    <row r="35" spans="1:18">
      <c r="A35" s="6">
        <v>27</v>
      </c>
      <c r="B35" s="102">
        <v>44182</v>
      </c>
      <c r="C35" s="103">
        <v>1</v>
      </c>
      <c r="D35" s="104">
        <v>1.27</v>
      </c>
      <c r="E35" s="95">
        <v>1.5</v>
      </c>
      <c r="F35" s="60">
        <v>2</v>
      </c>
      <c r="G35" s="62">
        <f t="shared" si="4"/>
        <v>26021700.530913264</v>
      </c>
      <c r="H35" s="62">
        <f t="shared" si="4"/>
        <v>4759057.3814949524</v>
      </c>
      <c r="I35" s="62">
        <f t="shared" si="4"/>
        <v>489532.2707096095</v>
      </c>
      <c r="J35" s="63">
        <f t="shared" si="5"/>
        <v>6902307.8331334926</v>
      </c>
      <c r="K35" s="64">
        <f t="shared" si="5"/>
        <v>1189764.3453737381</v>
      </c>
      <c r="L35" s="65">
        <f t="shared" si="5"/>
        <v>108784.9490465799</v>
      </c>
      <c r="M35" s="63">
        <f t="shared" si="3"/>
        <v>8765930.9480795357</v>
      </c>
      <c r="N35" s="64">
        <f t="shared" si="3"/>
        <v>1784646.5180606071</v>
      </c>
      <c r="O35" s="65">
        <f t="shared" si="3"/>
        <v>217569.89809315981</v>
      </c>
      <c r="P35" s="33"/>
      <c r="Q35" s="33"/>
      <c r="R35" s="33"/>
    </row>
    <row r="36" spans="1:18">
      <c r="A36" s="6">
        <v>28</v>
      </c>
      <c r="B36" s="102">
        <v>44133</v>
      </c>
      <c r="C36" s="103">
        <v>2</v>
      </c>
      <c r="D36" s="104">
        <v>1.27</v>
      </c>
      <c r="E36" s="95">
        <v>1.5</v>
      </c>
      <c r="F36" s="59">
        <v>2</v>
      </c>
      <c r="G36" s="62">
        <f t="shared" si="4"/>
        <v>39240724.400617197</v>
      </c>
      <c r="H36" s="62">
        <f t="shared" si="4"/>
        <v>7614491.8103919234</v>
      </c>
      <c r="I36" s="62">
        <f t="shared" si="4"/>
        <v>881158.08727729716</v>
      </c>
      <c r="J36" s="63">
        <f t="shared" si="5"/>
        <v>10408680.212365305</v>
      </c>
      <c r="K36" s="64">
        <f t="shared" si="5"/>
        <v>1903622.9525979811</v>
      </c>
      <c r="L36" s="65">
        <f t="shared" si="5"/>
        <v>195812.9082838438</v>
      </c>
      <c r="M36" s="63">
        <f t="shared" si="3"/>
        <v>13219023.869703937</v>
      </c>
      <c r="N36" s="64">
        <f t="shared" si="3"/>
        <v>2855434.4288969715</v>
      </c>
      <c r="O36" s="65">
        <f t="shared" si="3"/>
        <v>391625.81656768761</v>
      </c>
      <c r="P36" s="33"/>
      <c r="Q36" s="33"/>
      <c r="R36" s="33"/>
    </row>
    <row r="37" spans="1:18">
      <c r="A37" s="6">
        <v>29</v>
      </c>
      <c r="B37" s="102">
        <v>44101</v>
      </c>
      <c r="C37" s="103">
        <v>2</v>
      </c>
      <c r="D37" s="104">
        <v>1.27</v>
      </c>
      <c r="E37" s="95">
        <v>1.5</v>
      </c>
      <c r="F37" s="59">
        <v>2</v>
      </c>
      <c r="G37" s="62">
        <f t="shared" si="4"/>
        <v>59175012.396130733</v>
      </c>
      <c r="H37" s="62">
        <f t="shared" si="4"/>
        <v>12183186.896627078</v>
      </c>
      <c r="I37" s="62">
        <f t="shared" si="4"/>
        <v>1586084.5570991349</v>
      </c>
      <c r="J37" s="63">
        <f t="shared" si="5"/>
        <v>15696289.760246878</v>
      </c>
      <c r="K37" s="64">
        <f t="shared" si="5"/>
        <v>3045796.7241567695</v>
      </c>
      <c r="L37" s="65">
        <f t="shared" si="5"/>
        <v>352463.23491091887</v>
      </c>
      <c r="M37" s="63">
        <f t="shared" si="3"/>
        <v>19934287.995513536</v>
      </c>
      <c r="N37" s="64">
        <f t="shared" si="3"/>
        <v>4568695.0862351544</v>
      </c>
      <c r="O37" s="65">
        <f t="shared" si="3"/>
        <v>704926.46982183773</v>
      </c>
      <c r="P37" s="33"/>
      <c r="Q37" s="33"/>
      <c r="R37" s="33"/>
    </row>
    <row r="38" spans="1:18">
      <c r="A38" s="6">
        <v>30</v>
      </c>
      <c r="B38" s="102">
        <v>44087</v>
      </c>
      <c r="C38" s="103">
        <v>1</v>
      </c>
      <c r="D38" s="104">
        <v>1.27</v>
      </c>
      <c r="E38" s="95">
        <v>1.5</v>
      </c>
      <c r="F38" s="60">
        <v>2</v>
      </c>
      <c r="G38" s="62">
        <f t="shared" si="4"/>
        <v>89235918.693365142</v>
      </c>
      <c r="H38" s="62">
        <f t="shared" si="4"/>
        <v>19493099.034603324</v>
      </c>
      <c r="I38" s="62">
        <f t="shared" si="4"/>
        <v>2854952.2027784428</v>
      </c>
      <c r="J38" s="63">
        <f t="shared" si="5"/>
        <v>23670004.958452292</v>
      </c>
      <c r="K38" s="64">
        <f t="shared" si="5"/>
        <v>4873274.7586508309</v>
      </c>
      <c r="L38" s="65">
        <f t="shared" si="5"/>
        <v>634433.82283965393</v>
      </c>
      <c r="M38" s="63">
        <f t="shared" si="3"/>
        <v>30060906.297234412</v>
      </c>
      <c r="N38" s="64">
        <f t="shared" si="3"/>
        <v>7309912.137976246</v>
      </c>
      <c r="O38" s="65">
        <f t="shared" si="3"/>
        <v>1268867.6456793079</v>
      </c>
      <c r="P38" s="33"/>
      <c r="Q38" s="33"/>
      <c r="R38" s="33"/>
    </row>
    <row r="39" spans="1:18">
      <c r="A39" s="6">
        <v>31</v>
      </c>
      <c r="B39" s="102">
        <v>43987</v>
      </c>
      <c r="C39" s="103">
        <v>1</v>
      </c>
      <c r="D39" s="104">
        <v>1.27</v>
      </c>
      <c r="E39" s="95">
        <v>1.5</v>
      </c>
      <c r="F39" s="59">
        <v>-1</v>
      </c>
      <c r="G39" s="62">
        <f t="shared" si="4"/>
        <v>134567765.38959461</v>
      </c>
      <c r="H39" s="62">
        <f t="shared" si="4"/>
        <v>31188958.455365319</v>
      </c>
      <c r="I39" s="62">
        <f t="shared" si="4"/>
        <v>1712971.3216670656</v>
      </c>
      <c r="J39" s="63">
        <f t="shared" si="5"/>
        <v>35694367.477346055</v>
      </c>
      <c r="K39" s="64">
        <f t="shared" si="5"/>
        <v>7797239.6138413297</v>
      </c>
      <c r="L39" s="65">
        <f t="shared" si="5"/>
        <v>1141980.8811113772</v>
      </c>
      <c r="M39" s="63">
        <f t="shared" si="3"/>
        <v>45331846.696229488</v>
      </c>
      <c r="N39" s="64">
        <f t="shared" si="3"/>
        <v>11695859.420761995</v>
      </c>
      <c r="O39" s="65">
        <f t="shared" si="3"/>
        <v>-1141980.8811113772</v>
      </c>
      <c r="P39" s="33"/>
      <c r="Q39" s="33"/>
      <c r="R39" s="33"/>
    </row>
    <row r="40" spans="1:18">
      <c r="A40" s="6">
        <v>32</v>
      </c>
      <c r="B40" s="102">
        <v>43987</v>
      </c>
      <c r="C40" s="103">
        <v>2</v>
      </c>
      <c r="D40" s="104">
        <v>-1</v>
      </c>
      <c r="E40" s="95">
        <v>-1</v>
      </c>
      <c r="F40" s="59">
        <v>-1</v>
      </c>
      <c r="G40" s="62">
        <f t="shared" si="4"/>
        <v>80740659.233756781</v>
      </c>
      <c r="H40" s="62">
        <f t="shared" si="4"/>
        <v>18713375.073219191</v>
      </c>
      <c r="I40" s="62">
        <f t="shared" si="4"/>
        <v>1027782.7930002394</v>
      </c>
      <c r="J40" s="63">
        <f t="shared" si="5"/>
        <v>53827106.155837841</v>
      </c>
      <c r="K40" s="64">
        <f t="shared" si="5"/>
        <v>12475583.382146128</v>
      </c>
      <c r="L40" s="65">
        <f t="shared" si="5"/>
        <v>685188.5286668262</v>
      </c>
      <c r="M40" s="63">
        <f t="shared" si="3"/>
        <v>-53827106.155837841</v>
      </c>
      <c r="N40" s="64">
        <f t="shared" si="3"/>
        <v>-12475583.382146128</v>
      </c>
      <c r="O40" s="65">
        <f t="shared" si="3"/>
        <v>-685188.5286668262</v>
      </c>
      <c r="P40" s="33"/>
      <c r="Q40" s="33"/>
      <c r="R40" s="33"/>
    </row>
    <row r="41" spans="1:18">
      <c r="A41" s="6">
        <v>33</v>
      </c>
      <c r="B41" s="102">
        <v>43958</v>
      </c>
      <c r="C41" s="103">
        <v>2</v>
      </c>
      <c r="D41" s="104">
        <v>1.27</v>
      </c>
      <c r="E41" s="95">
        <v>-1</v>
      </c>
      <c r="F41" s="59">
        <v>-1</v>
      </c>
      <c r="G41" s="62">
        <f t="shared" si="4"/>
        <v>121756914.12450522</v>
      </c>
      <c r="H41" s="62">
        <f t="shared" si="4"/>
        <v>11228025.043931514</v>
      </c>
      <c r="I41" s="62">
        <f t="shared" si="4"/>
        <v>616669.67580014362</v>
      </c>
      <c r="J41" s="63">
        <f t="shared" si="5"/>
        <v>32296263.693502713</v>
      </c>
      <c r="K41" s="64">
        <f t="shared" si="5"/>
        <v>7485350.0292876773</v>
      </c>
      <c r="L41" s="65">
        <f t="shared" si="5"/>
        <v>411113.11720009579</v>
      </c>
      <c r="M41" s="63">
        <f t="shared" si="3"/>
        <v>41016254.890748449</v>
      </c>
      <c r="N41" s="64">
        <f t="shared" si="3"/>
        <v>-7485350.0292876773</v>
      </c>
      <c r="O41" s="65">
        <f t="shared" si="3"/>
        <v>-411113.11720009579</v>
      </c>
      <c r="P41" s="33"/>
      <c r="Q41" s="33"/>
      <c r="R41" s="33"/>
    </row>
    <row r="42" spans="1:18">
      <c r="A42" s="6">
        <v>34</v>
      </c>
      <c r="B42" s="102">
        <v>43954</v>
      </c>
      <c r="C42" s="103">
        <v>2</v>
      </c>
      <c r="D42" s="104">
        <v>1.27</v>
      </c>
      <c r="E42" s="95">
        <v>1.5</v>
      </c>
      <c r="F42" s="60">
        <v>2</v>
      </c>
      <c r="G42" s="62">
        <f t="shared" ref="G42:I42" si="6">IF(D42="","",G41+M42)</f>
        <v>183609426.49975389</v>
      </c>
      <c r="H42" s="62">
        <f t="shared" si="6"/>
        <v>17964840.070290424</v>
      </c>
      <c r="I42" s="62">
        <f t="shared" si="6"/>
        <v>1110005.4164402585</v>
      </c>
      <c r="J42" s="63">
        <f t="shared" si="5"/>
        <v>48702765.649802096</v>
      </c>
      <c r="K42" s="64">
        <f t="shared" si="5"/>
        <v>4491210.017572606</v>
      </c>
      <c r="L42" s="65">
        <f t="shared" si="5"/>
        <v>246667.87032005747</v>
      </c>
      <c r="M42" s="63">
        <f>IF(D42="","",J42*D42)</f>
        <v>61852512.375248663</v>
      </c>
      <c r="N42" s="64">
        <f t="shared" si="3"/>
        <v>6736815.026358909</v>
      </c>
      <c r="O42" s="65">
        <f t="shared" si="3"/>
        <v>493335.74064011493</v>
      </c>
      <c r="P42" s="33"/>
      <c r="Q42" s="33"/>
      <c r="R42" s="33"/>
    </row>
    <row r="43" spans="1:18">
      <c r="A43" s="3">
        <v>35</v>
      </c>
      <c r="B43" s="102">
        <v>43896</v>
      </c>
      <c r="C43" s="103">
        <v>1</v>
      </c>
      <c r="D43" s="104">
        <v>1.27</v>
      </c>
      <c r="E43" s="95">
        <v>1.5</v>
      </c>
      <c r="F43" s="59">
        <v>2</v>
      </c>
      <c r="G43" s="62">
        <f>IF(D43="","",G42+M43)</f>
        <v>276883015.16162884</v>
      </c>
      <c r="H43" s="62">
        <f>IF(E43="","",H42+N43)</f>
        <v>28743744.112464678</v>
      </c>
      <c r="I43" s="62">
        <f>IF(F43="","",I42+O43)</f>
        <v>1998009.7495924653</v>
      </c>
      <c r="J43" s="63">
        <f t="shared" si="5"/>
        <v>73443770.599901557</v>
      </c>
      <c r="K43" s="64">
        <f t="shared" si="5"/>
        <v>7185936.0281161694</v>
      </c>
      <c r="L43" s="65">
        <f t="shared" si="5"/>
        <v>444002.16657610342</v>
      </c>
      <c r="M43" s="63">
        <f t="shared" si="3"/>
        <v>93273588.66187498</v>
      </c>
      <c r="N43" s="64">
        <f t="shared" si="3"/>
        <v>10778904.042174254</v>
      </c>
      <c r="O43" s="65">
        <f t="shared" si="3"/>
        <v>888004.33315220685</v>
      </c>
    </row>
    <row r="44" spans="1:18">
      <c r="A44" s="6">
        <v>36</v>
      </c>
      <c r="B44" s="102">
        <v>43888</v>
      </c>
      <c r="C44" s="103">
        <v>2</v>
      </c>
      <c r="D44" s="104">
        <v>1.27</v>
      </c>
      <c r="E44" s="95">
        <v>1.5</v>
      </c>
      <c r="F44" s="60">
        <v>2</v>
      </c>
      <c r="G44" s="62">
        <f t="shared" ref="G44:I57" si="7">IF(D44="","",G43+M44)</f>
        <v>417539586.86373627</v>
      </c>
      <c r="H44" s="62">
        <f t="shared" si="7"/>
        <v>45989990.579943486</v>
      </c>
      <c r="I44" s="62">
        <f t="shared" si="7"/>
        <v>3596417.5492664375</v>
      </c>
      <c r="J44" s="63">
        <f t="shared" si="5"/>
        <v>110753206.06465153</v>
      </c>
      <c r="K44" s="64">
        <f t="shared" si="5"/>
        <v>11497497.644985871</v>
      </c>
      <c r="L44" s="65">
        <f t="shared" si="5"/>
        <v>799203.89983698609</v>
      </c>
      <c r="M44" s="63">
        <f>IF(D44="","",J44*D44)</f>
        <v>140656571.70210746</v>
      </c>
      <c r="N44" s="64">
        <f t="shared" si="3"/>
        <v>17246246.467478808</v>
      </c>
      <c r="O44" s="65">
        <f t="shared" si="3"/>
        <v>1598407.7996739722</v>
      </c>
    </row>
    <row r="45" spans="1:18">
      <c r="A45" s="6">
        <v>37</v>
      </c>
      <c r="B45" s="102">
        <v>43848</v>
      </c>
      <c r="C45" s="103">
        <v>1</v>
      </c>
      <c r="D45" s="104">
        <v>1.27</v>
      </c>
      <c r="E45" s="95">
        <v>1.5</v>
      </c>
      <c r="F45" s="60">
        <v>2</v>
      </c>
      <c r="G45" s="62">
        <f t="shared" si="7"/>
        <v>629649696.99051428</v>
      </c>
      <c r="H45" s="62">
        <f t="shared" si="7"/>
        <v>73583984.927909583</v>
      </c>
      <c r="I45" s="62">
        <f t="shared" si="7"/>
        <v>6473551.5886795875</v>
      </c>
      <c r="J45" s="63">
        <f t="shared" si="5"/>
        <v>167015834.74549448</v>
      </c>
      <c r="K45" s="64">
        <f t="shared" si="5"/>
        <v>18395996.231977392</v>
      </c>
      <c r="L45" s="65">
        <f t="shared" si="5"/>
        <v>1438567.019706575</v>
      </c>
      <c r="M45" s="63">
        <f t="shared" si="3"/>
        <v>212110110.12677801</v>
      </c>
      <c r="N45" s="64">
        <f t="shared" si="3"/>
        <v>27593994.34796609</v>
      </c>
      <c r="O45" s="65">
        <f t="shared" si="3"/>
        <v>2877134.0394131499</v>
      </c>
    </row>
    <row r="46" spans="1:18">
      <c r="A46" s="6">
        <v>38</v>
      </c>
      <c r="B46" s="102">
        <v>43835</v>
      </c>
      <c r="C46" s="103">
        <v>1</v>
      </c>
      <c r="D46" s="104">
        <v>-1</v>
      </c>
      <c r="E46" s="95">
        <v>-1</v>
      </c>
      <c r="F46" s="59">
        <v>-1</v>
      </c>
      <c r="G46" s="62">
        <f t="shared" si="7"/>
        <v>377789818.19430858</v>
      </c>
      <c r="H46" s="62">
        <f t="shared" si="7"/>
        <v>44150390.956745744</v>
      </c>
      <c r="I46" s="62">
        <f t="shared" si="7"/>
        <v>3884130.9532077522</v>
      </c>
      <c r="J46" s="63">
        <f t="shared" ref="J46:L56" si="8">IF(G45="","",G45*$J$6/100)</f>
        <v>251859878.7962057</v>
      </c>
      <c r="K46" s="64">
        <f t="shared" si="8"/>
        <v>29433593.971163835</v>
      </c>
      <c r="L46" s="65">
        <f t="shared" si="8"/>
        <v>2589420.6354718353</v>
      </c>
      <c r="M46" s="63">
        <f t="shared" si="3"/>
        <v>-251859878.7962057</v>
      </c>
      <c r="N46" s="64">
        <f t="shared" si="3"/>
        <v>-29433593.971163835</v>
      </c>
      <c r="O46" s="65">
        <f t="shared" si="3"/>
        <v>-2589420.6354718353</v>
      </c>
    </row>
    <row r="47" spans="1:18">
      <c r="A47" s="6">
        <v>39</v>
      </c>
      <c r="B47" s="102">
        <v>43832</v>
      </c>
      <c r="C47" s="103">
        <v>1</v>
      </c>
      <c r="D47" s="104">
        <v>1.27</v>
      </c>
      <c r="E47" s="95">
        <v>-1</v>
      </c>
      <c r="F47" s="59">
        <v>-1</v>
      </c>
      <c r="G47" s="62">
        <f t="shared" si="7"/>
        <v>569707045.8370173</v>
      </c>
      <c r="H47" s="62">
        <f t="shared" si="7"/>
        <v>26490234.574047446</v>
      </c>
      <c r="I47" s="62">
        <f t="shared" si="7"/>
        <v>2330478.571924651</v>
      </c>
      <c r="J47" s="63">
        <f t="shared" si="8"/>
        <v>151115927.27772343</v>
      </c>
      <c r="K47" s="64">
        <f t="shared" si="8"/>
        <v>17660156.382698298</v>
      </c>
      <c r="L47" s="65">
        <f t="shared" si="8"/>
        <v>1553652.3812831009</v>
      </c>
      <c r="M47" s="63">
        <f t="shared" si="3"/>
        <v>191917227.64270875</v>
      </c>
      <c r="N47" s="64">
        <f t="shared" si="3"/>
        <v>-17660156.382698298</v>
      </c>
      <c r="O47" s="65">
        <f t="shared" si="3"/>
        <v>-1553652.3812831009</v>
      </c>
    </row>
    <row r="48" spans="1:18">
      <c r="A48" s="6">
        <v>40</v>
      </c>
      <c r="B48" s="229">
        <v>43083</v>
      </c>
      <c r="C48" s="103">
        <v>1</v>
      </c>
      <c r="D48" s="104">
        <v>1.27</v>
      </c>
      <c r="E48" s="95">
        <v>1.5</v>
      </c>
      <c r="F48" s="60">
        <v>2</v>
      </c>
      <c r="G48" s="62">
        <f t="shared" si="7"/>
        <v>859118225.12222207</v>
      </c>
      <c r="H48" s="62">
        <f t="shared" si="7"/>
        <v>42384375.318475917</v>
      </c>
      <c r="I48" s="62">
        <f t="shared" si="7"/>
        <v>4194861.4294643719</v>
      </c>
      <c r="J48" s="63">
        <f t="shared" si="8"/>
        <v>227882818.33480689</v>
      </c>
      <c r="K48" s="64">
        <f t="shared" si="8"/>
        <v>10596093.829618979</v>
      </c>
      <c r="L48" s="65">
        <f t="shared" si="8"/>
        <v>932191.42876986042</v>
      </c>
      <c r="M48" s="63">
        <f t="shared" si="3"/>
        <v>289411179.28520477</v>
      </c>
      <c r="N48" s="64">
        <f t="shared" si="3"/>
        <v>15894140.744428469</v>
      </c>
      <c r="O48" s="65">
        <f t="shared" si="3"/>
        <v>1864382.8575397208</v>
      </c>
    </row>
    <row r="49" spans="1:15">
      <c r="A49" s="6">
        <v>41</v>
      </c>
      <c r="B49" s="102">
        <v>44123</v>
      </c>
      <c r="C49" s="103">
        <v>2</v>
      </c>
      <c r="D49" s="104">
        <v>-1</v>
      </c>
      <c r="E49" s="95">
        <v>-1</v>
      </c>
      <c r="F49" s="59">
        <v>-1</v>
      </c>
      <c r="G49" s="62">
        <f t="shared" si="7"/>
        <v>515470935.0733332</v>
      </c>
      <c r="H49" s="62">
        <f t="shared" si="7"/>
        <v>25430625.191085551</v>
      </c>
      <c r="I49" s="62">
        <f t="shared" si="7"/>
        <v>2516916.8576786229</v>
      </c>
      <c r="J49" s="63">
        <f t="shared" si="8"/>
        <v>343647290.04888886</v>
      </c>
      <c r="K49" s="64">
        <f t="shared" si="8"/>
        <v>16953750.127390366</v>
      </c>
      <c r="L49" s="65">
        <f t="shared" si="8"/>
        <v>1677944.5717857487</v>
      </c>
      <c r="M49" s="63">
        <f t="shared" si="3"/>
        <v>-343647290.04888886</v>
      </c>
      <c r="N49" s="64">
        <f t="shared" si="3"/>
        <v>-16953750.127390366</v>
      </c>
      <c r="O49" s="65">
        <f t="shared" si="3"/>
        <v>-1677944.5717857487</v>
      </c>
    </row>
    <row r="50" spans="1:15">
      <c r="A50" s="6">
        <v>42</v>
      </c>
      <c r="B50" s="102">
        <v>44117</v>
      </c>
      <c r="C50" s="103">
        <v>1</v>
      </c>
      <c r="D50" s="104">
        <v>-1</v>
      </c>
      <c r="E50" s="95">
        <v>-1</v>
      </c>
      <c r="F50" s="59">
        <v>-1</v>
      </c>
      <c r="G50" s="62">
        <f t="shared" si="7"/>
        <v>309282561.04399991</v>
      </c>
      <c r="H50" s="62">
        <f t="shared" si="7"/>
        <v>15258375.114651332</v>
      </c>
      <c r="I50" s="62">
        <f t="shared" si="7"/>
        <v>1510150.1146071739</v>
      </c>
      <c r="J50" s="63">
        <f t="shared" si="8"/>
        <v>206188374.02933326</v>
      </c>
      <c r="K50" s="64">
        <f t="shared" si="8"/>
        <v>10172250.076434219</v>
      </c>
      <c r="L50" s="65">
        <f t="shared" si="8"/>
        <v>1006766.7430714491</v>
      </c>
      <c r="M50" s="63">
        <f t="shared" si="3"/>
        <v>-206188374.02933326</v>
      </c>
      <c r="N50" s="64">
        <f t="shared" si="3"/>
        <v>-10172250.076434219</v>
      </c>
      <c r="O50" s="65">
        <f t="shared" si="3"/>
        <v>-1006766.7430714491</v>
      </c>
    </row>
    <row r="51" spans="1:15">
      <c r="A51" s="6">
        <v>43</v>
      </c>
      <c r="B51" s="102">
        <v>44106</v>
      </c>
      <c r="C51" s="103">
        <v>2</v>
      </c>
      <c r="D51" s="104">
        <v>1.27</v>
      </c>
      <c r="E51" s="95">
        <v>1.5</v>
      </c>
      <c r="F51" s="60">
        <v>2</v>
      </c>
      <c r="G51" s="62">
        <f t="shared" si="7"/>
        <v>466398102.05435187</v>
      </c>
      <c r="H51" s="62">
        <f t="shared" si="7"/>
        <v>24413400.183442131</v>
      </c>
      <c r="I51" s="62">
        <f t="shared" si="7"/>
        <v>2718270.2062929133</v>
      </c>
      <c r="J51" s="63">
        <f t="shared" si="8"/>
        <v>123713024.41759996</v>
      </c>
      <c r="K51" s="64">
        <f t="shared" si="8"/>
        <v>6103350.0458605327</v>
      </c>
      <c r="L51" s="65">
        <f t="shared" si="8"/>
        <v>604060.04584286956</v>
      </c>
      <c r="M51" s="63">
        <f t="shared" si="3"/>
        <v>157115541.01035196</v>
      </c>
      <c r="N51" s="64">
        <f t="shared" si="3"/>
        <v>9155025.068790799</v>
      </c>
      <c r="O51" s="65">
        <f t="shared" si="3"/>
        <v>1208120.0916857391</v>
      </c>
    </row>
    <row r="52" spans="1:15">
      <c r="A52" s="6">
        <v>44</v>
      </c>
      <c r="B52" s="102">
        <v>44094</v>
      </c>
      <c r="C52" s="103">
        <v>2</v>
      </c>
      <c r="D52" s="104">
        <v>-1</v>
      </c>
      <c r="E52" s="95">
        <v>-1</v>
      </c>
      <c r="F52" s="59">
        <v>-1</v>
      </c>
      <c r="G52" s="62">
        <f t="shared" si="7"/>
        <v>279838861.23261112</v>
      </c>
      <c r="H52" s="62">
        <f t="shared" si="7"/>
        <v>14648040.110065278</v>
      </c>
      <c r="I52" s="62">
        <f t="shared" si="7"/>
        <v>1630962.1237757481</v>
      </c>
      <c r="J52" s="63">
        <f t="shared" si="8"/>
        <v>186559240.82174075</v>
      </c>
      <c r="K52" s="64">
        <f t="shared" si="8"/>
        <v>9765360.073376853</v>
      </c>
      <c r="L52" s="65">
        <f t="shared" si="8"/>
        <v>1087308.0825171652</v>
      </c>
      <c r="M52" s="63">
        <f t="shared" si="3"/>
        <v>-186559240.82174075</v>
      </c>
      <c r="N52" s="64">
        <f t="shared" si="3"/>
        <v>-9765360.073376853</v>
      </c>
      <c r="O52" s="65">
        <f t="shared" si="3"/>
        <v>-1087308.0825171652</v>
      </c>
    </row>
    <row r="53" spans="1:15">
      <c r="A53" s="6">
        <v>45</v>
      </c>
      <c r="B53" s="102">
        <v>44064</v>
      </c>
      <c r="C53" s="103">
        <v>2</v>
      </c>
      <c r="D53" s="104">
        <v>-1</v>
      </c>
      <c r="E53" s="95">
        <v>-1</v>
      </c>
      <c r="F53" s="59">
        <v>-1</v>
      </c>
      <c r="G53" s="62">
        <f t="shared" si="7"/>
        <v>167903316.73956668</v>
      </c>
      <c r="H53" s="62">
        <f t="shared" si="7"/>
        <v>8788824.0660391673</v>
      </c>
      <c r="I53" s="62">
        <f t="shared" si="7"/>
        <v>978577.2742654488</v>
      </c>
      <c r="J53" s="63">
        <f t="shared" si="8"/>
        <v>111935544.49304445</v>
      </c>
      <c r="K53" s="64">
        <f t="shared" si="8"/>
        <v>5859216.0440261113</v>
      </c>
      <c r="L53" s="65">
        <f t="shared" si="8"/>
        <v>652384.84951029927</v>
      </c>
      <c r="M53" s="63">
        <f t="shared" si="3"/>
        <v>-111935544.49304445</v>
      </c>
      <c r="N53" s="64">
        <f t="shared" si="3"/>
        <v>-5859216.0440261113</v>
      </c>
      <c r="O53" s="65">
        <f t="shared" si="3"/>
        <v>-652384.84951029927</v>
      </c>
    </row>
    <row r="54" spans="1:15">
      <c r="A54" s="6">
        <v>46</v>
      </c>
      <c r="B54" s="102">
        <v>44060</v>
      </c>
      <c r="C54" s="103">
        <v>2</v>
      </c>
      <c r="D54" s="104">
        <v>-1</v>
      </c>
      <c r="E54" s="95">
        <v>-1</v>
      </c>
      <c r="F54" s="59">
        <v>-1</v>
      </c>
      <c r="G54" s="62">
        <f t="shared" si="7"/>
        <v>100741990.04374</v>
      </c>
      <c r="H54" s="62">
        <f t="shared" si="7"/>
        <v>5273294.4396235002</v>
      </c>
      <c r="I54" s="62">
        <f t="shared" si="7"/>
        <v>587146.36455926928</v>
      </c>
      <c r="J54" s="63">
        <f t="shared" si="8"/>
        <v>67161326.695826679</v>
      </c>
      <c r="K54" s="64">
        <f t="shared" si="8"/>
        <v>3515529.6264156671</v>
      </c>
      <c r="L54" s="65">
        <f t="shared" si="8"/>
        <v>391430.90970617952</v>
      </c>
      <c r="M54" s="63">
        <f t="shared" si="3"/>
        <v>-67161326.695826679</v>
      </c>
      <c r="N54" s="64">
        <f t="shared" si="3"/>
        <v>-3515529.6264156671</v>
      </c>
      <c r="O54" s="65">
        <f t="shared" si="3"/>
        <v>-391430.90970617952</v>
      </c>
    </row>
    <row r="55" spans="1:15">
      <c r="A55" s="6">
        <v>47</v>
      </c>
      <c r="B55" s="102">
        <v>44036</v>
      </c>
      <c r="C55" s="103">
        <v>1</v>
      </c>
      <c r="D55" s="104">
        <v>1.27</v>
      </c>
      <c r="E55" s="95">
        <v>1.5</v>
      </c>
      <c r="F55" s="60">
        <v>2</v>
      </c>
      <c r="G55" s="62">
        <f t="shared" si="7"/>
        <v>151918920.98595995</v>
      </c>
      <c r="H55" s="62">
        <f t="shared" si="7"/>
        <v>8437271.1033976004</v>
      </c>
      <c r="I55" s="62">
        <f t="shared" si="7"/>
        <v>1056863.4562066847</v>
      </c>
      <c r="J55" s="63">
        <f t="shared" si="8"/>
        <v>40296796.017496005</v>
      </c>
      <c r="K55" s="64">
        <f t="shared" si="8"/>
        <v>2109317.7758494001</v>
      </c>
      <c r="L55" s="65">
        <f t="shared" si="8"/>
        <v>234858.54582370774</v>
      </c>
      <c r="M55" s="63">
        <f t="shared" si="3"/>
        <v>51176930.942219928</v>
      </c>
      <c r="N55" s="64">
        <f t="shared" si="3"/>
        <v>3163976.6637741001</v>
      </c>
      <c r="O55" s="65">
        <f t="shared" si="3"/>
        <v>469717.09164741548</v>
      </c>
    </row>
    <row r="56" spans="1:15">
      <c r="A56" s="6">
        <v>48</v>
      </c>
      <c r="B56" s="102">
        <v>44031</v>
      </c>
      <c r="C56" s="103">
        <v>2</v>
      </c>
      <c r="D56" s="104">
        <v>1.27</v>
      </c>
      <c r="E56" s="95">
        <v>1.5</v>
      </c>
      <c r="F56" s="59">
        <v>2</v>
      </c>
      <c r="G56" s="62">
        <f t="shared" si="7"/>
        <v>229093732.84682763</v>
      </c>
      <c r="H56" s="62">
        <f t="shared" si="7"/>
        <v>13499633.765436161</v>
      </c>
      <c r="I56" s="62">
        <f t="shared" si="7"/>
        <v>1902354.2211720324</v>
      </c>
      <c r="J56" s="63">
        <f t="shared" si="8"/>
        <v>60767568.394383982</v>
      </c>
      <c r="K56" s="64">
        <f t="shared" si="8"/>
        <v>3374908.4413590403</v>
      </c>
      <c r="L56" s="65">
        <f t="shared" si="8"/>
        <v>422745.38248267391</v>
      </c>
      <c r="M56" s="63">
        <f t="shared" si="3"/>
        <v>77174811.860867664</v>
      </c>
      <c r="N56" s="64">
        <f t="shared" si="3"/>
        <v>5062362.662038561</v>
      </c>
      <c r="O56" s="65">
        <f t="shared" si="3"/>
        <v>845490.76496534783</v>
      </c>
    </row>
    <row r="57" spans="1:15">
      <c r="A57" s="6">
        <v>49</v>
      </c>
      <c r="B57" s="102">
        <v>44025</v>
      </c>
      <c r="C57" s="103">
        <v>1</v>
      </c>
      <c r="D57" s="104">
        <v>1.27</v>
      </c>
      <c r="E57" s="95">
        <v>1.5</v>
      </c>
      <c r="F57" s="60">
        <v>2</v>
      </c>
      <c r="G57" s="62">
        <f t="shared" si="7"/>
        <v>345473349.13301605</v>
      </c>
      <c r="H57" s="62">
        <f t="shared" si="7"/>
        <v>21599414.024697855</v>
      </c>
      <c r="I57" s="62">
        <f t="shared" si="7"/>
        <v>3424237.5981096583</v>
      </c>
      <c r="J57" s="63">
        <f t="shared" ref="J57:L58" si="9">IF(G56="","",G56*$J$6/100)</f>
        <v>91637493.138731048</v>
      </c>
      <c r="K57" s="64">
        <f t="shared" si="9"/>
        <v>5399853.5061744638</v>
      </c>
      <c r="L57" s="65">
        <f t="shared" si="9"/>
        <v>760941.68846881296</v>
      </c>
      <c r="M57" s="63">
        <f>IF(D57="","",J57*D57)</f>
        <v>116379616.28618844</v>
      </c>
      <c r="N57" s="64">
        <f>IF(E57="","",K57*E57)</f>
        <v>8099780.2592616957</v>
      </c>
      <c r="O57" s="65">
        <f>IF(F57="","",L57*F57)</f>
        <v>1521883.3769376259</v>
      </c>
    </row>
    <row r="58" spans="1:15" ht="19.5" thickBot="1">
      <c r="A58" s="6">
        <v>50</v>
      </c>
      <c r="B58" s="121">
        <v>42913</v>
      </c>
      <c r="C58" s="103">
        <v>1</v>
      </c>
      <c r="D58" s="105">
        <v>1.27</v>
      </c>
      <c r="E58" s="106">
        <v>1.5</v>
      </c>
      <c r="F58" s="230">
        <v>2</v>
      </c>
      <c r="G58" s="86">
        <f>IF(D58="","",G57+M58)</f>
        <v>520973810.49258822</v>
      </c>
      <c r="H58" s="91">
        <f>IF(E58="","",H57+N58)</f>
        <v>34559062.439516567</v>
      </c>
      <c r="I58" s="109">
        <f>IF(F58="","",I57+O58)</f>
        <v>6163627.6765973847</v>
      </c>
      <c r="J58" s="63">
        <f t="shared" si="9"/>
        <v>138189339.65320644</v>
      </c>
      <c r="K58" s="64">
        <f t="shared" si="9"/>
        <v>8639765.6098791417</v>
      </c>
      <c r="L58" s="65">
        <f t="shared" si="9"/>
        <v>1369695.0392438632</v>
      </c>
      <c r="M58" s="63">
        <f>IF(D58="","",J58*D58)</f>
        <v>175500461.35957217</v>
      </c>
      <c r="N58" s="64">
        <f t="shared" si="3"/>
        <v>12959648.414818712</v>
      </c>
      <c r="O58" s="65">
        <f t="shared" si="3"/>
        <v>2739390.0784877264</v>
      </c>
    </row>
    <row r="59" spans="1:15" ht="19.5" thickBot="1">
      <c r="A59" s="6"/>
      <c r="B59" s="169" t="s">
        <v>5</v>
      </c>
      <c r="C59" s="170"/>
      <c r="D59" s="4">
        <f>COUNTIF(D9:D58,1.27)</f>
        <v>37</v>
      </c>
      <c r="E59" s="4">
        <f>COUNTIF(E9:E58,1.5)</f>
        <v>32</v>
      </c>
      <c r="F59" s="5">
        <f>COUNTIF(F9:F58,2)</f>
        <v>27</v>
      </c>
      <c r="G59" s="69">
        <f>MAX(G8:G58)</f>
        <v>859118225.12222207</v>
      </c>
      <c r="H59" s="70">
        <f>MAX(H8:H58)</f>
        <v>73583984.927909583</v>
      </c>
      <c r="I59" s="71">
        <f>MAX(I8:I58)</f>
        <v>6473551.5886795875</v>
      </c>
      <c r="J59" s="72" t="s">
        <v>31</v>
      </c>
      <c r="K59" s="73">
        <f>ABS(B58-B9)</f>
        <v>1253</v>
      </c>
      <c r="L59" s="74" t="s">
        <v>32</v>
      </c>
      <c r="M59" s="75"/>
      <c r="N59" s="76"/>
      <c r="O59" s="77"/>
    </row>
    <row r="60" spans="1:15" ht="19.5" thickBot="1">
      <c r="A60" s="6"/>
      <c r="B60" s="164" t="s">
        <v>6</v>
      </c>
      <c r="C60" s="165"/>
      <c r="D60" s="4">
        <f>COUNTIF(D9:D58,-1)</f>
        <v>13</v>
      </c>
      <c r="E60" s="4">
        <f>COUNTIF(E9:E58,-1)</f>
        <v>18</v>
      </c>
      <c r="F60" s="5">
        <f>COUNTIF(F9:F58,-1)</f>
        <v>23</v>
      </c>
      <c r="G60" s="209" t="s">
        <v>30</v>
      </c>
      <c r="H60" s="210"/>
      <c r="I60" s="211"/>
      <c r="J60" s="209" t="s">
        <v>33</v>
      </c>
      <c r="K60" s="210"/>
      <c r="L60" s="211"/>
      <c r="M60" s="75"/>
      <c r="N60" s="76"/>
      <c r="O60" s="77"/>
    </row>
    <row r="61" spans="1:15" ht="19.5" thickBot="1">
      <c r="A61" s="6"/>
      <c r="B61" s="164" t="s">
        <v>35</v>
      </c>
      <c r="C61" s="165"/>
      <c r="D61" s="4">
        <f>COUNTIF(D9:D58,0)</f>
        <v>0</v>
      </c>
      <c r="E61" s="4">
        <f>COUNTIF(E9:E58,0)</f>
        <v>0</v>
      </c>
      <c r="F61" s="4">
        <f>COUNTIF(F9:F58,0)</f>
        <v>0</v>
      </c>
      <c r="G61" s="78">
        <f>G59/G8</f>
        <v>8591.1822512222207</v>
      </c>
      <c r="H61" s="79">
        <f>H59/H8</f>
        <v>735.8398492790958</v>
      </c>
      <c r="I61" s="80">
        <f>I59/I8</f>
        <v>64.735515886795881</v>
      </c>
      <c r="J61" s="81">
        <f>(G61-100%)*30/K59</f>
        <v>205.67076419526464</v>
      </c>
      <c r="K61" s="81">
        <f>(H61-100%)*30/K59</f>
        <v>17.593930948422084</v>
      </c>
      <c r="L61" s="82">
        <f>(I61-100%)*30/K59</f>
        <v>1.525990005270452</v>
      </c>
      <c r="M61" s="83"/>
      <c r="N61" s="84"/>
      <c r="O61" s="85"/>
    </row>
    <row r="62" spans="1:15" ht="19.5" thickBot="1">
      <c r="A62" s="3"/>
      <c r="B62" s="158" t="s">
        <v>4</v>
      </c>
      <c r="C62" s="159"/>
      <c r="D62" s="58">
        <f>D59/(D59+D60+D61)</f>
        <v>0.74</v>
      </c>
      <c r="E62" s="53">
        <f>E59/(E59+E60+E61)</f>
        <v>0.64</v>
      </c>
      <c r="F62" s="54">
        <f>F59/(F59+F60+F61)</f>
        <v>0.54</v>
      </c>
    </row>
    <row r="64" spans="1:15">
      <c r="D64" s="52"/>
      <c r="E64" s="52"/>
      <c r="F64" s="52"/>
    </row>
  </sheetData>
  <mergeCells count="11">
    <mergeCell ref="B59:C59"/>
    <mergeCell ref="G6:I6"/>
    <mergeCell ref="J6:L6"/>
    <mergeCell ref="M6:O6"/>
    <mergeCell ref="J8:L8"/>
    <mergeCell ref="M8:O8"/>
    <mergeCell ref="B60:C60"/>
    <mergeCell ref="G60:I60"/>
    <mergeCell ref="J60:L60"/>
    <mergeCell ref="B61:C61"/>
    <mergeCell ref="B62:C62"/>
  </mergeCells>
  <phoneticPr fontId="1"/>
  <dataValidations count="4">
    <dataValidation type="list" allowBlank="1" showInputMessage="1" showErrorMessage="1" sqref="F9:F58">
      <formula1>"2,-1"</formula1>
    </dataValidation>
    <dataValidation type="list" allowBlank="1" showInputMessage="1" showErrorMessage="1" sqref="E9:E58">
      <formula1>"1.5,-1"</formula1>
    </dataValidation>
    <dataValidation type="list" allowBlank="1" showInputMessage="1" showErrorMessage="1" sqref="D9:D58">
      <formula1>"1.27,-1"</formula1>
    </dataValidation>
    <dataValidation type="list" allowBlank="1" showInputMessage="1" showErrorMessage="1" sqref="C9:C58">
      <formula1>"1,2"</formula1>
    </dataValidation>
  </dataValidations>
  <pageMargins left="0.7" right="0.7" top="0.75" bottom="0.75" header="0.3" footer="0.3"/>
  <pageSetup paperSize="9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4"/>
  <sheetViews>
    <sheetView zoomScaleNormal="100" workbookViewId="0">
      <pane xSplit="1" ySplit="8" topLeftCell="B42" activePane="bottomRight" state="frozen"/>
      <selection activeCell="A2" sqref="A2:J9"/>
      <selection pane="topRight" activeCell="A2" sqref="A2:J9"/>
      <selection pane="bottomLeft" activeCell="A2" sqref="A2:J9"/>
      <selection pane="bottomRight" activeCell="J7" sqref="J7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7</v>
      </c>
      <c r="C1" t="s">
        <v>62</v>
      </c>
    </row>
    <row r="2" spans="1:18">
      <c r="A2" s="1" t="s">
        <v>8</v>
      </c>
      <c r="C2" t="s">
        <v>22</v>
      </c>
    </row>
    <row r="3" spans="1:18">
      <c r="A3" s="1" t="s">
        <v>10</v>
      </c>
      <c r="C3" s="24">
        <v>100000</v>
      </c>
    </row>
    <row r="4" spans="1:18">
      <c r="A4" s="1" t="s">
        <v>11</v>
      </c>
      <c r="C4" s="24" t="s">
        <v>13</v>
      </c>
    </row>
    <row r="5" spans="1:18" ht="19.5" thickBot="1">
      <c r="A5" s="1" t="s">
        <v>12</v>
      </c>
      <c r="C5" s="24" t="s">
        <v>34</v>
      </c>
    </row>
    <row r="6" spans="1:18" ht="19.5" thickBot="1">
      <c r="A6" s="19" t="s">
        <v>36</v>
      </c>
      <c r="B6" s="19" t="s">
        <v>37</v>
      </c>
      <c r="C6" s="19" t="s">
        <v>38</v>
      </c>
      <c r="D6" s="40" t="s">
        <v>25</v>
      </c>
      <c r="E6" s="20"/>
      <c r="F6" s="21"/>
      <c r="G6" s="158" t="s">
        <v>3</v>
      </c>
      <c r="H6" s="159"/>
      <c r="I6" s="160"/>
      <c r="J6" s="218">
        <v>31</v>
      </c>
      <c r="K6" s="219"/>
      <c r="L6" s="220"/>
      <c r="M6" s="158" t="s">
        <v>24</v>
      </c>
      <c r="N6" s="159"/>
      <c r="O6" s="160"/>
    </row>
    <row r="7" spans="1:18" ht="19.5" thickBot="1">
      <c r="A7" s="22"/>
      <c r="B7" s="22" t="s">
        <v>2</v>
      </c>
      <c r="C7" s="43" t="s">
        <v>29</v>
      </c>
      <c r="D7" s="9">
        <v>1.27</v>
      </c>
      <c r="E7" s="10">
        <v>1.5</v>
      </c>
      <c r="F7" s="11">
        <v>2</v>
      </c>
      <c r="G7" s="9">
        <v>1.27</v>
      </c>
      <c r="H7" s="10">
        <v>1.5</v>
      </c>
      <c r="I7" s="11">
        <v>2</v>
      </c>
      <c r="J7" s="9">
        <v>1.27</v>
      </c>
      <c r="K7" s="10">
        <v>1.5</v>
      </c>
      <c r="L7" s="11">
        <v>2</v>
      </c>
      <c r="M7" s="9">
        <v>1.27</v>
      </c>
      <c r="N7" s="10">
        <v>1.5</v>
      </c>
      <c r="O7" s="11">
        <v>2</v>
      </c>
    </row>
    <row r="8" spans="1:18" ht="19.5" thickBot="1">
      <c r="A8" s="23" t="s">
        <v>9</v>
      </c>
      <c r="B8" s="8"/>
      <c r="C8" s="41"/>
      <c r="D8" s="13"/>
      <c r="E8" s="12"/>
      <c r="F8" s="14"/>
      <c r="G8" s="15">
        <f>C3</f>
        <v>100000</v>
      </c>
      <c r="H8" s="16">
        <f>C3</f>
        <v>100000</v>
      </c>
      <c r="I8" s="17">
        <f>C3</f>
        <v>100000</v>
      </c>
      <c r="J8" s="221">
        <f>J6</f>
        <v>31</v>
      </c>
      <c r="K8" s="222"/>
      <c r="L8" s="223"/>
      <c r="M8" s="166"/>
      <c r="N8" s="167"/>
      <c r="O8" s="168"/>
    </row>
    <row r="9" spans="1:18">
      <c r="A9" s="6">
        <v>1</v>
      </c>
      <c r="B9" s="97">
        <v>44166</v>
      </c>
      <c r="C9" s="98">
        <v>1</v>
      </c>
      <c r="D9" s="99">
        <v>1.27</v>
      </c>
      <c r="E9" s="100">
        <v>1.5</v>
      </c>
      <c r="F9" s="101">
        <v>-1</v>
      </c>
      <c r="G9" s="62">
        <f>IF(D9="","",G8+M9)</f>
        <v>139370</v>
      </c>
      <c r="H9" s="62">
        <f>IF(E9="","",H8+N9)</f>
        <v>146500</v>
      </c>
      <c r="I9" s="62">
        <f>IF(F9="","",I8+O9)</f>
        <v>69000</v>
      </c>
      <c r="J9" s="63">
        <f>IF(G8="","",G8*$J$6/100)</f>
        <v>31000</v>
      </c>
      <c r="K9" s="64">
        <f>IF(H8="","",H8*$J$6/100)</f>
        <v>31000</v>
      </c>
      <c r="L9" s="65">
        <f>IF(I8="","",I8*$J$6/100)</f>
        <v>31000</v>
      </c>
      <c r="M9" s="66">
        <f>IF(D9="","",J9*D9)</f>
        <v>39370</v>
      </c>
      <c r="N9" s="67">
        <f t="shared" ref="M9:O24" si="0">IF(E9="","",K9*E9)</f>
        <v>46500</v>
      </c>
      <c r="O9" s="68">
        <f t="shared" si="0"/>
        <v>-31000</v>
      </c>
      <c r="P9" s="33"/>
      <c r="Q9" s="33"/>
      <c r="R9" s="33"/>
    </row>
    <row r="10" spans="1:18">
      <c r="A10" s="6">
        <v>2</v>
      </c>
      <c r="B10" s="102">
        <v>44113</v>
      </c>
      <c r="C10" s="103">
        <v>1</v>
      </c>
      <c r="D10" s="104">
        <v>1.27</v>
      </c>
      <c r="E10" s="95">
        <v>-1</v>
      </c>
      <c r="F10" s="59">
        <v>-1</v>
      </c>
      <c r="G10" s="62">
        <f t="shared" ref="G10:I25" si="1">IF(D10="","",G9+M10)</f>
        <v>194239.96899999998</v>
      </c>
      <c r="H10" s="62">
        <f t="shared" si="1"/>
        <v>101085</v>
      </c>
      <c r="I10" s="62">
        <f t="shared" si="1"/>
        <v>47610</v>
      </c>
      <c r="J10" s="63">
        <f t="shared" ref="J10:L25" si="2">IF(G9="","",G9*$J$6/100)</f>
        <v>43204.7</v>
      </c>
      <c r="K10" s="64">
        <f t="shared" si="2"/>
        <v>45415</v>
      </c>
      <c r="L10" s="65">
        <f t="shared" si="2"/>
        <v>21390</v>
      </c>
      <c r="M10" s="63">
        <f t="shared" si="0"/>
        <v>54869.968999999997</v>
      </c>
      <c r="N10" s="64">
        <f t="shared" si="0"/>
        <v>-45415</v>
      </c>
      <c r="O10" s="65">
        <f t="shared" si="0"/>
        <v>-21390</v>
      </c>
      <c r="P10" s="33"/>
      <c r="Q10" s="33"/>
      <c r="R10" s="33"/>
    </row>
    <row r="11" spans="1:18">
      <c r="A11" s="6">
        <v>3</v>
      </c>
      <c r="B11" s="102">
        <v>44089</v>
      </c>
      <c r="C11" s="103">
        <v>1</v>
      </c>
      <c r="D11" s="104">
        <v>1.27</v>
      </c>
      <c r="E11" s="95">
        <v>1.5</v>
      </c>
      <c r="F11" s="59">
        <v>-1</v>
      </c>
      <c r="G11" s="62">
        <f t="shared" si="1"/>
        <v>270712.24479529995</v>
      </c>
      <c r="H11" s="62">
        <f t="shared" si="1"/>
        <v>148089.52499999999</v>
      </c>
      <c r="I11" s="62">
        <f t="shared" si="1"/>
        <v>32850.9</v>
      </c>
      <c r="J11" s="63">
        <f t="shared" si="2"/>
        <v>60214.39039</v>
      </c>
      <c r="K11" s="64">
        <f t="shared" si="2"/>
        <v>31336.35</v>
      </c>
      <c r="L11" s="65">
        <f t="shared" si="2"/>
        <v>14759.1</v>
      </c>
      <c r="M11" s="63">
        <f t="shared" si="0"/>
        <v>76472.275795299996</v>
      </c>
      <c r="N11" s="64">
        <f t="shared" si="0"/>
        <v>47004.524999999994</v>
      </c>
      <c r="O11" s="65">
        <f t="shared" si="0"/>
        <v>-14759.1</v>
      </c>
      <c r="P11" s="33"/>
      <c r="Q11" s="33"/>
      <c r="R11" s="33"/>
    </row>
    <row r="12" spans="1:18">
      <c r="A12" s="6">
        <v>4</v>
      </c>
      <c r="B12" s="102">
        <v>44032</v>
      </c>
      <c r="C12" s="103">
        <v>2</v>
      </c>
      <c r="D12" s="104">
        <v>-1</v>
      </c>
      <c r="E12" s="95">
        <v>-1</v>
      </c>
      <c r="F12" s="59">
        <v>-1</v>
      </c>
      <c r="G12" s="62">
        <f t="shared" si="1"/>
        <v>186791.44890875695</v>
      </c>
      <c r="H12" s="62">
        <f t="shared" si="1"/>
        <v>102181.77225000001</v>
      </c>
      <c r="I12" s="62">
        <f t="shared" si="1"/>
        <v>22667.120999999999</v>
      </c>
      <c r="J12" s="63">
        <f t="shared" si="2"/>
        <v>83920.795886542983</v>
      </c>
      <c r="K12" s="64">
        <f t="shared" si="2"/>
        <v>45907.752749999992</v>
      </c>
      <c r="L12" s="65">
        <f t="shared" si="2"/>
        <v>10183.779</v>
      </c>
      <c r="M12" s="63">
        <f t="shared" si="0"/>
        <v>-83920.795886542983</v>
      </c>
      <c r="N12" s="64">
        <f t="shared" si="0"/>
        <v>-45907.752749999992</v>
      </c>
      <c r="O12" s="65">
        <f t="shared" si="0"/>
        <v>-10183.779</v>
      </c>
      <c r="P12" s="33"/>
      <c r="Q12" s="33"/>
      <c r="R12" s="33"/>
    </row>
    <row r="13" spans="1:18">
      <c r="A13" s="6">
        <v>5</v>
      </c>
      <c r="B13" s="102">
        <v>43973</v>
      </c>
      <c r="C13" s="103">
        <v>2</v>
      </c>
      <c r="D13" s="104">
        <v>-1</v>
      </c>
      <c r="E13" s="95">
        <v>-1</v>
      </c>
      <c r="F13" s="59">
        <v>-1</v>
      </c>
      <c r="G13" s="62">
        <f t="shared" si="1"/>
        <v>128886.0997470423</v>
      </c>
      <c r="H13" s="62">
        <f t="shared" si="1"/>
        <v>70505.422852500007</v>
      </c>
      <c r="I13" s="62">
        <f t="shared" si="1"/>
        <v>15640.31349</v>
      </c>
      <c r="J13" s="63">
        <f t="shared" si="2"/>
        <v>57905.34916171465</v>
      </c>
      <c r="K13" s="64">
        <f t="shared" si="2"/>
        <v>31676.349397500002</v>
      </c>
      <c r="L13" s="65">
        <f t="shared" si="2"/>
        <v>7026.8075099999996</v>
      </c>
      <c r="M13" s="63">
        <f t="shared" si="0"/>
        <v>-57905.34916171465</v>
      </c>
      <c r="N13" s="64">
        <f t="shared" si="0"/>
        <v>-31676.349397500002</v>
      </c>
      <c r="O13" s="65">
        <f t="shared" si="0"/>
        <v>-7026.8075099999996</v>
      </c>
      <c r="P13" s="33"/>
      <c r="Q13" s="33"/>
      <c r="R13" s="33"/>
    </row>
    <row r="14" spans="1:18">
      <c r="A14" s="6">
        <v>6</v>
      </c>
      <c r="B14" s="102">
        <v>43951</v>
      </c>
      <c r="C14" s="103">
        <v>1</v>
      </c>
      <c r="D14" s="104">
        <v>1.27</v>
      </c>
      <c r="E14" s="95">
        <v>1.5</v>
      </c>
      <c r="F14" s="59">
        <v>2</v>
      </c>
      <c r="G14" s="62">
        <f t="shared" si="1"/>
        <v>179628.55721745285</v>
      </c>
      <c r="H14" s="62">
        <f t="shared" si="1"/>
        <v>103290.44447891251</v>
      </c>
      <c r="I14" s="62">
        <f t="shared" si="1"/>
        <v>25337.307853800001</v>
      </c>
      <c r="J14" s="63">
        <f t="shared" si="2"/>
        <v>39954.690921583118</v>
      </c>
      <c r="K14" s="64">
        <f t="shared" si="2"/>
        <v>21856.681084275002</v>
      </c>
      <c r="L14" s="65">
        <f t="shared" si="2"/>
        <v>4848.4971819000002</v>
      </c>
      <c r="M14" s="63">
        <f t="shared" si="0"/>
        <v>50742.457470410562</v>
      </c>
      <c r="N14" s="64">
        <f t="shared" si="0"/>
        <v>32785.021626412505</v>
      </c>
      <c r="O14" s="65">
        <f t="shared" si="0"/>
        <v>9696.9943638000004</v>
      </c>
      <c r="P14" s="33"/>
      <c r="Q14" s="33"/>
      <c r="R14" s="33"/>
    </row>
    <row r="15" spans="1:18">
      <c r="A15" s="6">
        <v>7</v>
      </c>
      <c r="B15" s="102">
        <v>43872</v>
      </c>
      <c r="C15" s="103">
        <v>1</v>
      </c>
      <c r="D15" s="104">
        <v>1.27</v>
      </c>
      <c r="E15" s="95">
        <v>1.5</v>
      </c>
      <c r="F15" s="59">
        <v>2</v>
      </c>
      <c r="G15" s="62">
        <f t="shared" si="1"/>
        <v>250348.32019396406</v>
      </c>
      <c r="H15" s="62">
        <f t="shared" si="1"/>
        <v>151320.50116160684</v>
      </c>
      <c r="I15" s="62">
        <f t="shared" si="1"/>
        <v>41046.438723156003</v>
      </c>
      <c r="J15" s="63">
        <f t="shared" si="2"/>
        <v>55684.852737410387</v>
      </c>
      <c r="K15" s="64">
        <f t="shared" si="2"/>
        <v>32020.03778846288</v>
      </c>
      <c r="L15" s="65">
        <f t="shared" si="2"/>
        <v>7854.5654346780002</v>
      </c>
      <c r="M15" s="63">
        <f t="shared" si="0"/>
        <v>70719.762976511192</v>
      </c>
      <c r="N15" s="64">
        <f t="shared" si="0"/>
        <v>48030.056682694318</v>
      </c>
      <c r="O15" s="65">
        <f t="shared" si="0"/>
        <v>15709.130869356</v>
      </c>
      <c r="P15" s="33"/>
      <c r="Q15" s="33"/>
      <c r="R15" s="33"/>
    </row>
    <row r="16" spans="1:18">
      <c r="A16" s="6">
        <v>8</v>
      </c>
      <c r="B16" s="102">
        <v>43852</v>
      </c>
      <c r="C16" s="103">
        <v>1</v>
      </c>
      <c r="D16" s="104">
        <v>1.27</v>
      </c>
      <c r="E16" s="95">
        <v>1.5</v>
      </c>
      <c r="F16" s="59">
        <v>2</v>
      </c>
      <c r="G16" s="62">
        <f t="shared" si="1"/>
        <v>348910.45385432773</v>
      </c>
      <c r="H16" s="62">
        <f t="shared" si="1"/>
        <v>221684.53420175402</v>
      </c>
      <c r="I16" s="62">
        <f t="shared" si="1"/>
        <v>66495.230731512725</v>
      </c>
      <c r="J16" s="63">
        <f t="shared" si="2"/>
        <v>77607.979260128865</v>
      </c>
      <c r="K16" s="64">
        <f t="shared" si="2"/>
        <v>46909.355360098118</v>
      </c>
      <c r="L16" s="65">
        <f t="shared" si="2"/>
        <v>12724.396004178361</v>
      </c>
      <c r="M16" s="63">
        <f t="shared" si="0"/>
        <v>98562.133660363659</v>
      </c>
      <c r="N16" s="64">
        <f t="shared" si="0"/>
        <v>70364.033040147173</v>
      </c>
      <c r="O16" s="65">
        <f t="shared" si="0"/>
        <v>25448.792008356722</v>
      </c>
      <c r="P16" s="33"/>
      <c r="Q16" s="33"/>
      <c r="R16" s="33"/>
    </row>
    <row r="17" spans="1:18">
      <c r="A17" s="6">
        <v>9</v>
      </c>
      <c r="B17" s="102">
        <v>43838</v>
      </c>
      <c r="C17" s="103">
        <v>2</v>
      </c>
      <c r="D17" s="104">
        <v>1.27</v>
      </c>
      <c r="E17" s="95">
        <v>1.5</v>
      </c>
      <c r="F17" s="59">
        <v>2</v>
      </c>
      <c r="G17" s="62">
        <f t="shared" si="1"/>
        <v>486276.49953677657</v>
      </c>
      <c r="H17" s="62">
        <f t="shared" si="1"/>
        <v>324767.84260556963</v>
      </c>
      <c r="I17" s="62">
        <f t="shared" si="1"/>
        <v>107722.27378505061</v>
      </c>
      <c r="J17" s="63">
        <f t="shared" si="2"/>
        <v>108162.24069484159</v>
      </c>
      <c r="K17" s="64">
        <f t="shared" si="2"/>
        <v>68722.205602543749</v>
      </c>
      <c r="L17" s="65">
        <f t="shared" si="2"/>
        <v>20613.521526768945</v>
      </c>
      <c r="M17" s="63">
        <f t="shared" si="0"/>
        <v>137366.04568244881</v>
      </c>
      <c r="N17" s="64">
        <f t="shared" si="0"/>
        <v>103083.30840381562</v>
      </c>
      <c r="O17" s="65">
        <f t="shared" si="0"/>
        <v>41227.043053537891</v>
      </c>
      <c r="P17" s="61"/>
      <c r="Q17" s="33"/>
      <c r="R17" s="33"/>
    </row>
    <row r="18" spans="1:18">
      <c r="A18" s="6">
        <v>10</v>
      </c>
      <c r="B18" s="102">
        <v>43833</v>
      </c>
      <c r="C18" s="103">
        <v>2</v>
      </c>
      <c r="D18" s="104">
        <v>1.27</v>
      </c>
      <c r="E18" s="95">
        <v>1.5</v>
      </c>
      <c r="F18" s="59">
        <v>2</v>
      </c>
      <c r="G18" s="62">
        <f t="shared" si="1"/>
        <v>677723.55740440544</v>
      </c>
      <c r="H18" s="62">
        <f t="shared" si="1"/>
        <v>475784.88941715949</v>
      </c>
      <c r="I18" s="62">
        <f>IF(F18="","",I17+O18)</f>
        <v>174510.08353178197</v>
      </c>
      <c r="J18" s="63">
        <f t="shared" si="2"/>
        <v>150745.71485640074</v>
      </c>
      <c r="K18" s="64">
        <f t="shared" si="2"/>
        <v>100678.03120772658</v>
      </c>
      <c r="L18" s="65">
        <f>IF(I17="","",I17*$J$6/100)</f>
        <v>33393.904873365689</v>
      </c>
      <c r="M18" s="63">
        <f t="shared" si="0"/>
        <v>191447.05786762893</v>
      </c>
      <c r="N18" s="64">
        <f t="shared" si="0"/>
        <v>151017.04681158988</v>
      </c>
      <c r="O18" s="65">
        <f t="shared" si="0"/>
        <v>66787.809746731378</v>
      </c>
      <c r="P18" s="33"/>
      <c r="Q18" s="33"/>
      <c r="R18" s="33"/>
    </row>
    <row r="19" spans="1:18">
      <c r="A19" s="6">
        <v>11</v>
      </c>
      <c r="B19" s="229">
        <v>43822</v>
      </c>
      <c r="C19" s="103">
        <v>2</v>
      </c>
      <c r="D19" s="104">
        <v>1.27</v>
      </c>
      <c r="E19" s="95">
        <v>1.5</v>
      </c>
      <c r="F19" s="59">
        <v>2</v>
      </c>
      <c r="G19" s="62">
        <f t="shared" si="1"/>
        <v>944543.32195451984</v>
      </c>
      <c r="H19" s="62">
        <f t="shared" si="1"/>
        <v>697024.86299613863</v>
      </c>
      <c r="I19" s="62">
        <f t="shared" si="1"/>
        <v>282706.33532148681</v>
      </c>
      <c r="J19" s="63">
        <f t="shared" si="2"/>
        <v>210094.30279536569</v>
      </c>
      <c r="K19" s="64">
        <f t="shared" si="2"/>
        <v>147493.31571931942</v>
      </c>
      <c r="L19" s="65">
        <f t="shared" si="2"/>
        <v>54098.125894852412</v>
      </c>
      <c r="M19" s="63">
        <f t="shared" si="0"/>
        <v>266819.7645501144</v>
      </c>
      <c r="N19" s="64">
        <f t="shared" si="0"/>
        <v>221239.97357897914</v>
      </c>
      <c r="O19" s="65">
        <f t="shared" si="0"/>
        <v>108196.25178970482</v>
      </c>
      <c r="P19" s="61"/>
      <c r="Q19" s="33"/>
      <c r="R19" s="33"/>
    </row>
    <row r="20" spans="1:18">
      <c r="A20" s="6">
        <v>12</v>
      </c>
      <c r="B20" s="102">
        <v>44140</v>
      </c>
      <c r="C20" s="103">
        <v>2</v>
      </c>
      <c r="D20" s="104">
        <v>1.27</v>
      </c>
      <c r="E20" s="95">
        <v>1.5</v>
      </c>
      <c r="F20" s="59">
        <v>2</v>
      </c>
      <c r="G20" s="62">
        <f t="shared" si="1"/>
        <v>1316410.0278080143</v>
      </c>
      <c r="H20" s="62">
        <f t="shared" si="1"/>
        <v>1021141.4242893431</v>
      </c>
      <c r="I20" s="62">
        <f t="shared" si="1"/>
        <v>457984.26322080864</v>
      </c>
      <c r="J20" s="63">
        <f t="shared" si="2"/>
        <v>292808.42980590113</v>
      </c>
      <c r="K20" s="64">
        <f t="shared" si="2"/>
        <v>216077.70752880297</v>
      </c>
      <c r="L20" s="65">
        <f t="shared" si="2"/>
        <v>87638.963949660916</v>
      </c>
      <c r="M20" s="63">
        <f t="shared" si="0"/>
        <v>371866.70585349447</v>
      </c>
      <c r="N20" s="64">
        <f t="shared" si="0"/>
        <v>324116.56129320443</v>
      </c>
      <c r="O20" s="65">
        <f t="shared" si="0"/>
        <v>175277.92789932183</v>
      </c>
      <c r="P20" s="33"/>
      <c r="Q20" s="33"/>
      <c r="R20" s="33"/>
    </row>
    <row r="21" spans="1:18">
      <c r="A21" s="6">
        <v>13</v>
      </c>
      <c r="B21" s="102">
        <v>44107</v>
      </c>
      <c r="C21" s="103">
        <v>1</v>
      </c>
      <c r="D21" s="104">
        <v>1.27</v>
      </c>
      <c r="E21" s="95">
        <v>1.5</v>
      </c>
      <c r="F21" s="59">
        <v>-1</v>
      </c>
      <c r="G21" s="62">
        <f t="shared" si="1"/>
        <v>1834680.6557560295</v>
      </c>
      <c r="H21" s="62">
        <f t="shared" si="1"/>
        <v>1495972.1865838876</v>
      </c>
      <c r="I21" s="62">
        <f t="shared" si="1"/>
        <v>316009.141622358</v>
      </c>
      <c r="J21" s="63">
        <f t="shared" si="2"/>
        <v>408087.10862048448</v>
      </c>
      <c r="K21" s="64">
        <f t="shared" si="2"/>
        <v>316553.84152969636</v>
      </c>
      <c r="L21" s="65">
        <f t="shared" si="2"/>
        <v>141975.12159845067</v>
      </c>
      <c r="M21" s="63">
        <f t="shared" si="0"/>
        <v>518270.62794801529</v>
      </c>
      <c r="N21" s="64">
        <f t="shared" si="0"/>
        <v>474830.76229454455</v>
      </c>
      <c r="O21" s="65">
        <f t="shared" si="0"/>
        <v>-141975.12159845067</v>
      </c>
      <c r="P21" s="61"/>
      <c r="Q21" s="33"/>
      <c r="R21" s="33"/>
    </row>
    <row r="22" spans="1:18">
      <c r="A22" s="6">
        <v>14</v>
      </c>
      <c r="B22" s="102">
        <v>44093</v>
      </c>
      <c r="C22" s="103">
        <v>1</v>
      </c>
      <c r="D22" s="104">
        <v>1.27</v>
      </c>
      <c r="E22" s="95">
        <v>-1</v>
      </c>
      <c r="F22" s="59">
        <v>-1</v>
      </c>
      <c r="G22" s="62">
        <f t="shared" si="1"/>
        <v>2556994.4299271782</v>
      </c>
      <c r="H22" s="62">
        <f t="shared" si="1"/>
        <v>1032220.8087428825</v>
      </c>
      <c r="I22" s="62">
        <f t="shared" si="1"/>
        <v>218046.30771942702</v>
      </c>
      <c r="J22" s="63">
        <f t="shared" si="2"/>
        <v>568751.00328436913</v>
      </c>
      <c r="K22" s="64">
        <f t="shared" si="2"/>
        <v>463751.37784100516</v>
      </c>
      <c r="L22" s="65">
        <f t="shared" si="2"/>
        <v>97962.833902930986</v>
      </c>
      <c r="M22" s="63">
        <f t="shared" si="0"/>
        <v>722313.77417114878</v>
      </c>
      <c r="N22" s="64">
        <f t="shared" si="0"/>
        <v>-463751.37784100516</v>
      </c>
      <c r="O22" s="65">
        <f t="shared" si="0"/>
        <v>-97962.833902930986</v>
      </c>
      <c r="P22" s="33"/>
      <c r="Q22" s="33"/>
      <c r="R22" s="33"/>
    </row>
    <row r="23" spans="1:18">
      <c r="A23" s="6">
        <v>15</v>
      </c>
      <c r="B23" s="102">
        <v>44052</v>
      </c>
      <c r="C23" s="103">
        <v>2</v>
      </c>
      <c r="D23" s="104">
        <v>1.27</v>
      </c>
      <c r="E23" s="95">
        <v>1.5</v>
      </c>
      <c r="F23" s="60">
        <v>2</v>
      </c>
      <c r="G23" s="62">
        <f t="shared" si="1"/>
        <v>3563683.1369895083</v>
      </c>
      <c r="H23" s="62">
        <f t="shared" si="1"/>
        <v>1512203.484808323</v>
      </c>
      <c r="I23" s="62">
        <f t="shared" si="1"/>
        <v>353235.01850547176</v>
      </c>
      <c r="J23" s="63">
        <f t="shared" si="2"/>
        <v>792668.27327742521</v>
      </c>
      <c r="K23" s="64">
        <f t="shared" si="2"/>
        <v>319988.4507102936</v>
      </c>
      <c r="L23" s="65">
        <f t="shared" si="2"/>
        <v>67594.355393022372</v>
      </c>
      <c r="M23" s="63">
        <f t="shared" si="0"/>
        <v>1006688.70706233</v>
      </c>
      <c r="N23" s="64">
        <f t="shared" si="0"/>
        <v>479982.67606544041</v>
      </c>
      <c r="O23" s="65">
        <f t="shared" si="0"/>
        <v>135188.71078604474</v>
      </c>
      <c r="P23" s="33"/>
      <c r="Q23" s="33"/>
      <c r="R23" s="33"/>
    </row>
    <row r="24" spans="1:18">
      <c r="A24" s="6">
        <v>16</v>
      </c>
      <c r="B24" s="102">
        <v>44024</v>
      </c>
      <c r="C24" s="103">
        <v>1</v>
      </c>
      <c r="D24" s="104">
        <v>1.27</v>
      </c>
      <c r="E24" s="95">
        <v>1.5</v>
      </c>
      <c r="F24" s="59">
        <v>-1</v>
      </c>
      <c r="G24" s="62">
        <f t="shared" si="1"/>
        <v>4966705.1880222782</v>
      </c>
      <c r="H24" s="62">
        <f t="shared" si="1"/>
        <v>2215378.1052441932</v>
      </c>
      <c r="I24" s="62">
        <f t="shared" si="1"/>
        <v>243732.16276877554</v>
      </c>
      <c r="J24" s="63">
        <f t="shared" si="2"/>
        <v>1104741.7724667476</v>
      </c>
      <c r="K24" s="64">
        <f t="shared" si="2"/>
        <v>468783.08029058011</v>
      </c>
      <c r="L24" s="65">
        <f t="shared" si="2"/>
        <v>109502.85573669623</v>
      </c>
      <c r="M24" s="63">
        <f t="shared" si="0"/>
        <v>1403022.0510327695</v>
      </c>
      <c r="N24" s="64">
        <f t="shared" si="0"/>
        <v>703174.62043587014</v>
      </c>
      <c r="O24" s="65">
        <f t="shared" si="0"/>
        <v>-109502.85573669623</v>
      </c>
      <c r="P24" s="33"/>
      <c r="Q24" s="33"/>
      <c r="R24" s="33"/>
    </row>
    <row r="25" spans="1:18">
      <c r="A25" s="6">
        <v>17</v>
      </c>
      <c r="B25" s="102">
        <v>44007</v>
      </c>
      <c r="C25" s="103">
        <v>1</v>
      </c>
      <c r="D25" s="104">
        <v>1.27</v>
      </c>
      <c r="E25" s="95">
        <v>-1</v>
      </c>
      <c r="F25" s="59">
        <v>-1</v>
      </c>
      <c r="G25" s="62">
        <f t="shared" si="1"/>
        <v>6922097.0205466496</v>
      </c>
      <c r="H25" s="62">
        <f t="shared" si="1"/>
        <v>1528610.8926184932</v>
      </c>
      <c r="I25" s="62">
        <f t="shared" si="1"/>
        <v>168175.19231045514</v>
      </c>
      <c r="J25" s="63">
        <f t="shared" si="2"/>
        <v>1539678.6082869063</v>
      </c>
      <c r="K25" s="64">
        <f t="shared" si="2"/>
        <v>686767.21262569993</v>
      </c>
      <c r="L25" s="65">
        <f t="shared" si="2"/>
        <v>75556.970458320415</v>
      </c>
      <c r="M25" s="63">
        <f t="shared" ref="M25:O58" si="3">IF(D25="","",J25*D25)</f>
        <v>1955391.8325243711</v>
      </c>
      <c r="N25" s="64">
        <f t="shared" si="3"/>
        <v>-686767.21262569993</v>
      </c>
      <c r="O25" s="65">
        <f t="shared" si="3"/>
        <v>-75556.970458320415</v>
      </c>
      <c r="P25" s="33"/>
      <c r="Q25" s="33"/>
      <c r="R25" s="33"/>
    </row>
    <row r="26" spans="1:18">
      <c r="A26" s="6">
        <v>18</v>
      </c>
      <c r="B26" s="102">
        <v>43993</v>
      </c>
      <c r="C26" s="103">
        <v>2</v>
      </c>
      <c r="D26" s="104">
        <v>-1</v>
      </c>
      <c r="E26" s="95">
        <v>-1</v>
      </c>
      <c r="F26" s="59">
        <v>-1</v>
      </c>
      <c r="G26" s="62">
        <f t="shared" ref="G26:I41" si="4">IF(D26="","",G25+M26)</f>
        <v>4776246.944177188</v>
      </c>
      <c r="H26" s="62">
        <f t="shared" si="4"/>
        <v>1054741.5159067602</v>
      </c>
      <c r="I26" s="62">
        <f t="shared" si="4"/>
        <v>116040.88269421404</v>
      </c>
      <c r="J26" s="63">
        <f t="shared" ref="J26:L45" si="5">IF(G25="","",G25*$J$6/100)</f>
        <v>2145850.0763694616</v>
      </c>
      <c r="K26" s="64">
        <f t="shared" si="5"/>
        <v>473869.37671173288</v>
      </c>
      <c r="L26" s="65">
        <f t="shared" si="5"/>
        <v>52134.309616241095</v>
      </c>
      <c r="M26" s="63">
        <f t="shared" si="3"/>
        <v>-2145850.0763694616</v>
      </c>
      <c r="N26" s="64">
        <f t="shared" si="3"/>
        <v>-473869.37671173288</v>
      </c>
      <c r="O26" s="65">
        <f t="shared" si="3"/>
        <v>-52134.309616241095</v>
      </c>
      <c r="P26" s="33"/>
      <c r="Q26" s="33"/>
      <c r="R26" s="33"/>
    </row>
    <row r="27" spans="1:18">
      <c r="A27" s="6">
        <v>19</v>
      </c>
      <c r="B27" s="102">
        <v>43951</v>
      </c>
      <c r="C27" s="103">
        <v>1</v>
      </c>
      <c r="D27" s="104">
        <v>1.27</v>
      </c>
      <c r="E27" s="95">
        <v>1.5</v>
      </c>
      <c r="F27" s="60">
        <v>2</v>
      </c>
      <c r="G27" s="62">
        <f t="shared" si="4"/>
        <v>6656655.3660997469</v>
      </c>
      <c r="H27" s="62">
        <f t="shared" si="4"/>
        <v>1545196.3208034039</v>
      </c>
      <c r="I27" s="62">
        <f t="shared" si="4"/>
        <v>187986.22996462675</v>
      </c>
      <c r="J27" s="63">
        <f t="shared" si="5"/>
        <v>1480636.5526949284</v>
      </c>
      <c r="K27" s="64">
        <f t="shared" si="5"/>
        <v>326969.86993109569</v>
      </c>
      <c r="L27" s="65">
        <f t="shared" si="5"/>
        <v>35972.673635206353</v>
      </c>
      <c r="M27" s="63">
        <f t="shared" si="3"/>
        <v>1880408.4219225592</v>
      </c>
      <c r="N27" s="64">
        <f t="shared" si="3"/>
        <v>490454.8048966435</v>
      </c>
      <c r="O27" s="65">
        <f t="shared" si="3"/>
        <v>71945.347270412705</v>
      </c>
      <c r="P27" s="33"/>
      <c r="Q27" s="33"/>
      <c r="R27" s="33"/>
    </row>
    <row r="28" spans="1:18">
      <c r="A28" s="6">
        <v>20</v>
      </c>
      <c r="B28" s="102">
        <v>43943</v>
      </c>
      <c r="C28" s="103">
        <v>2</v>
      </c>
      <c r="D28" s="104">
        <v>-1</v>
      </c>
      <c r="E28" s="95">
        <v>-1</v>
      </c>
      <c r="F28" s="59">
        <v>-1</v>
      </c>
      <c r="G28" s="62">
        <f t="shared" si="4"/>
        <v>4593092.2026088256</v>
      </c>
      <c r="H28" s="62">
        <f t="shared" si="4"/>
        <v>1066185.4613543486</v>
      </c>
      <c r="I28" s="62">
        <f t="shared" si="4"/>
        <v>129710.49867559246</v>
      </c>
      <c r="J28" s="63">
        <f t="shared" si="5"/>
        <v>2063563.1634909215</v>
      </c>
      <c r="K28" s="64">
        <f t="shared" si="5"/>
        <v>479010.85944905522</v>
      </c>
      <c r="L28" s="65">
        <f t="shared" si="5"/>
        <v>58275.731289034287</v>
      </c>
      <c r="M28" s="63">
        <f t="shared" si="3"/>
        <v>-2063563.1634909215</v>
      </c>
      <c r="N28" s="64">
        <f t="shared" si="3"/>
        <v>-479010.85944905522</v>
      </c>
      <c r="O28" s="65">
        <f t="shared" si="3"/>
        <v>-58275.731289034287</v>
      </c>
      <c r="P28" s="33"/>
      <c r="Q28" s="33"/>
      <c r="R28" s="33"/>
    </row>
    <row r="29" spans="1:18">
      <c r="A29" s="6">
        <v>21</v>
      </c>
      <c r="B29" s="102">
        <v>43911</v>
      </c>
      <c r="C29" s="103">
        <v>2</v>
      </c>
      <c r="D29" s="104">
        <v>1.27</v>
      </c>
      <c r="E29" s="95">
        <v>1.5</v>
      </c>
      <c r="F29" s="59">
        <v>2</v>
      </c>
      <c r="G29" s="62">
        <f t="shared" si="4"/>
        <v>6401392.6027759202</v>
      </c>
      <c r="H29" s="62">
        <f t="shared" si="4"/>
        <v>1561961.7008841205</v>
      </c>
      <c r="I29" s="62">
        <f t="shared" si="4"/>
        <v>210131.00785445981</v>
      </c>
      <c r="J29" s="63">
        <f t="shared" si="5"/>
        <v>1423858.582808736</v>
      </c>
      <c r="K29" s="64">
        <f t="shared" si="5"/>
        <v>330517.49301984807</v>
      </c>
      <c r="L29" s="65">
        <f t="shared" si="5"/>
        <v>40210.254589433665</v>
      </c>
      <c r="M29" s="63">
        <f t="shared" si="3"/>
        <v>1808300.4001670948</v>
      </c>
      <c r="N29" s="64">
        <f t="shared" si="3"/>
        <v>495776.23952977208</v>
      </c>
      <c r="O29" s="65">
        <f t="shared" si="3"/>
        <v>80420.509178867331</v>
      </c>
      <c r="P29" s="33"/>
      <c r="Q29" s="33"/>
      <c r="R29" s="33"/>
    </row>
    <row r="30" spans="1:18">
      <c r="A30" s="6">
        <v>22</v>
      </c>
      <c r="B30" s="102">
        <v>43886</v>
      </c>
      <c r="C30" s="103">
        <v>1</v>
      </c>
      <c r="D30" s="104">
        <v>1.27</v>
      </c>
      <c r="E30" s="95">
        <v>1.5</v>
      </c>
      <c r="F30" s="60">
        <v>2</v>
      </c>
      <c r="G30" s="62">
        <f t="shared" si="4"/>
        <v>8921620.8704888001</v>
      </c>
      <c r="H30" s="62">
        <f t="shared" si="4"/>
        <v>2288273.8917952366</v>
      </c>
      <c r="I30" s="62">
        <f t="shared" si="4"/>
        <v>340412.23272422492</v>
      </c>
      <c r="J30" s="63">
        <f t="shared" si="5"/>
        <v>1984431.7068605351</v>
      </c>
      <c r="K30" s="64">
        <f t="shared" si="5"/>
        <v>484208.12727407739</v>
      </c>
      <c r="L30" s="65">
        <f t="shared" si="5"/>
        <v>65140.61243488254</v>
      </c>
      <c r="M30" s="63">
        <f t="shared" si="3"/>
        <v>2520228.2677128795</v>
      </c>
      <c r="N30" s="64">
        <f t="shared" si="3"/>
        <v>726312.19091111608</v>
      </c>
      <c r="O30" s="65">
        <f t="shared" si="3"/>
        <v>130281.22486976508</v>
      </c>
      <c r="P30" s="33"/>
      <c r="Q30" s="33"/>
      <c r="R30" s="33"/>
    </row>
    <row r="31" spans="1:18">
      <c r="A31" s="6">
        <v>23</v>
      </c>
      <c r="B31" s="102">
        <v>43872</v>
      </c>
      <c r="C31" s="103">
        <v>2</v>
      </c>
      <c r="D31" s="104">
        <v>-1</v>
      </c>
      <c r="E31" s="95">
        <v>-1</v>
      </c>
      <c r="F31" s="59">
        <v>-1</v>
      </c>
      <c r="G31" s="62">
        <f t="shared" si="4"/>
        <v>6155918.4006372727</v>
      </c>
      <c r="H31" s="62">
        <f t="shared" si="4"/>
        <v>1578908.9853387133</v>
      </c>
      <c r="I31" s="62">
        <f t="shared" si="4"/>
        <v>234884.44057971518</v>
      </c>
      <c r="J31" s="63">
        <f t="shared" si="5"/>
        <v>2765702.4698515278</v>
      </c>
      <c r="K31" s="64">
        <f t="shared" si="5"/>
        <v>709364.90645652334</v>
      </c>
      <c r="L31" s="65">
        <f t="shared" si="5"/>
        <v>105527.79214450972</v>
      </c>
      <c r="M31" s="63">
        <f t="shared" si="3"/>
        <v>-2765702.4698515278</v>
      </c>
      <c r="N31" s="64">
        <f t="shared" si="3"/>
        <v>-709364.90645652334</v>
      </c>
      <c r="O31" s="65">
        <f t="shared" si="3"/>
        <v>-105527.79214450972</v>
      </c>
      <c r="P31" s="33"/>
      <c r="Q31" s="33"/>
      <c r="R31" s="33"/>
    </row>
    <row r="32" spans="1:18">
      <c r="A32" s="6">
        <v>24</v>
      </c>
      <c r="B32" s="102">
        <v>43865</v>
      </c>
      <c r="C32" s="103">
        <v>2</v>
      </c>
      <c r="D32" s="104">
        <v>1.27</v>
      </c>
      <c r="E32" s="95">
        <v>1.5</v>
      </c>
      <c r="F32" s="59">
        <v>2</v>
      </c>
      <c r="G32" s="62">
        <f t="shared" si="4"/>
        <v>8579503.474968167</v>
      </c>
      <c r="H32" s="62">
        <f t="shared" si="4"/>
        <v>2313101.6635212153</v>
      </c>
      <c r="I32" s="62">
        <f t="shared" si="4"/>
        <v>380512.79373913864</v>
      </c>
      <c r="J32" s="63">
        <f t="shared" si="5"/>
        <v>1908334.7041975546</v>
      </c>
      <c r="K32" s="64">
        <f t="shared" si="5"/>
        <v>489461.78545500117</v>
      </c>
      <c r="L32" s="65">
        <f t="shared" si="5"/>
        <v>72814.176579711711</v>
      </c>
      <c r="M32" s="63">
        <f t="shared" si="3"/>
        <v>2423585.0743308943</v>
      </c>
      <c r="N32" s="64">
        <f t="shared" si="3"/>
        <v>734192.67818250181</v>
      </c>
      <c r="O32" s="65">
        <f t="shared" si="3"/>
        <v>145628.35315942342</v>
      </c>
      <c r="P32" s="33"/>
      <c r="Q32" s="33"/>
      <c r="R32" s="33"/>
    </row>
    <row r="33" spans="1:18">
      <c r="A33" s="6">
        <v>25</v>
      </c>
      <c r="B33" s="102">
        <v>43847</v>
      </c>
      <c r="C33" s="103">
        <v>1</v>
      </c>
      <c r="D33" s="104">
        <v>1.27</v>
      </c>
      <c r="E33" s="95">
        <v>1.5</v>
      </c>
      <c r="F33" s="59">
        <v>2</v>
      </c>
      <c r="G33" s="62">
        <f t="shared" si="4"/>
        <v>11957253.993063135</v>
      </c>
      <c r="H33" s="62">
        <f t="shared" si="4"/>
        <v>3388693.9370585806</v>
      </c>
      <c r="I33" s="62">
        <f t="shared" si="4"/>
        <v>616430.72585740464</v>
      </c>
      <c r="J33" s="63">
        <f t="shared" si="5"/>
        <v>2659646.0772401318</v>
      </c>
      <c r="K33" s="64">
        <f t="shared" si="5"/>
        <v>717061.51569157676</v>
      </c>
      <c r="L33" s="65">
        <f t="shared" si="5"/>
        <v>117958.96605913299</v>
      </c>
      <c r="M33" s="63">
        <f t="shared" si="3"/>
        <v>3377750.5180949676</v>
      </c>
      <c r="N33" s="64">
        <f t="shared" si="3"/>
        <v>1075592.2735373653</v>
      </c>
      <c r="O33" s="65">
        <f t="shared" si="3"/>
        <v>235917.93211826598</v>
      </c>
      <c r="P33" s="33"/>
      <c r="Q33" s="33"/>
      <c r="R33" s="33"/>
    </row>
    <row r="34" spans="1:18">
      <c r="A34" s="6">
        <v>26</v>
      </c>
      <c r="B34" s="229">
        <v>43454</v>
      </c>
      <c r="C34" s="103">
        <v>1</v>
      </c>
      <c r="D34" s="104">
        <v>-1</v>
      </c>
      <c r="E34" s="95">
        <v>-1</v>
      </c>
      <c r="F34" s="59">
        <v>-1</v>
      </c>
      <c r="G34" s="62">
        <f t="shared" si="4"/>
        <v>8250505.2552135633</v>
      </c>
      <c r="H34" s="62">
        <f t="shared" si="4"/>
        <v>2338198.8165704207</v>
      </c>
      <c r="I34" s="62">
        <f t="shared" si="4"/>
        <v>425337.20084160916</v>
      </c>
      <c r="J34" s="63">
        <f t="shared" si="5"/>
        <v>3706748.7378495717</v>
      </c>
      <c r="K34" s="64">
        <f t="shared" si="5"/>
        <v>1050495.1204881601</v>
      </c>
      <c r="L34" s="65">
        <f t="shared" si="5"/>
        <v>191093.52501579546</v>
      </c>
      <c r="M34" s="63">
        <f t="shared" si="3"/>
        <v>-3706748.7378495717</v>
      </c>
      <c r="N34" s="64">
        <f t="shared" si="3"/>
        <v>-1050495.1204881601</v>
      </c>
      <c r="O34" s="65">
        <f t="shared" si="3"/>
        <v>-191093.52501579546</v>
      </c>
      <c r="P34" s="33"/>
      <c r="Q34" s="33"/>
      <c r="R34" s="33"/>
    </row>
    <row r="35" spans="1:18">
      <c r="A35" s="6">
        <v>27</v>
      </c>
      <c r="B35" s="102">
        <v>44182</v>
      </c>
      <c r="C35" s="103">
        <v>1</v>
      </c>
      <c r="D35" s="104">
        <v>1.27</v>
      </c>
      <c r="E35" s="95">
        <v>1.5</v>
      </c>
      <c r="F35" s="60">
        <v>2</v>
      </c>
      <c r="G35" s="62">
        <f t="shared" si="4"/>
        <v>11498729.174191143</v>
      </c>
      <c r="H35" s="62">
        <f t="shared" si="4"/>
        <v>3425461.2662756667</v>
      </c>
      <c r="I35" s="62">
        <f t="shared" si="4"/>
        <v>689046.26536340686</v>
      </c>
      <c r="J35" s="63">
        <f t="shared" si="5"/>
        <v>2557656.6291162046</v>
      </c>
      <c r="K35" s="64">
        <f t="shared" si="5"/>
        <v>724841.63313683053</v>
      </c>
      <c r="L35" s="65">
        <f t="shared" si="5"/>
        <v>131854.53226089885</v>
      </c>
      <c r="M35" s="63">
        <f t="shared" si="3"/>
        <v>3248223.91897758</v>
      </c>
      <c r="N35" s="64">
        <f t="shared" si="3"/>
        <v>1087262.4497052459</v>
      </c>
      <c r="O35" s="65">
        <f t="shared" si="3"/>
        <v>263709.0645217977</v>
      </c>
      <c r="P35" s="33"/>
      <c r="Q35" s="33"/>
      <c r="R35" s="33"/>
    </row>
    <row r="36" spans="1:18">
      <c r="A36" s="6">
        <v>28</v>
      </c>
      <c r="B36" s="102">
        <v>44133</v>
      </c>
      <c r="C36" s="103">
        <v>2</v>
      </c>
      <c r="D36" s="104">
        <v>1.27</v>
      </c>
      <c r="E36" s="95">
        <v>1.5</v>
      </c>
      <c r="F36" s="59">
        <v>2</v>
      </c>
      <c r="G36" s="62">
        <f t="shared" si="4"/>
        <v>16025778.850070197</v>
      </c>
      <c r="H36" s="62">
        <f t="shared" si="4"/>
        <v>5018300.7550938521</v>
      </c>
      <c r="I36" s="62">
        <f t="shared" si="4"/>
        <v>1116254.9498887192</v>
      </c>
      <c r="J36" s="63">
        <f t="shared" si="5"/>
        <v>3564606.0439992547</v>
      </c>
      <c r="K36" s="64">
        <f t="shared" si="5"/>
        <v>1061892.9925454566</v>
      </c>
      <c r="L36" s="65">
        <f t="shared" si="5"/>
        <v>213604.34226265614</v>
      </c>
      <c r="M36" s="63">
        <f t="shared" si="3"/>
        <v>4527049.6758790538</v>
      </c>
      <c r="N36" s="64">
        <f t="shared" si="3"/>
        <v>1592839.4888181849</v>
      </c>
      <c r="O36" s="65">
        <f t="shared" si="3"/>
        <v>427208.68452531227</v>
      </c>
      <c r="P36" s="33"/>
      <c r="Q36" s="33"/>
      <c r="R36" s="33"/>
    </row>
    <row r="37" spans="1:18">
      <c r="A37" s="6">
        <v>29</v>
      </c>
      <c r="B37" s="102">
        <v>44101</v>
      </c>
      <c r="C37" s="103">
        <v>2</v>
      </c>
      <c r="D37" s="104">
        <v>1.27</v>
      </c>
      <c r="E37" s="95">
        <v>1.5</v>
      </c>
      <c r="F37" s="59">
        <v>2</v>
      </c>
      <c r="G37" s="62">
        <f t="shared" si="4"/>
        <v>22335127.983342834</v>
      </c>
      <c r="H37" s="62">
        <f t="shared" si="4"/>
        <v>7351810.606212493</v>
      </c>
      <c r="I37" s="62">
        <f t="shared" si="4"/>
        <v>1808333.0188197251</v>
      </c>
      <c r="J37" s="63">
        <f t="shared" si="5"/>
        <v>4967991.4435217613</v>
      </c>
      <c r="K37" s="64">
        <f t="shared" si="5"/>
        <v>1555673.2340790941</v>
      </c>
      <c r="L37" s="65">
        <f t="shared" si="5"/>
        <v>346039.03446550295</v>
      </c>
      <c r="M37" s="63">
        <f t="shared" si="3"/>
        <v>6309349.1332726367</v>
      </c>
      <c r="N37" s="64">
        <f t="shared" si="3"/>
        <v>2333509.851118641</v>
      </c>
      <c r="O37" s="65">
        <f t="shared" si="3"/>
        <v>692078.0689310059</v>
      </c>
      <c r="P37" s="33"/>
      <c r="Q37" s="33"/>
      <c r="R37" s="33"/>
    </row>
    <row r="38" spans="1:18">
      <c r="A38" s="6">
        <v>30</v>
      </c>
      <c r="B38" s="102">
        <v>44087</v>
      </c>
      <c r="C38" s="103">
        <v>1</v>
      </c>
      <c r="D38" s="104">
        <v>1.27</v>
      </c>
      <c r="E38" s="95">
        <v>1.5</v>
      </c>
      <c r="F38" s="60">
        <v>2</v>
      </c>
      <c r="G38" s="62">
        <f t="shared" si="4"/>
        <v>31128467.870384909</v>
      </c>
      <c r="H38" s="62">
        <f t="shared" si="4"/>
        <v>10770402.538101302</v>
      </c>
      <c r="I38" s="62">
        <f t="shared" si="4"/>
        <v>2929499.4904879546</v>
      </c>
      <c r="J38" s="63">
        <f t="shared" si="5"/>
        <v>6923889.674836278</v>
      </c>
      <c r="K38" s="64">
        <f t="shared" si="5"/>
        <v>2279061.287925873</v>
      </c>
      <c r="L38" s="65">
        <f t="shared" si="5"/>
        <v>560583.23583411472</v>
      </c>
      <c r="M38" s="63">
        <f t="shared" si="3"/>
        <v>8793339.8870420735</v>
      </c>
      <c r="N38" s="64">
        <f t="shared" si="3"/>
        <v>3418591.9318888094</v>
      </c>
      <c r="O38" s="65">
        <f t="shared" si="3"/>
        <v>1121166.4716682294</v>
      </c>
      <c r="P38" s="33"/>
      <c r="Q38" s="33"/>
      <c r="R38" s="33"/>
    </row>
    <row r="39" spans="1:18">
      <c r="A39" s="6">
        <v>31</v>
      </c>
      <c r="B39" s="102">
        <v>43987</v>
      </c>
      <c r="C39" s="103">
        <v>1</v>
      </c>
      <c r="D39" s="104">
        <v>1.27</v>
      </c>
      <c r="E39" s="95">
        <v>1.5</v>
      </c>
      <c r="F39" s="59">
        <v>-1</v>
      </c>
      <c r="G39" s="62">
        <f t="shared" si="4"/>
        <v>43383745.670955449</v>
      </c>
      <c r="H39" s="62">
        <f t="shared" si="4"/>
        <v>15778639.718318406</v>
      </c>
      <c r="I39" s="62">
        <f t="shared" si="4"/>
        <v>2021354.6484366886</v>
      </c>
      <c r="J39" s="63">
        <f t="shared" si="5"/>
        <v>9649825.0398193225</v>
      </c>
      <c r="K39" s="64">
        <f t="shared" si="5"/>
        <v>3338824.7868114035</v>
      </c>
      <c r="L39" s="65">
        <f t="shared" si="5"/>
        <v>908144.84205126599</v>
      </c>
      <c r="M39" s="63">
        <f t="shared" si="3"/>
        <v>12255277.80057054</v>
      </c>
      <c r="N39" s="64">
        <f t="shared" si="3"/>
        <v>5008237.180217105</v>
      </c>
      <c r="O39" s="65">
        <f t="shared" si="3"/>
        <v>-908144.84205126599</v>
      </c>
      <c r="P39" s="33"/>
      <c r="Q39" s="33"/>
      <c r="R39" s="33"/>
    </row>
    <row r="40" spans="1:18">
      <c r="A40" s="6">
        <v>32</v>
      </c>
      <c r="B40" s="102">
        <v>43987</v>
      </c>
      <c r="C40" s="103">
        <v>2</v>
      </c>
      <c r="D40" s="104">
        <v>-1</v>
      </c>
      <c r="E40" s="95">
        <v>-1</v>
      </c>
      <c r="F40" s="59">
        <v>-1</v>
      </c>
      <c r="G40" s="62">
        <f t="shared" si="4"/>
        <v>29934784.51295926</v>
      </c>
      <c r="H40" s="62">
        <f t="shared" si="4"/>
        <v>10887261.405639701</v>
      </c>
      <c r="I40" s="62">
        <f t="shared" si="4"/>
        <v>1394734.7074213151</v>
      </c>
      <c r="J40" s="63">
        <f t="shared" si="5"/>
        <v>13448961.157996189</v>
      </c>
      <c r="K40" s="64">
        <f t="shared" si="5"/>
        <v>4891378.3126787059</v>
      </c>
      <c r="L40" s="65">
        <f t="shared" si="5"/>
        <v>626619.94101537345</v>
      </c>
      <c r="M40" s="63">
        <f t="shared" si="3"/>
        <v>-13448961.157996189</v>
      </c>
      <c r="N40" s="64">
        <f t="shared" si="3"/>
        <v>-4891378.3126787059</v>
      </c>
      <c r="O40" s="65">
        <f t="shared" si="3"/>
        <v>-626619.94101537345</v>
      </c>
      <c r="P40" s="33"/>
      <c r="Q40" s="33"/>
      <c r="R40" s="33"/>
    </row>
    <row r="41" spans="1:18">
      <c r="A41" s="6">
        <v>33</v>
      </c>
      <c r="B41" s="102">
        <v>43958</v>
      </c>
      <c r="C41" s="103">
        <v>2</v>
      </c>
      <c r="D41" s="104">
        <v>1.27</v>
      </c>
      <c r="E41" s="95">
        <v>-1</v>
      </c>
      <c r="F41" s="59">
        <v>-1</v>
      </c>
      <c r="G41" s="62">
        <f t="shared" si="4"/>
        <v>41720109.175711319</v>
      </c>
      <c r="H41" s="62">
        <f t="shared" si="4"/>
        <v>7512210.3698913939</v>
      </c>
      <c r="I41" s="62">
        <f t="shared" si="4"/>
        <v>962366.94812070741</v>
      </c>
      <c r="J41" s="63">
        <f t="shared" si="5"/>
        <v>9279783.1990173701</v>
      </c>
      <c r="K41" s="64">
        <f t="shared" si="5"/>
        <v>3375051.0357483071</v>
      </c>
      <c r="L41" s="65">
        <f t="shared" si="5"/>
        <v>432367.75930060766</v>
      </c>
      <c r="M41" s="63">
        <f t="shared" si="3"/>
        <v>11785324.66275206</v>
      </c>
      <c r="N41" s="64">
        <f t="shared" si="3"/>
        <v>-3375051.0357483071</v>
      </c>
      <c r="O41" s="65">
        <f t="shared" si="3"/>
        <v>-432367.75930060766</v>
      </c>
      <c r="P41" s="33"/>
      <c r="Q41" s="33"/>
      <c r="R41" s="33"/>
    </row>
    <row r="42" spans="1:18">
      <c r="A42" s="6">
        <v>34</v>
      </c>
      <c r="B42" s="102">
        <v>43954</v>
      </c>
      <c r="C42" s="103">
        <v>2</v>
      </c>
      <c r="D42" s="104">
        <v>1.27</v>
      </c>
      <c r="E42" s="95">
        <v>1.5</v>
      </c>
      <c r="F42" s="60">
        <v>2</v>
      </c>
      <c r="G42" s="62">
        <f t="shared" ref="G42:I42" si="6">IF(D42="","",G41+M42)</f>
        <v>58145316.158188865</v>
      </c>
      <c r="H42" s="62">
        <f t="shared" si="6"/>
        <v>11005388.191890892</v>
      </c>
      <c r="I42" s="62">
        <f t="shared" si="6"/>
        <v>1559034.4559555459</v>
      </c>
      <c r="J42" s="63">
        <f t="shared" si="5"/>
        <v>12933233.844470508</v>
      </c>
      <c r="K42" s="64">
        <f t="shared" si="5"/>
        <v>2328785.2146663321</v>
      </c>
      <c r="L42" s="65">
        <f t="shared" si="5"/>
        <v>298333.75391741929</v>
      </c>
      <c r="M42" s="63">
        <f>IF(D42="","",J42*D42)</f>
        <v>16425206.982477546</v>
      </c>
      <c r="N42" s="64">
        <f t="shared" si="3"/>
        <v>3493177.8219994982</v>
      </c>
      <c r="O42" s="65">
        <f t="shared" si="3"/>
        <v>596667.50783483859</v>
      </c>
      <c r="P42" s="33"/>
      <c r="Q42" s="33"/>
      <c r="R42" s="33"/>
    </row>
    <row r="43" spans="1:18">
      <c r="A43" s="3">
        <v>35</v>
      </c>
      <c r="B43" s="102">
        <v>43896</v>
      </c>
      <c r="C43" s="103">
        <v>1</v>
      </c>
      <c r="D43" s="104">
        <v>1.27</v>
      </c>
      <c r="E43" s="95">
        <v>1.5</v>
      </c>
      <c r="F43" s="59">
        <v>2</v>
      </c>
      <c r="G43" s="62">
        <f>IF(D43="","",G42+M43)</f>
        <v>81037127.129667819</v>
      </c>
      <c r="H43" s="62">
        <f>IF(E43="","",H42+N43)</f>
        <v>16122893.701120157</v>
      </c>
      <c r="I43" s="62">
        <f>IF(F43="","",I42+O43)</f>
        <v>2525635.8186479844</v>
      </c>
      <c r="J43" s="63">
        <f t="shared" si="5"/>
        <v>18025048.009038549</v>
      </c>
      <c r="K43" s="64">
        <f t="shared" si="5"/>
        <v>3411670.3394861761</v>
      </c>
      <c r="L43" s="65">
        <f t="shared" si="5"/>
        <v>483300.68134621927</v>
      </c>
      <c r="M43" s="63">
        <f t="shared" si="3"/>
        <v>22891810.971478958</v>
      </c>
      <c r="N43" s="64">
        <f t="shared" si="3"/>
        <v>5117505.5092292642</v>
      </c>
      <c r="O43" s="65">
        <f t="shared" si="3"/>
        <v>966601.36269243853</v>
      </c>
    </row>
    <row r="44" spans="1:18">
      <c r="A44" s="6">
        <v>36</v>
      </c>
      <c r="B44" s="102">
        <v>43888</v>
      </c>
      <c r="C44" s="103">
        <v>2</v>
      </c>
      <c r="D44" s="104">
        <v>1.27</v>
      </c>
      <c r="E44" s="95">
        <v>1.5</v>
      </c>
      <c r="F44" s="60">
        <v>2</v>
      </c>
      <c r="G44" s="62">
        <f t="shared" ref="G44:I57" si="7">IF(D44="","",G43+M44)</f>
        <v>112941444.08061804</v>
      </c>
      <c r="H44" s="62">
        <f t="shared" si="7"/>
        <v>23620039.272141032</v>
      </c>
      <c r="I44" s="62">
        <f t="shared" si="7"/>
        <v>4091530.0262097348</v>
      </c>
      <c r="J44" s="63">
        <f t="shared" si="5"/>
        <v>25121509.410197023</v>
      </c>
      <c r="K44" s="64">
        <f t="shared" si="5"/>
        <v>4998097.0473472485</v>
      </c>
      <c r="L44" s="65">
        <f t="shared" si="5"/>
        <v>782947.10378087522</v>
      </c>
      <c r="M44" s="63">
        <f>IF(D44="","",J44*D44)</f>
        <v>31904316.95095022</v>
      </c>
      <c r="N44" s="64">
        <f t="shared" si="3"/>
        <v>7497145.5710208733</v>
      </c>
      <c r="O44" s="65">
        <f t="shared" si="3"/>
        <v>1565894.2075617504</v>
      </c>
    </row>
    <row r="45" spans="1:18">
      <c r="A45" s="6">
        <v>37</v>
      </c>
      <c r="B45" s="102">
        <v>43848</v>
      </c>
      <c r="C45" s="103">
        <v>1</v>
      </c>
      <c r="D45" s="104">
        <v>1.27</v>
      </c>
      <c r="E45" s="95">
        <v>1.5</v>
      </c>
      <c r="F45" s="60">
        <v>2</v>
      </c>
      <c r="G45" s="62">
        <f t="shared" si="7"/>
        <v>157406490.61515737</v>
      </c>
      <c r="H45" s="62">
        <f t="shared" si="7"/>
        <v>34603357.533686608</v>
      </c>
      <c r="I45" s="62">
        <f t="shared" si="7"/>
        <v>6628278.6424597707</v>
      </c>
      <c r="J45" s="63">
        <f t="shared" si="5"/>
        <v>35011847.664991595</v>
      </c>
      <c r="K45" s="64">
        <f t="shared" si="5"/>
        <v>7322212.1743637202</v>
      </c>
      <c r="L45" s="65">
        <f t="shared" si="5"/>
        <v>1268374.3081250177</v>
      </c>
      <c r="M45" s="63">
        <f t="shared" si="3"/>
        <v>44465046.534539327</v>
      </c>
      <c r="N45" s="64">
        <f t="shared" si="3"/>
        <v>10983318.26154558</v>
      </c>
      <c r="O45" s="65">
        <f t="shared" si="3"/>
        <v>2536748.6162500354</v>
      </c>
    </row>
    <row r="46" spans="1:18">
      <c r="A46" s="6">
        <v>38</v>
      </c>
      <c r="B46" s="102">
        <v>43835</v>
      </c>
      <c r="C46" s="103">
        <v>1</v>
      </c>
      <c r="D46" s="104">
        <v>-1</v>
      </c>
      <c r="E46" s="95">
        <v>-1</v>
      </c>
      <c r="F46" s="59">
        <v>-1</v>
      </c>
      <c r="G46" s="62">
        <f t="shared" si="7"/>
        <v>108610478.52445859</v>
      </c>
      <c r="H46" s="62">
        <f t="shared" si="7"/>
        <v>23876316.69824376</v>
      </c>
      <c r="I46" s="62">
        <f t="shared" si="7"/>
        <v>4573512.2632972421</v>
      </c>
      <c r="J46" s="63">
        <f t="shared" ref="J46:L56" si="8">IF(G45="","",G45*$J$6/100)</f>
        <v>48796012.090698786</v>
      </c>
      <c r="K46" s="64">
        <f t="shared" si="8"/>
        <v>10727040.835442849</v>
      </c>
      <c r="L46" s="65">
        <f t="shared" si="8"/>
        <v>2054766.3791625288</v>
      </c>
      <c r="M46" s="63">
        <f t="shared" si="3"/>
        <v>-48796012.090698786</v>
      </c>
      <c r="N46" s="64">
        <f t="shared" si="3"/>
        <v>-10727040.835442849</v>
      </c>
      <c r="O46" s="65">
        <f t="shared" si="3"/>
        <v>-2054766.3791625288</v>
      </c>
    </row>
    <row r="47" spans="1:18">
      <c r="A47" s="6">
        <v>39</v>
      </c>
      <c r="B47" s="102">
        <v>43832</v>
      </c>
      <c r="C47" s="103">
        <v>1</v>
      </c>
      <c r="D47" s="104">
        <v>1.27</v>
      </c>
      <c r="E47" s="95">
        <v>-1</v>
      </c>
      <c r="F47" s="59">
        <v>-1</v>
      </c>
      <c r="G47" s="62">
        <f t="shared" si="7"/>
        <v>151370423.91953793</v>
      </c>
      <c r="H47" s="62">
        <f t="shared" si="7"/>
        <v>16474658.521788195</v>
      </c>
      <c r="I47" s="62">
        <f t="shared" si="7"/>
        <v>3155723.4616750972</v>
      </c>
      <c r="J47" s="63">
        <f t="shared" si="8"/>
        <v>33669248.342582166</v>
      </c>
      <c r="K47" s="64">
        <f t="shared" si="8"/>
        <v>7401658.1764555657</v>
      </c>
      <c r="L47" s="65">
        <f t="shared" si="8"/>
        <v>1417788.8016221451</v>
      </c>
      <c r="M47" s="63">
        <f t="shared" si="3"/>
        <v>42759945.395079352</v>
      </c>
      <c r="N47" s="64">
        <f t="shared" si="3"/>
        <v>-7401658.1764555657</v>
      </c>
      <c r="O47" s="65">
        <f t="shared" si="3"/>
        <v>-1417788.8016221451</v>
      </c>
    </row>
    <row r="48" spans="1:18">
      <c r="A48" s="6">
        <v>40</v>
      </c>
      <c r="B48" s="229">
        <v>43083</v>
      </c>
      <c r="C48" s="103">
        <v>1</v>
      </c>
      <c r="D48" s="104">
        <v>1.27</v>
      </c>
      <c r="E48" s="95">
        <v>1.5</v>
      </c>
      <c r="F48" s="60">
        <v>2</v>
      </c>
      <c r="G48" s="62">
        <f t="shared" si="7"/>
        <v>210964959.81666002</v>
      </c>
      <c r="H48" s="62">
        <f t="shared" si="7"/>
        <v>24135374.734419703</v>
      </c>
      <c r="I48" s="62">
        <f t="shared" si="7"/>
        <v>5112272.0079136575</v>
      </c>
      <c r="J48" s="63">
        <f t="shared" si="8"/>
        <v>46924831.415056765</v>
      </c>
      <c r="K48" s="64">
        <f t="shared" si="8"/>
        <v>5107144.1417543404</v>
      </c>
      <c r="L48" s="65">
        <f t="shared" si="8"/>
        <v>978274.27311928023</v>
      </c>
      <c r="M48" s="63">
        <f t="shared" si="3"/>
        <v>59594535.897122093</v>
      </c>
      <c r="N48" s="64">
        <f t="shared" si="3"/>
        <v>7660716.2126315106</v>
      </c>
      <c r="O48" s="65">
        <f t="shared" si="3"/>
        <v>1956548.5462385605</v>
      </c>
    </row>
    <row r="49" spans="1:15">
      <c r="A49" s="6">
        <v>41</v>
      </c>
      <c r="B49" s="102">
        <v>44123</v>
      </c>
      <c r="C49" s="103">
        <v>2</v>
      </c>
      <c r="D49" s="104">
        <v>-1</v>
      </c>
      <c r="E49" s="95">
        <v>-1</v>
      </c>
      <c r="F49" s="59">
        <v>-1</v>
      </c>
      <c r="G49" s="62">
        <f t="shared" si="7"/>
        <v>145565822.27349541</v>
      </c>
      <c r="H49" s="62">
        <f t="shared" si="7"/>
        <v>16653408.566749595</v>
      </c>
      <c r="I49" s="62">
        <f t="shared" si="7"/>
        <v>3527467.6854604236</v>
      </c>
      <c r="J49" s="63">
        <f t="shared" si="8"/>
        <v>65399137.543164603</v>
      </c>
      <c r="K49" s="64">
        <f t="shared" si="8"/>
        <v>7481966.1676701084</v>
      </c>
      <c r="L49" s="65">
        <f t="shared" si="8"/>
        <v>1584804.3224532339</v>
      </c>
      <c r="M49" s="63">
        <f t="shared" si="3"/>
        <v>-65399137.543164603</v>
      </c>
      <c r="N49" s="64">
        <f t="shared" si="3"/>
        <v>-7481966.1676701084</v>
      </c>
      <c r="O49" s="65">
        <f t="shared" si="3"/>
        <v>-1584804.3224532339</v>
      </c>
    </row>
    <row r="50" spans="1:15">
      <c r="A50" s="6">
        <v>42</v>
      </c>
      <c r="B50" s="102">
        <v>44117</v>
      </c>
      <c r="C50" s="103">
        <v>1</v>
      </c>
      <c r="D50" s="104">
        <v>-1</v>
      </c>
      <c r="E50" s="95">
        <v>-1</v>
      </c>
      <c r="F50" s="59">
        <v>-1</v>
      </c>
      <c r="G50" s="62">
        <f t="shared" si="7"/>
        <v>100440417.36871183</v>
      </c>
      <c r="H50" s="62">
        <f t="shared" si="7"/>
        <v>11490851.911057221</v>
      </c>
      <c r="I50" s="62">
        <f t="shared" si="7"/>
        <v>2433952.7029676922</v>
      </c>
      <c r="J50" s="63">
        <f t="shared" si="8"/>
        <v>45125404.904783577</v>
      </c>
      <c r="K50" s="64">
        <f t="shared" si="8"/>
        <v>5162556.6556923743</v>
      </c>
      <c r="L50" s="65">
        <f t="shared" si="8"/>
        <v>1093514.9824927314</v>
      </c>
      <c r="M50" s="63">
        <f t="shared" si="3"/>
        <v>-45125404.904783577</v>
      </c>
      <c r="N50" s="64">
        <f t="shared" si="3"/>
        <v>-5162556.6556923743</v>
      </c>
      <c r="O50" s="65">
        <f t="shared" si="3"/>
        <v>-1093514.9824927314</v>
      </c>
    </row>
    <row r="51" spans="1:15">
      <c r="A51" s="6">
        <v>43</v>
      </c>
      <c r="B51" s="102">
        <v>44106</v>
      </c>
      <c r="C51" s="103">
        <v>2</v>
      </c>
      <c r="D51" s="104">
        <v>1.27</v>
      </c>
      <c r="E51" s="95">
        <v>1.5</v>
      </c>
      <c r="F51" s="60">
        <v>2</v>
      </c>
      <c r="G51" s="62">
        <f t="shared" si="7"/>
        <v>139983809.68677366</v>
      </c>
      <c r="H51" s="62">
        <f t="shared" si="7"/>
        <v>16834098.04969883</v>
      </c>
      <c r="I51" s="62">
        <f t="shared" si="7"/>
        <v>3943003.3788076611</v>
      </c>
      <c r="J51" s="63">
        <f t="shared" si="8"/>
        <v>31136529.384300664</v>
      </c>
      <c r="K51" s="64">
        <f t="shared" si="8"/>
        <v>3562164.0924277385</v>
      </c>
      <c r="L51" s="65">
        <f t="shared" si="8"/>
        <v>754525.33791998459</v>
      </c>
      <c r="M51" s="63">
        <f t="shared" si="3"/>
        <v>39543392.318061844</v>
      </c>
      <c r="N51" s="64">
        <f t="shared" si="3"/>
        <v>5343246.1386416079</v>
      </c>
      <c r="O51" s="65">
        <f t="shared" si="3"/>
        <v>1509050.6758399692</v>
      </c>
    </row>
    <row r="52" spans="1:15">
      <c r="A52" s="6">
        <v>44</v>
      </c>
      <c r="B52" s="102">
        <v>44094</v>
      </c>
      <c r="C52" s="103">
        <v>2</v>
      </c>
      <c r="D52" s="104">
        <v>-1</v>
      </c>
      <c r="E52" s="95">
        <v>-1</v>
      </c>
      <c r="F52" s="59">
        <v>-1</v>
      </c>
      <c r="G52" s="62">
        <f t="shared" si="7"/>
        <v>96588828.683873817</v>
      </c>
      <c r="H52" s="62">
        <f t="shared" si="7"/>
        <v>11615527.654292192</v>
      </c>
      <c r="I52" s="62">
        <f t="shared" si="7"/>
        <v>2720672.3313772865</v>
      </c>
      <c r="J52" s="63">
        <f t="shared" si="8"/>
        <v>43394981.00289984</v>
      </c>
      <c r="K52" s="64">
        <f t="shared" si="8"/>
        <v>5218570.3954066373</v>
      </c>
      <c r="L52" s="65">
        <f t="shared" si="8"/>
        <v>1222331.0474303749</v>
      </c>
      <c r="M52" s="63">
        <f t="shared" si="3"/>
        <v>-43394981.00289984</v>
      </c>
      <c r="N52" s="64">
        <f t="shared" si="3"/>
        <v>-5218570.3954066373</v>
      </c>
      <c r="O52" s="65">
        <f t="shared" si="3"/>
        <v>-1222331.0474303749</v>
      </c>
    </row>
    <row r="53" spans="1:15">
      <c r="A53" s="6">
        <v>45</v>
      </c>
      <c r="B53" s="102">
        <v>44064</v>
      </c>
      <c r="C53" s="103">
        <v>2</v>
      </c>
      <c r="D53" s="104">
        <v>-1</v>
      </c>
      <c r="E53" s="95">
        <v>-1</v>
      </c>
      <c r="F53" s="59">
        <v>-1</v>
      </c>
      <c r="G53" s="62">
        <f t="shared" si="7"/>
        <v>66646291.791872934</v>
      </c>
      <c r="H53" s="62">
        <f t="shared" si="7"/>
        <v>8014714.0814616121</v>
      </c>
      <c r="I53" s="62">
        <f t="shared" si="7"/>
        <v>1877263.9086503275</v>
      </c>
      <c r="J53" s="63">
        <f t="shared" si="8"/>
        <v>29942536.892000884</v>
      </c>
      <c r="K53" s="64">
        <f t="shared" si="8"/>
        <v>3600813.5728305797</v>
      </c>
      <c r="L53" s="65">
        <f t="shared" si="8"/>
        <v>843408.42272695887</v>
      </c>
      <c r="M53" s="63">
        <f t="shared" si="3"/>
        <v>-29942536.892000884</v>
      </c>
      <c r="N53" s="64">
        <f t="shared" si="3"/>
        <v>-3600813.5728305797</v>
      </c>
      <c r="O53" s="65">
        <f t="shared" si="3"/>
        <v>-843408.42272695887</v>
      </c>
    </row>
    <row r="54" spans="1:15">
      <c r="A54" s="6">
        <v>46</v>
      </c>
      <c r="B54" s="102">
        <v>44060</v>
      </c>
      <c r="C54" s="103">
        <v>2</v>
      </c>
      <c r="D54" s="104">
        <v>-1</v>
      </c>
      <c r="E54" s="95">
        <v>-1</v>
      </c>
      <c r="F54" s="59">
        <v>-1</v>
      </c>
      <c r="G54" s="62">
        <f t="shared" si="7"/>
        <v>45985941.336392328</v>
      </c>
      <c r="H54" s="62">
        <f t="shared" si="7"/>
        <v>5530152.716208512</v>
      </c>
      <c r="I54" s="62">
        <f t="shared" si="7"/>
        <v>1295312.0969687258</v>
      </c>
      <c r="J54" s="63">
        <f t="shared" si="8"/>
        <v>20660350.455480609</v>
      </c>
      <c r="K54" s="64">
        <f t="shared" si="8"/>
        <v>2484561.3652530997</v>
      </c>
      <c r="L54" s="65">
        <f t="shared" si="8"/>
        <v>581951.81168160157</v>
      </c>
      <c r="M54" s="63">
        <f t="shared" si="3"/>
        <v>-20660350.455480609</v>
      </c>
      <c r="N54" s="64">
        <f t="shared" si="3"/>
        <v>-2484561.3652530997</v>
      </c>
      <c r="O54" s="65">
        <f t="shared" si="3"/>
        <v>-581951.81168160157</v>
      </c>
    </row>
    <row r="55" spans="1:15">
      <c r="A55" s="6">
        <v>47</v>
      </c>
      <c r="B55" s="102">
        <v>44036</v>
      </c>
      <c r="C55" s="103">
        <v>1</v>
      </c>
      <c r="D55" s="104">
        <v>1.27</v>
      </c>
      <c r="E55" s="95">
        <v>1.5</v>
      </c>
      <c r="F55" s="60">
        <v>2</v>
      </c>
      <c r="G55" s="62">
        <f t="shared" si="7"/>
        <v>64090606.440529987</v>
      </c>
      <c r="H55" s="62">
        <f t="shared" si="7"/>
        <v>8101673.7292454699</v>
      </c>
      <c r="I55" s="62">
        <f t="shared" si="7"/>
        <v>2098405.5970893358</v>
      </c>
      <c r="J55" s="63">
        <f t="shared" si="8"/>
        <v>14255641.81428162</v>
      </c>
      <c r="K55" s="64">
        <f t="shared" si="8"/>
        <v>1714347.3420246386</v>
      </c>
      <c r="L55" s="65">
        <f t="shared" si="8"/>
        <v>401546.750060305</v>
      </c>
      <c r="M55" s="63">
        <f t="shared" si="3"/>
        <v>18104665.104137659</v>
      </c>
      <c r="N55" s="64">
        <f t="shared" si="3"/>
        <v>2571521.0130369579</v>
      </c>
      <c r="O55" s="65">
        <f t="shared" si="3"/>
        <v>803093.50012061</v>
      </c>
    </row>
    <row r="56" spans="1:15">
      <c r="A56" s="6">
        <v>48</v>
      </c>
      <c r="B56" s="102">
        <v>44031</v>
      </c>
      <c r="C56" s="103">
        <v>2</v>
      </c>
      <c r="D56" s="104">
        <v>1.27</v>
      </c>
      <c r="E56" s="95">
        <v>1.5</v>
      </c>
      <c r="F56" s="59">
        <v>2</v>
      </c>
      <c r="G56" s="62">
        <f t="shared" si="7"/>
        <v>89323078.196166635</v>
      </c>
      <c r="H56" s="62">
        <f t="shared" si="7"/>
        <v>11868952.013344614</v>
      </c>
      <c r="I56" s="62">
        <f t="shared" si="7"/>
        <v>3399417.0672847237</v>
      </c>
      <c r="J56" s="63">
        <f t="shared" si="8"/>
        <v>19868087.996564295</v>
      </c>
      <c r="K56" s="64">
        <f t="shared" si="8"/>
        <v>2511518.8560660956</v>
      </c>
      <c r="L56" s="65">
        <f t="shared" si="8"/>
        <v>650505.73509769409</v>
      </c>
      <c r="M56" s="63">
        <f t="shared" si="3"/>
        <v>25232471.755636655</v>
      </c>
      <c r="N56" s="64">
        <f t="shared" si="3"/>
        <v>3767278.2840991435</v>
      </c>
      <c r="O56" s="65">
        <f t="shared" si="3"/>
        <v>1301011.4701953882</v>
      </c>
    </row>
    <row r="57" spans="1:15">
      <c r="A57" s="6">
        <v>49</v>
      </c>
      <c r="B57" s="102">
        <v>44025</v>
      </c>
      <c r="C57" s="103">
        <v>1</v>
      </c>
      <c r="D57" s="104">
        <v>1.27</v>
      </c>
      <c r="E57" s="95">
        <v>1.5</v>
      </c>
      <c r="F57" s="60">
        <v>2</v>
      </c>
      <c r="G57" s="62">
        <f t="shared" si="7"/>
        <v>124489574.08199744</v>
      </c>
      <c r="H57" s="62">
        <f t="shared" si="7"/>
        <v>17388014.699549861</v>
      </c>
      <c r="I57" s="62">
        <f t="shared" si="7"/>
        <v>5507055.6490012519</v>
      </c>
      <c r="J57" s="63">
        <f t="shared" ref="J57:L58" si="9">IF(G56="","",G56*$J$6/100)</f>
        <v>27690154.240811657</v>
      </c>
      <c r="K57" s="64">
        <f t="shared" si="9"/>
        <v>3679375.1241368307</v>
      </c>
      <c r="L57" s="65">
        <f t="shared" si="9"/>
        <v>1053819.2908582643</v>
      </c>
      <c r="M57" s="63">
        <f>IF(D57="","",J57*D57)</f>
        <v>35166495.885830805</v>
      </c>
      <c r="N57" s="64">
        <f>IF(E57="","",K57*E57)</f>
        <v>5519062.6862052456</v>
      </c>
      <c r="O57" s="65">
        <f>IF(F57="","",L57*F57)</f>
        <v>2107638.5817165286</v>
      </c>
    </row>
    <row r="58" spans="1:15" ht="19.5" thickBot="1">
      <c r="A58" s="6">
        <v>50</v>
      </c>
      <c r="B58" s="121">
        <v>42913</v>
      </c>
      <c r="C58" s="103">
        <v>1</v>
      </c>
      <c r="D58" s="105">
        <v>1.27</v>
      </c>
      <c r="E58" s="106">
        <v>1.5</v>
      </c>
      <c r="F58" s="230">
        <v>2</v>
      </c>
      <c r="G58" s="86">
        <f>IF(D58="","",G57+M58)</f>
        <v>173501119.39807981</v>
      </c>
      <c r="H58" s="86">
        <f>IF(E58="","",H57+N58)</f>
        <v>25473441.534840547</v>
      </c>
      <c r="I58" s="91">
        <f>IF(F58="","",I57+O58)</f>
        <v>8921430.1513820291</v>
      </c>
      <c r="J58" s="63">
        <f t="shared" si="9"/>
        <v>38591767.965419203</v>
      </c>
      <c r="K58" s="64">
        <f t="shared" si="9"/>
        <v>5390284.5568604562</v>
      </c>
      <c r="L58" s="65">
        <f t="shared" si="9"/>
        <v>1707187.2511903881</v>
      </c>
      <c r="M58" s="63">
        <f>IF(D58="","",J58*D58)</f>
        <v>49011545.316082388</v>
      </c>
      <c r="N58" s="64">
        <f t="shared" si="3"/>
        <v>8085426.8352906844</v>
      </c>
      <c r="O58" s="65">
        <f t="shared" si="3"/>
        <v>3414374.5023807762</v>
      </c>
    </row>
    <row r="59" spans="1:15" ht="19.5" thickBot="1">
      <c r="A59" s="6"/>
      <c r="B59" s="169" t="s">
        <v>5</v>
      </c>
      <c r="C59" s="170"/>
      <c r="D59" s="4">
        <f>COUNTIF(D9:D58,1.27)</f>
        <v>37</v>
      </c>
      <c r="E59" s="4">
        <f>COUNTIF(E9:E58,1.5)</f>
        <v>32</v>
      </c>
      <c r="F59" s="5">
        <f>COUNTIF(F9:F58,2)</f>
        <v>27</v>
      </c>
      <c r="G59" s="69">
        <f>MAX(G8:G58)</f>
        <v>210964959.81666002</v>
      </c>
      <c r="H59" s="70">
        <f>MAX(H8:H58)</f>
        <v>34603357.533686608</v>
      </c>
      <c r="I59" s="71">
        <f>MAX(I8:I58)</f>
        <v>8921430.1513820291</v>
      </c>
      <c r="J59" s="72" t="s">
        <v>31</v>
      </c>
      <c r="K59" s="73">
        <f>ABS(B58-B9)</f>
        <v>1253</v>
      </c>
      <c r="L59" s="74" t="s">
        <v>32</v>
      </c>
      <c r="M59" s="75"/>
      <c r="N59" s="76"/>
      <c r="O59" s="77"/>
    </row>
    <row r="60" spans="1:15" ht="19.5" thickBot="1">
      <c r="A60" s="6"/>
      <c r="B60" s="164" t="s">
        <v>6</v>
      </c>
      <c r="C60" s="165"/>
      <c r="D60" s="4">
        <f>COUNTIF(D9:D58,-1)</f>
        <v>13</v>
      </c>
      <c r="E60" s="4">
        <f>COUNTIF(E9:E58,-1)</f>
        <v>18</v>
      </c>
      <c r="F60" s="5">
        <f>COUNTIF(F9:F58,-1)</f>
        <v>23</v>
      </c>
      <c r="G60" s="209" t="s">
        <v>30</v>
      </c>
      <c r="H60" s="210"/>
      <c r="I60" s="211"/>
      <c r="J60" s="209" t="s">
        <v>33</v>
      </c>
      <c r="K60" s="210"/>
      <c r="L60" s="211"/>
      <c r="M60" s="75"/>
      <c r="N60" s="76"/>
      <c r="O60" s="77"/>
    </row>
    <row r="61" spans="1:15" ht="19.5" thickBot="1">
      <c r="A61" s="6"/>
      <c r="B61" s="164" t="s">
        <v>35</v>
      </c>
      <c r="C61" s="165"/>
      <c r="D61" s="4">
        <f>COUNTIF(D9:D58,0)</f>
        <v>0</v>
      </c>
      <c r="E61" s="4">
        <f>COUNTIF(E9:E58,0)</f>
        <v>0</v>
      </c>
      <c r="F61" s="4">
        <f>COUNTIF(F9:F58,0)</f>
        <v>0</v>
      </c>
      <c r="G61" s="78">
        <f>G59/G8</f>
        <v>2109.6495981666003</v>
      </c>
      <c r="H61" s="79">
        <f>H59/H8</f>
        <v>346.03357533686608</v>
      </c>
      <c r="I61" s="80">
        <f>I59/I8</f>
        <v>89.214301513820288</v>
      </c>
      <c r="J61" s="81">
        <f>(G61-100%)*30/K59</f>
        <v>50.486422940940152</v>
      </c>
      <c r="K61" s="81">
        <f>(H61-100%)*30/K59</f>
        <v>8.260979457387057</v>
      </c>
      <c r="L61" s="82">
        <f>(I61-100%)*30/K59</f>
        <v>2.1120742581122176</v>
      </c>
      <c r="M61" s="83"/>
      <c r="N61" s="84"/>
      <c r="O61" s="85"/>
    </row>
    <row r="62" spans="1:15" ht="19.5" thickBot="1">
      <c r="A62" s="3"/>
      <c r="B62" s="158" t="s">
        <v>4</v>
      </c>
      <c r="C62" s="159"/>
      <c r="D62" s="58">
        <f>D59/(D59+D60+D61)</f>
        <v>0.74</v>
      </c>
      <c r="E62" s="53">
        <f>E59/(E59+E60+E61)</f>
        <v>0.64</v>
      </c>
      <c r="F62" s="54">
        <f>F59/(F59+F60+F61)</f>
        <v>0.54</v>
      </c>
    </row>
    <row r="64" spans="1:15">
      <c r="D64" s="52"/>
      <c r="E64" s="52"/>
      <c r="F64" s="52"/>
    </row>
  </sheetData>
  <mergeCells count="11">
    <mergeCell ref="B59:C59"/>
    <mergeCell ref="G6:I6"/>
    <mergeCell ref="J6:L6"/>
    <mergeCell ref="M6:O6"/>
    <mergeCell ref="J8:L8"/>
    <mergeCell ref="M8:O8"/>
    <mergeCell ref="B60:C60"/>
    <mergeCell ref="G60:I60"/>
    <mergeCell ref="J60:L60"/>
    <mergeCell ref="B61:C61"/>
    <mergeCell ref="B62:C62"/>
  </mergeCells>
  <phoneticPr fontId="1"/>
  <dataValidations count="4">
    <dataValidation type="list" allowBlank="1" showInputMessage="1" showErrorMessage="1" sqref="F9:F58">
      <formula1>"2,-1"</formula1>
    </dataValidation>
    <dataValidation type="list" allowBlank="1" showInputMessage="1" showErrorMessage="1" sqref="E9:E58">
      <formula1>"1.5,-1"</formula1>
    </dataValidation>
    <dataValidation type="list" allowBlank="1" showInputMessage="1" showErrorMessage="1" sqref="D9:D58">
      <formula1>"1.27,-1"</formula1>
    </dataValidation>
    <dataValidation type="list" allowBlank="1" showInputMessage="1" showErrorMessage="1" sqref="C9:C58">
      <formula1>"1,2"</formula1>
    </dataValidation>
  </dataValidations>
  <pageMargins left="0.7" right="0.7" top="0.75" bottom="0.75" header="0.3" footer="0.3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検証シート</vt:lpstr>
      <vt:lpstr>画像</vt:lpstr>
      <vt:lpstr>気づき</vt:lpstr>
      <vt:lpstr>検証終了通貨</vt:lpstr>
      <vt:lpstr>検証シート (54％)</vt:lpstr>
      <vt:lpstr>検証シート (40％) </vt:lpstr>
      <vt:lpstr>検証シート (31％)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2020-12-04T17:16:42Z</dcterms:modified>
</cp:coreProperties>
</file>