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フリスタFX\003 検証\"/>
    </mc:Choice>
  </mc:AlternateContent>
  <bookViews>
    <workbookView xWindow="0" yWindow="0" windowWidth="28800" windowHeight="12450"/>
  </bookViews>
  <sheets>
    <sheet name="検証シート" sheetId="1" r:id="rId1"/>
    <sheet name="画像" sheetId="6" r:id="rId2"/>
    <sheet name="気づき" sheetId="5" r:id="rId3"/>
    <sheet name="検証終了通貨" sheetId="2" r:id="rId4"/>
    <sheet name="検証シート (50％)" sheetId="8" r:id="rId5"/>
    <sheet name="検証シート (52％) " sheetId="9" r:id="rId6"/>
    <sheet name="検証シート (48％)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0" i="1" l="1"/>
  <c r="P62" i="1" s="1"/>
  <c r="Q60" i="1" l="1"/>
  <c r="Q62" i="1" s="1"/>
  <c r="U60" i="1"/>
  <c r="U62" i="1" s="1"/>
  <c r="T60" i="1"/>
  <c r="T62" i="1" s="1"/>
  <c r="S60" i="1"/>
  <c r="S62" i="1" s="1"/>
  <c r="R60" i="1"/>
  <c r="R62" i="1" s="1"/>
  <c r="T2" i="1"/>
  <c r="T1" i="1" s="1"/>
  <c r="U1" i="1" l="1"/>
  <c r="E59" i="1" l="1"/>
  <c r="K59" i="9" l="1"/>
  <c r="K59" i="8"/>
  <c r="K59" i="1" l="1"/>
  <c r="K59" i="7"/>
  <c r="T3" i="1" l="1"/>
  <c r="U3" i="1" l="1"/>
  <c r="U2" i="1"/>
  <c r="F61" i="9"/>
  <c r="E61" i="9"/>
  <c r="D61" i="9"/>
  <c r="F60" i="9"/>
  <c r="E60" i="9"/>
  <c r="D60" i="9"/>
  <c r="F59" i="9"/>
  <c r="E59" i="9"/>
  <c r="D59" i="9"/>
  <c r="J9" i="9"/>
  <c r="M9" i="9" s="1"/>
  <c r="J8" i="9"/>
  <c r="I8" i="9"/>
  <c r="L9" i="9" s="1"/>
  <c r="O9" i="9" s="1"/>
  <c r="I9" i="9" s="1"/>
  <c r="H8" i="9"/>
  <c r="G8" i="9"/>
  <c r="F61" i="8"/>
  <c r="E61" i="8"/>
  <c r="D61" i="8"/>
  <c r="F60" i="8"/>
  <c r="E60" i="8"/>
  <c r="D60" i="8"/>
  <c r="F59" i="8"/>
  <c r="E59" i="8"/>
  <c r="D59" i="8"/>
  <c r="K9" i="8"/>
  <c r="N9" i="8" s="1"/>
  <c r="J8" i="8"/>
  <c r="I8" i="8"/>
  <c r="H8" i="8"/>
  <c r="G8" i="8"/>
  <c r="F61" i="7"/>
  <c r="E61" i="7"/>
  <c r="D61" i="7"/>
  <c r="F60" i="7"/>
  <c r="E60" i="7"/>
  <c r="D60" i="7"/>
  <c r="F59" i="7"/>
  <c r="E59" i="7"/>
  <c r="D59" i="7"/>
  <c r="J8" i="7"/>
  <c r="I8" i="7"/>
  <c r="L9" i="7" s="1"/>
  <c r="O9" i="7" s="1"/>
  <c r="H8" i="7"/>
  <c r="K9" i="7" s="1"/>
  <c r="N9" i="7" s="1"/>
  <c r="G8" i="7"/>
  <c r="J9" i="7" s="1"/>
  <c r="M9" i="7" s="1"/>
  <c r="F62" i="8" l="1"/>
  <c r="E62" i="7"/>
  <c r="D62" i="9"/>
  <c r="D62" i="8"/>
  <c r="E62" i="9"/>
  <c r="E62" i="8"/>
  <c r="F62" i="9"/>
  <c r="L10" i="9"/>
  <c r="O10" i="9" s="1"/>
  <c r="I10" i="9" s="1"/>
  <c r="K9" i="9"/>
  <c r="N9" i="9" s="1"/>
  <c r="H9" i="9" s="1"/>
  <c r="G9" i="9"/>
  <c r="J9" i="8"/>
  <c r="M9" i="8" s="1"/>
  <c r="G9" i="8" s="1"/>
  <c r="L9" i="8"/>
  <c r="O9" i="8" s="1"/>
  <c r="I9" i="8" s="1"/>
  <c r="H9" i="8"/>
  <c r="F62" i="7"/>
  <c r="G9" i="7"/>
  <c r="H9" i="7"/>
  <c r="D62" i="7"/>
  <c r="I9" i="7"/>
  <c r="L11" i="9" l="1"/>
  <c r="O11" i="9" s="1"/>
  <c r="I11" i="9" s="1"/>
  <c r="K10" i="9"/>
  <c r="N10" i="9" s="1"/>
  <c r="H10" i="9" s="1"/>
  <c r="J10" i="9"/>
  <c r="M10" i="9" s="1"/>
  <c r="G10" i="9" s="1"/>
  <c r="J10" i="8"/>
  <c r="M10" i="8" s="1"/>
  <c r="G10" i="8" s="1"/>
  <c r="L10" i="8"/>
  <c r="O10" i="8" s="1"/>
  <c r="I10" i="8" s="1"/>
  <c r="K10" i="8"/>
  <c r="N10" i="8" s="1"/>
  <c r="H10" i="8" s="1"/>
  <c r="J10" i="7"/>
  <c r="M10" i="7" s="1"/>
  <c r="G10" i="7" s="1"/>
  <c r="K10" i="7"/>
  <c r="N10" i="7" s="1"/>
  <c r="H10" i="7" s="1"/>
  <c r="L10" i="7"/>
  <c r="O10" i="7" s="1"/>
  <c r="I10" i="7" s="1"/>
  <c r="L12" i="9" l="1"/>
  <c r="O12" i="9" s="1"/>
  <c r="I12" i="9" s="1"/>
  <c r="J11" i="9"/>
  <c r="M11" i="9" s="1"/>
  <c r="G11" i="9" s="1"/>
  <c r="K11" i="9"/>
  <c r="N11" i="9" s="1"/>
  <c r="H11" i="9" s="1"/>
  <c r="J11" i="8"/>
  <c r="M11" i="8" s="1"/>
  <c r="G11" i="8" s="1"/>
  <c r="K11" i="8"/>
  <c r="N11" i="8" s="1"/>
  <c r="H11" i="8" s="1"/>
  <c r="L11" i="8"/>
  <c r="O11" i="8" s="1"/>
  <c r="I11" i="8" s="1"/>
  <c r="J11" i="7"/>
  <c r="M11" i="7" s="1"/>
  <c r="G11" i="7" s="1"/>
  <c r="K11" i="7"/>
  <c r="N11" i="7" s="1"/>
  <c r="H11" i="7" s="1"/>
  <c r="L11" i="7"/>
  <c r="O11" i="7" s="1"/>
  <c r="I11" i="7" s="1"/>
  <c r="L13" i="9" l="1"/>
  <c r="O13" i="9" s="1"/>
  <c r="I13" i="9" s="1"/>
  <c r="J12" i="9"/>
  <c r="M12" i="9" s="1"/>
  <c r="G12" i="9" s="1"/>
  <c r="K12" i="9"/>
  <c r="N12" i="9" s="1"/>
  <c r="H12" i="9" s="1"/>
  <c r="J12" i="8"/>
  <c r="M12" i="8" s="1"/>
  <c r="G12" i="8" s="1"/>
  <c r="K12" i="8"/>
  <c r="N12" i="8" s="1"/>
  <c r="H12" i="8" s="1"/>
  <c r="L12" i="8"/>
  <c r="O12" i="8" s="1"/>
  <c r="I12" i="8" s="1"/>
  <c r="L12" i="7"/>
  <c r="O12" i="7" s="1"/>
  <c r="I12" i="7" s="1"/>
  <c r="K12" i="7"/>
  <c r="N12" i="7" s="1"/>
  <c r="H12" i="7" s="1"/>
  <c r="J12" i="7"/>
  <c r="M12" i="7" s="1"/>
  <c r="G12" i="7" s="1"/>
  <c r="J13" i="9" l="1"/>
  <c r="M13" i="9" s="1"/>
  <c r="G13" i="9" s="1"/>
  <c r="L14" i="9"/>
  <c r="O14" i="9" s="1"/>
  <c r="I14" i="9" s="1"/>
  <c r="K13" i="9"/>
  <c r="N13" i="9" s="1"/>
  <c r="H13" i="9" s="1"/>
  <c r="L13" i="8"/>
  <c r="O13" i="8" s="1"/>
  <c r="I13" i="8" s="1"/>
  <c r="K13" i="8"/>
  <c r="N13" i="8" s="1"/>
  <c r="H13" i="8" s="1"/>
  <c r="J13" i="8"/>
  <c r="M13" i="8" s="1"/>
  <c r="G13" i="8" s="1"/>
  <c r="K13" i="7"/>
  <c r="N13" i="7" s="1"/>
  <c r="H13" i="7" s="1"/>
  <c r="L13" i="7"/>
  <c r="O13" i="7" s="1"/>
  <c r="I13" i="7" s="1"/>
  <c r="J13" i="7"/>
  <c r="M13" i="7" s="1"/>
  <c r="G13" i="7" s="1"/>
  <c r="L15" i="9" l="1"/>
  <c r="O15" i="9" s="1"/>
  <c r="I15" i="9" s="1"/>
  <c r="J14" i="9"/>
  <c r="M14" i="9" s="1"/>
  <c r="G14" i="9" s="1"/>
  <c r="K14" i="9"/>
  <c r="N14" i="9" s="1"/>
  <c r="H14" i="9" s="1"/>
  <c r="K14" i="8"/>
  <c r="N14" i="8" s="1"/>
  <c r="H14" i="8" s="1"/>
  <c r="L14" i="8"/>
  <c r="O14" i="8" s="1"/>
  <c r="I14" i="8" s="1"/>
  <c r="J14" i="8"/>
  <c r="M14" i="8" s="1"/>
  <c r="G14" i="8" s="1"/>
  <c r="L14" i="7"/>
  <c r="O14" i="7" s="1"/>
  <c r="I14" i="7" s="1"/>
  <c r="K14" i="7"/>
  <c r="N14" i="7" s="1"/>
  <c r="H14" i="7" s="1"/>
  <c r="J14" i="7"/>
  <c r="M14" i="7" s="1"/>
  <c r="G14" i="7" s="1"/>
  <c r="L16" i="9" l="1"/>
  <c r="O16" i="9" s="1"/>
  <c r="I16" i="9" s="1"/>
  <c r="K15" i="9"/>
  <c r="N15" i="9" s="1"/>
  <c r="H15" i="9" s="1"/>
  <c r="J15" i="9"/>
  <c r="M15" i="9" s="1"/>
  <c r="G15" i="9" s="1"/>
  <c r="J15" i="8"/>
  <c r="M15" i="8" s="1"/>
  <c r="G15" i="8" s="1"/>
  <c r="L15" i="8"/>
  <c r="O15" i="8" s="1"/>
  <c r="I15" i="8" s="1"/>
  <c r="K15" i="8"/>
  <c r="N15" i="8" s="1"/>
  <c r="H15" i="8" s="1"/>
  <c r="J15" i="7"/>
  <c r="M15" i="7" s="1"/>
  <c r="G15" i="7" s="1"/>
  <c r="K15" i="7"/>
  <c r="N15" i="7" s="1"/>
  <c r="H15" i="7" s="1"/>
  <c r="L15" i="7"/>
  <c r="O15" i="7" s="1"/>
  <c r="I15" i="7" s="1"/>
  <c r="J16" i="9" l="1"/>
  <c r="M16" i="9" s="1"/>
  <c r="G16" i="9" s="1"/>
  <c r="K16" i="9"/>
  <c r="N16" i="9" s="1"/>
  <c r="H16" i="9" s="1"/>
  <c r="L17" i="9"/>
  <c r="O17" i="9" s="1"/>
  <c r="I17" i="9" s="1"/>
  <c r="L16" i="8"/>
  <c r="O16" i="8" s="1"/>
  <c r="I16" i="8" s="1"/>
  <c r="J16" i="8"/>
  <c r="M16" i="8" s="1"/>
  <c r="G16" i="8" s="1"/>
  <c r="K16" i="8"/>
  <c r="N16" i="8" s="1"/>
  <c r="H16" i="8" s="1"/>
  <c r="L16" i="7"/>
  <c r="O16" i="7" s="1"/>
  <c r="I16" i="7" s="1"/>
  <c r="K16" i="7"/>
  <c r="N16" i="7" s="1"/>
  <c r="H16" i="7" s="1"/>
  <c r="J16" i="7"/>
  <c r="M16" i="7" s="1"/>
  <c r="G16" i="7" s="1"/>
  <c r="L18" i="9" l="1"/>
  <c r="O18" i="9" s="1"/>
  <c r="I18" i="9" s="1"/>
  <c r="K17" i="9"/>
  <c r="N17" i="9" s="1"/>
  <c r="H17" i="9" s="1"/>
  <c r="J17" i="9"/>
  <c r="M17" i="9" s="1"/>
  <c r="G17" i="9" s="1"/>
  <c r="K17" i="8"/>
  <c r="N17" i="8" s="1"/>
  <c r="H17" i="8" s="1"/>
  <c r="J17" i="8"/>
  <c r="M17" i="8" s="1"/>
  <c r="G17" i="8" s="1"/>
  <c r="L17" i="8"/>
  <c r="O17" i="8" s="1"/>
  <c r="I17" i="8" s="1"/>
  <c r="L17" i="7"/>
  <c r="O17" i="7" s="1"/>
  <c r="I17" i="7" s="1"/>
  <c r="K17" i="7"/>
  <c r="N17" i="7" s="1"/>
  <c r="H17" i="7" s="1"/>
  <c r="J17" i="7"/>
  <c r="M17" i="7" s="1"/>
  <c r="G17" i="7" s="1"/>
  <c r="J18" i="9" l="1"/>
  <c r="M18" i="9" s="1"/>
  <c r="G18" i="9" s="1"/>
  <c r="K18" i="9"/>
  <c r="N18" i="9" s="1"/>
  <c r="H18" i="9" s="1"/>
  <c r="L19" i="9"/>
  <c r="O19" i="9" s="1"/>
  <c r="I19" i="9" s="1"/>
  <c r="J18" i="8"/>
  <c r="M18" i="8" s="1"/>
  <c r="G18" i="8" s="1"/>
  <c r="L18" i="8"/>
  <c r="O18" i="8" s="1"/>
  <c r="I18" i="8" s="1"/>
  <c r="K18" i="8"/>
  <c r="N18" i="8" s="1"/>
  <c r="H18" i="8" s="1"/>
  <c r="J18" i="7"/>
  <c r="M18" i="7" s="1"/>
  <c r="G18" i="7" s="1"/>
  <c r="K18" i="7"/>
  <c r="N18" i="7" s="1"/>
  <c r="H18" i="7" s="1"/>
  <c r="L18" i="7"/>
  <c r="O18" i="7" s="1"/>
  <c r="I18" i="7" s="1"/>
  <c r="L20" i="9" l="1"/>
  <c r="O20" i="9" s="1"/>
  <c r="I20" i="9" s="1"/>
  <c r="K19" i="9"/>
  <c r="N19" i="9" s="1"/>
  <c r="H19" i="9" s="1"/>
  <c r="J19" i="9"/>
  <c r="M19" i="9" s="1"/>
  <c r="G19" i="9" s="1"/>
  <c r="L19" i="8"/>
  <c r="O19" i="8" s="1"/>
  <c r="I19" i="8" s="1"/>
  <c r="K19" i="8"/>
  <c r="N19" i="8" s="1"/>
  <c r="H19" i="8" s="1"/>
  <c r="J19" i="8"/>
  <c r="M19" i="8" s="1"/>
  <c r="G19" i="8" s="1"/>
  <c r="K19" i="7"/>
  <c r="N19" i="7" s="1"/>
  <c r="H19" i="7" s="1"/>
  <c r="J19" i="7"/>
  <c r="M19" i="7" s="1"/>
  <c r="G19" i="7" s="1"/>
  <c r="L19" i="7"/>
  <c r="O19" i="7" s="1"/>
  <c r="I19" i="7" s="1"/>
  <c r="J20" i="9" l="1"/>
  <c r="M20" i="9" s="1"/>
  <c r="G20" i="9" s="1"/>
  <c r="K20" i="9"/>
  <c r="N20" i="9" s="1"/>
  <c r="H20" i="9" s="1"/>
  <c r="L21" i="9"/>
  <c r="O21" i="9" s="1"/>
  <c r="I21" i="9" s="1"/>
  <c r="J20" i="8"/>
  <c r="M20" i="8" s="1"/>
  <c r="G20" i="8" s="1"/>
  <c r="K20" i="8"/>
  <c r="N20" i="8" s="1"/>
  <c r="H20" i="8" s="1"/>
  <c r="L20" i="8"/>
  <c r="O20" i="8" s="1"/>
  <c r="I20" i="8" s="1"/>
  <c r="L20" i="7"/>
  <c r="O20" i="7" s="1"/>
  <c r="I20" i="7" s="1"/>
  <c r="J20" i="7"/>
  <c r="M20" i="7" s="1"/>
  <c r="G20" i="7" s="1"/>
  <c r="K20" i="7"/>
  <c r="N20" i="7" s="1"/>
  <c r="H20" i="7" s="1"/>
  <c r="L22" i="9" l="1"/>
  <c r="O22" i="9" s="1"/>
  <c r="I22" i="9" s="1"/>
  <c r="K21" i="9"/>
  <c r="N21" i="9" s="1"/>
  <c r="H21" i="9" s="1"/>
  <c r="J21" i="9"/>
  <c r="M21" i="9" s="1"/>
  <c r="G21" i="9" s="1"/>
  <c r="K21" i="8"/>
  <c r="N21" i="8" s="1"/>
  <c r="H21" i="8" s="1"/>
  <c r="J21" i="8"/>
  <c r="M21" i="8" s="1"/>
  <c r="G21" i="8" s="1"/>
  <c r="L21" i="8"/>
  <c r="O21" i="8" s="1"/>
  <c r="I21" i="8" s="1"/>
  <c r="J21" i="7"/>
  <c r="M21" i="7" s="1"/>
  <c r="G21" i="7" s="1"/>
  <c r="L21" i="7"/>
  <c r="O21" i="7" s="1"/>
  <c r="I21" i="7" s="1"/>
  <c r="K21" i="7"/>
  <c r="N21" i="7" s="1"/>
  <c r="H21" i="7" s="1"/>
  <c r="J22" i="9" l="1"/>
  <c r="M22" i="9" s="1"/>
  <c r="G22" i="9" s="1"/>
  <c r="K22" i="9"/>
  <c r="N22" i="9" s="1"/>
  <c r="H22" i="9" s="1"/>
  <c r="L23" i="9"/>
  <c r="O23" i="9" s="1"/>
  <c r="I23" i="9" s="1"/>
  <c r="L22" i="8"/>
  <c r="O22" i="8" s="1"/>
  <c r="I22" i="8" s="1"/>
  <c r="K22" i="8"/>
  <c r="N22" i="8" s="1"/>
  <c r="H22" i="8" s="1"/>
  <c r="J22" i="8"/>
  <c r="M22" i="8" s="1"/>
  <c r="G22" i="8" s="1"/>
  <c r="K22" i="7"/>
  <c r="N22" i="7" s="1"/>
  <c r="H22" i="7" s="1"/>
  <c r="L22" i="7"/>
  <c r="O22" i="7" s="1"/>
  <c r="I22" i="7" s="1"/>
  <c r="J22" i="7"/>
  <c r="M22" i="7" s="1"/>
  <c r="G22" i="7" s="1"/>
  <c r="K23" i="9" l="1"/>
  <c r="N23" i="9" s="1"/>
  <c r="H23" i="9" s="1"/>
  <c r="L24" i="9"/>
  <c r="O24" i="9" s="1"/>
  <c r="I24" i="9" s="1"/>
  <c r="J23" i="9"/>
  <c r="M23" i="9" s="1"/>
  <c r="G23" i="9" s="1"/>
  <c r="J23" i="8"/>
  <c r="M23" i="8" s="1"/>
  <c r="G23" i="8" s="1"/>
  <c r="K23" i="8"/>
  <c r="N23" i="8" s="1"/>
  <c r="H23" i="8" s="1"/>
  <c r="L23" i="8"/>
  <c r="O23" i="8" s="1"/>
  <c r="I23" i="8" s="1"/>
  <c r="K23" i="7"/>
  <c r="N23" i="7" s="1"/>
  <c r="H23" i="7" s="1"/>
  <c r="L23" i="7"/>
  <c r="O23" i="7" s="1"/>
  <c r="I23" i="7" s="1"/>
  <c r="J23" i="7"/>
  <c r="M23" i="7" s="1"/>
  <c r="G23" i="7" s="1"/>
  <c r="J24" i="9" l="1"/>
  <c r="M24" i="9" s="1"/>
  <c r="G24" i="9" s="1"/>
  <c r="L25" i="9"/>
  <c r="O25" i="9" s="1"/>
  <c r="I25" i="9" s="1"/>
  <c r="K24" i="9"/>
  <c r="N24" i="9" s="1"/>
  <c r="H24" i="9" s="1"/>
  <c r="L24" i="8"/>
  <c r="O24" i="8" s="1"/>
  <c r="I24" i="8" s="1"/>
  <c r="K24" i="8"/>
  <c r="N24" i="8" s="1"/>
  <c r="H24" i="8" s="1"/>
  <c r="J24" i="8"/>
  <c r="M24" i="8" s="1"/>
  <c r="G24" i="8" s="1"/>
  <c r="J24" i="7"/>
  <c r="M24" i="7" s="1"/>
  <c r="G24" i="7" s="1"/>
  <c r="L24" i="7"/>
  <c r="O24" i="7" s="1"/>
  <c r="I24" i="7" s="1"/>
  <c r="K24" i="7"/>
  <c r="N24" i="7" s="1"/>
  <c r="H24" i="7" s="1"/>
  <c r="J25" i="9" l="1"/>
  <c r="M25" i="9" s="1"/>
  <c r="G25" i="9" s="1"/>
  <c r="L26" i="9"/>
  <c r="O26" i="9" s="1"/>
  <c r="I26" i="9" s="1"/>
  <c r="K25" i="9"/>
  <c r="N25" i="9" s="1"/>
  <c r="H25" i="9" s="1"/>
  <c r="L25" i="8"/>
  <c r="O25" i="8" s="1"/>
  <c r="I25" i="8" s="1"/>
  <c r="K25" i="8"/>
  <c r="N25" i="8" s="1"/>
  <c r="H25" i="8" s="1"/>
  <c r="J25" i="8"/>
  <c r="M25" i="8" s="1"/>
  <c r="G25" i="8" s="1"/>
  <c r="L25" i="7"/>
  <c r="O25" i="7" s="1"/>
  <c r="I25" i="7" s="1"/>
  <c r="J25" i="7"/>
  <c r="M25" i="7" s="1"/>
  <c r="G25" i="7" s="1"/>
  <c r="K25" i="7"/>
  <c r="N25" i="7" s="1"/>
  <c r="H25" i="7" s="1"/>
  <c r="K26" i="9" l="1"/>
  <c r="N26" i="9" s="1"/>
  <c r="H26" i="9" s="1"/>
  <c r="L27" i="9"/>
  <c r="O27" i="9" s="1"/>
  <c r="I27" i="9" s="1"/>
  <c r="J26" i="9"/>
  <c r="M26" i="9" s="1"/>
  <c r="G26" i="9" s="1"/>
  <c r="J26" i="8"/>
  <c r="M26" i="8" s="1"/>
  <c r="G26" i="8" s="1"/>
  <c r="K26" i="8"/>
  <c r="N26" i="8" s="1"/>
  <c r="H26" i="8" s="1"/>
  <c r="L26" i="8"/>
  <c r="O26" i="8" s="1"/>
  <c r="I26" i="8" s="1"/>
  <c r="L26" i="7"/>
  <c r="O26" i="7" s="1"/>
  <c r="I26" i="7" s="1"/>
  <c r="J26" i="7"/>
  <c r="M26" i="7" s="1"/>
  <c r="G26" i="7" s="1"/>
  <c r="K26" i="7"/>
  <c r="N26" i="7" s="1"/>
  <c r="H26" i="7" s="1"/>
  <c r="J27" i="9" l="1"/>
  <c r="M27" i="9" s="1"/>
  <c r="G27" i="9" s="1"/>
  <c r="L28" i="9"/>
  <c r="O28" i="9" s="1"/>
  <c r="I28" i="9" s="1"/>
  <c r="K27" i="9"/>
  <c r="N27" i="9" s="1"/>
  <c r="H27" i="9" s="1"/>
  <c r="L27" i="8"/>
  <c r="O27" i="8" s="1"/>
  <c r="I27" i="8" s="1"/>
  <c r="J27" i="8"/>
  <c r="M27" i="8" s="1"/>
  <c r="G27" i="8" s="1"/>
  <c r="K27" i="8"/>
  <c r="N27" i="8" s="1"/>
  <c r="H27" i="8" s="1"/>
  <c r="J27" i="7"/>
  <c r="M27" i="7" s="1"/>
  <c r="G27" i="7" s="1"/>
  <c r="L27" i="7"/>
  <c r="O27" i="7" s="1"/>
  <c r="I27" i="7" s="1"/>
  <c r="K27" i="7"/>
  <c r="N27" i="7" s="1"/>
  <c r="H27" i="7" s="1"/>
  <c r="K28" i="9" l="1"/>
  <c r="N28" i="9" s="1"/>
  <c r="H28" i="9" s="1"/>
  <c r="L29" i="9"/>
  <c r="O29" i="9" s="1"/>
  <c r="I29" i="9" s="1"/>
  <c r="J28" i="9"/>
  <c r="M28" i="9" s="1"/>
  <c r="G28" i="9" s="1"/>
  <c r="L28" i="8"/>
  <c r="O28" i="8" s="1"/>
  <c r="I28" i="8" s="1"/>
  <c r="J28" i="8"/>
  <c r="M28" i="8" s="1"/>
  <c r="G28" i="8" s="1"/>
  <c r="K28" i="8"/>
  <c r="N28" i="8" s="1"/>
  <c r="H28" i="8" s="1"/>
  <c r="K28" i="7"/>
  <c r="N28" i="7" s="1"/>
  <c r="H28" i="7" s="1"/>
  <c r="L28" i="7"/>
  <c r="O28" i="7" s="1"/>
  <c r="I28" i="7" s="1"/>
  <c r="J28" i="7"/>
  <c r="M28" i="7" s="1"/>
  <c r="G28" i="7" s="1"/>
  <c r="J29" i="9" l="1"/>
  <c r="M29" i="9" s="1"/>
  <c r="G29" i="9" s="1"/>
  <c r="K29" i="9"/>
  <c r="N29" i="9" s="1"/>
  <c r="H29" i="9" s="1"/>
  <c r="L30" i="9"/>
  <c r="O30" i="9" s="1"/>
  <c r="I30" i="9" s="1"/>
  <c r="J29" i="8"/>
  <c r="M29" i="8" s="1"/>
  <c r="G29" i="8" s="1"/>
  <c r="L29" i="8"/>
  <c r="O29" i="8" s="1"/>
  <c r="I29" i="8" s="1"/>
  <c r="K29" i="8"/>
  <c r="N29" i="8" s="1"/>
  <c r="H29" i="8" s="1"/>
  <c r="J29" i="7"/>
  <c r="M29" i="7" s="1"/>
  <c r="G29" i="7" s="1"/>
  <c r="L29" i="7"/>
  <c r="O29" i="7" s="1"/>
  <c r="I29" i="7" s="1"/>
  <c r="K29" i="7"/>
  <c r="N29" i="7" s="1"/>
  <c r="H29" i="7" s="1"/>
  <c r="L31" i="9" l="1"/>
  <c r="O31" i="9" s="1"/>
  <c r="I31" i="9" s="1"/>
  <c r="K30" i="9"/>
  <c r="N30" i="9" s="1"/>
  <c r="H30" i="9" s="1"/>
  <c r="J30" i="9"/>
  <c r="M30" i="9" s="1"/>
  <c r="G30" i="9" s="1"/>
  <c r="K30" i="8"/>
  <c r="N30" i="8" s="1"/>
  <c r="H30" i="8" s="1"/>
  <c r="L30" i="8"/>
  <c r="O30" i="8" s="1"/>
  <c r="I30" i="8" s="1"/>
  <c r="J30" i="8"/>
  <c r="M30" i="8" s="1"/>
  <c r="G30" i="8" s="1"/>
  <c r="L30" i="7"/>
  <c r="O30" i="7" s="1"/>
  <c r="I30" i="7" s="1"/>
  <c r="J30" i="7"/>
  <c r="M30" i="7" s="1"/>
  <c r="G30" i="7" s="1"/>
  <c r="K30" i="7"/>
  <c r="N30" i="7" s="1"/>
  <c r="H30" i="7" s="1"/>
  <c r="J31" i="9" l="1"/>
  <c r="M31" i="9" s="1"/>
  <c r="G31" i="9" s="1"/>
  <c r="K31" i="9"/>
  <c r="N31" i="9" s="1"/>
  <c r="H31" i="9" s="1"/>
  <c r="L32" i="9"/>
  <c r="O32" i="9" s="1"/>
  <c r="I32" i="9" s="1"/>
  <c r="J31" i="8"/>
  <c r="M31" i="8" s="1"/>
  <c r="G31" i="8" s="1"/>
  <c r="K31" i="8"/>
  <c r="N31" i="8" s="1"/>
  <c r="H31" i="8" s="1"/>
  <c r="L31" i="8"/>
  <c r="O31" i="8" s="1"/>
  <c r="I31" i="8" s="1"/>
  <c r="L31" i="7"/>
  <c r="O31" i="7" s="1"/>
  <c r="I31" i="7" s="1"/>
  <c r="J31" i="7"/>
  <c r="M31" i="7" s="1"/>
  <c r="G31" i="7" s="1"/>
  <c r="K31" i="7"/>
  <c r="N31" i="7" s="1"/>
  <c r="H31" i="7" s="1"/>
  <c r="L33" i="9" l="1"/>
  <c r="O33" i="9" s="1"/>
  <c r="I33" i="9" s="1"/>
  <c r="K32" i="9"/>
  <c r="N32" i="9" s="1"/>
  <c r="H32" i="9" s="1"/>
  <c r="J32" i="9"/>
  <c r="M32" i="9" s="1"/>
  <c r="G32" i="9" s="1"/>
  <c r="L32" i="8"/>
  <c r="O32" i="8" s="1"/>
  <c r="I32" i="8" s="1"/>
  <c r="J32" i="8"/>
  <c r="M32" i="8" s="1"/>
  <c r="G32" i="8" s="1"/>
  <c r="K32" i="8"/>
  <c r="N32" i="8" s="1"/>
  <c r="H32" i="8" s="1"/>
  <c r="K32" i="7"/>
  <c r="N32" i="7" s="1"/>
  <c r="H32" i="7" s="1"/>
  <c r="J32" i="7"/>
  <c r="M32" i="7" s="1"/>
  <c r="G32" i="7" s="1"/>
  <c r="L32" i="7"/>
  <c r="O32" i="7" s="1"/>
  <c r="I32" i="7" s="1"/>
  <c r="J33" i="9" l="1"/>
  <c r="M33" i="9" s="1"/>
  <c r="G33" i="9" s="1"/>
  <c r="K33" i="9"/>
  <c r="N33" i="9" s="1"/>
  <c r="H33" i="9" s="1"/>
  <c r="L34" i="9"/>
  <c r="O34" i="9" s="1"/>
  <c r="I34" i="9" s="1"/>
  <c r="L33" i="8"/>
  <c r="O33" i="8" s="1"/>
  <c r="I33" i="8" s="1"/>
  <c r="J33" i="8"/>
  <c r="M33" i="8" s="1"/>
  <c r="G33" i="8" s="1"/>
  <c r="K33" i="8"/>
  <c r="N33" i="8" s="1"/>
  <c r="H33" i="8" s="1"/>
  <c r="L33" i="7"/>
  <c r="O33" i="7" s="1"/>
  <c r="I33" i="7" s="1"/>
  <c r="J33" i="7"/>
  <c r="M33" i="7" s="1"/>
  <c r="G33" i="7" s="1"/>
  <c r="K33" i="7"/>
  <c r="N33" i="7" s="1"/>
  <c r="H33" i="7" s="1"/>
  <c r="L35" i="9" l="1"/>
  <c r="O35" i="9" s="1"/>
  <c r="I35" i="9" s="1"/>
  <c r="K34" i="9"/>
  <c r="N34" i="9" s="1"/>
  <c r="H34" i="9" s="1"/>
  <c r="J34" i="9"/>
  <c r="M34" i="9" s="1"/>
  <c r="G34" i="9" s="1"/>
  <c r="K34" i="8"/>
  <c r="N34" i="8" s="1"/>
  <c r="H34" i="8" s="1"/>
  <c r="L34" i="8"/>
  <c r="O34" i="8" s="1"/>
  <c r="I34" i="8" s="1"/>
  <c r="J34" i="8"/>
  <c r="M34" i="8" s="1"/>
  <c r="G34" i="8" s="1"/>
  <c r="K34" i="7"/>
  <c r="N34" i="7" s="1"/>
  <c r="H34" i="7" s="1"/>
  <c r="J34" i="7"/>
  <c r="M34" i="7" s="1"/>
  <c r="G34" i="7" s="1"/>
  <c r="L34" i="7"/>
  <c r="O34" i="7" s="1"/>
  <c r="I34" i="7" s="1"/>
  <c r="J35" i="9" l="1"/>
  <c r="M35" i="9" s="1"/>
  <c r="G35" i="9" s="1"/>
  <c r="K35" i="9"/>
  <c r="N35" i="9" s="1"/>
  <c r="H35" i="9" s="1"/>
  <c r="L36" i="9"/>
  <c r="O36" i="9" s="1"/>
  <c r="I36" i="9" s="1"/>
  <c r="J35" i="8"/>
  <c r="M35" i="8" s="1"/>
  <c r="G35" i="8" s="1"/>
  <c r="K35" i="8"/>
  <c r="N35" i="8" s="1"/>
  <c r="H35" i="8" s="1"/>
  <c r="L35" i="8"/>
  <c r="O35" i="8" s="1"/>
  <c r="I35" i="8" s="1"/>
  <c r="L35" i="7"/>
  <c r="O35" i="7" s="1"/>
  <c r="I35" i="7" s="1"/>
  <c r="J35" i="7"/>
  <c r="M35" i="7" s="1"/>
  <c r="G35" i="7" s="1"/>
  <c r="K35" i="7"/>
  <c r="N35" i="7" s="1"/>
  <c r="H35" i="7" s="1"/>
  <c r="L37" i="9" l="1"/>
  <c r="O37" i="9" s="1"/>
  <c r="I37" i="9" s="1"/>
  <c r="K36" i="9"/>
  <c r="N36" i="9" s="1"/>
  <c r="H36" i="9" s="1"/>
  <c r="J36" i="9"/>
  <c r="M36" i="9" s="1"/>
  <c r="G36" i="9" s="1"/>
  <c r="L36" i="8"/>
  <c r="O36" i="8" s="1"/>
  <c r="I36" i="8" s="1"/>
  <c r="J36" i="8"/>
  <c r="M36" i="8" s="1"/>
  <c r="G36" i="8" s="1"/>
  <c r="K36" i="8"/>
  <c r="N36" i="8" s="1"/>
  <c r="H36" i="8" s="1"/>
  <c r="K36" i="7"/>
  <c r="N36" i="7" s="1"/>
  <c r="H36" i="7" s="1"/>
  <c r="J36" i="7"/>
  <c r="M36" i="7" s="1"/>
  <c r="G36" i="7" s="1"/>
  <c r="L36" i="7"/>
  <c r="O36" i="7" s="1"/>
  <c r="I36" i="7" s="1"/>
  <c r="J37" i="9" l="1"/>
  <c r="M37" i="9" s="1"/>
  <c r="G37" i="9" s="1"/>
  <c r="K37" i="9"/>
  <c r="N37" i="9" s="1"/>
  <c r="H37" i="9" s="1"/>
  <c r="L38" i="9"/>
  <c r="O38" i="9" s="1"/>
  <c r="I38" i="9" s="1"/>
  <c r="K37" i="8"/>
  <c r="N37" i="8" s="1"/>
  <c r="H37" i="8" s="1"/>
  <c r="L37" i="8"/>
  <c r="O37" i="8" s="1"/>
  <c r="I37" i="8" s="1"/>
  <c r="J37" i="8"/>
  <c r="M37" i="8" s="1"/>
  <c r="G37" i="8" s="1"/>
  <c r="L37" i="7"/>
  <c r="O37" i="7" s="1"/>
  <c r="I37" i="7" s="1"/>
  <c r="J37" i="7"/>
  <c r="M37" i="7" s="1"/>
  <c r="G37" i="7" s="1"/>
  <c r="K37" i="7"/>
  <c r="N37" i="7" s="1"/>
  <c r="H37" i="7" s="1"/>
  <c r="L39" i="9" l="1"/>
  <c r="O39" i="9" s="1"/>
  <c r="I39" i="9" s="1"/>
  <c r="K38" i="9"/>
  <c r="N38" i="9" s="1"/>
  <c r="H38" i="9" s="1"/>
  <c r="J38" i="9"/>
  <c r="M38" i="9" s="1"/>
  <c r="G38" i="9" s="1"/>
  <c r="L38" i="8"/>
  <c r="O38" i="8" s="1"/>
  <c r="I38" i="8" s="1"/>
  <c r="J38" i="8"/>
  <c r="M38" i="8" s="1"/>
  <c r="G38" i="8" s="1"/>
  <c r="K38" i="8"/>
  <c r="N38" i="8" s="1"/>
  <c r="H38" i="8" s="1"/>
  <c r="K38" i="7"/>
  <c r="N38" i="7" s="1"/>
  <c r="H38" i="7" s="1"/>
  <c r="J38" i="7"/>
  <c r="M38" i="7" s="1"/>
  <c r="G38" i="7" s="1"/>
  <c r="L38" i="7"/>
  <c r="O38" i="7" s="1"/>
  <c r="I38" i="7" s="1"/>
  <c r="J39" i="9" l="1"/>
  <c r="M39" i="9" s="1"/>
  <c r="G39" i="9" s="1"/>
  <c r="K39" i="9"/>
  <c r="N39" i="9" s="1"/>
  <c r="H39" i="9" s="1"/>
  <c r="L40" i="9"/>
  <c r="O40" i="9" s="1"/>
  <c r="I40" i="9" s="1"/>
  <c r="K39" i="8"/>
  <c r="N39" i="8" s="1"/>
  <c r="H39" i="8" s="1"/>
  <c r="J39" i="8"/>
  <c r="M39" i="8" s="1"/>
  <c r="G39" i="8" s="1"/>
  <c r="L39" i="8"/>
  <c r="O39" i="8" s="1"/>
  <c r="I39" i="8" s="1"/>
  <c r="L39" i="7"/>
  <c r="O39" i="7" s="1"/>
  <c r="I39" i="7" s="1"/>
  <c r="J39" i="7"/>
  <c r="M39" i="7" s="1"/>
  <c r="G39" i="7" s="1"/>
  <c r="K39" i="7"/>
  <c r="N39" i="7" s="1"/>
  <c r="H39" i="7" s="1"/>
  <c r="L41" i="9" l="1"/>
  <c r="O41" i="9" s="1"/>
  <c r="I41" i="9" s="1"/>
  <c r="K40" i="9"/>
  <c r="N40" i="9" s="1"/>
  <c r="H40" i="9" s="1"/>
  <c r="J40" i="9"/>
  <c r="M40" i="9" s="1"/>
  <c r="G40" i="9" s="1"/>
  <c r="J40" i="8"/>
  <c r="M40" i="8" s="1"/>
  <c r="G40" i="8" s="1"/>
  <c r="L40" i="8"/>
  <c r="O40" i="8" s="1"/>
  <c r="I40" i="8" s="1"/>
  <c r="K40" i="8"/>
  <c r="N40" i="8" s="1"/>
  <c r="H40" i="8" s="1"/>
  <c r="K40" i="7"/>
  <c r="N40" i="7" s="1"/>
  <c r="H40" i="7" s="1"/>
  <c r="J40" i="7"/>
  <c r="M40" i="7" s="1"/>
  <c r="G40" i="7" s="1"/>
  <c r="L40" i="7"/>
  <c r="O40" i="7" s="1"/>
  <c r="I40" i="7" s="1"/>
  <c r="J41" i="9" l="1"/>
  <c r="M41" i="9" s="1"/>
  <c r="G41" i="9" s="1"/>
  <c r="K41" i="9"/>
  <c r="N41" i="9" s="1"/>
  <c r="H41" i="9" s="1"/>
  <c r="L42" i="9"/>
  <c r="O42" i="9" s="1"/>
  <c r="I42" i="9" s="1"/>
  <c r="L41" i="8"/>
  <c r="O41" i="8" s="1"/>
  <c r="I41" i="8" s="1"/>
  <c r="K41" i="8"/>
  <c r="N41" i="8" s="1"/>
  <c r="H41" i="8" s="1"/>
  <c r="J41" i="8"/>
  <c r="M41" i="8" s="1"/>
  <c r="G41" i="8" s="1"/>
  <c r="L41" i="7"/>
  <c r="O41" i="7" s="1"/>
  <c r="I41" i="7" s="1"/>
  <c r="J41" i="7"/>
  <c r="M41" i="7" s="1"/>
  <c r="G41" i="7" s="1"/>
  <c r="K41" i="7"/>
  <c r="N41" i="7" s="1"/>
  <c r="H41" i="7" s="1"/>
  <c r="L43" i="9" l="1"/>
  <c r="O43" i="9" s="1"/>
  <c r="I43" i="9" s="1"/>
  <c r="K42" i="9"/>
  <c r="N42" i="9" s="1"/>
  <c r="H42" i="9" s="1"/>
  <c r="J42" i="9"/>
  <c r="M42" i="9" s="1"/>
  <c r="G42" i="9" s="1"/>
  <c r="K42" i="8"/>
  <c r="N42" i="8" s="1"/>
  <c r="H42" i="8" s="1"/>
  <c r="L42" i="8"/>
  <c r="O42" i="8" s="1"/>
  <c r="I42" i="8" s="1"/>
  <c r="J42" i="8"/>
  <c r="M42" i="8" s="1"/>
  <c r="G42" i="8" s="1"/>
  <c r="K42" i="7"/>
  <c r="N42" i="7" s="1"/>
  <c r="H42" i="7" s="1"/>
  <c r="L42" i="7"/>
  <c r="O42" i="7" s="1"/>
  <c r="I42" i="7" s="1"/>
  <c r="J42" i="7"/>
  <c r="M42" i="7" s="1"/>
  <c r="G42" i="7" s="1"/>
  <c r="J43" i="9" l="1"/>
  <c r="M43" i="9" s="1"/>
  <c r="G43" i="9" s="1"/>
  <c r="K43" i="9"/>
  <c r="N43" i="9" s="1"/>
  <c r="H43" i="9" s="1"/>
  <c r="L44" i="9"/>
  <c r="O44" i="9" s="1"/>
  <c r="I44" i="9" s="1"/>
  <c r="J43" i="8"/>
  <c r="M43" i="8" s="1"/>
  <c r="G43" i="8" s="1"/>
  <c r="L43" i="8"/>
  <c r="O43" i="8" s="1"/>
  <c r="I43" i="8" s="1"/>
  <c r="K43" i="8"/>
  <c r="N43" i="8" s="1"/>
  <c r="H43" i="8" s="1"/>
  <c r="J43" i="7"/>
  <c r="M43" i="7" s="1"/>
  <c r="G43" i="7" s="1"/>
  <c r="L43" i="7"/>
  <c r="O43" i="7" s="1"/>
  <c r="I43" i="7" s="1"/>
  <c r="K43" i="7"/>
  <c r="N43" i="7" s="1"/>
  <c r="H43" i="7" s="1"/>
  <c r="L45" i="9" l="1"/>
  <c r="O45" i="9" s="1"/>
  <c r="I45" i="9" s="1"/>
  <c r="K44" i="9"/>
  <c r="N44" i="9" s="1"/>
  <c r="H44" i="9" s="1"/>
  <c r="J44" i="9"/>
  <c r="M44" i="9" s="1"/>
  <c r="G44" i="9" s="1"/>
  <c r="L44" i="8"/>
  <c r="O44" i="8" s="1"/>
  <c r="I44" i="8" s="1"/>
  <c r="K44" i="8"/>
  <c r="N44" i="8" s="1"/>
  <c r="H44" i="8" s="1"/>
  <c r="J44" i="8"/>
  <c r="M44" i="8" s="1"/>
  <c r="G44" i="8" s="1"/>
  <c r="K44" i="7"/>
  <c r="N44" i="7" s="1"/>
  <c r="H44" i="7" s="1"/>
  <c r="L44" i="7"/>
  <c r="O44" i="7" s="1"/>
  <c r="I44" i="7" s="1"/>
  <c r="J44" i="7"/>
  <c r="M44" i="7" s="1"/>
  <c r="G44" i="7" s="1"/>
  <c r="J45" i="9" l="1"/>
  <c r="M45" i="9" s="1"/>
  <c r="G45" i="9" s="1"/>
  <c r="K45" i="9"/>
  <c r="N45" i="9" s="1"/>
  <c r="H45" i="9" s="1"/>
  <c r="L46" i="9"/>
  <c r="O46" i="9" s="1"/>
  <c r="I46" i="9" s="1"/>
  <c r="J45" i="8"/>
  <c r="M45" i="8" s="1"/>
  <c r="G45" i="8" s="1"/>
  <c r="K45" i="8"/>
  <c r="N45" i="8" s="1"/>
  <c r="H45" i="8" s="1"/>
  <c r="L45" i="8"/>
  <c r="O45" i="8" s="1"/>
  <c r="I45" i="8" s="1"/>
  <c r="J45" i="7"/>
  <c r="M45" i="7" s="1"/>
  <c r="G45" i="7" s="1"/>
  <c r="L45" i="7"/>
  <c r="O45" i="7" s="1"/>
  <c r="I45" i="7" s="1"/>
  <c r="K45" i="7"/>
  <c r="N45" i="7" s="1"/>
  <c r="H45" i="7" s="1"/>
  <c r="L47" i="9" l="1"/>
  <c r="O47" i="9" s="1"/>
  <c r="I47" i="9" s="1"/>
  <c r="K46" i="9"/>
  <c r="N46" i="9" s="1"/>
  <c r="H46" i="9" s="1"/>
  <c r="J46" i="9"/>
  <c r="M46" i="9" s="1"/>
  <c r="G46" i="9" s="1"/>
  <c r="L46" i="8"/>
  <c r="O46" i="8" s="1"/>
  <c r="I46" i="8" s="1"/>
  <c r="K46" i="8"/>
  <c r="N46" i="8" s="1"/>
  <c r="H46" i="8" s="1"/>
  <c r="J46" i="8"/>
  <c r="M46" i="8" s="1"/>
  <c r="G46" i="8" s="1"/>
  <c r="K46" i="7"/>
  <c r="N46" i="7" s="1"/>
  <c r="H46" i="7" s="1"/>
  <c r="L46" i="7"/>
  <c r="O46" i="7" s="1"/>
  <c r="I46" i="7" s="1"/>
  <c r="J46" i="7"/>
  <c r="M46" i="7" s="1"/>
  <c r="G46" i="7" s="1"/>
  <c r="J47" i="9" l="1"/>
  <c r="M47" i="9" s="1"/>
  <c r="G47" i="9" s="1"/>
  <c r="K47" i="9"/>
  <c r="N47" i="9" s="1"/>
  <c r="H47" i="9" s="1"/>
  <c r="L48" i="9"/>
  <c r="O48" i="9" s="1"/>
  <c r="I48" i="9" s="1"/>
  <c r="J47" i="8"/>
  <c r="M47" i="8" s="1"/>
  <c r="G47" i="8" s="1"/>
  <c r="K47" i="8"/>
  <c r="N47" i="8" s="1"/>
  <c r="H47" i="8" s="1"/>
  <c r="L47" i="8"/>
  <c r="O47" i="8" s="1"/>
  <c r="I47" i="8" s="1"/>
  <c r="J47" i="7"/>
  <c r="M47" i="7" s="1"/>
  <c r="G47" i="7" s="1"/>
  <c r="L47" i="7"/>
  <c r="O47" i="7" s="1"/>
  <c r="I47" i="7" s="1"/>
  <c r="K47" i="7"/>
  <c r="N47" i="7" s="1"/>
  <c r="H47" i="7" s="1"/>
  <c r="L49" i="9" l="1"/>
  <c r="O49" i="9" s="1"/>
  <c r="I49" i="9" s="1"/>
  <c r="K48" i="9"/>
  <c r="N48" i="9" s="1"/>
  <c r="H48" i="9" s="1"/>
  <c r="J48" i="9"/>
  <c r="M48" i="9" s="1"/>
  <c r="G48" i="9" s="1"/>
  <c r="L48" i="8"/>
  <c r="O48" i="8" s="1"/>
  <c r="I48" i="8" s="1"/>
  <c r="K48" i="8"/>
  <c r="N48" i="8" s="1"/>
  <c r="H48" i="8" s="1"/>
  <c r="J48" i="8"/>
  <c r="M48" i="8" s="1"/>
  <c r="G48" i="8" s="1"/>
  <c r="K48" i="7"/>
  <c r="N48" i="7" s="1"/>
  <c r="H48" i="7" s="1"/>
  <c r="L48" i="7"/>
  <c r="O48" i="7" s="1"/>
  <c r="I48" i="7" s="1"/>
  <c r="J48" i="7"/>
  <c r="M48" i="7" s="1"/>
  <c r="G48" i="7" s="1"/>
  <c r="J49" i="9" l="1"/>
  <c r="M49" i="9" s="1"/>
  <c r="G49" i="9" s="1"/>
  <c r="K49" i="9"/>
  <c r="N49" i="9" s="1"/>
  <c r="H49" i="9" s="1"/>
  <c r="L50" i="9"/>
  <c r="O50" i="9" s="1"/>
  <c r="I50" i="9" s="1"/>
  <c r="K49" i="8"/>
  <c r="N49" i="8" s="1"/>
  <c r="H49" i="8" s="1"/>
  <c r="L49" i="8"/>
  <c r="O49" i="8" s="1"/>
  <c r="I49" i="8" s="1"/>
  <c r="J49" i="8"/>
  <c r="M49" i="8" s="1"/>
  <c r="G49" i="8" s="1"/>
  <c r="J49" i="7"/>
  <c r="M49" i="7" s="1"/>
  <c r="G49" i="7" s="1"/>
  <c r="L49" i="7"/>
  <c r="O49" i="7" s="1"/>
  <c r="I49" i="7" s="1"/>
  <c r="K49" i="7"/>
  <c r="N49" i="7" s="1"/>
  <c r="H49" i="7" s="1"/>
  <c r="L51" i="9" l="1"/>
  <c r="O51" i="9" s="1"/>
  <c r="I51" i="9" s="1"/>
  <c r="K50" i="9"/>
  <c r="N50" i="9" s="1"/>
  <c r="H50" i="9" s="1"/>
  <c r="J50" i="9"/>
  <c r="M50" i="9" s="1"/>
  <c r="G50" i="9" s="1"/>
  <c r="L50" i="8"/>
  <c r="O50" i="8" s="1"/>
  <c r="I50" i="8" s="1"/>
  <c r="K50" i="8"/>
  <c r="N50" i="8" s="1"/>
  <c r="H50" i="8" s="1"/>
  <c r="J50" i="8"/>
  <c r="M50" i="8" s="1"/>
  <c r="G50" i="8" s="1"/>
  <c r="K50" i="7"/>
  <c r="N50" i="7" s="1"/>
  <c r="H50" i="7" s="1"/>
  <c r="L50" i="7"/>
  <c r="O50" i="7" s="1"/>
  <c r="I50" i="7" s="1"/>
  <c r="J50" i="7"/>
  <c r="M50" i="7" s="1"/>
  <c r="G50" i="7" s="1"/>
  <c r="J51" i="9" l="1"/>
  <c r="M51" i="9" s="1"/>
  <c r="G51" i="9" s="1"/>
  <c r="K51" i="9"/>
  <c r="N51" i="9" s="1"/>
  <c r="H51" i="9" s="1"/>
  <c r="L52" i="9"/>
  <c r="O52" i="9" s="1"/>
  <c r="I52" i="9" s="1"/>
  <c r="J51" i="8"/>
  <c r="M51" i="8" s="1"/>
  <c r="G51" i="8" s="1"/>
  <c r="K51" i="8"/>
  <c r="N51" i="8" s="1"/>
  <c r="H51" i="8" s="1"/>
  <c r="L51" i="8"/>
  <c r="O51" i="8" s="1"/>
  <c r="I51" i="8" s="1"/>
  <c r="J51" i="7"/>
  <c r="M51" i="7" s="1"/>
  <c r="G51" i="7" s="1"/>
  <c r="L51" i="7"/>
  <c r="O51" i="7" s="1"/>
  <c r="I51" i="7" s="1"/>
  <c r="K51" i="7"/>
  <c r="N51" i="7" s="1"/>
  <c r="H51" i="7" s="1"/>
  <c r="L53" i="9" l="1"/>
  <c r="O53" i="9" s="1"/>
  <c r="I53" i="9" s="1"/>
  <c r="K52" i="9"/>
  <c r="N52" i="9" s="1"/>
  <c r="H52" i="9" s="1"/>
  <c r="J52" i="9"/>
  <c r="M52" i="9" s="1"/>
  <c r="G52" i="9" s="1"/>
  <c r="L52" i="8"/>
  <c r="O52" i="8" s="1"/>
  <c r="I52" i="8" s="1"/>
  <c r="K52" i="8"/>
  <c r="N52" i="8" s="1"/>
  <c r="H52" i="8" s="1"/>
  <c r="J52" i="8"/>
  <c r="M52" i="8" s="1"/>
  <c r="G52" i="8" s="1"/>
  <c r="K52" i="7"/>
  <c r="N52" i="7" s="1"/>
  <c r="H52" i="7" s="1"/>
  <c r="J52" i="7"/>
  <c r="M52" i="7" s="1"/>
  <c r="G52" i="7" s="1"/>
  <c r="L52" i="7"/>
  <c r="O52" i="7" s="1"/>
  <c r="I52" i="7" s="1"/>
  <c r="J53" i="9" l="1"/>
  <c r="M53" i="9" s="1"/>
  <c r="G53" i="9" s="1"/>
  <c r="K53" i="9"/>
  <c r="N53" i="9" s="1"/>
  <c r="H53" i="9" s="1"/>
  <c r="L54" i="9"/>
  <c r="O54" i="9" s="1"/>
  <c r="I54" i="9" s="1"/>
  <c r="K53" i="8"/>
  <c r="N53" i="8" s="1"/>
  <c r="H53" i="8" s="1"/>
  <c r="L53" i="8"/>
  <c r="O53" i="8" s="1"/>
  <c r="I53" i="8" s="1"/>
  <c r="J53" i="8"/>
  <c r="M53" i="8" s="1"/>
  <c r="G53" i="8" s="1"/>
  <c r="L53" i="7"/>
  <c r="O53" i="7" s="1"/>
  <c r="I53" i="7" s="1"/>
  <c r="J53" i="7"/>
  <c r="M53" i="7" s="1"/>
  <c r="G53" i="7" s="1"/>
  <c r="K53" i="7"/>
  <c r="N53" i="7" s="1"/>
  <c r="H53" i="7" s="1"/>
  <c r="L55" i="9" l="1"/>
  <c r="O55" i="9" s="1"/>
  <c r="I55" i="9" s="1"/>
  <c r="K54" i="9"/>
  <c r="N54" i="9" s="1"/>
  <c r="H54" i="9" s="1"/>
  <c r="J54" i="9"/>
  <c r="M54" i="9" s="1"/>
  <c r="G54" i="9" s="1"/>
  <c r="J54" i="8"/>
  <c r="M54" i="8" s="1"/>
  <c r="G54" i="8" s="1"/>
  <c r="L54" i="8"/>
  <c r="O54" i="8" s="1"/>
  <c r="I54" i="8" s="1"/>
  <c r="K54" i="8"/>
  <c r="N54" i="8" s="1"/>
  <c r="H54" i="8" s="1"/>
  <c r="K54" i="7"/>
  <c r="N54" i="7" s="1"/>
  <c r="H54" i="7" s="1"/>
  <c r="L54" i="7"/>
  <c r="O54" i="7" s="1"/>
  <c r="I54" i="7" s="1"/>
  <c r="J54" i="7"/>
  <c r="M54" i="7" s="1"/>
  <c r="G54" i="7" s="1"/>
  <c r="J55" i="9" l="1"/>
  <c r="M55" i="9" s="1"/>
  <c r="G55" i="9" s="1"/>
  <c r="K55" i="9"/>
  <c r="N55" i="9" s="1"/>
  <c r="H55" i="9" s="1"/>
  <c r="L56" i="9"/>
  <c r="O56" i="9" s="1"/>
  <c r="I56" i="9" s="1"/>
  <c r="K55" i="8"/>
  <c r="N55" i="8" s="1"/>
  <c r="H55" i="8" s="1"/>
  <c r="L55" i="8"/>
  <c r="O55" i="8" s="1"/>
  <c r="I55" i="8" s="1"/>
  <c r="J55" i="8"/>
  <c r="M55" i="8" s="1"/>
  <c r="G55" i="8" s="1"/>
  <c r="J55" i="7"/>
  <c r="M55" i="7" s="1"/>
  <c r="G55" i="7" s="1"/>
  <c r="L55" i="7"/>
  <c r="O55" i="7" s="1"/>
  <c r="I55" i="7" s="1"/>
  <c r="K55" i="7"/>
  <c r="N55" i="7" s="1"/>
  <c r="H55" i="7" s="1"/>
  <c r="L57" i="9" l="1"/>
  <c r="O57" i="9" s="1"/>
  <c r="I57" i="9" s="1"/>
  <c r="K56" i="9"/>
  <c r="N56" i="9" s="1"/>
  <c r="H56" i="9" s="1"/>
  <c r="J56" i="9"/>
  <c r="M56" i="9" s="1"/>
  <c r="G56" i="9" s="1"/>
  <c r="L56" i="8"/>
  <c r="O56" i="8" s="1"/>
  <c r="I56" i="8" s="1"/>
  <c r="J56" i="8"/>
  <c r="M56" i="8" s="1"/>
  <c r="G56" i="8" s="1"/>
  <c r="K56" i="8"/>
  <c r="N56" i="8" s="1"/>
  <c r="H56" i="8" s="1"/>
  <c r="K56" i="7"/>
  <c r="N56" i="7" s="1"/>
  <c r="H56" i="7" s="1"/>
  <c r="J56" i="7"/>
  <c r="M56" i="7" s="1"/>
  <c r="G56" i="7" s="1"/>
  <c r="L56" i="7"/>
  <c r="O56" i="7" s="1"/>
  <c r="I56" i="7" s="1"/>
  <c r="J57" i="9" l="1"/>
  <c r="M57" i="9" s="1"/>
  <c r="G57" i="9" s="1"/>
  <c r="K57" i="9"/>
  <c r="N57" i="9" s="1"/>
  <c r="H57" i="9" s="1"/>
  <c r="L58" i="9"/>
  <c r="O58" i="9" s="1"/>
  <c r="I58" i="9" s="1"/>
  <c r="I59" i="9" s="1"/>
  <c r="I61" i="9" s="1"/>
  <c r="L61" i="9" s="1"/>
  <c r="J57" i="8"/>
  <c r="M57" i="8" s="1"/>
  <c r="G57" i="8" s="1"/>
  <c r="L57" i="8"/>
  <c r="O57" i="8" s="1"/>
  <c r="I57" i="8" s="1"/>
  <c r="K57" i="8"/>
  <c r="N57" i="8" s="1"/>
  <c r="H57" i="8" s="1"/>
  <c r="L57" i="7"/>
  <c r="O57" i="7" s="1"/>
  <c r="I57" i="7" s="1"/>
  <c r="J57" i="7"/>
  <c r="M57" i="7" s="1"/>
  <c r="G57" i="7" s="1"/>
  <c r="K57" i="7"/>
  <c r="N57" i="7" s="1"/>
  <c r="H57" i="7" s="1"/>
  <c r="K58" i="9" l="1"/>
  <c r="N58" i="9" s="1"/>
  <c r="H58" i="9" s="1"/>
  <c r="H59" i="9" s="1"/>
  <c r="H61" i="9" s="1"/>
  <c r="K61" i="9" s="1"/>
  <c r="J58" i="9"/>
  <c r="M58" i="9" s="1"/>
  <c r="G58" i="9" s="1"/>
  <c r="G59" i="9" s="1"/>
  <c r="G61" i="9" s="1"/>
  <c r="J61" i="9" s="1"/>
  <c r="K58" i="8"/>
  <c r="N58" i="8" s="1"/>
  <c r="H58" i="8" s="1"/>
  <c r="H59" i="8" s="1"/>
  <c r="L58" i="8"/>
  <c r="O58" i="8" s="1"/>
  <c r="I58" i="8" s="1"/>
  <c r="I59" i="8" s="1"/>
  <c r="I61" i="8" s="1"/>
  <c r="L61" i="8" s="1"/>
  <c r="J58" i="8"/>
  <c r="M58" i="8" s="1"/>
  <c r="G58" i="8" s="1"/>
  <c r="J58" i="7"/>
  <c r="K58" i="7"/>
  <c r="L58" i="7"/>
  <c r="H61" i="8" l="1"/>
  <c r="K61" i="8" s="1"/>
  <c r="G59" i="8"/>
  <c r="G61" i="8" s="1"/>
  <c r="J61" i="8" s="1"/>
  <c r="N58" i="7"/>
  <c r="H58" i="7" s="1"/>
  <c r="H59" i="7" s="1"/>
  <c r="H61" i="7" s="1"/>
  <c r="K61" i="7" s="1"/>
  <c r="O58" i="7"/>
  <c r="I58" i="7" s="1"/>
  <c r="I59" i="7" s="1"/>
  <c r="I61" i="7" s="1"/>
  <c r="L61" i="7" s="1"/>
  <c r="M58" i="7"/>
  <c r="G58" i="7" s="1"/>
  <c r="G59" i="7" s="1"/>
  <c r="G61" i="7" s="1"/>
  <c r="J61" i="7" s="1"/>
  <c r="F59" i="1" l="1"/>
  <c r="D59" i="1"/>
  <c r="D61" i="1" l="1"/>
  <c r="E61" i="1"/>
  <c r="F61" i="1"/>
  <c r="I8" i="1" l="1"/>
  <c r="L9" i="1" s="1"/>
  <c r="O9" i="1" s="1"/>
  <c r="I9" i="1" s="1"/>
  <c r="L10" i="1" s="1"/>
  <c r="O10" i="1" s="1"/>
  <c r="I10" i="1" s="1"/>
  <c r="H8" i="1"/>
  <c r="K9" i="1" s="1"/>
  <c r="N9" i="1" s="1"/>
  <c r="H9" i="1" s="1"/>
  <c r="K10" i="1" s="1"/>
  <c r="N10" i="1" s="1"/>
  <c r="H10" i="1" s="1"/>
  <c r="K11" i="1" s="1"/>
  <c r="N11" i="1" s="1"/>
  <c r="H11" i="1" s="1"/>
  <c r="K12" i="1" s="1"/>
  <c r="N12" i="1" s="1"/>
  <c r="H12" i="1" s="1"/>
  <c r="G8" i="1"/>
  <c r="J9" i="1" s="1"/>
  <c r="M9" i="1" s="1"/>
  <c r="G9" i="1" s="1"/>
  <c r="J10" i="1" s="1"/>
  <c r="M10" i="1" s="1"/>
  <c r="G10" i="1" s="1"/>
  <c r="F60" i="1"/>
  <c r="F62" i="1" s="1"/>
  <c r="E60" i="1"/>
  <c r="E62" i="1" s="1"/>
  <c r="D60" i="1"/>
  <c r="D62" i="1" s="1"/>
  <c r="J11" i="1" l="1"/>
  <c r="M11" i="1" s="1"/>
  <c r="G11" i="1" s="1"/>
  <c r="J12" i="1" s="1"/>
  <c r="M12" i="1" s="1"/>
  <c r="G12" i="1" s="1"/>
  <c r="J13" i="1" s="1"/>
  <c r="M13" i="1" s="1"/>
  <c r="G13" i="1" s="1"/>
  <c r="J14" i="1" s="1"/>
  <c r="M14" i="1" s="1"/>
  <c r="G14" i="1" s="1"/>
  <c r="J15" i="1" s="1"/>
  <c r="M15" i="1" s="1"/>
  <c r="G15" i="1" s="1"/>
  <c r="J16" i="1" s="1"/>
  <c r="M16" i="1" s="1"/>
  <c r="G16" i="1" s="1"/>
  <c r="J17" i="1" s="1"/>
  <c r="M17" i="1" s="1"/>
  <c r="G17" i="1" s="1"/>
  <c r="J18" i="1" s="1"/>
  <c r="M18" i="1" s="1"/>
  <c r="G18" i="1" s="1"/>
  <c r="J19" i="1" s="1"/>
  <c r="M19" i="1" s="1"/>
  <c r="G19" i="1" s="1"/>
  <c r="J20" i="1" s="1"/>
  <c r="M20" i="1" s="1"/>
  <c r="G20" i="1" s="1"/>
  <c r="J21" i="1" s="1"/>
  <c r="M21" i="1" s="1"/>
  <c r="G21" i="1" s="1"/>
  <c r="J22" i="1" s="1"/>
  <c r="M22" i="1" s="1"/>
  <c r="G22" i="1" s="1"/>
  <c r="J23" i="1" s="1"/>
  <c r="M23" i="1" s="1"/>
  <c r="G23" i="1" s="1"/>
  <c r="J24" i="1" s="1"/>
  <c r="M24" i="1" s="1"/>
  <c r="G24" i="1" s="1"/>
  <c r="J25" i="1" s="1"/>
  <c r="M25" i="1" s="1"/>
  <c r="G25" i="1" s="1"/>
  <c r="J26" i="1" s="1"/>
  <c r="M26" i="1" s="1"/>
  <c r="G26" i="1" s="1"/>
  <c r="J27" i="1" s="1"/>
  <c r="M27" i="1" s="1"/>
  <c r="G27" i="1" s="1"/>
  <c r="K13" i="1"/>
  <c r="N13" i="1" s="1"/>
  <c r="H13" i="1" s="1"/>
  <c r="K14" i="1" s="1"/>
  <c r="N14" i="1" s="1"/>
  <c r="H14" i="1" s="1"/>
  <c r="K15" i="1" s="1"/>
  <c r="N15" i="1" s="1"/>
  <c r="H15" i="1" s="1"/>
  <c r="K16" i="1" s="1"/>
  <c r="N16" i="1" s="1"/>
  <c r="H16" i="1" s="1"/>
  <c r="K17" i="1" s="1"/>
  <c r="N17" i="1" s="1"/>
  <c r="H17" i="1" s="1"/>
  <c r="K18" i="1" s="1"/>
  <c r="N18" i="1" s="1"/>
  <c r="H18" i="1" s="1"/>
  <c r="K19" i="1" s="1"/>
  <c r="N19" i="1" s="1"/>
  <c r="H19" i="1" s="1"/>
  <c r="K20" i="1" s="1"/>
  <c r="N20" i="1" s="1"/>
  <c r="H20" i="1" s="1"/>
  <c r="K21" i="1" s="1"/>
  <c r="N21" i="1" s="1"/>
  <c r="H21" i="1" s="1"/>
  <c r="K22" i="1" s="1"/>
  <c r="N22" i="1" s="1"/>
  <c r="H22" i="1" s="1"/>
  <c r="K23" i="1" s="1"/>
  <c r="N23" i="1" s="1"/>
  <c r="H23" i="1" s="1"/>
  <c r="K24" i="1" s="1"/>
  <c r="N24" i="1" s="1"/>
  <c r="H24" i="1" s="1"/>
  <c r="K25" i="1" s="1"/>
  <c r="N25" i="1" s="1"/>
  <c r="H25" i="1" s="1"/>
  <c r="K26" i="1" s="1"/>
  <c r="N26" i="1" s="1"/>
  <c r="H26" i="1" s="1"/>
  <c r="K27" i="1" s="1"/>
  <c r="N27" i="1" s="1"/>
  <c r="H27" i="1" s="1"/>
  <c r="K28" i="1" s="1"/>
  <c r="N28" i="1" s="1"/>
  <c r="H28" i="1" s="1"/>
  <c r="K29" i="1" s="1"/>
  <c r="N29" i="1" s="1"/>
  <c r="H29" i="1" s="1"/>
  <c r="K30" i="1" s="1"/>
  <c r="N30" i="1" s="1"/>
  <c r="H30" i="1" s="1"/>
  <c r="K31" i="1" s="1"/>
  <c r="N31" i="1" s="1"/>
  <c r="H31" i="1" s="1"/>
  <c r="K32" i="1" s="1"/>
  <c r="N32" i="1" s="1"/>
  <c r="H32" i="1" s="1"/>
  <c r="K33" i="1" s="1"/>
  <c r="N33" i="1" s="1"/>
  <c r="H33" i="1" s="1"/>
  <c r="K34" i="1" s="1"/>
  <c r="N34" i="1" s="1"/>
  <c r="H34" i="1" s="1"/>
  <c r="K35" i="1" s="1"/>
  <c r="N35" i="1" s="1"/>
  <c r="H35" i="1" s="1"/>
  <c r="K36" i="1" s="1"/>
  <c r="N36" i="1" s="1"/>
  <c r="H36" i="1" s="1"/>
  <c r="K37" i="1" s="1"/>
  <c r="N37" i="1" s="1"/>
  <c r="H37" i="1" s="1"/>
  <c r="K38" i="1" s="1"/>
  <c r="N38" i="1" s="1"/>
  <c r="H38" i="1" s="1"/>
  <c r="K39" i="1" s="1"/>
  <c r="N39" i="1" s="1"/>
  <c r="H39" i="1" s="1"/>
  <c r="K40" i="1" s="1"/>
  <c r="N40" i="1" s="1"/>
  <c r="H40" i="1" s="1"/>
  <c r="K41" i="1" s="1"/>
  <c r="N41" i="1" s="1"/>
  <c r="H41" i="1" s="1"/>
  <c r="K42" i="1" s="1"/>
  <c r="N42" i="1" s="1"/>
  <c r="H42" i="1" s="1"/>
  <c r="K43" i="1" s="1"/>
  <c r="N43" i="1" s="1"/>
  <c r="H43" i="1" s="1"/>
  <c r="K44" i="1" s="1"/>
  <c r="N44" i="1" s="1"/>
  <c r="H44" i="1" s="1"/>
  <c r="K45" i="1" s="1"/>
  <c r="N45" i="1" s="1"/>
  <c r="H45" i="1" s="1"/>
  <c r="K46" i="1" s="1"/>
  <c r="N46" i="1" s="1"/>
  <c r="H46" i="1" s="1"/>
  <c r="K47" i="1" s="1"/>
  <c r="N47" i="1" s="1"/>
  <c r="H47" i="1" s="1"/>
  <c r="K48" i="1" s="1"/>
  <c r="N48" i="1" s="1"/>
  <c r="H48" i="1" s="1"/>
  <c r="K49" i="1" s="1"/>
  <c r="N49" i="1" s="1"/>
  <c r="H49" i="1" s="1"/>
  <c r="K50" i="1" s="1"/>
  <c r="N50" i="1" s="1"/>
  <c r="H50" i="1" s="1"/>
  <c r="K51" i="1" s="1"/>
  <c r="N51" i="1" s="1"/>
  <c r="H51" i="1" s="1"/>
  <c r="K52" i="1" s="1"/>
  <c r="N52" i="1" s="1"/>
  <c r="H52" i="1" s="1"/>
  <c r="K53" i="1" s="1"/>
  <c r="N53" i="1" s="1"/>
  <c r="H53" i="1" s="1"/>
  <c r="K54" i="1" s="1"/>
  <c r="N54" i="1" s="1"/>
  <c r="H54" i="1" s="1"/>
  <c r="K55" i="1" s="1"/>
  <c r="N55" i="1" s="1"/>
  <c r="H55" i="1" s="1"/>
  <c r="K56" i="1" s="1"/>
  <c r="N56" i="1" s="1"/>
  <c r="H56" i="1" s="1"/>
  <c r="K57" i="1" s="1"/>
  <c r="N57" i="1" s="1"/>
  <c r="H57" i="1" s="1"/>
  <c r="K58" i="1" s="1"/>
  <c r="N58" i="1" s="1"/>
  <c r="H58" i="1" s="1"/>
  <c r="L11" i="1"/>
  <c r="O11" i="1" s="1"/>
  <c r="I11" i="1" s="1"/>
  <c r="L12" i="1" s="1"/>
  <c r="O12" i="1" s="1"/>
  <c r="I12" i="1" s="1"/>
  <c r="L13" i="1" s="1"/>
  <c r="O13" i="1" s="1"/>
  <c r="I13" i="1" s="1"/>
  <c r="J28" i="1" l="1"/>
  <c r="M28" i="1" s="1"/>
  <c r="G28" i="1" s="1"/>
  <c r="H59" i="1"/>
  <c r="H61" i="1" s="1"/>
  <c r="K61" i="1" s="1"/>
  <c r="L14" i="1"/>
  <c r="O14" i="1" s="1"/>
  <c r="I14" i="1" s="1"/>
  <c r="J29" i="1" l="1"/>
  <c r="M29" i="1" s="1"/>
  <c r="G29" i="1" s="1"/>
  <c r="J30" i="1" s="1"/>
  <c r="M30" i="1" s="1"/>
  <c r="G30" i="1" s="1"/>
  <c r="J31" i="1" s="1"/>
  <c r="M31" i="1" s="1"/>
  <c r="G31" i="1" s="1"/>
  <c r="J32" i="1" s="1"/>
  <c r="M32" i="1" s="1"/>
  <c r="G32" i="1" s="1"/>
  <c r="J33" i="1" s="1"/>
  <c r="M33" i="1" s="1"/>
  <c r="G33" i="1" s="1"/>
  <c r="J34" i="1" s="1"/>
  <c r="M34" i="1" s="1"/>
  <c r="G34" i="1" s="1"/>
  <c r="J35" i="1" s="1"/>
  <c r="M35" i="1" s="1"/>
  <c r="G35" i="1" s="1"/>
  <c r="J36" i="1" s="1"/>
  <c r="M36" i="1" s="1"/>
  <c r="G36" i="1" s="1"/>
  <c r="J37" i="1" s="1"/>
  <c r="M37" i="1" s="1"/>
  <c r="G37" i="1" s="1"/>
  <c r="J38" i="1" s="1"/>
  <c r="M38" i="1" s="1"/>
  <c r="G38" i="1" s="1"/>
  <c r="J39" i="1" s="1"/>
  <c r="M39" i="1" s="1"/>
  <c r="G39" i="1" s="1"/>
  <c r="J40" i="1" s="1"/>
  <c r="M40" i="1" s="1"/>
  <c r="G40" i="1" s="1"/>
  <c r="J41" i="1" s="1"/>
  <c r="M41" i="1" s="1"/>
  <c r="G41" i="1" s="1"/>
  <c r="J42" i="1" s="1"/>
  <c r="M42" i="1" s="1"/>
  <c r="G42" i="1" s="1"/>
  <c r="J43" i="1" s="1"/>
  <c r="M43" i="1" s="1"/>
  <c r="G43" i="1" s="1"/>
  <c r="J44" i="1" s="1"/>
  <c r="M44" i="1" s="1"/>
  <c r="G44" i="1" s="1"/>
  <c r="J45" i="1" s="1"/>
  <c r="M45" i="1" s="1"/>
  <c r="G45" i="1" s="1"/>
  <c r="J46" i="1" s="1"/>
  <c r="M46" i="1" s="1"/>
  <c r="G46" i="1" s="1"/>
  <c r="J47" i="1" s="1"/>
  <c r="M47" i="1" s="1"/>
  <c r="G47" i="1" s="1"/>
  <c r="J48" i="1" s="1"/>
  <c r="M48" i="1" s="1"/>
  <c r="G48" i="1" s="1"/>
  <c r="J49" i="1" s="1"/>
  <c r="M49" i="1" s="1"/>
  <c r="G49" i="1" s="1"/>
  <c r="J50" i="1" s="1"/>
  <c r="M50" i="1" s="1"/>
  <c r="G50" i="1" s="1"/>
  <c r="J51" i="1" s="1"/>
  <c r="M51" i="1" s="1"/>
  <c r="G51" i="1" s="1"/>
  <c r="J52" i="1" s="1"/>
  <c r="M52" i="1" s="1"/>
  <c r="G52" i="1" s="1"/>
  <c r="J53" i="1" s="1"/>
  <c r="M53" i="1" s="1"/>
  <c r="G53" i="1" s="1"/>
  <c r="J54" i="1" s="1"/>
  <c r="M54" i="1" s="1"/>
  <c r="G54" i="1" s="1"/>
  <c r="J55" i="1" s="1"/>
  <c r="M55" i="1" s="1"/>
  <c r="G55" i="1" s="1"/>
  <c r="J56" i="1" s="1"/>
  <c r="M56" i="1" s="1"/>
  <c r="G56" i="1" s="1"/>
  <c r="J57" i="1" s="1"/>
  <c r="M57" i="1" s="1"/>
  <c r="G57" i="1" s="1"/>
  <c r="J58" i="1" s="1"/>
  <c r="M58" i="1" s="1"/>
  <c r="G58" i="1" s="1"/>
  <c r="L15" i="1"/>
  <c r="O15" i="1" s="1"/>
  <c r="I15" i="1" s="1"/>
  <c r="L16" i="1" s="1"/>
  <c r="O16" i="1" s="1"/>
  <c r="I16" i="1" s="1"/>
  <c r="L17" i="1" s="1"/>
  <c r="O17" i="1" s="1"/>
  <c r="I17" i="1" s="1"/>
  <c r="L18" i="1" s="1"/>
  <c r="O18" i="1" s="1"/>
  <c r="I18" i="1" s="1"/>
  <c r="L19" i="1" s="1"/>
  <c r="O19" i="1" s="1"/>
  <c r="I19" i="1" s="1"/>
  <c r="L20" i="1" s="1"/>
  <c r="O20" i="1" s="1"/>
  <c r="I20" i="1" s="1"/>
  <c r="L21" i="1" s="1"/>
  <c r="O21" i="1" s="1"/>
  <c r="I21" i="1" s="1"/>
  <c r="L22" i="1" s="1"/>
  <c r="O22" i="1" s="1"/>
  <c r="I22" i="1" s="1"/>
  <c r="L23" i="1" s="1"/>
  <c r="O23" i="1" s="1"/>
  <c r="I23" i="1" s="1"/>
  <c r="L24" i="1" s="1"/>
  <c r="O24" i="1" s="1"/>
  <c r="I24" i="1" s="1"/>
  <c r="L25" i="1" s="1"/>
  <c r="O25" i="1" s="1"/>
  <c r="I25" i="1" s="1"/>
  <c r="L26" i="1" s="1"/>
  <c r="O26" i="1" s="1"/>
  <c r="I26" i="1" s="1"/>
  <c r="L27" i="1" s="1"/>
  <c r="O27" i="1" s="1"/>
  <c r="I27" i="1" s="1"/>
  <c r="L28" i="1" s="1"/>
  <c r="O28" i="1" s="1"/>
  <c r="I28" i="1" s="1"/>
  <c r="L29" i="1" s="1"/>
  <c r="O29" i="1" s="1"/>
  <c r="I29" i="1" s="1"/>
  <c r="L30" i="1" s="1"/>
  <c r="O30" i="1" s="1"/>
  <c r="I30" i="1" s="1"/>
  <c r="L31" i="1" s="1"/>
  <c r="O31" i="1" s="1"/>
  <c r="I31" i="1" s="1"/>
  <c r="L32" i="1" s="1"/>
  <c r="O32" i="1" s="1"/>
  <c r="I32" i="1" s="1"/>
  <c r="L33" i="1" s="1"/>
  <c r="O33" i="1" s="1"/>
  <c r="I33" i="1" s="1"/>
  <c r="L34" i="1" s="1"/>
  <c r="O34" i="1" s="1"/>
  <c r="I34" i="1" s="1"/>
  <c r="L35" i="1" s="1"/>
  <c r="O35" i="1" s="1"/>
  <c r="I35" i="1" s="1"/>
  <c r="L36" i="1" s="1"/>
  <c r="O36" i="1" s="1"/>
  <c r="I36" i="1" s="1"/>
  <c r="L37" i="1" s="1"/>
  <c r="O37" i="1" s="1"/>
  <c r="I37" i="1" s="1"/>
  <c r="L38" i="1" s="1"/>
  <c r="O38" i="1" s="1"/>
  <c r="I38" i="1" s="1"/>
  <c r="L39" i="1" s="1"/>
  <c r="O39" i="1" s="1"/>
  <c r="I39" i="1" s="1"/>
  <c r="L40" i="1" s="1"/>
  <c r="O40" i="1" s="1"/>
  <c r="I40" i="1" s="1"/>
  <c r="L41" i="1" s="1"/>
  <c r="O41" i="1" s="1"/>
  <c r="I41" i="1" s="1"/>
  <c r="L42" i="1" s="1"/>
  <c r="O42" i="1" s="1"/>
  <c r="I42" i="1" s="1"/>
  <c r="L43" i="1" s="1"/>
  <c r="O43" i="1" s="1"/>
  <c r="I43" i="1" s="1"/>
  <c r="L44" i="1" s="1"/>
  <c r="O44" i="1" s="1"/>
  <c r="I44" i="1" s="1"/>
  <c r="L45" i="1" s="1"/>
  <c r="O45" i="1" s="1"/>
  <c r="I45" i="1" s="1"/>
  <c r="L46" i="1" s="1"/>
  <c r="O46" i="1" s="1"/>
  <c r="I46" i="1" s="1"/>
  <c r="L47" i="1" s="1"/>
  <c r="O47" i="1" s="1"/>
  <c r="I47" i="1" s="1"/>
  <c r="L48" i="1" s="1"/>
  <c r="O48" i="1" s="1"/>
  <c r="I48" i="1" s="1"/>
  <c r="L49" i="1" s="1"/>
  <c r="O49" i="1" s="1"/>
  <c r="I49" i="1" s="1"/>
  <c r="L50" i="1" s="1"/>
  <c r="O50" i="1" s="1"/>
  <c r="I50" i="1" s="1"/>
  <c r="L51" i="1" s="1"/>
  <c r="O51" i="1" s="1"/>
  <c r="I51" i="1" s="1"/>
  <c r="L52" i="1" s="1"/>
  <c r="O52" i="1" s="1"/>
  <c r="I52" i="1" s="1"/>
  <c r="L53" i="1" s="1"/>
  <c r="O53" i="1" s="1"/>
  <c r="I53" i="1" s="1"/>
  <c r="L54" i="1" s="1"/>
  <c r="O54" i="1" s="1"/>
  <c r="I54" i="1" s="1"/>
  <c r="L55" i="1" s="1"/>
  <c r="O55" i="1" s="1"/>
  <c r="I55" i="1" s="1"/>
  <c r="L56" i="1" s="1"/>
  <c r="O56" i="1" s="1"/>
  <c r="I56" i="1" s="1"/>
  <c r="L57" i="1" s="1"/>
  <c r="O57" i="1" s="1"/>
  <c r="I57" i="1" s="1"/>
  <c r="L58" i="1" s="1"/>
  <c r="O58" i="1" s="1"/>
  <c r="I58" i="1" s="1"/>
  <c r="G59" i="1" l="1"/>
  <c r="G61" i="1" s="1"/>
  <c r="J61" i="1" s="1"/>
  <c r="I59" i="1"/>
  <c r="I61" i="1" s="1"/>
  <c r="L61" i="1" s="1"/>
</calcChain>
</file>

<file path=xl/comments1.xml><?xml version="1.0" encoding="utf-8"?>
<comments xmlns="http://schemas.openxmlformats.org/spreadsheetml/2006/main">
  <authors>
    <author>user</author>
  </authors>
  <commentList>
    <comment ref="P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達成なら「○」
ダメなら「×」
並行レンジなら「-」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F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※2015/1/1～</t>
        </r>
      </text>
    </comment>
    <comment ref="F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2020/11/23～過去へ</t>
        </r>
      </text>
    </comment>
    <comment ref="H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2020/11/26～過去へ</t>
        </r>
      </text>
    </comment>
    <comment ref="F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
2020/11/20～過去へ</t>
        </r>
      </text>
    </comment>
  </commentList>
</comments>
</file>

<file path=xl/sharedStrings.xml><?xml version="1.0" encoding="utf-8"?>
<sst xmlns="http://schemas.openxmlformats.org/spreadsheetml/2006/main" count="343" uniqueCount="92">
  <si>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</si>
  <si>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</si>
  <si>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</si>
  <si>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</si>
  <si>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</si>
  <si>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</si>
  <si>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</si>
  <si>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</si>
  <si>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</si>
  <si>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</si>
  <si>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</si>
  <si>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</si>
  <si>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</si>
  <si>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</si>
  <si>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</si>
  <si>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</si>
  <si>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</si>
  <si>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</si>
  <si>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</si>
  <si>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</si>
  <si>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</si>
  <si>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</si>
  <si>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</si>
  <si>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</si>
  <si>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</si>
  <si>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</si>
  <si>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</si>
  <si>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</si>
  <si>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</si>
  <si>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</si>
  <si>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</si>
  <si>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</si>
  <si>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</si>
  <si>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</si>
  <si>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</si>
  <si>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</si>
  <si>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No.</t>
    <phoneticPr fontId="1"/>
  </si>
  <si>
    <t>エントリー</t>
    <phoneticPr fontId="1"/>
  </si>
  <si>
    <t>エントリー</t>
    <phoneticPr fontId="1"/>
  </si>
  <si>
    <t>open</t>
    <phoneticPr fontId="1"/>
  </si>
  <si>
    <t>hight</t>
    <phoneticPr fontId="1"/>
  </si>
  <si>
    <t>low</t>
    <phoneticPr fontId="1"/>
  </si>
  <si>
    <t>close</t>
    <phoneticPr fontId="1"/>
  </si>
  <si>
    <t>ローソク</t>
    <phoneticPr fontId="1"/>
  </si>
  <si>
    <t>上髭</t>
    <rPh sb="0" eb="2">
      <t>ウエヒゲ</t>
    </rPh>
    <phoneticPr fontId="1"/>
  </si>
  <si>
    <t>下髭</t>
    <rPh sb="0" eb="2">
      <t>シタヒゲ</t>
    </rPh>
    <phoneticPr fontId="1"/>
  </si>
  <si>
    <t>EUR/USD</t>
    <phoneticPr fontId="5"/>
  </si>
  <si>
    <t>1:1.27</t>
    <phoneticPr fontId="1"/>
  </si>
  <si>
    <t>1:5</t>
    <phoneticPr fontId="1"/>
  </si>
  <si>
    <t>1:2</t>
    <phoneticPr fontId="1"/>
  </si>
  <si>
    <t>リスクリワード</t>
    <phoneticPr fontId="1"/>
  </si>
  <si>
    <t>勝率</t>
    <phoneticPr fontId="1"/>
  </si>
  <si>
    <t>最適リスク率表</t>
    <rPh sb="0" eb="2">
      <t>サイテキ</t>
    </rPh>
    <rPh sb="5" eb="6">
      <t>リツ</t>
    </rPh>
    <rPh sb="6" eb="7">
      <t>ヒョウ</t>
    </rPh>
    <phoneticPr fontId="1"/>
  </si>
  <si>
    <t>通貨ペア</t>
    <rPh sb="0" eb="2">
      <t>ツウカ</t>
    </rPh>
    <phoneticPr fontId="1"/>
  </si>
  <si>
    <t>足</t>
    <rPh sb="0" eb="1">
      <t>アシ</t>
    </rPh>
    <phoneticPr fontId="1"/>
  </si>
  <si>
    <t>EUR/USD</t>
  </si>
  <si>
    <t>EUR/USD</t>
    <phoneticPr fontId="5"/>
  </si>
  <si>
    <t>４H</t>
    <phoneticPr fontId="1"/>
  </si>
  <si>
    <t>期間</t>
    <rPh sb="0" eb="2">
      <t>キカン</t>
    </rPh>
    <phoneticPr fontId="1"/>
  </si>
  <si>
    <t>利益率(リスク3%)</t>
    <rPh sb="0" eb="3">
      <t>リエキリツ</t>
    </rPh>
    <phoneticPr fontId="1"/>
  </si>
  <si>
    <t>１H</t>
    <phoneticPr fontId="1"/>
  </si>
  <si>
    <t>勝率</t>
    <rPh sb="0" eb="2">
      <t>ショウリツ</t>
    </rPh>
    <phoneticPr fontId="1"/>
  </si>
  <si>
    <t>USDJPY</t>
    <phoneticPr fontId="1"/>
  </si>
  <si>
    <t>USD/JPY</t>
    <phoneticPr fontId="1"/>
  </si>
  <si>
    <t>最適リスク率</t>
    <rPh sb="0" eb="2">
      <t>サイテキ</t>
    </rPh>
    <rPh sb="5" eb="6">
      <t>リツ</t>
    </rPh>
    <phoneticPr fontId="1"/>
  </si>
  <si>
    <t>最適リスク率での利益率</t>
    <rPh sb="0" eb="2">
      <t>サイテキ</t>
    </rPh>
    <rPh sb="5" eb="6">
      <t>リツ</t>
    </rPh>
    <rPh sb="8" eb="11">
      <t>リエキリツ</t>
    </rPh>
    <phoneticPr fontId="1"/>
  </si>
  <si>
    <t>USD/JPY</t>
    <phoneticPr fontId="1"/>
  </si>
  <si>
    <t>EUR/JPY</t>
    <phoneticPr fontId="1"/>
  </si>
  <si>
    <t>EUR/JPY</t>
    <phoneticPr fontId="1"/>
  </si>
  <si>
    <t>GBP/USD</t>
    <phoneticPr fontId="1"/>
  </si>
  <si>
    <t>NZD/USD</t>
    <phoneticPr fontId="1"/>
  </si>
  <si>
    <t>USD/CHF</t>
    <phoneticPr fontId="1"/>
  </si>
  <si>
    <t>GBP/JPY</t>
    <phoneticPr fontId="1"/>
  </si>
  <si>
    <t>AUD/USD</t>
    <phoneticPr fontId="1"/>
  </si>
  <si>
    <t>○</t>
  </si>
  <si>
    <t>×</t>
  </si>
  <si>
    <t>達成数</t>
    <rPh sb="0" eb="3">
      <t>タッセイスウ</t>
    </rPh>
    <phoneticPr fontId="1"/>
  </si>
  <si>
    <t>達成率</t>
    <rPh sb="0" eb="3">
      <t>タッセイリツ</t>
    </rPh>
    <phoneticPr fontId="1"/>
  </si>
  <si>
    <t>トレンド転換</t>
    <rPh sb="4" eb="6">
      <t>テンカン</t>
    </rPh>
    <phoneticPr fontId="1"/>
  </si>
  <si>
    <t>達成なら○、ダメなら×、レンジなら－</t>
    <rPh sb="0" eb="2">
      <t>タッセイ</t>
    </rPh>
    <phoneticPr fontId="1"/>
  </si>
  <si>
    <t>GBPUSD</t>
    <phoneticPr fontId="1"/>
  </si>
  <si>
    <t>トレンドフォロー</t>
    <phoneticPr fontId="1"/>
  </si>
  <si>
    <t>GBP/USD</t>
    <phoneticPr fontId="5"/>
  </si>
  <si>
    <t>　佐々木さんのご指導通りにやりましたら、驚くべき素晴らし結果が出ました。この調子で検証を続けたいと思います。</t>
    <rPh sb="1" eb="4">
      <t>ササキ</t>
    </rPh>
    <rPh sb="8" eb="10">
      <t>シドウ</t>
    </rPh>
    <rPh sb="10" eb="11">
      <t>トオ</t>
    </rPh>
    <rPh sb="20" eb="21">
      <t>オドロ</t>
    </rPh>
    <rPh sb="24" eb="26">
      <t>スバ</t>
    </rPh>
    <rPh sb="28" eb="30">
      <t>ケッカ</t>
    </rPh>
    <rPh sb="31" eb="32">
      <t>デ</t>
    </rPh>
    <rPh sb="38" eb="40">
      <t>チョウシ</t>
    </rPh>
    <rPh sb="41" eb="43">
      <t>ケンショウ</t>
    </rPh>
    <rPh sb="44" eb="45">
      <t>ツヅ</t>
    </rPh>
    <rPh sb="49" eb="50">
      <t>オモ</t>
    </rPh>
    <phoneticPr fontId="1"/>
  </si>
  <si>
    <t>1H足</t>
    <rPh sb="2" eb="3">
      <t>アシ</t>
    </rPh>
    <phoneticPr fontId="1"/>
  </si>
  <si>
    <t>○</t>
    <phoneticPr fontId="1"/>
  </si>
  <si>
    <t>どちらかの鼻が全体の70%以上</t>
    <rPh sb="5" eb="6">
      <t>ハナ</t>
    </rPh>
    <rPh sb="7" eb="9">
      <t>ゼンタイ</t>
    </rPh>
    <rPh sb="13" eb="15">
      <t>イジョウ</t>
    </rPh>
    <phoneticPr fontId="1"/>
  </si>
  <si>
    <t>長い方の鼻が実体の3倍以上</t>
    <rPh sb="0" eb="1">
      <t>ナガ</t>
    </rPh>
    <rPh sb="2" eb="3">
      <t>ホウ</t>
    </rPh>
    <rPh sb="4" eb="5">
      <t>ハナ</t>
    </rPh>
    <rPh sb="6" eb="8">
      <t>ジッタイ</t>
    </rPh>
    <rPh sb="10" eb="13">
      <t>バイイジョウ</t>
    </rPh>
    <phoneticPr fontId="1"/>
  </si>
  <si>
    <t>※PBの定義、「長い方の鼻が実体の70%以上且つ鼻が実体の3倍以上」</t>
    <rPh sb="4" eb="6">
      <t>テイギ</t>
    </rPh>
    <rPh sb="8" eb="9">
      <t>ナガ</t>
    </rPh>
    <rPh sb="10" eb="11">
      <t>ホウ</t>
    </rPh>
    <rPh sb="14" eb="16">
      <t>ジッタイ</t>
    </rPh>
    <rPh sb="30" eb="31">
      <t>バイ</t>
    </rPh>
    <rPh sb="31" eb="33">
      <t>イジョウ</t>
    </rPh>
    <phoneticPr fontId="1"/>
  </si>
  <si>
    <t>×</t>
    <phoneticPr fontId="1"/>
  </si>
  <si>
    <t>　検証9回目です。</t>
    <rPh sb="1" eb="3">
      <t>ケンショウ</t>
    </rPh>
    <rPh sb="4" eb="6">
      <t>カイメ</t>
    </rPh>
    <phoneticPr fontId="1"/>
  </si>
  <si>
    <t>　EBの検証をまだ1度もしてませんので、2回程行い問題なければ、その後、デモトレに進みたいと思います。</t>
    <rPh sb="4" eb="6">
      <t>ケンショウ</t>
    </rPh>
    <rPh sb="10" eb="11">
      <t>ド</t>
    </rPh>
    <rPh sb="21" eb="22">
      <t>カイ</t>
    </rPh>
    <rPh sb="22" eb="23">
      <t>ホド</t>
    </rPh>
    <rPh sb="23" eb="24">
      <t>オコナ</t>
    </rPh>
    <rPh sb="25" eb="27">
      <t>モンダイ</t>
    </rPh>
    <rPh sb="34" eb="35">
      <t>ゴ</t>
    </rPh>
    <rPh sb="41" eb="42">
      <t>スス</t>
    </rPh>
    <rPh sb="46" eb="47">
      <t>オモ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</si>
</sst>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yyyy/m/d;@"/>
    <numFmt numFmtId="177" formatCode="#,##0_);[Red]\(#,##0\)"/>
    <numFmt numFmtId="178" formatCode="#,##0_ "/>
    <numFmt numFmtId="179" formatCode="0.0%"/>
    <numFmt numFmtId="180" formatCode="m/d;@"/>
    <numFmt numFmtId="181" formatCode="&quot;損失上限(リスク&quot;##&quot;%)&quot;"/>
    <numFmt numFmtId="182" formatCode="#&quot;日&quot;"/>
    <numFmt numFmtId="183" formatCode="#&quot;%&quot;"/>
    <numFmt numFmtId="184" formatCode="&quot;損失上限(リスク&quot;0&quot;%)&quot;"/>
    <numFmt numFmtId="185" formatCode="0&quot;%&quot;"/>
    <numFmt numFmtId="186" formatCode="0.0&quot;倍&quot;"/>
  </numFmts>
  <fonts count="2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b/>
      <sz val="14"/>
      <name val="ＭＳ Ｐゴシック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23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10" fillId="0" borderId="0" xfId="2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0" borderId="9" xfId="0" applyNumberFormat="1" applyFont="1" applyFill="1" applyBorder="1">
      <alignment vertical="center"/>
    </xf>
    <xf numFmtId="0" fontId="11" fillId="3" borderId="9" xfId="0" applyNumberFormat="1" applyFont="1" applyFill="1" applyBorder="1">
      <alignment vertical="center"/>
    </xf>
    <xf numFmtId="177" fontId="13" fillId="0" borderId="0" xfId="0" applyNumberFormat="1" applyFont="1">
      <alignment vertical="center"/>
    </xf>
    <xf numFmtId="177" fontId="0" fillId="0" borderId="0" xfId="0" applyNumberFormat="1" applyBorder="1" applyAlignment="1">
      <alignment vertical="center" shrinkToFit="1"/>
    </xf>
    <xf numFmtId="38" fontId="0" fillId="0" borderId="8" xfId="1" applyFont="1" applyBorder="1" applyAlignment="1">
      <alignment vertical="center" shrinkToFit="1"/>
    </xf>
    <xf numFmtId="38" fontId="0" fillId="0" borderId="0" xfId="1" applyFont="1" applyBorder="1" applyAlignment="1">
      <alignment vertical="center" shrinkToFit="1"/>
    </xf>
    <xf numFmtId="38" fontId="0" fillId="0" borderId="9" xfId="1" applyFont="1" applyBorder="1" applyAlignment="1">
      <alignment vertical="center" shrinkToFit="1"/>
    </xf>
    <xf numFmtId="38" fontId="0" fillId="0" borderId="3" xfId="1" applyFont="1" applyBorder="1" applyAlignment="1">
      <alignment vertical="center" shrinkToFit="1"/>
    </xf>
    <xf numFmtId="38" fontId="0" fillId="0" borderId="4" xfId="1" applyFont="1" applyBorder="1" applyAlignment="1">
      <alignment vertical="center" shrinkToFit="1"/>
    </xf>
    <xf numFmtId="38" fontId="0" fillId="0" borderId="5" xfId="1" applyFont="1" applyBorder="1" applyAlignment="1">
      <alignment vertical="center" shrinkToFit="1"/>
    </xf>
    <xf numFmtId="177" fontId="0" fillId="0" borderId="13" xfId="0" applyNumberFormat="1" applyFill="1" applyBorder="1" applyAlignment="1">
      <alignment vertical="center" shrinkToFit="1"/>
    </xf>
    <xf numFmtId="177" fontId="0" fillId="0" borderId="14" xfId="0" applyNumberFormat="1" applyFill="1" applyBorder="1" applyAlignment="1">
      <alignment vertical="center" shrinkToFit="1"/>
    </xf>
    <xf numFmtId="177" fontId="0" fillId="0" borderId="15" xfId="0" applyNumberFormat="1" applyFill="1" applyBorder="1" applyAlignment="1">
      <alignment vertical="center" shrinkToFit="1"/>
    </xf>
    <xf numFmtId="0" fontId="2" fillId="0" borderId="2" xfId="0" applyFont="1" applyBorder="1" applyAlignment="1">
      <alignment horizontal="center" vertical="center" shrinkToFit="1"/>
    </xf>
    <xf numFmtId="38" fontId="12" fillId="0" borderId="13" xfId="1" applyFont="1" applyFill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9" fontId="2" fillId="0" borderId="13" xfId="3" applyFont="1" applyBorder="1" applyAlignment="1">
      <alignment vertical="center" shrinkToFit="1"/>
    </xf>
    <xf numFmtId="9" fontId="2" fillId="0" borderId="14" xfId="3" applyFont="1" applyBorder="1" applyAlignment="1">
      <alignment vertical="center" shrinkToFit="1"/>
    </xf>
    <xf numFmtId="9" fontId="2" fillId="0" borderId="15" xfId="3" applyFont="1" applyBorder="1" applyAlignment="1">
      <alignment vertical="center" shrinkToFit="1"/>
    </xf>
    <xf numFmtId="179" fontId="2" fillId="0" borderId="13" xfId="3" applyNumberFormat="1" applyFont="1" applyBorder="1" applyAlignment="1">
      <alignment vertical="center" shrinkToFit="1"/>
    </xf>
    <xf numFmtId="179" fontId="2" fillId="0" borderId="2" xfId="3" applyNumberFormat="1" applyFont="1" applyBorder="1" applyAlignment="1">
      <alignment vertical="center" shrinkToFit="1"/>
    </xf>
    <xf numFmtId="0" fontId="0" fillId="0" borderId="6" xfId="0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177" fontId="11" fillId="0" borderId="0" xfId="0" applyNumberFormat="1" applyFont="1" applyBorder="1" applyAlignment="1">
      <alignment vertical="center" shrinkToFit="1"/>
    </xf>
    <xf numFmtId="0" fontId="4" fillId="0" borderId="16" xfId="0" applyFont="1" applyBorder="1" applyAlignment="1">
      <alignment horizontal="center" vertical="center" shrinkToFit="1"/>
    </xf>
    <xf numFmtId="14" fontId="7" fillId="0" borderId="16" xfId="0" applyNumberFormat="1" applyFont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0" xfId="0" applyFont="1" applyAlignment="1">
      <alignment horizontal="left" vertical="center"/>
    </xf>
    <xf numFmtId="177" fontId="11" fillId="4" borderId="0" xfId="0" applyNumberFormat="1" applyFont="1" applyFill="1" applyBorder="1" applyAlignment="1">
      <alignment vertical="center" shrinkToFi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1" fillId="0" borderId="0" xfId="0" applyNumberFormat="1" applyFont="1" applyFill="1" applyBorder="1">
      <alignment vertical="center"/>
    </xf>
    <xf numFmtId="177" fontId="0" fillId="0" borderId="0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/>
    </xf>
    <xf numFmtId="0" fontId="11" fillId="0" borderId="3" xfId="0" applyNumberFormat="1" applyFont="1" applyFill="1" applyBorder="1">
      <alignment vertical="center"/>
    </xf>
    <xf numFmtId="0" fontId="11" fillId="0" borderId="4" xfId="0" applyNumberFormat="1" applyFont="1" applyFill="1" applyBorder="1">
      <alignment vertical="center"/>
    </xf>
    <xf numFmtId="180" fontId="0" fillId="0" borderId="12" xfId="0" applyNumberFormat="1" applyFill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11" fillId="0" borderId="8" xfId="0" applyNumberFormat="1" applyFont="1" applyFill="1" applyBorder="1">
      <alignment vertical="center"/>
    </xf>
    <xf numFmtId="0" fontId="11" fillId="0" borderId="6" xfId="0" applyNumberFormat="1" applyFont="1" applyFill="1" applyBorder="1">
      <alignment vertical="center"/>
    </xf>
    <xf numFmtId="0" fontId="11" fillId="0" borderId="1" xfId="0" applyNumberFormat="1" applyFont="1" applyFill="1" applyBorder="1">
      <alignment vertical="center"/>
    </xf>
    <xf numFmtId="0" fontId="0" fillId="0" borderId="16" xfId="0" applyBorder="1">
      <alignment vertical="center"/>
    </xf>
    <xf numFmtId="0" fontId="3" fillId="0" borderId="16" xfId="0" applyFont="1" applyFill="1" applyBorder="1">
      <alignment vertical="center"/>
    </xf>
    <xf numFmtId="177" fontId="11" fillId="0" borderId="0" xfId="0" applyNumberFormat="1" applyFont="1" applyFill="1" applyBorder="1" applyAlignment="1">
      <alignment vertical="center" shrinkToFit="1"/>
    </xf>
    <xf numFmtId="0" fontId="10" fillId="0" borderId="16" xfId="2" applyBorder="1">
      <alignment vertical="center"/>
    </xf>
    <xf numFmtId="49" fontId="10" fillId="7" borderId="16" xfId="2" applyNumberFormat="1" applyFill="1" applyBorder="1" applyAlignment="1">
      <alignment horizontal="center" vertical="center"/>
    </xf>
    <xf numFmtId="9" fontId="10" fillId="4" borderId="16" xfId="2" applyNumberFormat="1" applyFill="1" applyBorder="1">
      <alignment vertical="center"/>
    </xf>
    <xf numFmtId="0" fontId="10" fillId="0" borderId="16" xfId="2" applyFill="1" applyBorder="1" applyAlignment="1">
      <alignment vertical="center" textRotation="255"/>
    </xf>
    <xf numFmtId="0" fontId="10" fillId="0" borderId="16" xfId="2" applyFill="1" applyBorder="1">
      <alignment vertical="center"/>
    </xf>
    <xf numFmtId="0" fontId="10" fillId="0" borderId="21" xfId="2" applyBorder="1" applyAlignment="1">
      <alignment horizontal="center" vertical="center"/>
    </xf>
    <xf numFmtId="9" fontId="15" fillId="0" borderId="16" xfId="2" applyNumberFormat="1" applyFont="1" applyBorder="1" applyAlignment="1">
      <alignment horizontal="center" vertical="center"/>
    </xf>
    <xf numFmtId="0" fontId="3" fillId="0" borderId="2" xfId="0" applyFont="1" applyFill="1" applyBorder="1">
      <alignment vertical="center"/>
    </xf>
    <xf numFmtId="0" fontId="0" fillId="0" borderId="8" xfId="0" applyFill="1" applyBorder="1">
      <alignment vertical="center"/>
    </xf>
    <xf numFmtId="0" fontId="0" fillId="0" borderId="0" xfId="0" applyFill="1" applyBorder="1">
      <alignment vertical="center"/>
    </xf>
    <xf numFmtId="0" fontId="0" fillId="8" borderId="16" xfId="0" applyFill="1" applyBorder="1">
      <alignment vertical="center"/>
    </xf>
    <xf numFmtId="176" fontId="0" fillId="0" borderId="11" xfId="0" applyNumberFormat="1" applyFill="1" applyBorder="1">
      <alignment vertical="center"/>
    </xf>
    <xf numFmtId="183" fontId="0" fillId="0" borderId="18" xfId="0" applyNumberFormat="1" applyFill="1" applyBorder="1">
      <alignment vertical="center"/>
    </xf>
    <xf numFmtId="183" fontId="14" fillId="0" borderId="18" xfId="0" applyNumberFormat="1" applyFont="1" applyFill="1" applyBorder="1">
      <alignment vertical="center"/>
    </xf>
    <xf numFmtId="183" fontId="0" fillId="0" borderId="30" xfId="0" applyNumberFormat="1" applyFill="1" applyBorder="1">
      <alignment vertical="center"/>
    </xf>
    <xf numFmtId="183" fontId="14" fillId="0" borderId="30" xfId="0" applyNumberFormat="1" applyFont="1" applyFill="1" applyBorder="1">
      <alignment vertical="center"/>
    </xf>
    <xf numFmtId="183" fontId="0" fillId="0" borderId="31" xfId="0" applyNumberFormat="1" applyFill="1" applyBorder="1">
      <alignment vertical="center"/>
    </xf>
    <xf numFmtId="183" fontId="14" fillId="0" borderId="31" xfId="0" applyNumberFormat="1" applyFont="1" applyFill="1" applyBorder="1">
      <alignment vertical="center"/>
    </xf>
    <xf numFmtId="183" fontId="0" fillId="0" borderId="20" xfId="0" applyNumberFormat="1" applyFill="1" applyBorder="1">
      <alignment vertical="center"/>
    </xf>
    <xf numFmtId="183" fontId="14" fillId="0" borderId="20" xfId="0" applyNumberFormat="1" applyFont="1" applyFill="1" applyBorder="1">
      <alignment vertical="center"/>
    </xf>
    <xf numFmtId="185" fontId="0" fillId="0" borderId="18" xfId="0" applyNumberFormat="1" applyFill="1" applyBorder="1">
      <alignment vertical="center"/>
    </xf>
    <xf numFmtId="9" fontId="0" fillId="0" borderId="16" xfId="0" applyNumberFormat="1" applyBorder="1">
      <alignment vertical="center"/>
    </xf>
    <xf numFmtId="0" fontId="14" fillId="0" borderId="0" xfId="0" applyFont="1">
      <alignment vertical="center"/>
    </xf>
    <xf numFmtId="0" fontId="18" fillId="0" borderId="0" xfId="0" applyFont="1">
      <alignment vertical="center"/>
    </xf>
    <xf numFmtId="0" fontId="13" fillId="0" borderId="0" xfId="0" applyFont="1" applyFill="1" applyBorder="1">
      <alignment vertical="center"/>
    </xf>
    <xf numFmtId="183" fontId="11" fillId="0" borderId="31" xfId="0" applyNumberFormat="1" applyFont="1" applyFill="1" applyBorder="1">
      <alignment vertical="center"/>
    </xf>
    <xf numFmtId="183" fontId="11" fillId="0" borderId="20" xfId="0" applyNumberFormat="1" applyFont="1" applyFill="1" applyBorder="1">
      <alignment vertical="center"/>
    </xf>
    <xf numFmtId="183" fontId="11" fillId="0" borderId="18" xfId="0" applyNumberFormat="1" applyFont="1" applyFill="1" applyBorder="1">
      <alignment vertical="center"/>
    </xf>
    <xf numFmtId="185" fontId="11" fillId="0" borderId="18" xfId="0" applyNumberFormat="1" applyFont="1" applyFill="1" applyBorder="1">
      <alignment vertical="center"/>
    </xf>
    <xf numFmtId="183" fontId="11" fillId="0" borderId="30" xfId="0" applyNumberFormat="1" applyFont="1" applyFill="1" applyBorder="1">
      <alignment vertical="center"/>
    </xf>
    <xf numFmtId="0" fontId="19" fillId="0" borderId="0" xfId="2" applyFont="1" applyAlignment="1">
      <alignment horizontal="right" vertical="center"/>
    </xf>
    <xf numFmtId="177" fontId="20" fillId="0" borderId="0" xfId="0" applyNumberFormat="1" applyFont="1" applyAlignment="1">
      <alignment horizontal="center" vertical="center"/>
    </xf>
    <xf numFmtId="177" fontId="20" fillId="0" borderId="3" xfId="0" applyNumberFormat="1" applyFont="1" applyBorder="1" applyAlignment="1">
      <alignment horizontal="center" vertical="center"/>
    </xf>
    <xf numFmtId="177" fontId="20" fillId="0" borderId="4" xfId="0" applyNumberFormat="1" applyFont="1" applyBorder="1" applyAlignment="1">
      <alignment horizontal="center" vertical="center"/>
    </xf>
    <xf numFmtId="177" fontId="20" fillId="0" borderId="5" xfId="0" applyNumberFormat="1" applyFont="1" applyBorder="1" applyAlignment="1">
      <alignment horizontal="center" vertical="center"/>
    </xf>
    <xf numFmtId="177" fontId="20" fillId="0" borderId="8" xfId="0" applyNumberFormat="1" applyFont="1" applyBorder="1" applyAlignment="1">
      <alignment horizontal="center" vertical="center"/>
    </xf>
    <xf numFmtId="177" fontId="20" fillId="0" borderId="0" xfId="0" applyNumberFormat="1" applyFont="1" applyBorder="1" applyAlignment="1">
      <alignment horizontal="center" vertical="center"/>
    </xf>
    <xf numFmtId="177" fontId="20" fillId="0" borderId="9" xfId="0" applyNumberFormat="1" applyFont="1" applyBorder="1" applyAlignment="1">
      <alignment horizontal="center" vertical="center"/>
    </xf>
    <xf numFmtId="177" fontId="20" fillId="0" borderId="6" xfId="0" applyNumberFormat="1" applyFont="1" applyBorder="1" applyAlignment="1">
      <alignment horizontal="center" vertical="center"/>
    </xf>
    <xf numFmtId="177" fontId="20" fillId="0" borderId="1" xfId="0" applyNumberFormat="1" applyFont="1" applyBorder="1" applyAlignment="1">
      <alignment horizontal="center" vertical="center"/>
    </xf>
    <xf numFmtId="177" fontId="20" fillId="0" borderId="7" xfId="0" applyNumberFormat="1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9" fontId="0" fillId="0" borderId="13" xfId="0" applyNumberFormat="1" applyBorder="1">
      <alignment vertical="center"/>
    </xf>
    <xf numFmtId="9" fontId="0" fillId="0" borderId="14" xfId="0" applyNumberFormat="1" applyBorder="1">
      <alignment vertical="center"/>
    </xf>
    <xf numFmtId="9" fontId="0" fillId="0" borderId="15" xfId="0" applyNumberFormat="1" applyBorder="1">
      <alignment vertical="center"/>
    </xf>
    <xf numFmtId="0" fontId="21" fillId="0" borderId="0" xfId="2" applyFont="1" applyAlignment="1">
      <alignment horizontal="center" vertical="center"/>
    </xf>
    <xf numFmtId="0" fontId="22" fillId="0" borderId="0" xfId="2" applyFont="1">
      <alignment vertical="center"/>
    </xf>
    <xf numFmtId="14" fontId="21" fillId="0" borderId="0" xfId="2" applyNumberFormat="1" applyFont="1" applyAlignment="1">
      <alignment horizontal="center" vertical="center"/>
    </xf>
    <xf numFmtId="20" fontId="21" fillId="0" borderId="0" xfId="2" applyNumberFormat="1" applyFont="1" applyAlignment="1">
      <alignment horizontal="center" vertical="center"/>
    </xf>
    <xf numFmtId="177" fontId="20" fillId="0" borderId="0" xfId="0" applyNumberFormat="1" applyFont="1" applyFill="1" applyBorder="1" applyAlignment="1">
      <alignment horizontal="center" vertical="center"/>
    </xf>
    <xf numFmtId="176" fontId="0" fillId="0" borderId="12" xfId="0" applyNumberFormat="1" applyFill="1" applyBorder="1">
      <alignment vertical="center"/>
    </xf>
    <xf numFmtId="0" fontId="11" fillId="3" borderId="7" xfId="0" applyNumberFormat="1" applyFont="1" applyFill="1" applyBorder="1">
      <alignment vertical="center"/>
    </xf>
    <xf numFmtId="0" fontId="11" fillId="3" borderId="5" xfId="0" applyNumberFormat="1" applyFont="1" applyFill="1" applyBorder="1">
      <alignment vertical="center"/>
    </xf>
    <xf numFmtId="186" fontId="0" fillId="0" borderId="16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6" borderId="16" xfId="2" applyFill="1" applyBorder="1" applyAlignment="1">
      <alignment horizontal="center" vertical="center"/>
    </xf>
    <xf numFmtId="0" fontId="10" fillId="5" borderId="18" xfId="2" applyFill="1" applyBorder="1" applyAlignment="1">
      <alignment horizontal="center" vertical="center" textRotation="255"/>
    </xf>
    <xf numFmtId="0" fontId="10" fillId="5" borderId="19" xfId="2" applyFill="1" applyBorder="1" applyAlignment="1">
      <alignment horizontal="center" vertical="center" textRotation="255"/>
    </xf>
    <xf numFmtId="0" fontId="10" fillId="5" borderId="20" xfId="2" applyFill="1" applyBorder="1" applyAlignment="1">
      <alignment horizontal="center" vertical="center" textRotation="255"/>
    </xf>
    <xf numFmtId="0" fontId="10" fillId="0" borderId="17" xfId="2" applyBorder="1" applyAlignment="1">
      <alignment horizontal="center" vertical="center"/>
    </xf>
    <xf numFmtId="0" fontId="0" fillId="0" borderId="16" xfId="0" applyFill="1" applyBorder="1" applyAlignment="1">
      <alignment horizontal="center" vertical="center" shrinkToFit="1"/>
    </xf>
    <xf numFmtId="0" fontId="0" fillId="0" borderId="18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182" fontId="0" fillId="0" borderId="18" xfId="0" applyNumberFormat="1" applyFill="1" applyBorder="1" applyAlignment="1">
      <alignment horizontal="right" vertical="center"/>
    </xf>
    <xf numFmtId="182" fontId="0" fillId="0" borderId="20" xfId="0" applyNumberFormat="1" applyFill="1" applyBorder="1" applyAlignment="1">
      <alignment horizontal="right" vertical="center"/>
    </xf>
    <xf numFmtId="183" fontId="0" fillId="0" borderId="18" xfId="0" applyNumberFormat="1" applyFill="1" applyBorder="1" applyAlignment="1">
      <alignment horizontal="right" vertical="center"/>
    </xf>
    <xf numFmtId="183" fontId="0" fillId="0" borderId="20" xfId="0" applyNumberFormat="1" applyFill="1" applyBorder="1" applyAlignment="1">
      <alignment horizontal="righ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0" borderId="20" xfId="0" applyFill="1" applyBorder="1" applyAlignment="1">
      <alignment horizontal="center" vertical="center" shrinkToFit="1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182" fontId="11" fillId="0" borderId="18" xfId="0" applyNumberFormat="1" applyFont="1" applyFill="1" applyBorder="1" applyAlignment="1">
      <alignment horizontal="right" vertical="center"/>
    </xf>
    <xf numFmtId="182" fontId="11" fillId="0" borderId="20" xfId="0" applyNumberFormat="1" applyFont="1" applyFill="1" applyBorder="1" applyAlignment="1">
      <alignment horizontal="right" vertical="center"/>
    </xf>
    <xf numFmtId="183" fontId="11" fillId="0" borderId="18" xfId="0" applyNumberFormat="1" applyFont="1" applyFill="1" applyBorder="1" applyAlignment="1">
      <alignment horizontal="right" vertical="center"/>
    </xf>
    <xf numFmtId="183" fontId="11" fillId="0" borderId="20" xfId="0" applyNumberFormat="1" applyFont="1" applyFill="1" applyBorder="1" applyAlignment="1">
      <alignment horizontal="right" vertical="center"/>
    </xf>
    <xf numFmtId="181" fontId="13" fillId="0" borderId="13" xfId="0" applyNumberFormat="1" applyFont="1" applyBorder="1" applyAlignment="1">
      <alignment horizontal="center" vertical="center"/>
    </xf>
    <xf numFmtId="181" fontId="13" fillId="0" borderId="14" xfId="0" applyNumberFormat="1" applyFont="1" applyBorder="1" applyAlignment="1">
      <alignment horizontal="center" vertical="center"/>
    </xf>
    <xf numFmtId="181" fontId="13" fillId="0" borderId="15" xfId="0" applyNumberFormat="1" applyFont="1" applyBorder="1" applyAlignment="1">
      <alignment horizontal="center" vertical="center"/>
    </xf>
    <xf numFmtId="181" fontId="14" fillId="0" borderId="13" xfId="0" applyNumberFormat="1" applyFont="1" applyBorder="1" applyAlignment="1">
      <alignment horizontal="center" vertical="center"/>
    </xf>
    <xf numFmtId="181" fontId="14" fillId="0" borderId="14" xfId="0" applyNumberFormat="1" applyFont="1" applyBorder="1" applyAlignment="1">
      <alignment horizontal="center" vertical="center"/>
    </xf>
    <xf numFmtId="181" fontId="14" fillId="0" borderId="15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184" fontId="13" fillId="0" borderId="13" xfId="0" applyNumberFormat="1" applyFont="1" applyBorder="1" applyAlignment="1">
      <alignment horizontal="center" vertical="center"/>
    </xf>
    <xf numFmtId="184" fontId="13" fillId="0" borderId="14" xfId="0" applyNumberFormat="1" applyFont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 vertical="center"/>
    </xf>
    <xf numFmtId="184" fontId="14" fillId="0" borderId="13" xfId="0" applyNumberFormat="1" applyFont="1" applyBorder="1" applyAlignment="1">
      <alignment horizontal="center" vertical="center"/>
    </xf>
    <xf numFmtId="184" fontId="14" fillId="0" borderId="14" xfId="0" applyNumberFormat="1" applyFont="1" applyBorder="1" applyAlignment="1">
      <alignment horizontal="center" vertical="center"/>
    </xf>
    <xf numFmtId="184" fontId="14" fillId="0" borderId="15" xfId="0" applyNumberFormat="1" applyFont="1" applyBorder="1" applyAlignment="1">
      <alignment horizontal="center"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506729</xdr:colOff>
      <xdr:row>0</xdr:row>
      <xdr:rowOff>0</xdr:rowOff>
    </xdr:from>
    <xdr:to>
      <xdr:col>35</xdr:col>
      <xdr:colOff>415289</xdr:colOff>
      <xdr:row>4</xdr:row>
      <xdr:rowOff>22860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22890479" y="2552700"/>
          <a:ext cx="575310" cy="9753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0</xdr:row>
      <xdr:rowOff>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0</xdr:row>
      <xdr:rowOff>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0</xdr:row>
      <xdr:rowOff>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0</xdr:row>
      <xdr:rowOff>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0</xdr:row>
      <xdr:rowOff>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0</xdr:row>
      <xdr:rowOff>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0</xdr:row>
      <xdr:rowOff>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0</xdr:row>
      <xdr:rowOff>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0</xdr:row>
      <xdr:rowOff>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0</xdr:row>
      <xdr:rowOff>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0</xdr:row>
      <xdr:rowOff>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0</xdr:row>
      <xdr:rowOff>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0</xdr:row>
      <xdr:rowOff>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0</xdr:row>
      <xdr:rowOff>0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0</xdr:row>
      <xdr:rowOff>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0</xdr:row>
      <xdr:rowOff>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0</xdr:row>
      <xdr:rowOff>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0</xdr:row>
      <xdr:rowOff>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0</xdr:row>
      <xdr:rowOff>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0</xdr:row>
      <xdr:rowOff>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0</xdr:row>
      <xdr:rowOff>0</xdr:rowOff>
    </xdr:from>
    <xdr:to>
      <xdr:col>26</xdr:col>
      <xdr:colOff>266072</xdr:colOff>
      <xdr:row>33</xdr:row>
      <xdr:rowOff>91619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643" y="0"/>
          <a:ext cx="15914286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26</xdr:col>
      <xdr:colOff>294643</xdr:colOff>
      <xdr:row>67</xdr:row>
      <xdr:rowOff>120191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643" y="7402286"/>
          <a:ext cx="15942857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26</xdr:col>
      <xdr:colOff>247024</xdr:colOff>
      <xdr:row>101</xdr:row>
      <xdr:rowOff>82095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643" y="14804571"/>
          <a:ext cx="15895238" cy="7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26</xdr:col>
      <xdr:colOff>247024</xdr:colOff>
      <xdr:row>135</xdr:row>
      <xdr:rowOff>101142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2643" y="22206857"/>
          <a:ext cx="15895238" cy="7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26</xdr:col>
      <xdr:colOff>218452</xdr:colOff>
      <xdr:row>169</xdr:row>
      <xdr:rowOff>63048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643" y="29609143"/>
          <a:ext cx="15866666" cy="7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26</xdr:col>
      <xdr:colOff>247024</xdr:colOff>
      <xdr:row>203</xdr:row>
      <xdr:rowOff>72572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2643" y="37011429"/>
          <a:ext cx="15895238" cy="7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26</xdr:col>
      <xdr:colOff>294643</xdr:colOff>
      <xdr:row>237</xdr:row>
      <xdr:rowOff>120190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2643" y="44413714"/>
          <a:ext cx="15942857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26</xdr:col>
      <xdr:colOff>332738</xdr:colOff>
      <xdr:row>271</xdr:row>
      <xdr:rowOff>91619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2643" y="51816000"/>
          <a:ext cx="15980952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26</xdr:col>
      <xdr:colOff>304167</xdr:colOff>
      <xdr:row>339</xdr:row>
      <xdr:rowOff>101142</xdr:rowOff>
    </xdr:to>
    <xdr:pic>
      <xdr:nvPicPr>
        <xdr:cNvPr id="78" name="図 7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2643" y="66620571"/>
          <a:ext cx="15952381" cy="7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26</xdr:col>
      <xdr:colOff>332738</xdr:colOff>
      <xdr:row>305</xdr:row>
      <xdr:rowOff>120191</xdr:rowOff>
    </xdr:to>
    <xdr:pic>
      <xdr:nvPicPr>
        <xdr:cNvPr id="82" name="図 8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2643" y="59218286"/>
          <a:ext cx="15980952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26</xdr:col>
      <xdr:colOff>304167</xdr:colOff>
      <xdr:row>373</xdr:row>
      <xdr:rowOff>72571</xdr:rowOff>
    </xdr:to>
    <xdr:pic>
      <xdr:nvPicPr>
        <xdr:cNvPr id="85" name="図 8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2643" y="74022857"/>
          <a:ext cx="15952381" cy="7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26</xdr:col>
      <xdr:colOff>304167</xdr:colOff>
      <xdr:row>407</xdr:row>
      <xdr:rowOff>120191</xdr:rowOff>
    </xdr:to>
    <xdr:pic>
      <xdr:nvPicPr>
        <xdr:cNvPr id="86" name="図 8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2643" y="81425143"/>
          <a:ext cx="15952381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26</xdr:col>
      <xdr:colOff>304167</xdr:colOff>
      <xdr:row>441</xdr:row>
      <xdr:rowOff>91619</xdr:rowOff>
    </xdr:to>
    <xdr:pic>
      <xdr:nvPicPr>
        <xdr:cNvPr id="87" name="図 8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2643" y="88827429"/>
          <a:ext cx="15952381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26</xdr:col>
      <xdr:colOff>256548</xdr:colOff>
      <xdr:row>475</xdr:row>
      <xdr:rowOff>139237</xdr:rowOff>
    </xdr:to>
    <xdr:pic>
      <xdr:nvPicPr>
        <xdr:cNvPr id="88" name="図 8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2643" y="96229714"/>
          <a:ext cx="15904762" cy="7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26</xdr:col>
      <xdr:colOff>304167</xdr:colOff>
      <xdr:row>509</xdr:row>
      <xdr:rowOff>129715</xdr:rowOff>
    </xdr:to>
    <xdr:pic>
      <xdr:nvPicPr>
        <xdr:cNvPr id="90" name="図 8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643" y="103632000"/>
          <a:ext cx="15952381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26</xdr:col>
      <xdr:colOff>332738</xdr:colOff>
      <xdr:row>543</xdr:row>
      <xdr:rowOff>148762</xdr:rowOff>
    </xdr:to>
    <xdr:pic>
      <xdr:nvPicPr>
        <xdr:cNvPr id="91" name="図 9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643" y="111034286"/>
          <a:ext cx="15980952" cy="7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26</xdr:col>
      <xdr:colOff>275595</xdr:colOff>
      <xdr:row>577</xdr:row>
      <xdr:rowOff>91618</xdr:rowOff>
    </xdr:to>
    <xdr:pic>
      <xdr:nvPicPr>
        <xdr:cNvPr id="92" name="図 9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2643" y="118436571"/>
          <a:ext cx="15923809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26</xdr:col>
      <xdr:colOff>332738</xdr:colOff>
      <xdr:row>611</xdr:row>
      <xdr:rowOff>120190</xdr:rowOff>
    </xdr:to>
    <xdr:pic>
      <xdr:nvPicPr>
        <xdr:cNvPr id="93" name="図 9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2643" y="125838857"/>
          <a:ext cx="15980952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26</xdr:col>
      <xdr:colOff>208929</xdr:colOff>
      <xdr:row>645</xdr:row>
      <xdr:rowOff>72572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2643" y="133241143"/>
          <a:ext cx="15857143" cy="7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646</xdr:row>
      <xdr:rowOff>0</xdr:rowOff>
    </xdr:from>
    <xdr:to>
      <xdr:col>26</xdr:col>
      <xdr:colOff>189881</xdr:colOff>
      <xdr:row>679</xdr:row>
      <xdr:rowOff>15429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2643" y="140643429"/>
          <a:ext cx="15838095" cy="7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680</xdr:row>
      <xdr:rowOff>0</xdr:rowOff>
    </xdr:from>
    <xdr:to>
      <xdr:col>26</xdr:col>
      <xdr:colOff>332738</xdr:colOff>
      <xdr:row>713</xdr:row>
      <xdr:rowOff>129714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2643" y="148045714"/>
          <a:ext cx="15980952" cy="731428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714</xdr:row>
      <xdr:rowOff>0</xdr:rowOff>
    </xdr:from>
    <xdr:to>
      <xdr:col>52</xdr:col>
      <xdr:colOff>294643</xdr:colOff>
      <xdr:row>747</xdr:row>
      <xdr:rowOff>91619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736786" y="155448000"/>
          <a:ext cx="15942857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714</xdr:row>
      <xdr:rowOff>0</xdr:rowOff>
    </xdr:from>
    <xdr:to>
      <xdr:col>26</xdr:col>
      <xdr:colOff>304167</xdr:colOff>
      <xdr:row>747</xdr:row>
      <xdr:rowOff>139238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2643" y="155448000"/>
          <a:ext cx="15952381" cy="7323809"/>
        </a:xfrm>
        <a:prstGeom prst="rect">
          <a:avLst/>
        </a:prstGeom>
      </xdr:spPr>
    </xdr:pic>
    <xdr:clientData/>
  </xdr:twoCellAnchor>
  <xdr:twoCellAnchor>
    <xdr:from>
      <xdr:col>11</xdr:col>
      <xdr:colOff>68036</xdr:colOff>
      <xdr:row>720</xdr:row>
      <xdr:rowOff>136071</xdr:rowOff>
    </xdr:from>
    <xdr:to>
      <xdr:col>12</xdr:col>
      <xdr:colOff>272144</xdr:colOff>
      <xdr:row>731</xdr:row>
      <xdr:rowOff>108857</xdr:rowOff>
    </xdr:to>
    <xdr:sp macro="" textlink="">
      <xdr:nvSpPr>
        <xdr:cNvPr id="70" name="円/楕円 69"/>
        <xdr:cNvSpPr/>
      </xdr:nvSpPr>
      <xdr:spPr>
        <a:xfrm>
          <a:off x="6789965" y="156890357"/>
          <a:ext cx="830036" cy="2367643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</xdr:col>
      <xdr:colOff>220436</xdr:colOff>
      <xdr:row>723</xdr:row>
      <xdr:rowOff>70757</xdr:rowOff>
    </xdr:from>
    <xdr:to>
      <xdr:col>33</xdr:col>
      <xdr:colOff>176894</xdr:colOff>
      <xdr:row>731</xdr:row>
      <xdr:rowOff>13607</xdr:rowOff>
    </xdr:to>
    <xdr:sp macro="" textlink="">
      <xdr:nvSpPr>
        <xdr:cNvPr id="49" name="円/楕円 48"/>
        <xdr:cNvSpPr/>
      </xdr:nvSpPr>
      <xdr:spPr>
        <a:xfrm>
          <a:off x="20086865" y="157478186"/>
          <a:ext cx="582386" cy="1684564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381000</xdr:colOff>
      <xdr:row>726</xdr:row>
      <xdr:rowOff>81643</xdr:rowOff>
    </xdr:from>
    <xdr:to>
      <xdr:col>32</xdr:col>
      <xdr:colOff>81642</xdr:colOff>
      <xdr:row>728</xdr:row>
      <xdr:rowOff>13607</xdr:rowOff>
    </xdr:to>
    <xdr:cxnSp macro="">
      <xdr:nvCxnSpPr>
        <xdr:cNvPr id="72" name="直線矢印コネクタ 71"/>
        <xdr:cNvCxnSpPr/>
      </xdr:nvCxnSpPr>
      <xdr:spPr>
        <a:xfrm>
          <a:off x="7728857" y="158142214"/>
          <a:ext cx="12219214" cy="36739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748</xdr:row>
      <xdr:rowOff>0</xdr:rowOff>
    </xdr:from>
    <xdr:to>
      <xdr:col>26</xdr:col>
      <xdr:colOff>313691</xdr:colOff>
      <xdr:row>781</xdr:row>
      <xdr:rowOff>148762</xdr:rowOff>
    </xdr:to>
    <xdr:pic>
      <xdr:nvPicPr>
        <xdr:cNvPr id="73" name="図 7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2643" y="162850286"/>
          <a:ext cx="15961905" cy="7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782</xdr:row>
      <xdr:rowOff>0</xdr:rowOff>
    </xdr:from>
    <xdr:to>
      <xdr:col>26</xdr:col>
      <xdr:colOff>294643</xdr:colOff>
      <xdr:row>815</xdr:row>
      <xdr:rowOff>120190</xdr:rowOff>
    </xdr:to>
    <xdr:pic>
      <xdr:nvPicPr>
        <xdr:cNvPr id="74" name="図 7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2643" y="170252571"/>
          <a:ext cx="15942857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26</xdr:col>
      <xdr:colOff>266072</xdr:colOff>
      <xdr:row>849</xdr:row>
      <xdr:rowOff>82095</xdr:rowOff>
    </xdr:to>
    <xdr:pic>
      <xdr:nvPicPr>
        <xdr:cNvPr id="75" name="図 7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2643" y="177654857"/>
          <a:ext cx="15914286" cy="7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850</xdr:row>
      <xdr:rowOff>0</xdr:rowOff>
    </xdr:from>
    <xdr:to>
      <xdr:col>26</xdr:col>
      <xdr:colOff>313691</xdr:colOff>
      <xdr:row>883</xdr:row>
      <xdr:rowOff>167810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2643" y="185057143"/>
          <a:ext cx="15961905" cy="7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884</xdr:row>
      <xdr:rowOff>0</xdr:rowOff>
    </xdr:from>
    <xdr:to>
      <xdr:col>26</xdr:col>
      <xdr:colOff>304167</xdr:colOff>
      <xdr:row>917</xdr:row>
      <xdr:rowOff>120191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2643" y="192459429"/>
          <a:ext cx="15952381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918</xdr:row>
      <xdr:rowOff>0</xdr:rowOff>
    </xdr:from>
    <xdr:to>
      <xdr:col>26</xdr:col>
      <xdr:colOff>294643</xdr:colOff>
      <xdr:row>951</xdr:row>
      <xdr:rowOff>120190</xdr:rowOff>
    </xdr:to>
    <xdr:pic>
      <xdr:nvPicPr>
        <xdr:cNvPr id="79" name="図 7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62643" y="199861714"/>
          <a:ext cx="15942857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26</xdr:col>
      <xdr:colOff>247024</xdr:colOff>
      <xdr:row>985</xdr:row>
      <xdr:rowOff>120191</xdr:rowOff>
    </xdr:to>
    <xdr:pic>
      <xdr:nvPicPr>
        <xdr:cNvPr id="80" name="図 7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62643" y="207264000"/>
          <a:ext cx="15895238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986</xdr:row>
      <xdr:rowOff>0</xdr:rowOff>
    </xdr:from>
    <xdr:to>
      <xdr:col>26</xdr:col>
      <xdr:colOff>227976</xdr:colOff>
      <xdr:row>1019</xdr:row>
      <xdr:rowOff>82096</xdr:rowOff>
    </xdr:to>
    <xdr:pic>
      <xdr:nvPicPr>
        <xdr:cNvPr id="83" name="図 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62643" y="214666286"/>
          <a:ext cx="15876190" cy="7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26</xdr:col>
      <xdr:colOff>332738</xdr:colOff>
      <xdr:row>1053</xdr:row>
      <xdr:rowOff>167809</xdr:rowOff>
    </xdr:to>
    <xdr:pic>
      <xdr:nvPicPr>
        <xdr:cNvPr id="84" name="図 8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62643" y="222068571"/>
          <a:ext cx="15980952" cy="7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1054</xdr:row>
      <xdr:rowOff>0</xdr:rowOff>
    </xdr:from>
    <xdr:to>
      <xdr:col>26</xdr:col>
      <xdr:colOff>332738</xdr:colOff>
      <xdr:row>1087</xdr:row>
      <xdr:rowOff>82095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62643" y="229470857"/>
          <a:ext cx="15980952" cy="7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1088</xdr:row>
      <xdr:rowOff>0</xdr:rowOff>
    </xdr:from>
    <xdr:to>
      <xdr:col>26</xdr:col>
      <xdr:colOff>266072</xdr:colOff>
      <xdr:row>1121</xdr:row>
      <xdr:rowOff>91619</xdr:rowOff>
    </xdr:to>
    <xdr:pic>
      <xdr:nvPicPr>
        <xdr:cNvPr id="94" name="図 9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62643" y="236873143"/>
          <a:ext cx="15914286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1122</xdr:row>
      <xdr:rowOff>0</xdr:rowOff>
    </xdr:from>
    <xdr:to>
      <xdr:col>26</xdr:col>
      <xdr:colOff>380357</xdr:colOff>
      <xdr:row>1155</xdr:row>
      <xdr:rowOff>110667</xdr:rowOff>
    </xdr:to>
    <xdr:pic>
      <xdr:nvPicPr>
        <xdr:cNvPr id="95" name="図 9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62643" y="244275429"/>
          <a:ext cx="16028571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1156</xdr:row>
      <xdr:rowOff>0</xdr:rowOff>
    </xdr:from>
    <xdr:to>
      <xdr:col>26</xdr:col>
      <xdr:colOff>361310</xdr:colOff>
      <xdr:row>1189</xdr:row>
      <xdr:rowOff>129714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2643" y="251677714"/>
          <a:ext cx="16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1190</xdr:row>
      <xdr:rowOff>0</xdr:rowOff>
    </xdr:from>
    <xdr:to>
      <xdr:col>26</xdr:col>
      <xdr:colOff>342262</xdr:colOff>
      <xdr:row>1226</xdr:row>
      <xdr:rowOff>124191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2643" y="259080000"/>
          <a:ext cx="15990476" cy="79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1228</xdr:row>
      <xdr:rowOff>0</xdr:rowOff>
    </xdr:from>
    <xdr:to>
      <xdr:col>26</xdr:col>
      <xdr:colOff>437500</xdr:colOff>
      <xdr:row>1264</xdr:row>
      <xdr:rowOff>124191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62643" y="267353143"/>
          <a:ext cx="16085714" cy="79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1302</xdr:row>
      <xdr:rowOff>204107</xdr:rowOff>
    </xdr:from>
    <xdr:to>
      <xdr:col>26</xdr:col>
      <xdr:colOff>425262</xdr:colOff>
      <xdr:row>1339</xdr:row>
      <xdr:rowOff>120106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17072" y="283668107"/>
          <a:ext cx="16019047" cy="79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1265</xdr:row>
      <xdr:rowOff>0</xdr:rowOff>
    </xdr:from>
    <xdr:to>
      <xdr:col>26</xdr:col>
      <xdr:colOff>380357</xdr:colOff>
      <xdr:row>1301</xdr:row>
      <xdr:rowOff>171809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62643" y="275408571"/>
          <a:ext cx="16028571" cy="8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1341</xdr:row>
      <xdr:rowOff>0</xdr:rowOff>
    </xdr:from>
    <xdr:to>
      <xdr:col>26</xdr:col>
      <xdr:colOff>475595</xdr:colOff>
      <xdr:row>1377</xdr:row>
      <xdr:rowOff>209905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62643" y="291954857"/>
          <a:ext cx="16123809" cy="80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1379</xdr:row>
      <xdr:rowOff>0</xdr:rowOff>
    </xdr:from>
    <xdr:to>
      <xdr:col>26</xdr:col>
      <xdr:colOff>370833</xdr:colOff>
      <xdr:row>1415</xdr:row>
      <xdr:rowOff>105143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62643" y="300228000"/>
          <a:ext cx="16019047" cy="7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1417</xdr:row>
      <xdr:rowOff>0</xdr:rowOff>
    </xdr:from>
    <xdr:to>
      <xdr:col>26</xdr:col>
      <xdr:colOff>408929</xdr:colOff>
      <xdr:row>1453</xdr:row>
      <xdr:rowOff>162286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62643" y="308501143"/>
          <a:ext cx="16057143" cy="8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1455</xdr:row>
      <xdr:rowOff>0</xdr:rowOff>
    </xdr:from>
    <xdr:to>
      <xdr:col>26</xdr:col>
      <xdr:colOff>418452</xdr:colOff>
      <xdr:row>1491</xdr:row>
      <xdr:rowOff>209905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62643" y="316774286"/>
          <a:ext cx="16066666" cy="80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1493</xdr:row>
      <xdr:rowOff>0</xdr:rowOff>
    </xdr:from>
    <xdr:to>
      <xdr:col>26</xdr:col>
      <xdr:colOff>342262</xdr:colOff>
      <xdr:row>1529</xdr:row>
      <xdr:rowOff>181334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62643" y="325047429"/>
          <a:ext cx="15990476" cy="80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1531</xdr:row>
      <xdr:rowOff>1</xdr:rowOff>
    </xdr:from>
    <xdr:to>
      <xdr:col>26</xdr:col>
      <xdr:colOff>426619</xdr:colOff>
      <xdr:row>1567</xdr:row>
      <xdr:rowOff>152762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89857" y="333320572"/>
          <a:ext cx="16047619" cy="79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1569</xdr:row>
      <xdr:rowOff>0</xdr:rowOff>
    </xdr:from>
    <xdr:to>
      <xdr:col>26</xdr:col>
      <xdr:colOff>389881</xdr:colOff>
      <xdr:row>1605</xdr:row>
      <xdr:rowOff>152761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2643" y="341593714"/>
          <a:ext cx="16038095" cy="79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1607</xdr:row>
      <xdr:rowOff>0</xdr:rowOff>
    </xdr:from>
    <xdr:to>
      <xdr:col>26</xdr:col>
      <xdr:colOff>304167</xdr:colOff>
      <xdr:row>1643</xdr:row>
      <xdr:rowOff>86095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62643" y="349866857"/>
          <a:ext cx="15952381" cy="79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1644</xdr:row>
      <xdr:rowOff>0</xdr:rowOff>
    </xdr:from>
    <xdr:to>
      <xdr:col>26</xdr:col>
      <xdr:colOff>380357</xdr:colOff>
      <xdr:row>1680</xdr:row>
      <xdr:rowOff>133714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2643" y="357922286"/>
          <a:ext cx="16028571" cy="79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1682</xdr:row>
      <xdr:rowOff>0</xdr:rowOff>
    </xdr:from>
    <xdr:to>
      <xdr:col>26</xdr:col>
      <xdr:colOff>342262</xdr:colOff>
      <xdr:row>1718</xdr:row>
      <xdr:rowOff>162286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62643" y="366195429"/>
          <a:ext cx="15990476" cy="8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1720</xdr:row>
      <xdr:rowOff>0</xdr:rowOff>
    </xdr:from>
    <xdr:to>
      <xdr:col>26</xdr:col>
      <xdr:colOff>370833</xdr:colOff>
      <xdr:row>1756</xdr:row>
      <xdr:rowOff>200380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62643" y="374468571"/>
          <a:ext cx="16019047" cy="80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  <col min="16" max="16" width="9.375" bestFit="1" customWidth="1"/>
  </cols>
  <sheetData>
    <row r="1" spans="1:22">
      <c r="A1" s="1" t="s">
        <v>7</v>
      </c>
      <c r="C1" t="s">
        <v>80</v>
      </c>
      <c r="Q1" s="106" t="s">
        <v>39</v>
      </c>
      <c r="R1" s="106">
        <v>248</v>
      </c>
      <c r="S1" s="106" t="s">
        <v>44</v>
      </c>
      <c r="T1" s="106">
        <f>IF(T2&gt;0,R2-R4,R2-R1)</f>
        <v>0</v>
      </c>
      <c r="U1" s="130">
        <f>ABS(T1/(R2-R3))</f>
        <v>0</v>
      </c>
      <c r="V1" s="131" t="s">
        <v>86</v>
      </c>
    </row>
    <row r="2" spans="1:22">
      <c r="A2" s="1" t="s">
        <v>8</v>
      </c>
      <c r="C2" t="s">
        <v>84</v>
      </c>
      <c r="Q2" s="106" t="s">
        <v>40</v>
      </c>
      <c r="R2" s="106">
        <v>248</v>
      </c>
      <c r="S2" s="106" t="s">
        <v>43</v>
      </c>
      <c r="T2" s="106">
        <f>R4-R1</f>
        <v>-58</v>
      </c>
      <c r="U2" s="164">
        <f>IF(T1&gt;T3,ABS(T1/T2),ABS(T3/T2))</f>
        <v>2.7931034482758621</v>
      </c>
      <c r="V2" s="132" t="s">
        <v>87</v>
      </c>
    </row>
    <row r="3" spans="1:22">
      <c r="A3" s="1" t="s">
        <v>10</v>
      </c>
      <c r="C3" s="24">
        <v>100000</v>
      </c>
      <c r="Q3" s="106" t="s">
        <v>41</v>
      </c>
      <c r="R3" s="107">
        <v>28</v>
      </c>
      <c r="S3" s="106" t="s">
        <v>45</v>
      </c>
      <c r="T3" s="106">
        <f>IF(T2&gt;0,R1-R3,R4-R3)</f>
        <v>162</v>
      </c>
      <c r="U3" s="130">
        <f>ABS(T3/(R2-R3))</f>
        <v>0.73636363636363633</v>
      </c>
      <c r="V3" s="131" t="s">
        <v>86</v>
      </c>
    </row>
    <row r="4" spans="1:22">
      <c r="A4" s="1" t="s">
        <v>11</v>
      </c>
      <c r="C4" s="24" t="s">
        <v>13</v>
      </c>
      <c r="Q4" s="106" t="s">
        <v>42</v>
      </c>
      <c r="R4" s="106">
        <v>190</v>
      </c>
      <c r="S4" s="133" t="s">
        <v>88</v>
      </c>
    </row>
    <row r="5" spans="1:22" ht="19.5" thickBot="1">
      <c r="A5" s="1" t="s">
        <v>12</v>
      </c>
      <c r="C5" s="24" t="s">
        <v>34</v>
      </c>
    </row>
    <row r="6" spans="1:22" ht="19.5" thickBot="1">
      <c r="A6" s="19" t="s">
        <v>0</v>
      </c>
      <c r="B6" s="19" t="s">
        <v>1</v>
      </c>
      <c r="C6" s="19" t="s">
        <v>1</v>
      </c>
      <c r="D6" s="40" t="s">
        <v>25</v>
      </c>
      <c r="E6" s="20"/>
      <c r="F6" s="21"/>
      <c r="G6" s="165" t="s">
        <v>3</v>
      </c>
      <c r="H6" s="166"/>
      <c r="I6" s="172"/>
      <c r="J6" s="165" t="s">
        <v>23</v>
      </c>
      <c r="K6" s="166"/>
      <c r="L6" s="172"/>
      <c r="M6" s="165" t="s">
        <v>24</v>
      </c>
      <c r="N6" s="166"/>
      <c r="O6" s="172"/>
      <c r="P6" s="165" t="s">
        <v>81</v>
      </c>
      <c r="Q6" s="166"/>
      <c r="R6" s="172"/>
      <c r="S6" s="165" t="s">
        <v>78</v>
      </c>
      <c r="T6" s="166"/>
      <c r="U6" s="172"/>
    </row>
    <row r="7" spans="1:22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  <c r="P7" s="9">
        <v>1.27</v>
      </c>
      <c r="Q7" s="10">
        <v>1.5</v>
      </c>
      <c r="R7" s="11">
        <v>2</v>
      </c>
      <c r="S7" s="9">
        <v>1.27</v>
      </c>
      <c r="T7" s="10">
        <v>1.5</v>
      </c>
      <c r="U7" s="11">
        <v>2</v>
      </c>
    </row>
    <row r="8" spans="1:22" ht="19.5" thickBot="1">
      <c r="A8" s="116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169" t="s">
        <v>23</v>
      </c>
      <c r="K8" s="170"/>
      <c r="L8" s="171"/>
      <c r="M8" s="169"/>
      <c r="N8" s="170"/>
      <c r="O8" s="171"/>
      <c r="P8" s="176" t="s">
        <v>79</v>
      </c>
      <c r="Q8" s="177"/>
      <c r="R8" s="178"/>
      <c r="S8" s="176" t="s">
        <v>79</v>
      </c>
      <c r="T8" s="177"/>
      <c r="U8" s="178"/>
    </row>
    <row r="9" spans="1:22" ht="19.5">
      <c r="A9" s="117">
        <v>1</v>
      </c>
      <c r="B9" s="97">
        <v>44168</v>
      </c>
      <c r="C9" s="98">
        <v>1</v>
      </c>
      <c r="D9" s="99">
        <v>1.27</v>
      </c>
      <c r="E9" s="100">
        <v>1.5</v>
      </c>
      <c r="F9" s="163">
        <v>2</v>
      </c>
      <c r="G9" s="18">
        <f>IF(D9="","",G8+M9)</f>
        <v>103810</v>
      </c>
      <c r="H9" s="18">
        <f>IF(E9="","",H8+N9)</f>
        <v>104500</v>
      </c>
      <c r="I9" s="18">
        <f>IF(F9="","",I8+O9)</f>
        <v>106000</v>
      </c>
      <c r="J9" s="34">
        <f t="shared" ref="J9:L12" si="0">IF(G8="","",G8*0.03)</f>
        <v>3000</v>
      </c>
      <c r="K9" s="35">
        <f t="shared" si="0"/>
        <v>3000</v>
      </c>
      <c r="L9" s="36">
        <f t="shared" si="0"/>
        <v>3000</v>
      </c>
      <c r="M9" s="34">
        <f t="shared" ref="M9:O12" si="1">IF(D9="","",J9*D9)</f>
        <v>3810</v>
      </c>
      <c r="N9" s="35">
        <f t="shared" si="1"/>
        <v>4500</v>
      </c>
      <c r="O9" s="36">
        <f t="shared" si="1"/>
        <v>6000</v>
      </c>
      <c r="P9" s="140" t="s">
        <v>74</v>
      </c>
      <c r="Q9" s="140" t="s">
        <v>74</v>
      </c>
      <c r="R9" s="140" t="s">
        <v>74</v>
      </c>
      <c r="S9" s="141"/>
      <c r="T9" s="142"/>
      <c r="U9" s="143"/>
    </row>
    <row r="10" spans="1:22" ht="19.5">
      <c r="A10" s="117">
        <v>2</v>
      </c>
      <c r="B10" s="101">
        <v>44162</v>
      </c>
      <c r="C10" s="102">
        <v>1</v>
      </c>
      <c r="D10" s="103">
        <v>1.27</v>
      </c>
      <c r="E10" s="95">
        <v>1.5</v>
      </c>
      <c r="F10" s="60">
        <v>2</v>
      </c>
      <c r="G10" s="18">
        <f t="shared" ref="G10:G42" si="2">IF(D10="","",G9+M10)</f>
        <v>107765.16099999999</v>
      </c>
      <c r="H10" s="18">
        <f t="shared" ref="H10:H42" si="3">IF(E10="","",H9+N10)</f>
        <v>109202.5</v>
      </c>
      <c r="I10" s="18">
        <f t="shared" ref="I10:I42" si="4">IF(F10="","",I9+O10)</f>
        <v>112360</v>
      </c>
      <c r="J10" s="37">
        <f t="shared" si="0"/>
        <v>3114.2999999999997</v>
      </c>
      <c r="K10" s="38">
        <f t="shared" si="0"/>
        <v>3135</v>
      </c>
      <c r="L10" s="39">
        <f t="shared" si="0"/>
        <v>3180</v>
      </c>
      <c r="M10" s="37">
        <f t="shared" si="1"/>
        <v>3955.1609999999996</v>
      </c>
      <c r="N10" s="38">
        <f t="shared" si="1"/>
        <v>4702.5</v>
      </c>
      <c r="O10" s="39">
        <f t="shared" si="1"/>
        <v>6360</v>
      </c>
      <c r="P10" s="140" t="s">
        <v>74</v>
      </c>
      <c r="Q10" s="140" t="s">
        <v>74</v>
      </c>
      <c r="R10" s="140" t="s">
        <v>74</v>
      </c>
      <c r="S10" s="144"/>
      <c r="T10" s="145"/>
      <c r="U10" s="146"/>
    </row>
    <row r="11" spans="1:22" ht="19.5">
      <c r="A11" s="117">
        <v>3</v>
      </c>
      <c r="B11" s="101">
        <v>44159</v>
      </c>
      <c r="C11" s="102">
        <v>1</v>
      </c>
      <c r="D11" s="103">
        <v>1.27</v>
      </c>
      <c r="E11" s="95">
        <v>1.5</v>
      </c>
      <c r="F11" s="60">
        <v>2</v>
      </c>
      <c r="G11" s="18">
        <f t="shared" si="2"/>
        <v>111871.01363409999</v>
      </c>
      <c r="H11" s="18">
        <f t="shared" si="3"/>
        <v>114116.6125</v>
      </c>
      <c r="I11" s="18">
        <f t="shared" si="4"/>
        <v>119101.6</v>
      </c>
      <c r="J11" s="37">
        <f t="shared" si="0"/>
        <v>3232.9548299999997</v>
      </c>
      <c r="K11" s="38">
        <f t="shared" si="0"/>
        <v>3276.0749999999998</v>
      </c>
      <c r="L11" s="39">
        <f t="shared" si="0"/>
        <v>3370.7999999999997</v>
      </c>
      <c r="M11" s="37">
        <f t="shared" si="1"/>
        <v>4105.8526340999997</v>
      </c>
      <c r="N11" s="38">
        <f t="shared" si="1"/>
        <v>4914.1124999999993</v>
      </c>
      <c r="O11" s="39">
        <f t="shared" si="1"/>
        <v>6741.5999999999995</v>
      </c>
      <c r="P11" s="140" t="s">
        <v>74</v>
      </c>
      <c r="Q11" s="140" t="s">
        <v>74</v>
      </c>
      <c r="R11" s="140" t="s">
        <v>74</v>
      </c>
      <c r="S11" s="144"/>
      <c r="T11" s="145"/>
      <c r="U11" s="146"/>
    </row>
    <row r="12" spans="1:22" ht="19.5">
      <c r="A12" s="117">
        <v>4</v>
      </c>
      <c r="B12" s="101">
        <v>44158</v>
      </c>
      <c r="C12" s="102">
        <v>1</v>
      </c>
      <c r="D12" s="103">
        <v>1.27</v>
      </c>
      <c r="E12" s="95">
        <v>1.5</v>
      </c>
      <c r="F12" s="60">
        <v>2</v>
      </c>
      <c r="G12" s="18">
        <f t="shared" si="2"/>
        <v>116133.29925355921</v>
      </c>
      <c r="H12" s="18">
        <f t="shared" si="3"/>
        <v>119251.8600625</v>
      </c>
      <c r="I12" s="18">
        <f t="shared" si="4"/>
        <v>126247.69600000001</v>
      </c>
      <c r="J12" s="37">
        <f t="shared" si="0"/>
        <v>3356.1304090229996</v>
      </c>
      <c r="K12" s="38">
        <f t="shared" si="0"/>
        <v>3423.4983750000001</v>
      </c>
      <c r="L12" s="39">
        <f t="shared" si="0"/>
        <v>3573.0480000000002</v>
      </c>
      <c r="M12" s="37">
        <f t="shared" si="1"/>
        <v>4262.2856194592096</v>
      </c>
      <c r="N12" s="38">
        <f t="shared" si="1"/>
        <v>5135.2475625000006</v>
      </c>
      <c r="O12" s="39">
        <f t="shared" si="1"/>
        <v>7146.0960000000005</v>
      </c>
      <c r="P12" s="140" t="s">
        <v>74</v>
      </c>
      <c r="Q12" s="140" t="s">
        <v>74</v>
      </c>
      <c r="R12" s="140" t="s">
        <v>74</v>
      </c>
      <c r="S12" s="144"/>
      <c r="T12" s="145"/>
      <c r="U12" s="146"/>
    </row>
    <row r="13" spans="1:22" ht="19.5">
      <c r="A13" s="117">
        <v>5</v>
      </c>
      <c r="B13" s="101">
        <v>44113</v>
      </c>
      <c r="C13" s="102">
        <v>1</v>
      </c>
      <c r="D13" s="103">
        <v>-1</v>
      </c>
      <c r="E13" s="95">
        <v>-1</v>
      </c>
      <c r="F13" s="59">
        <v>-1</v>
      </c>
      <c r="G13" s="18">
        <f t="shared" si="2"/>
        <v>112649.30027595242</v>
      </c>
      <c r="H13" s="18">
        <f t="shared" si="3"/>
        <v>115674.30426062499</v>
      </c>
      <c r="I13" s="18">
        <f t="shared" si="4"/>
        <v>122460.26512000001</v>
      </c>
      <c r="J13" s="37">
        <f t="shared" ref="J13:J58" si="5">IF(G12="","",G12*0.03)</f>
        <v>3483.998977606776</v>
      </c>
      <c r="K13" s="38">
        <f t="shared" ref="K13:K58" si="6">IF(H12="","",H12*0.03)</f>
        <v>3577.5558018749998</v>
      </c>
      <c r="L13" s="39">
        <f t="shared" ref="L13:L58" si="7">IF(I12="","",I12*0.03)</f>
        <v>3787.4308800000003</v>
      </c>
      <c r="M13" s="37">
        <f t="shared" ref="M13:M58" si="8">IF(D13="","",J13*D13)</f>
        <v>-3483.998977606776</v>
      </c>
      <c r="N13" s="38">
        <f t="shared" ref="N13:N58" si="9">IF(E13="","",K13*E13)</f>
        <v>-3577.5558018749998</v>
      </c>
      <c r="O13" s="39">
        <f t="shared" ref="O13:O58" si="10">IF(F13="","",L13*F13)</f>
        <v>-3787.4308800000003</v>
      </c>
      <c r="P13" s="140" t="s">
        <v>75</v>
      </c>
      <c r="Q13" s="140" t="s">
        <v>75</v>
      </c>
      <c r="R13" s="140" t="s">
        <v>75</v>
      </c>
      <c r="S13" s="144"/>
      <c r="T13" s="145"/>
      <c r="U13" s="146"/>
    </row>
    <row r="14" spans="1:22" ht="19.5">
      <c r="A14" s="117">
        <v>6</v>
      </c>
      <c r="B14" s="101">
        <v>44112</v>
      </c>
      <c r="C14" s="102">
        <v>1</v>
      </c>
      <c r="D14" s="103">
        <v>1.27</v>
      </c>
      <c r="E14" s="95">
        <v>1.5</v>
      </c>
      <c r="F14" s="60">
        <v>2</v>
      </c>
      <c r="G14" s="18">
        <f t="shared" si="2"/>
        <v>116941.23861646622</v>
      </c>
      <c r="H14" s="18">
        <f t="shared" si="3"/>
        <v>120879.64795235312</v>
      </c>
      <c r="I14" s="18">
        <f t="shared" si="4"/>
        <v>129807.88102720001</v>
      </c>
      <c r="J14" s="37">
        <f t="shared" si="5"/>
        <v>3379.4790082785726</v>
      </c>
      <c r="K14" s="38">
        <f t="shared" si="6"/>
        <v>3470.2291278187499</v>
      </c>
      <c r="L14" s="39">
        <f t="shared" si="7"/>
        <v>3673.8079536</v>
      </c>
      <c r="M14" s="37">
        <f t="shared" si="8"/>
        <v>4291.9383405137869</v>
      </c>
      <c r="N14" s="38">
        <f t="shared" si="9"/>
        <v>5205.3436917281251</v>
      </c>
      <c r="O14" s="39">
        <f t="shared" si="10"/>
        <v>7347.6159072</v>
      </c>
      <c r="P14" s="140" t="s">
        <v>74</v>
      </c>
      <c r="Q14" s="140" t="s">
        <v>74</v>
      </c>
      <c r="R14" s="140" t="s">
        <v>74</v>
      </c>
      <c r="S14" s="144"/>
      <c r="T14" s="145"/>
      <c r="U14" s="146"/>
    </row>
    <row r="15" spans="1:22" ht="19.5">
      <c r="A15" s="117">
        <v>7</v>
      </c>
      <c r="B15" s="101">
        <v>44088</v>
      </c>
      <c r="C15" s="102">
        <v>1</v>
      </c>
      <c r="D15" s="103">
        <v>1.27</v>
      </c>
      <c r="E15" s="95">
        <v>1.5</v>
      </c>
      <c r="F15" s="60">
        <v>2</v>
      </c>
      <c r="G15" s="18">
        <f t="shared" si="2"/>
        <v>121396.69980775358</v>
      </c>
      <c r="H15" s="18">
        <f t="shared" si="3"/>
        <v>126319.23211020901</v>
      </c>
      <c r="I15" s="18">
        <f t="shared" si="4"/>
        <v>137596.353888832</v>
      </c>
      <c r="J15" s="37">
        <f t="shared" si="5"/>
        <v>3508.2371584939865</v>
      </c>
      <c r="K15" s="38">
        <f t="shared" si="6"/>
        <v>3626.3894385705935</v>
      </c>
      <c r="L15" s="39">
        <f t="shared" si="7"/>
        <v>3894.2364308160004</v>
      </c>
      <c r="M15" s="37">
        <f t="shared" si="8"/>
        <v>4455.4611912873634</v>
      </c>
      <c r="N15" s="38">
        <f t="shared" si="9"/>
        <v>5439.5841578558902</v>
      </c>
      <c r="O15" s="39">
        <f t="shared" si="10"/>
        <v>7788.4728616320008</v>
      </c>
      <c r="P15" s="140" t="s">
        <v>74</v>
      </c>
      <c r="Q15" s="140" t="s">
        <v>74</v>
      </c>
      <c r="R15" s="140" t="s">
        <v>74</v>
      </c>
      <c r="S15" s="144"/>
      <c r="T15" s="145"/>
      <c r="U15" s="146"/>
    </row>
    <row r="16" spans="1:22" ht="19.5">
      <c r="A16" s="117">
        <v>8</v>
      </c>
      <c r="B16" s="101">
        <v>44085</v>
      </c>
      <c r="C16" s="102">
        <v>2</v>
      </c>
      <c r="D16" s="103">
        <v>-1</v>
      </c>
      <c r="E16" s="95">
        <v>-1</v>
      </c>
      <c r="F16" s="59">
        <v>-1</v>
      </c>
      <c r="G16" s="18">
        <f t="shared" si="2"/>
        <v>117754.79881352097</v>
      </c>
      <c r="H16" s="18">
        <f t="shared" si="3"/>
        <v>122529.65514690273</v>
      </c>
      <c r="I16" s="18">
        <f t="shared" si="4"/>
        <v>133468.46327216705</v>
      </c>
      <c r="J16" s="37">
        <f t="shared" si="5"/>
        <v>3641.9009942326074</v>
      </c>
      <c r="K16" s="38">
        <f t="shared" si="6"/>
        <v>3789.57696330627</v>
      </c>
      <c r="L16" s="39">
        <f t="shared" si="7"/>
        <v>4127.8906166649604</v>
      </c>
      <c r="M16" s="37">
        <f t="shared" si="8"/>
        <v>-3641.9009942326074</v>
      </c>
      <c r="N16" s="38">
        <f t="shared" si="9"/>
        <v>-3789.57696330627</v>
      </c>
      <c r="O16" s="39">
        <f t="shared" si="10"/>
        <v>-4127.8906166649604</v>
      </c>
      <c r="P16" s="140" t="s">
        <v>75</v>
      </c>
      <c r="Q16" s="140" t="s">
        <v>75</v>
      </c>
      <c r="R16" s="140" t="s">
        <v>75</v>
      </c>
      <c r="S16" s="144"/>
      <c r="T16" s="145"/>
      <c r="U16" s="146"/>
    </row>
    <row r="17" spans="1:22" ht="19.5">
      <c r="A17" s="117">
        <v>9</v>
      </c>
      <c r="B17" s="101">
        <v>44068</v>
      </c>
      <c r="C17" s="102">
        <v>1</v>
      </c>
      <c r="D17" s="103">
        <v>1.27</v>
      </c>
      <c r="E17" s="95">
        <v>1.5</v>
      </c>
      <c r="F17" s="60">
        <v>2</v>
      </c>
      <c r="G17" s="18">
        <f t="shared" si="2"/>
        <v>122241.25664831612</v>
      </c>
      <c r="H17" s="18">
        <f t="shared" si="3"/>
        <v>128043.48962851336</v>
      </c>
      <c r="I17" s="18">
        <f t="shared" si="4"/>
        <v>141476.57106849708</v>
      </c>
      <c r="J17" s="37">
        <f t="shared" si="5"/>
        <v>3532.643964405629</v>
      </c>
      <c r="K17" s="38">
        <f t="shared" si="6"/>
        <v>3675.8896544070817</v>
      </c>
      <c r="L17" s="39">
        <f t="shared" si="7"/>
        <v>4004.0538981650116</v>
      </c>
      <c r="M17" s="37">
        <f t="shared" si="8"/>
        <v>4486.4578347951492</v>
      </c>
      <c r="N17" s="38">
        <f t="shared" si="9"/>
        <v>5513.8344816106228</v>
      </c>
      <c r="O17" s="39">
        <f t="shared" si="10"/>
        <v>8008.1077963300231</v>
      </c>
      <c r="P17" s="140" t="s">
        <v>74</v>
      </c>
      <c r="Q17" s="140" t="s">
        <v>74</v>
      </c>
      <c r="R17" s="140" t="s">
        <v>74</v>
      </c>
      <c r="S17" s="144"/>
      <c r="T17" s="145"/>
      <c r="U17" s="146"/>
    </row>
    <row r="18" spans="1:22" ht="19.5">
      <c r="A18" s="117">
        <v>10</v>
      </c>
      <c r="B18" s="101">
        <v>44060</v>
      </c>
      <c r="C18" s="102">
        <v>1</v>
      </c>
      <c r="D18" s="103">
        <v>1.27</v>
      </c>
      <c r="E18" s="95">
        <v>1.5</v>
      </c>
      <c r="F18" s="60">
        <v>2</v>
      </c>
      <c r="G18" s="18">
        <f t="shared" si="2"/>
        <v>126898.64852661696</v>
      </c>
      <c r="H18" s="18">
        <f t="shared" si="3"/>
        <v>133805.44666179645</v>
      </c>
      <c r="I18" s="18">
        <f t="shared" si="4"/>
        <v>149965.16533260691</v>
      </c>
      <c r="J18" s="37">
        <f t="shared" si="5"/>
        <v>3667.2376994494834</v>
      </c>
      <c r="K18" s="38">
        <f t="shared" si="6"/>
        <v>3841.3046888554004</v>
      </c>
      <c r="L18" s="39">
        <f t="shared" si="7"/>
        <v>4244.2971320549123</v>
      </c>
      <c r="M18" s="37">
        <f t="shared" si="8"/>
        <v>4657.3918783008439</v>
      </c>
      <c r="N18" s="38">
        <f t="shared" si="9"/>
        <v>5761.9570332831008</v>
      </c>
      <c r="O18" s="39">
        <f t="shared" si="10"/>
        <v>8488.5942641098245</v>
      </c>
      <c r="P18" s="140" t="s">
        <v>74</v>
      </c>
      <c r="Q18" s="140" t="s">
        <v>74</v>
      </c>
      <c r="R18" s="140" t="s">
        <v>74</v>
      </c>
      <c r="S18" s="144"/>
      <c r="T18" s="145"/>
      <c r="U18" s="146"/>
      <c r="V18" s="160"/>
    </row>
    <row r="19" spans="1:22" ht="19.5">
      <c r="A19" s="117">
        <v>11</v>
      </c>
      <c r="B19" s="101">
        <v>44060</v>
      </c>
      <c r="C19" s="102">
        <v>1</v>
      </c>
      <c r="D19" s="103">
        <v>1.27</v>
      </c>
      <c r="E19" s="95">
        <v>1.5</v>
      </c>
      <c r="F19" s="60">
        <v>2</v>
      </c>
      <c r="G19" s="18">
        <f t="shared" si="2"/>
        <v>131733.48703548106</v>
      </c>
      <c r="H19" s="18">
        <f t="shared" si="3"/>
        <v>139826.6917615773</v>
      </c>
      <c r="I19" s="18">
        <f t="shared" si="4"/>
        <v>158963.07525256331</v>
      </c>
      <c r="J19" s="37">
        <f t="shared" si="5"/>
        <v>3806.9594557985088</v>
      </c>
      <c r="K19" s="38">
        <f t="shared" si="6"/>
        <v>4014.1633998538932</v>
      </c>
      <c r="L19" s="39">
        <f t="shared" si="7"/>
        <v>4498.9549599782067</v>
      </c>
      <c r="M19" s="37">
        <f t="shared" si="8"/>
        <v>4834.8385088641062</v>
      </c>
      <c r="N19" s="38">
        <f t="shared" si="9"/>
        <v>6021.2450997808401</v>
      </c>
      <c r="O19" s="39">
        <f t="shared" si="10"/>
        <v>8997.9099199564134</v>
      </c>
      <c r="P19" s="140" t="s">
        <v>74</v>
      </c>
      <c r="Q19" s="140" t="s">
        <v>74</v>
      </c>
      <c r="R19" s="140" t="s">
        <v>74</v>
      </c>
      <c r="S19" s="144"/>
      <c r="T19" s="145"/>
      <c r="U19" s="146"/>
    </row>
    <row r="20" spans="1:22" ht="19.5">
      <c r="A20" s="117">
        <v>12</v>
      </c>
      <c r="B20" s="101">
        <v>44057</v>
      </c>
      <c r="C20" s="102">
        <v>1</v>
      </c>
      <c r="D20" s="103">
        <v>1.27</v>
      </c>
      <c r="E20" s="95">
        <v>1.5</v>
      </c>
      <c r="F20" s="60">
        <v>2</v>
      </c>
      <c r="G20" s="18">
        <f t="shared" si="2"/>
        <v>136752.53289153287</v>
      </c>
      <c r="H20" s="18">
        <f t="shared" si="3"/>
        <v>146118.89289084828</v>
      </c>
      <c r="I20" s="18">
        <f t="shared" si="4"/>
        <v>168500.85976771711</v>
      </c>
      <c r="J20" s="37">
        <f t="shared" si="5"/>
        <v>3952.0046110644316</v>
      </c>
      <c r="K20" s="38">
        <f t="shared" si="6"/>
        <v>4194.800752847319</v>
      </c>
      <c r="L20" s="39">
        <f t="shared" si="7"/>
        <v>4768.8922575768993</v>
      </c>
      <c r="M20" s="37">
        <f t="shared" si="8"/>
        <v>5019.0458560518282</v>
      </c>
      <c r="N20" s="38">
        <f t="shared" si="9"/>
        <v>6292.2011292709785</v>
      </c>
      <c r="O20" s="39">
        <f t="shared" si="10"/>
        <v>9537.7845151537986</v>
      </c>
      <c r="P20" s="140" t="s">
        <v>74</v>
      </c>
      <c r="Q20" s="140" t="s">
        <v>74</v>
      </c>
      <c r="R20" s="140" t="s">
        <v>74</v>
      </c>
      <c r="S20" s="144"/>
      <c r="T20" s="145"/>
      <c r="U20" s="146"/>
      <c r="V20" s="160"/>
    </row>
    <row r="21" spans="1:22" ht="19.5">
      <c r="A21" s="117">
        <v>13</v>
      </c>
      <c r="B21" s="101">
        <v>44040</v>
      </c>
      <c r="C21" s="102">
        <v>1</v>
      </c>
      <c r="D21" s="103">
        <v>-1</v>
      </c>
      <c r="E21" s="95">
        <v>-1</v>
      </c>
      <c r="F21" s="59">
        <v>-1</v>
      </c>
      <c r="G21" s="18">
        <f t="shared" si="2"/>
        <v>132649.95690478687</v>
      </c>
      <c r="H21" s="18">
        <f t="shared" si="3"/>
        <v>141735.32610412283</v>
      </c>
      <c r="I21" s="18">
        <f t="shared" si="4"/>
        <v>163445.83397468558</v>
      </c>
      <c r="J21" s="37">
        <f t="shared" si="5"/>
        <v>4102.5759867459856</v>
      </c>
      <c r="K21" s="38">
        <f t="shared" si="6"/>
        <v>4383.5667867254479</v>
      </c>
      <c r="L21" s="39">
        <f t="shared" si="7"/>
        <v>5055.0257930315129</v>
      </c>
      <c r="M21" s="37">
        <f t="shared" si="8"/>
        <v>-4102.5759867459856</v>
      </c>
      <c r="N21" s="38">
        <f t="shared" si="9"/>
        <v>-4383.5667867254479</v>
      </c>
      <c r="O21" s="39">
        <f t="shared" si="10"/>
        <v>-5055.0257930315129</v>
      </c>
      <c r="P21" s="140" t="s">
        <v>75</v>
      </c>
      <c r="Q21" s="140" t="s">
        <v>75</v>
      </c>
      <c r="R21" s="140" t="s">
        <v>75</v>
      </c>
      <c r="S21" s="144"/>
      <c r="T21" s="145"/>
      <c r="U21" s="146"/>
    </row>
    <row r="22" spans="1:22" ht="19.5">
      <c r="A22" s="117">
        <v>14</v>
      </c>
      <c r="B22" s="101">
        <v>44039</v>
      </c>
      <c r="C22" s="102">
        <v>1</v>
      </c>
      <c r="D22" s="103">
        <v>1.27</v>
      </c>
      <c r="E22" s="95">
        <v>1.5</v>
      </c>
      <c r="F22" s="60">
        <v>2</v>
      </c>
      <c r="G22" s="18">
        <f t="shared" si="2"/>
        <v>137703.92026285926</v>
      </c>
      <c r="H22" s="18">
        <f t="shared" si="3"/>
        <v>148113.41577880835</v>
      </c>
      <c r="I22" s="18">
        <f t="shared" si="4"/>
        <v>173252.58401316672</v>
      </c>
      <c r="J22" s="37">
        <f t="shared" si="5"/>
        <v>3979.4987071436062</v>
      </c>
      <c r="K22" s="38">
        <f t="shared" si="6"/>
        <v>4252.0597831236846</v>
      </c>
      <c r="L22" s="39">
        <f t="shared" si="7"/>
        <v>4903.3750192405669</v>
      </c>
      <c r="M22" s="37">
        <f t="shared" si="8"/>
        <v>5053.9633580723803</v>
      </c>
      <c r="N22" s="38">
        <f t="shared" si="9"/>
        <v>6378.0896746855269</v>
      </c>
      <c r="O22" s="39">
        <f t="shared" si="10"/>
        <v>9806.7500384811337</v>
      </c>
      <c r="P22" s="140" t="s">
        <v>74</v>
      </c>
      <c r="Q22" s="140" t="s">
        <v>74</v>
      </c>
      <c r="R22" s="140" t="s">
        <v>74</v>
      </c>
      <c r="S22" s="144"/>
      <c r="T22" s="145"/>
      <c r="U22" s="146"/>
    </row>
    <row r="23" spans="1:22" ht="19.5">
      <c r="A23" s="117">
        <v>15</v>
      </c>
      <c r="B23" s="101">
        <v>44033</v>
      </c>
      <c r="C23" s="102">
        <v>1</v>
      </c>
      <c r="D23" s="103">
        <v>-1</v>
      </c>
      <c r="E23" s="95">
        <v>-1</v>
      </c>
      <c r="F23" s="59">
        <v>-1</v>
      </c>
      <c r="G23" s="18">
        <f t="shared" si="2"/>
        <v>133572.80265497349</v>
      </c>
      <c r="H23" s="18">
        <f t="shared" si="3"/>
        <v>143670.0133054441</v>
      </c>
      <c r="I23" s="18">
        <f t="shared" si="4"/>
        <v>168055.00649277173</v>
      </c>
      <c r="J23" s="37">
        <f t="shared" si="5"/>
        <v>4131.1176078857779</v>
      </c>
      <c r="K23" s="38">
        <f t="shared" si="6"/>
        <v>4443.40247336425</v>
      </c>
      <c r="L23" s="39">
        <f t="shared" si="7"/>
        <v>5197.5775203950016</v>
      </c>
      <c r="M23" s="37">
        <f t="shared" si="8"/>
        <v>-4131.1176078857779</v>
      </c>
      <c r="N23" s="38">
        <f t="shared" si="9"/>
        <v>-4443.40247336425</v>
      </c>
      <c r="O23" s="39">
        <f t="shared" si="10"/>
        <v>-5197.5775203950016</v>
      </c>
      <c r="P23" s="140" t="s">
        <v>75</v>
      </c>
      <c r="Q23" s="140" t="s">
        <v>75</v>
      </c>
      <c r="R23" s="140" t="s">
        <v>75</v>
      </c>
      <c r="S23" s="144"/>
      <c r="T23" s="145"/>
      <c r="U23" s="146"/>
    </row>
    <row r="24" spans="1:22" ht="19.5">
      <c r="A24" s="117">
        <v>16</v>
      </c>
      <c r="B24" s="101">
        <v>44027</v>
      </c>
      <c r="C24" s="102">
        <v>2</v>
      </c>
      <c r="D24" s="103">
        <v>1.27</v>
      </c>
      <c r="E24" s="95">
        <v>1.5</v>
      </c>
      <c r="F24" s="59">
        <v>2</v>
      </c>
      <c r="G24" s="18">
        <f t="shared" si="2"/>
        <v>138661.92643612798</v>
      </c>
      <c r="H24" s="18">
        <f t="shared" si="3"/>
        <v>150135.16390418907</v>
      </c>
      <c r="I24" s="18">
        <f t="shared" si="4"/>
        <v>178138.30688233805</v>
      </c>
      <c r="J24" s="37">
        <f t="shared" si="5"/>
        <v>4007.1840796492047</v>
      </c>
      <c r="K24" s="38">
        <f t="shared" si="6"/>
        <v>4310.1003991633224</v>
      </c>
      <c r="L24" s="39">
        <f t="shared" si="7"/>
        <v>5041.6501947831521</v>
      </c>
      <c r="M24" s="37">
        <f t="shared" si="8"/>
        <v>5089.1237811544897</v>
      </c>
      <c r="N24" s="38">
        <f t="shared" si="9"/>
        <v>6465.1505987449837</v>
      </c>
      <c r="O24" s="39">
        <f t="shared" si="10"/>
        <v>10083.300389566304</v>
      </c>
      <c r="P24" s="140" t="s">
        <v>74</v>
      </c>
      <c r="Q24" s="140" t="s">
        <v>74</v>
      </c>
      <c r="R24" s="140" t="s">
        <v>74</v>
      </c>
      <c r="S24" s="144"/>
      <c r="T24" s="145"/>
      <c r="U24" s="146"/>
    </row>
    <row r="25" spans="1:22" ht="19.5">
      <c r="A25" s="117">
        <v>17</v>
      </c>
      <c r="B25" s="101">
        <v>44025</v>
      </c>
      <c r="C25" s="102">
        <v>2</v>
      </c>
      <c r="D25" s="103">
        <v>1.27</v>
      </c>
      <c r="E25" s="95">
        <v>1.5</v>
      </c>
      <c r="F25" s="59">
        <v>2</v>
      </c>
      <c r="G25" s="18">
        <f t="shared" si="2"/>
        <v>143944.94583334445</v>
      </c>
      <c r="H25" s="18">
        <f t="shared" si="3"/>
        <v>156891.24627987758</v>
      </c>
      <c r="I25" s="18">
        <f t="shared" si="4"/>
        <v>188826.60529527834</v>
      </c>
      <c r="J25" s="37">
        <f t="shared" si="5"/>
        <v>4159.8577930838392</v>
      </c>
      <c r="K25" s="38">
        <f t="shared" si="6"/>
        <v>4504.0549171256716</v>
      </c>
      <c r="L25" s="39">
        <f t="shared" si="7"/>
        <v>5344.1492064701415</v>
      </c>
      <c r="M25" s="37">
        <f t="shared" si="8"/>
        <v>5283.0193972164761</v>
      </c>
      <c r="N25" s="38">
        <f t="shared" si="9"/>
        <v>6756.0823756885075</v>
      </c>
      <c r="O25" s="39">
        <f t="shared" si="10"/>
        <v>10688.298412940283</v>
      </c>
      <c r="P25" s="140" t="s">
        <v>85</v>
      </c>
      <c r="Q25" s="140" t="s">
        <v>74</v>
      </c>
      <c r="R25" s="140" t="s">
        <v>74</v>
      </c>
      <c r="S25" s="144"/>
      <c r="T25" s="145"/>
      <c r="U25" s="146"/>
    </row>
    <row r="26" spans="1:22" ht="19.5">
      <c r="A26" s="117">
        <v>18</v>
      </c>
      <c r="B26" s="101">
        <v>44021</v>
      </c>
      <c r="C26" s="102">
        <v>1</v>
      </c>
      <c r="D26" s="103">
        <v>1.27</v>
      </c>
      <c r="E26" s="95">
        <v>1.5</v>
      </c>
      <c r="F26" s="59">
        <v>2</v>
      </c>
      <c r="G26" s="18">
        <f t="shared" si="2"/>
        <v>149429.24826959489</v>
      </c>
      <c r="H26" s="18">
        <f t="shared" si="3"/>
        <v>163951.35236247207</v>
      </c>
      <c r="I26" s="18">
        <f t="shared" si="4"/>
        <v>200156.20161299504</v>
      </c>
      <c r="J26" s="37">
        <f t="shared" si="5"/>
        <v>4318.3483750003334</v>
      </c>
      <c r="K26" s="38">
        <f t="shared" si="6"/>
        <v>4706.7373883963273</v>
      </c>
      <c r="L26" s="39">
        <f t="shared" si="7"/>
        <v>5664.7981588583498</v>
      </c>
      <c r="M26" s="37">
        <f t="shared" si="8"/>
        <v>5484.3024362504239</v>
      </c>
      <c r="N26" s="38">
        <f t="shared" si="9"/>
        <v>7060.1060825944915</v>
      </c>
      <c r="O26" s="39">
        <f t="shared" si="10"/>
        <v>11329.5963177167</v>
      </c>
      <c r="P26" s="140" t="s">
        <v>85</v>
      </c>
      <c r="Q26" s="140" t="s">
        <v>74</v>
      </c>
      <c r="R26" s="140" t="s">
        <v>74</v>
      </c>
      <c r="S26" s="144"/>
      <c r="T26" s="145"/>
      <c r="U26" s="146"/>
    </row>
    <row r="27" spans="1:22" ht="19.5">
      <c r="A27" s="117">
        <v>19</v>
      </c>
      <c r="B27" s="101">
        <v>44019</v>
      </c>
      <c r="C27" s="102">
        <v>1</v>
      </c>
      <c r="D27" s="103">
        <v>-1</v>
      </c>
      <c r="E27" s="95">
        <v>-1</v>
      </c>
      <c r="F27" s="59">
        <v>-1</v>
      </c>
      <c r="G27" s="18">
        <f t="shared" si="2"/>
        <v>144946.37082150704</v>
      </c>
      <c r="H27" s="18">
        <f t="shared" si="3"/>
        <v>159032.81179159789</v>
      </c>
      <c r="I27" s="18">
        <f t="shared" si="4"/>
        <v>194151.51556460519</v>
      </c>
      <c r="J27" s="37">
        <f t="shared" si="5"/>
        <v>4482.8774480878465</v>
      </c>
      <c r="K27" s="38">
        <f t="shared" si="6"/>
        <v>4918.5405708741619</v>
      </c>
      <c r="L27" s="39">
        <f t="shared" si="7"/>
        <v>6004.6860483898508</v>
      </c>
      <c r="M27" s="37">
        <f t="shared" si="8"/>
        <v>-4482.8774480878465</v>
      </c>
      <c r="N27" s="38">
        <f t="shared" si="9"/>
        <v>-4918.5405708741619</v>
      </c>
      <c r="O27" s="39">
        <f t="shared" si="10"/>
        <v>-6004.6860483898508</v>
      </c>
      <c r="P27" s="140" t="s">
        <v>75</v>
      </c>
      <c r="Q27" s="140" t="s">
        <v>75</v>
      </c>
      <c r="R27" s="140" t="s">
        <v>75</v>
      </c>
      <c r="S27" s="144"/>
      <c r="T27" s="145"/>
      <c r="U27" s="146"/>
    </row>
    <row r="28" spans="1:22" ht="19.5">
      <c r="A28" s="117">
        <v>20</v>
      </c>
      <c r="B28" s="101">
        <v>44015</v>
      </c>
      <c r="C28" s="102">
        <v>1</v>
      </c>
      <c r="D28" s="103">
        <v>1.27</v>
      </c>
      <c r="E28" s="95">
        <v>1.5</v>
      </c>
      <c r="F28" s="60">
        <v>2</v>
      </c>
      <c r="G28" s="18">
        <f>IF(D28="","",G27+M28)</f>
        <v>150468.82754980645</v>
      </c>
      <c r="H28" s="18">
        <f t="shared" si="3"/>
        <v>166189.2883222198</v>
      </c>
      <c r="I28" s="18">
        <f t="shared" si="4"/>
        <v>205800.6064984815</v>
      </c>
      <c r="J28" s="37">
        <f t="shared" si="5"/>
        <v>4348.3911246452108</v>
      </c>
      <c r="K28" s="38">
        <f t="shared" si="6"/>
        <v>4770.9843537479364</v>
      </c>
      <c r="L28" s="39">
        <f t="shared" si="7"/>
        <v>5824.5454669381552</v>
      </c>
      <c r="M28" s="37">
        <f t="shared" si="8"/>
        <v>5522.4567282994176</v>
      </c>
      <c r="N28" s="38">
        <f t="shared" si="9"/>
        <v>7156.4765306219051</v>
      </c>
      <c r="O28" s="39">
        <f t="shared" si="10"/>
        <v>11649.09093387631</v>
      </c>
      <c r="P28" s="140" t="s">
        <v>85</v>
      </c>
      <c r="Q28" s="140" t="s">
        <v>74</v>
      </c>
      <c r="R28" s="140" t="s">
        <v>74</v>
      </c>
      <c r="S28" s="144"/>
      <c r="T28" s="145"/>
      <c r="U28" s="146"/>
    </row>
    <row r="29" spans="1:22" ht="19.5">
      <c r="A29" s="117">
        <v>21</v>
      </c>
      <c r="B29" s="101">
        <v>44012</v>
      </c>
      <c r="C29" s="102">
        <v>2</v>
      </c>
      <c r="D29" s="103">
        <v>-1</v>
      </c>
      <c r="E29" s="95">
        <v>-1</v>
      </c>
      <c r="F29" s="59">
        <v>-1</v>
      </c>
      <c r="G29" s="18">
        <f t="shared" ref="G29:I30" si="11">IF(D29="","",G28+M29)</f>
        <v>145954.76272331225</v>
      </c>
      <c r="H29" s="18">
        <f t="shared" si="11"/>
        <v>161203.6096725532</v>
      </c>
      <c r="I29" s="18">
        <f t="shared" si="11"/>
        <v>199626.58830352707</v>
      </c>
      <c r="J29" s="37">
        <f t="shared" si="5"/>
        <v>4514.0648264941929</v>
      </c>
      <c r="K29" s="38">
        <f t="shared" si="6"/>
        <v>4985.6786496665936</v>
      </c>
      <c r="L29" s="39">
        <f t="shared" si="7"/>
        <v>6174.0181949544449</v>
      </c>
      <c r="M29" s="37">
        <f t="shared" ref="M29:O30" si="12">IF(D29="","",J29*D29)</f>
        <v>-4514.0648264941929</v>
      </c>
      <c r="N29" s="38">
        <f t="shared" si="12"/>
        <v>-4985.6786496665936</v>
      </c>
      <c r="O29" s="39">
        <f t="shared" si="12"/>
        <v>-6174.0181949544449</v>
      </c>
      <c r="P29" s="140" t="s">
        <v>75</v>
      </c>
      <c r="Q29" s="140" t="s">
        <v>75</v>
      </c>
      <c r="R29" s="140" t="s">
        <v>75</v>
      </c>
      <c r="S29" s="144"/>
      <c r="T29" s="145"/>
      <c r="U29" s="146"/>
    </row>
    <row r="30" spans="1:22" ht="19.5">
      <c r="A30" s="117">
        <v>22</v>
      </c>
      <c r="B30" s="101">
        <v>44000</v>
      </c>
      <c r="C30" s="102">
        <v>2</v>
      </c>
      <c r="D30" s="103">
        <v>1.27</v>
      </c>
      <c r="E30" s="95">
        <v>1.5</v>
      </c>
      <c r="F30" s="60">
        <v>2</v>
      </c>
      <c r="G30" s="18">
        <f t="shared" si="11"/>
        <v>151515.63918307045</v>
      </c>
      <c r="H30" s="18">
        <f t="shared" si="11"/>
        <v>168457.77210781811</v>
      </c>
      <c r="I30" s="18">
        <f t="shared" si="11"/>
        <v>211604.18360173868</v>
      </c>
      <c r="J30" s="37">
        <f t="shared" si="5"/>
        <v>4378.6428816993675</v>
      </c>
      <c r="K30" s="38">
        <f t="shared" si="6"/>
        <v>4836.1082901765958</v>
      </c>
      <c r="L30" s="39">
        <f t="shared" si="7"/>
        <v>5988.7976491058116</v>
      </c>
      <c r="M30" s="37">
        <f t="shared" si="12"/>
        <v>5560.8764597581967</v>
      </c>
      <c r="N30" s="38">
        <f t="shared" si="12"/>
        <v>7254.1624352648942</v>
      </c>
      <c r="O30" s="39">
        <f t="shared" si="12"/>
        <v>11977.595298211623</v>
      </c>
      <c r="P30" s="140" t="s">
        <v>85</v>
      </c>
      <c r="Q30" s="140" t="s">
        <v>74</v>
      </c>
      <c r="R30" s="140" t="s">
        <v>74</v>
      </c>
      <c r="S30" s="144"/>
      <c r="T30" s="145"/>
      <c r="U30" s="146"/>
    </row>
    <row r="31" spans="1:22" ht="19.5">
      <c r="A31" s="117">
        <v>23</v>
      </c>
      <c r="B31" s="101">
        <v>43990</v>
      </c>
      <c r="C31" s="102">
        <v>1</v>
      </c>
      <c r="D31" s="103">
        <v>1.27</v>
      </c>
      <c r="E31" s="95">
        <v>1.5</v>
      </c>
      <c r="F31" s="59">
        <v>-1</v>
      </c>
      <c r="G31" s="18">
        <f t="shared" si="2"/>
        <v>157288.38503594542</v>
      </c>
      <c r="H31" s="18">
        <f t="shared" si="3"/>
        <v>176038.37185266992</v>
      </c>
      <c r="I31" s="18">
        <f t="shared" si="4"/>
        <v>205256.05809368653</v>
      </c>
      <c r="J31" s="37">
        <f t="shared" si="5"/>
        <v>4545.4691754921132</v>
      </c>
      <c r="K31" s="38">
        <f t="shared" si="6"/>
        <v>5053.7331632345431</v>
      </c>
      <c r="L31" s="39">
        <f t="shared" si="7"/>
        <v>6348.1255080521605</v>
      </c>
      <c r="M31" s="37">
        <f t="shared" si="8"/>
        <v>5772.7458528749839</v>
      </c>
      <c r="N31" s="38">
        <f t="shared" si="9"/>
        <v>7580.5997448518146</v>
      </c>
      <c r="O31" s="39">
        <f t="shared" si="10"/>
        <v>-6348.1255080521605</v>
      </c>
      <c r="P31" s="140" t="s">
        <v>85</v>
      </c>
      <c r="Q31" s="140" t="s">
        <v>74</v>
      </c>
      <c r="R31" s="140" t="s">
        <v>75</v>
      </c>
      <c r="S31" s="144"/>
      <c r="T31" s="145"/>
      <c r="U31" s="146"/>
    </row>
    <row r="32" spans="1:22" ht="19.5">
      <c r="A32" s="117">
        <v>24</v>
      </c>
      <c r="B32" s="101">
        <v>43987</v>
      </c>
      <c r="C32" s="102">
        <v>1</v>
      </c>
      <c r="D32" s="103">
        <v>1.27</v>
      </c>
      <c r="E32" s="95">
        <v>1.5</v>
      </c>
      <c r="F32" s="59">
        <v>2</v>
      </c>
      <c r="G32" s="18">
        <f t="shared" si="2"/>
        <v>163281.07250581495</v>
      </c>
      <c r="H32" s="18">
        <f t="shared" si="3"/>
        <v>183960.09858604008</v>
      </c>
      <c r="I32" s="18">
        <f t="shared" si="4"/>
        <v>217571.42157930773</v>
      </c>
      <c r="J32" s="37">
        <f t="shared" si="5"/>
        <v>4718.6515510783629</v>
      </c>
      <c r="K32" s="38">
        <f t="shared" si="6"/>
        <v>5281.1511555800971</v>
      </c>
      <c r="L32" s="39">
        <f t="shared" si="7"/>
        <v>6157.681742810596</v>
      </c>
      <c r="M32" s="37">
        <f t="shared" si="8"/>
        <v>5992.687469869521</v>
      </c>
      <c r="N32" s="38">
        <f t="shared" si="9"/>
        <v>7921.7267333701457</v>
      </c>
      <c r="O32" s="39">
        <f t="shared" si="10"/>
        <v>12315.363485621192</v>
      </c>
      <c r="P32" s="140" t="s">
        <v>85</v>
      </c>
      <c r="Q32" s="140" t="s">
        <v>74</v>
      </c>
      <c r="R32" s="140" t="s">
        <v>74</v>
      </c>
      <c r="S32" s="144"/>
      <c r="T32" s="145"/>
      <c r="U32" s="146"/>
    </row>
    <row r="33" spans="1:21" ht="19.5">
      <c r="A33" s="117">
        <v>25</v>
      </c>
      <c r="B33" s="101">
        <v>43951</v>
      </c>
      <c r="C33" s="102">
        <v>1</v>
      </c>
      <c r="D33" s="103">
        <v>1.27</v>
      </c>
      <c r="E33" s="95">
        <v>1.5</v>
      </c>
      <c r="F33" s="59">
        <v>2</v>
      </c>
      <c r="G33" s="18">
        <f t="shared" si="2"/>
        <v>169502.08136828651</v>
      </c>
      <c r="H33" s="18">
        <f t="shared" si="3"/>
        <v>192238.30302241188</v>
      </c>
      <c r="I33" s="18">
        <f t="shared" si="4"/>
        <v>230625.70687406621</v>
      </c>
      <c r="J33" s="37">
        <f t="shared" si="5"/>
        <v>4898.4321751744483</v>
      </c>
      <c r="K33" s="38">
        <f t="shared" si="6"/>
        <v>5518.8029575812025</v>
      </c>
      <c r="L33" s="39">
        <f t="shared" si="7"/>
        <v>6527.1426473792317</v>
      </c>
      <c r="M33" s="37">
        <f t="shared" si="8"/>
        <v>6221.008862471549</v>
      </c>
      <c r="N33" s="38">
        <f t="shared" si="9"/>
        <v>8278.2044363718032</v>
      </c>
      <c r="O33" s="39">
        <f t="shared" si="10"/>
        <v>13054.285294758463</v>
      </c>
      <c r="P33" s="140" t="s">
        <v>85</v>
      </c>
      <c r="Q33" s="140" t="s">
        <v>74</v>
      </c>
      <c r="R33" s="140" t="s">
        <v>74</v>
      </c>
      <c r="S33" s="144"/>
      <c r="T33" s="145"/>
      <c r="U33" s="146"/>
    </row>
    <row r="34" spans="1:21" ht="19.5">
      <c r="A34" s="117">
        <v>26</v>
      </c>
      <c r="B34" s="101">
        <v>43938</v>
      </c>
      <c r="C34" s="102">
        <v>1</v>
      </c>
      <c r="D34" s="103">
        <v>-1</v>
      </c>
      <c r="E34" s="95">
        <v>-1</v>
      </c>
      <c r="F34" s="59">
        <v>-1</v>
      </c>
      <c r="G34" s="18">
        <f t="shared" si="2"/>
        <v>164417.01892723792</v>
      </c>
      <c r="H34" s="18">
        <f t="shared" si="3"/>
        <v>186471.15393173954</v>
      </c>
      <c r="I34" s="18">
        <f t="shared" si="4"/>
        <v>223706.93566784423</v>
      </c>
      <c r="J34" s="37">
        <f t="shared" si="5"/>
        <v>5085.0624410485952</v>
      </c>
      <c r="K34" s="38">
        <f t="shared" si="6"/>
        <v>5767.1490906723566</v>
      </c>
      <c r="L34" s="39">
        <f t="shared" si="7"/>
        <v>6918.7712062219862</v>
      </c>
      <c r="M34" s="37">
        <f t="shared" si="8"/>
        <v>-5085.0624410485952</v>
      </c>
      <c r="N34" s="38">
        <f t="shared" si="9"/>
        <v>-5767.1490906723566</v>
      </c>
      <c r="O34" s="39">
        <f t="shared" si="10"/>
        <v>-6918.7712062219862</v>
      </c>
      <c r="P34" s="140" t="s">
        <v>75</v>
      </c>
      <c r="Q34" s="140" t="s">
        <v>75</v>
      </c>
      <c r="R34" s="140" t="s">
        <v>75</v>
      </c>
      <c r="S34" s="144"/>
      <c r="T34" s="145"/>
      <c r="U34" s="146"/>
    </row>
    <row r="35" spans="1:21" ht="19.5">
      <c r="A35" s="117">
        <v>27</v>
      </c>
      <c r="B35" s="101">
        <v>43935</v>
      </c>
      <c r="C35" s="102">
        <v>1</v>
      </c>
      <c r="D35" s="103">
        <v>-1</v>
      </c>
      <c r="E35" s="95">
        <v>-1</v>
      </c>
      <c r="F35" s="59">
        <v>-1</v>
      </c>
      <c r="G35" s="18">
        <f t="shared" si="2"/>
        <v>159484.50835942078</v>
      </c>
      <c r="H35" s="18">
        <f t="shared" si="3"/>
        <v>180877.01931378734</v>
      </c>
      <c r="I35" s="18">
        <f t="shared" si="4"/>
        <v>216995.7275978089</v>
      </c>
      <c r="J35" s="37">
        <f t="shared" si="5"/>
        <v>4932.5105678171376</v>
      </c>
      <c r="K35" s="38">
        <f t="shared" si="6"/>
        <v>5594.1346179521861</v>
      </c>
      <c r="L35" s="39">
        <f t="shared" si="7"/>
        <v>6711.2080700353263</v>
      </c>
      <c r="M35" s="37">
        <f t="shared" si="8"/>
        <v>-4932.5105678171376</v>
      </c>
      <c r="N35" s="38">
        <f t="shared" si="9"/>
        <v>-5594.1346179521861</v>
      </c>
      <c r="O35" s="39">
        <f t="shared" si="10"/>
        <v>-6711.2080700353263</v>
      </c>
      <c r="P35" s="140" t="s">
        <v>89</v>
      </c>
      <c r="Q35" s="140" t="s">
        <v>75</v>
      </c>
      <c r="R35" s="140" t="s">
        <v>75</v>
      </c>
      <c r="S35" s="144"/>
      <c r="T35" s="145"/>
      <c r="U35" s="146"/>
    </row>
    <row r="36" spans="1:21" ht="19.5">
      <c r="A36" s="117">
        <v>28</v>
      </c>
      <c r="B36" s="101">
        <v>43931</v>
      </c>
      <c r="C36" s="102">
        <v>1</v>
      </c>
      <c r="D36" s="103">
        <v>-1</v>
      </c>
      <c r="E36" s="95">
        <v>-1</v>
      </c>
      <c r="F36" s="59">
        <v>-1</v>
      </c>
      <c r="G36" s="18">
        <f t="shared" ref="G36:I37" si="13">IF(D36="","",G35+M36)</f>
        <v>154699.97310863817</v>
      </c>
      <c r="H36" s="18">
        <f t="shared" si="13"/>
        <v>175450.70873437374</v>
      </c>
      <c r="I36" s="18">
        <f t="shared" si="13"/>
        <v>210485.85576987464</v>
      </c>
      <c r="J36" s="37">
        <f t="shared" si="5"/>
        <v>4784.5352507826237</v>
      </c>
      <c r="K36" s="38">
        <f t="shared" si="6"/>
        <v>5426.31057941362</v>
      </c>
      <c r="L36" s="39">
        <f t="shared" si="7"/>
        <v>6509.8718279342665</v>
      </c>
      <c r="M36" s="37">
        <f t="shared" ref="M36:O37" si="14">IF(D36="","",J36*D36)</f>
        <v>-4784.5352507826237</v>
      </c>
      <c r="N36" s="38">
        <f t="shared" si="14"/>
        <v>-5426.31057941362</v>
      </c>
      <c r="O36" s="39">
        <f t="shared" si="14"/>
        <v>-6509.8718279342665</v>
      </c>
      <c r="P36" s="140" t="s">
        <v>89</v>
      </c>
      <c r="Q36" s="140" t="s">
        <v>75</v>
      </c>
      <c r="R36" s="140" t="s">
        <v>75</v>
      </c>
      <c r="S36" s="144"/>
      <c r="T36" s="145"/>
      <c r="U36" s="146"/>
    </row>
    <row r="37" spans="1:21" ht="19.5">
      <c r="A37" s="117">
        <v>29</v>
      </c>
      <c r="B37" s="101">
        <v>43914</v>
      </c>
      <c r="C37" s="102">
        <v>1</v>
      </c>
      <c r="D37" s="103">
        <v>1.27</v>
      </c>
      <c r="E37" s="95">
        <v>1.5</v>
      </c>
      <c r="F37" s="59">
        <v>2</v>
      </c>
      <c r="G37" s="18">
        <f t="shared" si="13"/>
        <v>160594.04208407729</v>
      </c>
      <c r="H37" s="18">
        <f t="shared" si="13"/>
        <v>183345.99062742054</v>
      </c>
      <c r="I37" s="18">
        <f t="shared" si="13"/>
        <v>223115.00711606714</v>
      </c>
      <c r="J37" s="37">
        <f t="shared" si="5"/>
        <v>4640.9991932591447</v>
      </c>
      <c r="K37" s="38">
        <f t="shared" si="6"/>
        <v>5263.5212620312122</v>
      </c>
      <c r="L37" s="39">
        <f t="shared" si="7"/>
        <v>6314.5756730962394</v>
      </c>
      <c r="M37" s="37">
        <f t="shared" si="14"/>
        <v>5894.0689754391142</v>
      </c>
      <c r="N37" s="38">
        <f t="shared" si="14"/>
        <v>7895.2818930468184</v>
      </c>
      <c r="O37" s="39">
        <f t="shared" si="14"/>
        <v>12629.151346192479</v>
      </c>
      <c r="P37" s="140" t="s">
        <v>85</v>
      </c>
      <c r="Q37" s="140" t="s">
        <v>74</v>
      </c>
      <c r="R37" s="140" t="s">
        <v>74</v>
      </c>
      <c r="S37" s="144"/>
      <c r="T37" s="145"/>
      <c r="U37" s="146"/>
    </row>
    <row r="38" spans="1:21" ht="19.5">
      <c r="A38" s="117">
        <v>30</v>
      </c>
      <c r="B38" s="101">
        <v>43907</v>
      </c>
      <c r="C38" s="102">
        <v>2</v>
      </c>
      <c r="D38" s="103">
        <v>1.27</v>
      </c>
      <c r="E38" s="95">
        <v>1.5</v>
      </c>
      <c r="F38" s="60">
        <v>2</v>
      </c>
      <c r="G38" s="18">
        <f t="shared" ref="G38:I38" si="15">IF(D38="","",G37+M38)</f>
        <v>166712.67508748063</v>
      </c>
      <c r="H38" s="18">
        <f t="shared" si="15"/>
        <v>191596.56020565447</v>
      </c>
      <c r="I38" s="18">
        <f t="shared" si="15"/>
        <v>236501.90754303115</v>
      </c>
      <c r="J38" s="37">
        <f t="shared" si="5"/>
        <v>4817.8212625223186</v>
      </c>
      <c r="K38" s="38">
        <f t="shared" si="6"/>
        <v>5500.3797188226163</v>
      </c>
      <c r="L38" s="39">
        <f t="shared" si="7"/>
        <v>6693.4502134820141</v>
      </c>
      <c r="M38" s="37">
        <f t="shared" ref="M38:O38" si="16">IF(D38="","",J38*D38)</f>
        <v>6118.6330034033444</v>
      </c>
      <c r="N38" s="38">
        <f t="shared" si="16"/>
        <v>8250.5695782339244</v>
      </c>
      <c r="O38" s="39">
        <f t="shared" si="16"/>
        <v>13386.900426964028</v>
      </c>
      <c r="P38" s="140" t="s">
        <v>85</v>
      </c>
      <c r="Q38" s="140" t="s">
        <v>74</v>
      </c>
      <c r="R38" s="140" t="s">
        <v>74</v>
      </c>
      <c r="S38" s="144"/>
      <c r="T38" s="145"/>
      <c r="U38" s="146"/>
    </row>
    <row r="39" spans="1:21" ht="19.5">
      <c r="A39" s="117">
        <v>31</v>
      </c>
      <c r="B39" s="101">
        <v>43906</v>
      </c>
      <c r="C39" s="102">
        <v>2</v>
      </c>
      <c r="D39" s="103">
        <v>1.27</v>
      </c>
      <c r="E39" s="95">
        <v>1.5</v>
      </c>
      <c r="F39" s="60">
        <v>2</v>
      </c>
      <c r="G39" s="18">
        <f t="shared" si="2"/>
        <v>173064.42800831364</v>
      </c>
      <c r="H39" s="18">
        <f t="shared" si="3"/>
        <v>200218.40541490892</v>
      </c>
      <c r="I39" s="96">
        <f t="shared" si="4"/>
        <v>250692.02199561303</v>
      </c>
      <c r="J39" s="37">
        <f t="shared" si="5"/>
        <v>5001.380252624419</v>
      </c>
      <c r="K39" s="38">
        <f t="shared" si="6"/>
        <v>5747.8968061696341</v>
      </c>
      <c r="L39" s="39">
        <f t="shared" si="7"/>
        <v>7095.0572262909345</v>
      </c>
      <c r="M39" s="37">
        <f t="shared" si="8"/>
        <v>6351.7529208330125</v>
      </c>
      <c r="N39" s="38">
        <f t="shared" si="9"/>
        <v>8621.8452092544503</v>
      </c>
      <c r="O39" s="39">
        <f t="shared" si="10"/>
        <v>14190.114452581869</v>
      </c>
      <c r="P39" s="140" t="s">
        <v>85</v>
      </c>
      <c r="Q39" s="140" t="s">
        <v>74</v>
      </c>
      <c r="R39" s="140" t="s">
        <v>74</v>
      </c>
      <c r="S39" s="144"/>
      <c r="T39" s="145"/>
      <c r="U39" s="146"/>
    </row>
    <row r="40" spans="1:21" ht="19.5">
      <c r="A40" s="117">
        <v>32</v>
      </c>
      <c r="B40" s="101">
        <v>43900</v>
      </c>
      <c r="C40" s="102">
        <v>2</v>
      </c>
      <c r="D40" s="103">
        <v>1.27</v>
      </c>
      <c r="E40" s="95">
        <v>1.5</v>
      </c>
      <c r="F40" s="60">
        <v>2</v>
      </c>
      <c r="G40" s="18">
        <f t="shared" si="2"/>
        <v>179658.18271543039</v>
      </c>
      <c r="H40" s="18">
        <f t="shared" si="3"/>
        <v>209228.23365857982</v>
      </c>
      <c r="I40" s="18">
        <f t="shared" si="4"/>
        <v>265733.54331534979</v>
      </c>
      <c r="J40" s="37">
        <f t="shared" si="5"/>
        <v>5191.9328402494093</v>
      </c>
      <c r="K40" s="38">
        <f t="shared" si="6"/>
        <v>6006.5521624472676</v>
      </c>
      <c r="L40" s="39">
        <f t="shared" si="7"/>
        <v>7520.7606598683906</v>
      </c>
      <c r="M40" s="37">
        <f t="shared" si="8"/>
        <v>6593.7547071167501</v>
      </c>
      <c r="N40" s="38">
        <f t="shared" si="9"/>
        <v>9009.8282436709014</v>
      </c>
      <c r="O40" s="39">
        <f t="shared" si="10"/>
        <v>15041.521319736781</v>
      </c>
      <c r="P40" s="140" t="s">
        <v>85</v>
      </c>
      <c r="Q40" s="140" t="s">
        <v>74</v>
      </c>
      <c r="R40" s="140" t="s">
        <v>74</v>
      </c>
      <c r="S40" s="144"/>
      <c r="T40" s="145"/>
      <c r="U40" s="146"/>
    </row>
    <row r="41" spans="1:21" ht="19.5">
      <c r="A41" s="117">
        <v>33</v>
      </c>
      <c r="B41" s="101">
        <v>43896</v>
      </c>
      <c r="C41" s="102">
        <v>1</v>
      </c>
      <c r="D41" s="103">
        <v>1.27</v>
      </c>
      <c r="E41" s="95">
        <v>1.5</v>
      </c>
      <c r="F41" s="60">
        <v>2</v>
      </c>
      <c r="G41" s="18">
        <f t="shared" si="2"/>
        <v>186503.15947688828</v>
      </c>
      <c r="H41" s="18">
        <f t="shared" si="3"/>
        <v>218643.50417321592</v>
      </c>
      <c r="I41" s="18">
        <f t="shared" si="4"/>
        <v>281677.55591427075</v>
      </c>
      <c r="J41" s="37">
        <f t="shared" si="5"/>
        <v>5389.7454814629118</v>
      </c>
      <c r="K41" s="38">
        <f t="shared" si="6"/>
        <v>6276.8470097573945</v>
      </c>
      <c r="L41" s="39">
        <f t="shared" si="7"/>
        <v>7972.0062994604932</v>
      </c>
      <c r="M41" s="37">
        <f t="shared" si="8"/>
        <v>6844.9767614578977</v>
      </c>
      <c r="N41" s="38">
        <f t="shared" si="9"/>
        <v>9415.2705146360913</v>
      </c>
      <c r="O41" s="39">
        <f t="shared" si="10"/>
        <v>15944.012598920986</v>
      </c>
      <c r="P41" s="140" t="s">
        <v>85</v>
      </c>
      <c r="Q41" s="140" t="s">
        <v>74</v>
      </c>
      <c r="R41" s="140" t="s">
        <v>74</v>
      </c>
      <c r="S41" s="144"/>
      <c r="T41" s="145"/>
      <c r="U41" s="146"/>
    </row>
    <row r="42" spans="1:21" ht="19.5">
      <c r="A42" s="117">
        <v>34</v>
      </c>
      <c r="B42" s="101">
        <v>43885</v>
      </c>
      <c r="C42" s="102">
        <v>2</v>
      </c>
      <c r="D42" s="103">
        <v>1.27</v>
      </c>
      <c r="E42" s="95">
        <v>1.5</v>
      </c>
      <c r="F42" s="59">
        <v>2</v>
      </c>
      <c r="G42" s="18">
        <f t="shared" si="2"/>
        <v>193608.92985295772</v>
      </c>
      <c r="H42" s="18">
        <f t="shared" si="3"/>
        <v>228482.46186101064</v>
      </c>
      <c r="I42" s="18">
        <f t="shared" si="4"/>
        <v>298578.20926912699</v>
      </c>
      <c r="J42" s="37">
        <f t="shared" si="5"/>
        <v>5595.0947843066479</v>
      </c>
      <c r="K42" s="38">
        <f t="shared" si="6"/>
        <v>6559.3051251964771</v>
      </c>
      <c r="L42" s="39">
        <f t="shared" si="7"/>
        <v>8450.3266774281219</v>
      </c>
      <c r="M42" s="37">
        <f>IF(D42="","",J42*D42)</f>
        <v>7105.770376069443</v>
      </c>
      <c r="N42" s="38">
        <f t="shared" si="9"/>
        <v>9838.9576877947147</v>
      </c>
      <c r="O42" s="39">
        <f t="shared" si="10"/>
        <v>16900.653354856244</v>
      </c>
      <c r="P42" s="140" t="s">
        <v>85</v>
      </c>
      <c r="Q42" s="140" t="s">
        <v>74</v>
      </c>
      <c r="R42" s="140" t="s">
        <v>74</v>
      </c>
      <c r="S42" s="144"/>
      <c r="T42" s="145"/>
      <c r="U42" s="146"/>
    </row>
    <row r="43" spans="1:21" ht="19.5">
      <c r="A43" s="118">
        <v>35</v>
      </c>
      <c r="B43" s="101">
        <v>43881</v>
      </c>
      <c r="C43" s="102">
        <v>2</v>
      </c>
      <c r="D43" s="103">
        <v>1.27</v>
      </c>
      <c r="E43" s="95">
        <v>1.5</v>
      </c>
      <c r="F43" s="59">
        <v>-1</v>
      </c>
      <c r="G43" s="18">
        <f>IF(D43="","",G42+M43)</f>
        <v>200985.43008035541</v>
      </c>
      <c r="H43" s="18">
        <f>IF(E43="","",H42+N43)</f>
        <v>238764.17264475612</v>
      </c>
      <c r="I43" s="18">
        <f>IF(F43="","",I42+O43)</f>
        <v>289620.8629910532</v>
      </c>
      <c r="J43" s="37">
        <f t="shared" si="5"/>
        <v>5808.2678955887313</v>
      </c>
      <c r="K43" s="38">
        <f t="shared" si="6"/>
        <v>6854.4738558303188</v>
      </c>
      <c r="L43" s="39">
        <f t="shared" si="7"/>
        <v>8957.34627807381</v>
      </c>
      <c r="M43" s="37">
        <f t="shared" si="8"/>
        <v>7376.5002273976888</v>
      </c>
      <c r="N43" s="38">
        <f t="shared" si="9"/>
        <v>10281.710783745479</v>
      </c>
      <c r="O43" s="39">
        <f t="shared" si="10"/>
        <v>-8957.34627807381</v>
      </c>
      <c r="P43" s="140" t="s">
        <v>85</v>
      </c>
      <c r="Q43" s="140" t="s">
        <v>74</v>
      </c>
      <c r="R43" s="140" t="s">
        <v>75</v>
      </c>
      <c r="S43" s="144"/>
      <c r="T43" s="145"/>
      <c r="U43" s="146"/>
    </row>
    <row r="44" spans="1:21" ht="19.5">
      <c r="A44" s="117">
        <v>36</v>
      </c>
      <c r="B44" s="101">
        <v>43874</v>
      </c>
      <c r="C44" s="102">
        <v>1</v>
      </c>
      <c r="D44" s="103">
        <v>1.27</v>
      </c>
      <c r="E44" s="95">
        <v>1.5</v>
      </c>
      <c r="F44" s="59">
        <v>2</v>
      </c>
      <c r="G44" s="18">
        <f t="shared" ref="G44:G58" si="17">IF(D44="","",G43+M44)</f>
        <v>208642.97496641695</v>
      </c>
      <c r="H44" s="18">
        <f t="shared" ref="H44:H58" si="18">IF(E44="","",H43+N44)</f>
        <v>249508.56041377014</v>
      </c>
      <c r="I44" s="18">
        <f t="shared" ref="I44:I58" si="19">IF(F44="","",I43+O44)</f>
        <v>306998.1147705164</v>
      </c>
      <c r="J44" s="37">
        <f>IF(G43="","",G43*0.03)</f>
        <v>6029.562902410662</v>
      </c>
      <c r="K44" s="38">
        <f t="shared" si="6"/>
        <v>7162.9251793426838</v>
      </c>
      <c r="L44" s="39">
        <f t="shared" si="7"/>
        <v>8688.6258897315965</v>
      </c>
      <c r="M44" s="37">
        <f>IF(D44="","",J44*D44)</f>
        <v>7657.5448860615406</v>
      </c>
      <c r="N44" s="38">
        <f t="shared" si="9"/>
        <v>10744.387769014025</v>
      </c>
      <c r="O44" s="39">
        <f t="shared" si="10"/>
        <v>17377.251779463193</v>
      </c>
      <c r="P44" s="140" t="s">
        <v>85</v>
      </c>
      <c r="Q44" s="140" t="s">
        <v>74</v>
      </c>
      <c r="R44" s="140" t="s">
        <v>74</v>
      </c>
      <c r="S44" s="144"/>
      <c r="T44" s="145"/>
      <c r="U44" s="146"/>
    </row>
    <row r="45" spans="1:21" ht="19.5">
      <c r="A45" s="117">
        <v>37</v>
      </c>
      <c r="B45" s="101">
        <v>43872</v>
      </c>
      <c r="C45" s="102">
        <v>1</v>
      </c>
      <c r="D45" s="103">
        <v>1.27</v>
      </c>
      <c r="E45" s="95">
        <v>1.5</v>
      </c>
      <c r="F45" s="60">
        <v>2</v>
      </c>
      <c r="G45" s="18">
        <f t="shared" si="17"/>
        <v>216592.27231263745</v>
      </c>
      <c r="H45" s="18">
        <f t="shared" si="18"/>
        <v>260736.4456323898</v>
      </c>
      <c r="I45" s="18">
        <f t="shared" si="19"/>
        <v>325418.00165674736</v>
      </c>
      <c r="J45" s="37">
        <f t="shared" si="5"/>
        <v>6259.289248992508</v>
      </c>
      <c r="K45" s="38">
        <f t="shared" si="6"/>
        <v>7485.2568124131039</v>
      </c>
      <c r="L45" s="39">
        <f t="shared" si="7"/>
        <v>9209.9434431154914</v>
      </c>
      <c r="M45" s="37">
        <f t="shared" si="8"/>
        <v>7949.2973462204855</v>
      </c>
      <c r="N45" s="38">
        <f t="shared" si="9"/>
        <v>11227.885218619656</v>
      </c>
      <c r="O45" s="39">
        <f t="shared" si="10"/>
        <v>18419.886886230983</v>
      </c>
      <c r="P45" s="140" t="s">
        <v>85</v>
      </c>
      <c r="Q45" s="140" t="s">
        <v>74</v>
      </c>
      <c r="R45" s="140" t="s">
        <v>74</v>
      </c>
      <c r="S45" s="144"/>
      <c r="T45" s="145"/>
      <c r="U45" s="146"/>
    </row>
    <row r="46" spans="1:21" ht="19.5">
      <c r="A46" s="117">
        <v>38</v>
      </c>
      <c r="B46" s="101">
        <v>43868</v>
      </c>
      <c r="C46" s="102">
        <v>2</v>
      </c>
      <c r="D46" s="103">
        <v>-1</v>
      </c>
      <c r="E46" s="95">
        <v>-1</v>
      </c>
      <c r="F46" s="59">
        <v>-1</v>
      </c>
      <c r="G46" s="18">
        <f t="shared" si="17"/>
        <v>210094.50414325832</v>
      </c>
      <c r="H46" s="18">
        <f t="shared" si="18"/>
        <v>252914.35226341811</v>
      </c>
      <c r="I46" s="18">
        <f t="shared" si="19"/>
        <v>315655.46160704497</v>
      </c>
      <c r="J46" s="37">
        <f t="shared" si="5"/>
        <v>6497.7681693791228</v>
      </c>
      <c r="K46" s="38">
        <f t="shared" si="6"/>
        <v>7822.093368971694</v>
      </c>
      <c r="L46" s="39">
        <f t="shared" si="7"/>
        <v>9762.5400497024202</v>
      </c>
      <c r="M46" s="37">
        <f t="shared" si="8"/>
        <v>-6497.7681693791228</v>
      </c>
      <c r="N46" s="38">
        <f t="shared" si="9"/>
        <v>-7822.093368971694</v>
      </c>
      <c r="O46" s="39">
        <f t="shared" si="10"/>
        <v>-9762.5400497024202</v>
      </c>
      <c r="P46" s="140" t="s">
        <v>89</v>
      </c>
      <c r="Q46" s="140" t="s">
        <v>75</v>
      </c>
      <c r="R46" s="140" t="s">
        <v>75</v>
      </c>
      <c r="S46" s="144"/>
      <c r="T46" s="145"/>
      <c r="U46" s="146"/>
    </row>
    <row r="47" spans="1:21" ht="19.5">
      <c r="A47" s="117">
        <v>39</v>
      </c>
      <c r="B47" s="101">
        <v>43867</v>
      </c>
      <c r="C47" s="102">
        <v>2</v>
      </c>
      <c r="D47" s="103">
        <v>-1</v>
      </c>
      <c r="E47" s="95">
        <v>-1</v>
      </c>
      <c r="F47" s="59">
        <v>-1</v>
      </c>
      <c r="G47" s="18">
        <f t="shared" si="17"/>
        <v>203791.66901896059</v>
      </c>
      <c r="H47" s="18">
        <f t="shared" si="18"/>
        <v>245326.92169551557</v>
      </c>
      <c r="I47" s="18">
        <f t="shared" si="19"/>
        <v>306185.79775883362</v>
      </c>
      <c r="J47" s="37">
        <f t="shared" si="5"/>
        <v>6302.8351242977496</v>
      </c>
      <c r="K47" s="38">
        <f t="shared" si="6"/>
        <v>7587.4305679025429</v>
      </c>
      <c r="L47" s="39">
        <f t="shared" si="7"/>
        <v>9469.6638482113485</v>
      </c>
      <c r="M47" s="37">
        <f t="shared" si="8"/>
        <v>-6302.8351242977496</v>
      </c>
      <c r="N47" s="38">
        <f t="shared" si="9"/>
        <v>-7587.4305679025429</v>
      </c>
      <c r="O47" s="39">
        <f t="shared" si="10"/>
        <v>-9469.6638482113485</v>
      </c>
      <c r="P47" s="140" t="s">
        <v>89</v>
      </c>
      <c r="Q47" s="140" t="s">
        <v>75</v>
      </c>
      <c r="R47" s="140" t="s">
        <v>75</v>
      </c>
      <c r="S47" s="144"/>
      <c r="T47" s="145"/>
      <c r="U47" s="146"/>
    </row>
    <row r="48" spans="1:21" ht="19.5">
      <c r="A48" s="117">
        <v>40</v>
      </c>
      <c r="B48" s="101">
        <v>43852</v>
      </c>
      <c r="C48" s="102">
        <v>1</v>
      </c>
      <c r="D48" s="103">
        <v>1.27</v>
      </c>
      <c r="E48" s="95">
        <v>1.5</v>
      </c>
      <c r="F48" s="60">
        <v>2</v>
      </c>
      <c r="G48" s="18">
        <f t="shared" si="17"/>
        <v>211556.13160858297</v>
      </c>
      <c r="H48" s="18">
        <f t="shared" si="18"/>
        <v>256366.63317181377</v>
      </c>
      <c r="I48" s="18">
        <f t="shared" si="19"/>
        <v>324556.94562436361</v>
      </c>
      <c r="J48" s="37">
        <f t="shared" si="5"/>
        <v>6113.7500705688171</v>
      </c>
      <c r="K48" s="38">
        <f t="shared" si="6"/>
        <v>7359.8076508654667</v>
      </c>
      <c r="L48" s="39">
        <f t="shared" si="7"/>
        <v>9185.5739327650081</v>
      </c>
      <c r="M48" s="37">
        <f t="shared" si="8"/>
        <v>7764.4625896223979</v>
      </c>
      <c r="N48" s="38">
        <f t="shared" si="9"/>
        <v>11039.7114762982</v>
      </c>
      <c r="O48" s="39">
        <f t="shared" si="10"/>
        <v>18371.147865530016</v>
      </c>
      <c r="P48" s="140" t="s">
        <v>85</v>
      </c>
      <c r="Q48" s="140" t="s">
        <v>74</v>
      </c>
      <c r="R48" s="140" t="s">
        <v>74</v>
      </c>
      <c r="S48" s="144"/>
      <c r="T48" s="145"/>
      <c r="U48" s="146"/>
    </row>
    <row r="49" spans="1:21" ht="19.5">
      <c r="A49" s="117">
        <v>41</v>
      </c>
      <c r="B49" s="161">
        <v>43830</v>
      </c>
      <c r="C49" s="102">
        <v>1</v>
      </c>
      <c r="D49" s="103">
        <v>1.27</v>
      </c>
      <c r="E49" s="95">
        <v>1.5</v>
      </c>
      <c r="F49" s="60">
        <v>2</v>
      </c>
      <c r="G49" s="18">
        <f t="shared" si="17"/>
        <v>219616.42022286999</v>
      </c>
      <c r="H49" s="18">
        <f t="shared" si="18"/>
        <v>267903.13166454539</v>
      </c>
      <c r="I49" s="18">
        <f t="shared" si="19"/>
        <v>344030.36236182542</v>
      </c>
      <c r="J49" s="37">
        <f t="shared" si="5"/>
        <v>6346.6839482574887</v>
      </c>
      <c r="K49" s="38">
        <f t="shared" si="6"/>
        <v>7690.998995154413</v>
      </c>
      <c r="L49" s="39">
        <f t="shared" si="7"/>
        <v>9736.7083687309078</v>
      </c>
      <c r="M49" s="37">
        <f t="shared" si="8"/>
        <v>8060.2886142870111</v>
      </c>
      <c r="N49" s="38">
        <f t="shared" si="9"/>
        <v>11536.49849273162</v>
      </c>
      <c r="O49" s="39">
        <f t="shared" si="10"/>
        <v>19473.416737461816</v>
      </c>
      <c r="P49" s="140" t="s">
        <v>85</v>
      </c>
      <c r="Q49" s="140" t="s">
        <v>74</v>
      </c>
      <c r="R49" s="140" t="s">
        <v>74</v>
      </c>
      <c r="S49" s="144"/>
      <c r="T49" s="145"/>
      <c r="U49" s="146"/>
    </row>
    <row r="50" spans="1:21" ht="19.5">
      <c r="A50" s="117">
        <v>42</v>
      </c>
      <c r="B50" s="101">
        <v>44184</v>
      </c>
      <c r="C50" s="102">
        <v>2</v>
      </c>
      <c r="D50" s="103">
        <v>1.27</v>
      </c>
      <c r="E50" s="95">
        <v>1.5</v>
      </c>
      <c r="F50" s="59">
        <v>2</v>
      </c>
      <c r="G50" s="18">
        <f t="shared" si="17"/>
        <v>227983.80583336134</v>
      </c>
      <c r="H50" s="18">
        <f t="shared" si="18"/>
        <v>279958.77258944995</v>
      </c>
      <c r="I50" s="18">
        <f t="shared" si="19"/>
        <v>364672.18410353496</v>
      </c>
      <c r="J50" s="37">
        <f t="shared" si="5"/>
        <v>6588.492606686099</v>
      </c>
      <c r="K50" s="38">
        <f t="shared" si="6"/>
        <v>8037.0939499363612</v>
      </c>
      <c r="L50" s="39">
        <f t="shared" si="7"/>
        <v>10320.910870854763</v>
      </c>
      <c r="M50" s="37">
        <f t="shared" si="8"/>
        <v>8367.3856104913466</v>
      </c>
      <c r="N50" s="38">
        <f t="shared" si="9"/>
        <v>12055.640924904543</v>
      </c>
      <c r="O50" s="39">
        <f t="shared" si="10"/>
        <v>20641.821741709526</v>
      </c>
      <c r="P50" s="140" t="s">
        <v>85</v>
      </c>
      <c r="Q50" s="140" t="s">
        <v>74</v>
      </c>
      <c r="R50" s="140" t="s">
        <v>74</v>
      </c>
      <c r="S50" s="144"/>
      <c r="T50" s="145"/>
      <c r="U50" s="146"/>
    </row>
    <row r="51" spans="1:21" ht="19.5">
      <c r="A51" s="117">
        <v>43</v>
      </c>
      <c r="B51" s="101">
        <v>44183</v>
      </c>
      <c r="C51" s="102">
        <v>2</v>
      </c>
      <c r="D51" s="103">
        <v>-1</v>
      </c>
      <c r="E51" s="95">
        <v>-1</v>
      </c>
      <c r="F51" s="59">
        <v>-1</v>
      </c>
      <c r="G51" s="18">
        <f t="shared" si="17"/>
        <v>221144.29165836051</v>
      </c>
      <c r="H51" s="18">
        <f t="shared" si="18"/>
        <v>271560.00941176643</v>
      </c>
      <c r="I51" s="18">
        <f t="shared" si="19"/>
        <v>353732.01858042891</v>
      </c>
      <c r="J51" s="37">
        <f t="shared" si="5"/>
        <v>6839.5141750008397</v>
      </c>
      <c r="K51" s="38">
        <f t="shared" si="6"/>
        <v>8398.7631776834987</v>
      </c>
      <c r="L51" s="39">
        <f t="shared" si="7"/>
        <v>10940.165523106049</v>
      </c>
      <c r="M51" s="37">
        <f t="shared" si="8"/>
        <v>-6839.5141750008397</v>
      </c>
      <c r="N51" s="38">
        <f t="shared" si="9"/>
        <v>-8398.7631776834987</v>
      </c>
      <c r="O51" s="39">
        <f t="shared" si="10"/>
        <v>-10940.165523106049</v>
      </c>
      <c r="P51" s="140" t="s">
        <v>75</v>
      </c>
      <c r="Q51" s="140" t="s">
        <v>75</v>
      </c>
      <c r="R51" s="140" t="s">
        <v>75</v>
      </c>
      <c r="S51" s="144"/>
      <c r="T51" s="145"/>
      <c r="U51" s="146"/>
    </row>
    <row r="52" spans="1:21" ht="19.5">
      <c r="A52" s="117">
        <v>44</v>
      </c>
      <c r="B52" s="101">
        <v>44170</v>
      </c>
      <c r="C52" s="102">
        <v>1</v>
      </c>
      <c r="D52" s="103">
        <v>-1</v>
      </c>
      <c r="E52" s="95">
        <v>-1</v>
      </c>
      <c r="F52" s="59">
        <v>-1</v>
      </c>
      <c r="G52" s="18">
        <f t="shared" si="17"/>
        <v>214509.96290860968</v>
      </c>
      <c r="H52" s="18">
        <f t="shared" si="18"/>
        <v>263413.20912941342</v>
      </c>
      <c r="I52" s="18">
        <f t="shared" si="19"/>
        <v>343120.05802301603</v>
      </c>
      <c r="J52" s="37">
        <f t="shared" si="5"/>
        <v>6634.3287497508154</v>
      </c>
      <c r="K52" s="38">
        <f t="shared" si="6"/>
        <v>8146.8002823529923</v>
      </c>
      <c r="L52" s="39">
        <f t="shared" si="7"/>
        <v>10611.960557412867</v>
      </c>
      <c r="M52" s="37">
        <f t="shared" si="8"/>
        <v>-6634.3287497508154</v>
      </c>
      <c r="N52" s="38">
        <f t="shared" si="9"/>
        <v>-8146.8002823529923</v>
      </c>
      <c r="O52" s="39">
        <f t="shared" si="10"/>
        <v>-10611.960557412867</v>
      </c>
      <c r="P52" s="140" t="s">
        <v>75</v>
      </c>
      <c r="Q52" s="140" t="s">
        <v>75</v>
      </c>
      <c r="R52" s="140" t="s">
        <v>75</v>
      </c>
      <c r="S52" s="144"/>
      <c r="T52" s="145"/>
      <c r="U52" s="146"/>
    </row>
    <row r="53" spans="1:21" ht="19.5">
      <c r="A53" s="117">
        <v>45</v>
      </c>
      <c r="B53" s="101">
        <v>44147</v>
      </c>
      <c r="C53" s="102">
        <v>2</v>
      </c>
      <c r="D53" s="103">
        <v>1.27</v>
      </c>
      <c r="E53" s="95">
        <v>1.5</v>
      </c>
      <c r="F53" s="60">
        <v>2</v>
      </c>
      <c r="G53" s="18">
        <f t="shared" si="17"/>
        <v>222682.79249542771</v>
      </c>
      <c r="H53" s="18">
        <f t="shared" si="18"/>
        <v>275266.80354023702</v>
      </c>
      <c r="I53" s="18">
        <f t="shared" si="19"/>
        <v>363707.26150439697</v>
      </c>
      <c r="J53" s="37">
        <f t="shared" si="5"/>
        <v>6435.2988872582901</v>
      </c>
      <c r="K53" s="38">
        <f t="shared" si="6"/>
        <v>7902.3962738824021</v>
      </c>
      <c r="L53" s="39">
        <f t="shared" si="7"/>
        <v>10293.601740690481</v>
      </c>
      <c r="M53" s="37">
        <f t="shared" si="8"/>
        <v>8172.8295868180285</v>
      </c>
      <c r="N53" s="38">
        <f t="shared" si="9"/>
        <v>11853.594410823604</v>
      </c>
      <c r="O53" s="39">
        <f t="shared" si="10"/>
        <v>20587.203481380962</v>
      </c>
      <c r="P53" s="140" t="s">
        <v>85</v>
      </c>
      <c r="Q53" s="140" t="s">
        <v>74</v>
      </c>
      <c r="R53" s="140" t="s">
        <v>74</v>
      </c>
      <c r="S53" s="144"/>
      <c r="T53" s="145"/>
      <c r="U53" s="146"/>
    </row>
    <row r="54" spans="1:21" ht="19.5">
      <c r="A54" s="117">
        <v>46</v>
      </c>
      <c r="B54" s="101">
        <v>44146</v>
      </c>
      <c r="C54" s="102">
        <v>1</v>
      </c>
      <c r="D54" s="103">
        <v>1.27</v>
      </c>
      <c r="E54" s="95">
        <v>1.5</v>
      </c>
      <c r="F54" s="60">
        <v>2</v>
      </c>
      <c r="G54" s="18">
        <f t="shared" si="17"/>
        <v>231167.00688950351</v>
      </c>
      <c r="H54" s="18">
        <f t="shared" si="18"/>
        <v>287653.80969954771</v>
      </c>
      <c r="I54" s="18">
        <f t="shared" si="19"/>
        <v>385529.69719466078</v>
      </c>
      <c r="J54" s="37">
        <f t="shared" si="5"/>
        <v>6680.4837748628315</v>
      </c>
      <c r="K54" s="38">
        <f t="shared" si="6"/>
        <v>8258.0041062071105</v>
      </c>
      <c r="L54" s="39">
        <f t="shared" si="7"/>
        <v>10911.217845131909</v>
      </c>
      <c r="M54" s="37">
        <f t="shared" si="8"/>
        <v>8484.214394075796</v>
      </c>
      <c r="N54" s="38">
        <f t="shared" si="9"/>
        <v>12387.006159310666</v>
      </c>
      <c r="O54" s="39">
        <f t="shared" si="10"/>
        <v>21822.435690263817</v>
      </c>
      <c r="P54" s="140" t="s">
        <v>85</v>
      </c>
      <c r="Q54" s="140" t="s">
        <v>74</v>
      </c>
      <c r="R54" s="140" t="s">
        <v>74</v>
      </c>
      <c r="S54" s="144"/>
      <c r="T54" s="145"/>
      <c r="U54" s="146"/>
    </row>
    <row r="55" spans="1:21" ht="19.5">
      <c r="A55" s="117">
        <v>47</v>
      </c>
      <c r="B55" s="101">
        <v>44143</v>
      </c>
      <c r="C55" s="102">
        <v>2</v>
      </c>
      <c r="D55" s="103">
        <v>-1</v>
      </c>
      <c r="E55" s="95">
        <v>-1</v>
      </c>
      <c r="F55" s="59">
        <v>-1</v>
      </c>
      <c r="G55" s="18">
        <f t="shared" si="17"/>
        <v>224231.9966828184</v>
      </c>
      <c r="H55" s="18">
        <f t="shared" si="18"/>
        <v>279024.19540856127</v>
      </c>
      <c r="I55" s="18">
        <f t="shared" si="19"/>
        <v>373963.80627882096</v>
      </c>
      <c r="J55" s="37">
        <f t="shared" si="5"/>
        <v>6935.010206685105</v>
      </c>
      <c r="K55" s="38">
        <f t="shared" si="6"/>
        <v>8629.6142909864302</v>
      </c>
      <c r="L55" s="39">
        <f t="shared" si="7"/>
        <v>11565.890915839824</v>
      </c>
      <c r="M55" s="37">
        <f t="shared" si="8"/>
        <v>-6935.010206685105</v>
      </c>
      <c r="N55" s="38">
        <f t="shared" si="9"/>
        <v>-8629.6142909864302</v>
      </c>
      <c r="O55" s="39">
        <f t="shared" si="10"/>
        <v>-11565.890915839824</v>
      </c>
      <c r="P55" s="140" t="s">
        <v>85</v>
      </c>
      <c r="Q55" s="140" t="s">
        <v>74</v>
      </c>
      <c r="R55" s="140" t="s">
        <v>75</v>
      </c>
      <c r="S55" s="144"/>
      <c r="T55" s="145"/>
      <c r="U55" s="146"/>
    </row>
    <row r="56" spans="1:21" ht="19.5">
      <c r="A56" s="117">
        <v>48</v>
      </c>
      <c r="B56" s="101">
        <v>44139</v>
      </c>
      <c r="C56" s="102">
        <v>2</v>
      </c>
      <c r="D56" s="103">
        <v>1.27</v>
      </c>
      <c r="E56" s="95">
        <v>1.5</v>
      </c>
      <c r="F56" s="60">
        <v>2</v>
      </c>
      <c r="G56" s="18">
        <f t="shared" si="17"/>
        <v>232775.23575643377</v>
      </c>
      <c r="H56" s="18">
        <f t="shared" si="18"/>
        <v>291580.28420194652</v>
      </c>
      <c r="I56" s="18">
        <f t="shared" si="19"/>
        <v>396401.63465555024</v>
      </c>
      <c r="J56" s="37">
        <f t="shared" si="5"/>
        <v>6726.9599004845513</v>
      </c>
      <c r="K56" s="38">
        <f t="shared" si="6"/>
        <v>8370.725862256837</v>
      </c>
      <c r="L56" s="39">
        <f t="shared" si="7"/>
        <v>11218.914188364628</v>
      </c>
      <c r="M56" s="37">
        <f t="shared" si="8"/>
        <v>8543.2390736153811</v>
      </c>
      <c r="N56" s="38">
        <f t="shared" si="9"/>
        <v>12556.088793385255</v>
      </c>
      <c r="O56" s="39">
        <f t="shared" si="10"/>
        <v>22437.828376729256</v>
      </c>
      <c r="P56" s="140" t="s">
        <v>85</v>
      </c>
      <c r="Q56" s="140" t="s">
        <v>74</v>
      </c>
      <c r="R56" s="140" t="s">
        <v>74</v>
      </c>
      <c r="S56" s="144"/>
      <c r="T56" s="145"/>
      <c r="U56" s="146"/>
    </row>
    <row r="57" spans="1:21" ht="19.5">
      <c r="A57" s="117">
        <v>49</v>
      </c>
      <c r="B57" s="101">
        <v>44122</v>
      </c>
      <c r="C57" s="102">
        <v>1</v>
      </c>
      <c r="D57" s="103">
        <v>1.27</v>
      </c>
      <c r="E57" s="95">
        <v>1.5</v>
      </c>
      <c r="F57" s="59">
        <v>2</v>
      </c>
      <c r="G57" s="18">
        <f t="shared" si="17"/>
        <v>241643.97223875389</v>
      </c>
      <c r="H57" s="18">
        <f t="shared" si="18"/>
        <v>304701.3969910341</v>
      </c>
      <c r="I57" s="18">
        <f t="shared" si="19"/>
        <v>420185.73273488326</v>
      </c>
      <c r="J57" s="37">
        <f t="shared" si="5"/>
        <v>6983.2570726930126</v>
      </c>
      <c r="K57" s="38">
        <f t="shared" si="6"/>
        <v>8747.4085260583961</v>
      </c>
      <c r="L57" s="39">
        <f t="shared" si="7"/>
        <v>11892.049039666506</v>
      </c>
      <c r="M57" s="37">
        <f t="shared" si="8"/>
        <v>8868.736482320126</v>
      </c>
      <c r="N57" s="38">
        <f t="shared" si="9"/>
        <v>13121.112789087594</v>
      </c>
      <c r="O57" s="39">
        <f t="shared" si="10"/>
        <v>23784.098079333013</v>
      </c>
      <c r="P57" s="140" t="s">
        <v>85</v>
      </c>
      <c r="Q57" s="140" t="s">
        <v>74</v>
      </c>
      <c r="R57" s="140" t="s">
        <v>74</v>
      </c>
      <c r="S57" s="144"/>
      <c r="T57" s="145"/>
      <c r="U57" s="146"/>
    </row>
    <row r="58" spans="1:21" ht="20.25" thickBot="1">
      <c r="A58" s="6">
        <v>50</v>
      </c>
      <c r="B58" s="120">
        <v>43753</v>
      </c>
      <c r="C58" s="102">
        <v>1</v>
      </c>
      <c r="D58" s="104">
        <v>1.27</v>
      </c>
      <c r="E58" s="105">
        <v>1.5</v>
      </c>
      <c r="F58" s="162">
        <v>2</v>
      </c>
      <c r="G58" s="18">
        <f t="shared" si="17"/>
        <v>250850.60758105043</v>
      </c>
      <c r="H58" s="18">
        <f t="shared" si="18"/>
        <v>318412.95985563064</v>
      </c>
      <c r="I58" s="18">
        <f t="shared" si="19"/>
        <v>445396.87669897627</v>
      </c>
      <c r="J58" s="37">
        <f t="shared" si="5"/>
        <v>7249.3191671626164</v>
      </c>
      <c r="K58" s="38">
        <f t="shared" si="6"/>
        <v>9141.0419097310223</v>
      </c>
      <c r="L58" s="39">
        <f t="shared" si="7"/>
        <v>12605.571982046498</v>
      </c>
      <c r="M58" s="37">
        <f t="shared" si="8"/>
        <v>9206.6353422965221</v>
      </c>
      <c r="N58" s="38">
        <f t="shared" si="9"/>
        <v>13711.562864596533</v>
      </c>
      <c r="O58" s="39">
        <f t="shared" si="10"/>
        <v>25211.143964092997</v>
      </c>
      <c r="P58" s="140" t="s">
        <v>85</v>
      </c>
      <c r="Q58" s="140" t="s">
        <v>74</v>
      </c>
      <c r="R58" s="140" t="s">
        <v>74</v>
      </c>
      <c r="S58" s="147"/>
      <c r="T58" s="148"/>
      <c r="U58" s="149"/>
    </row>
    <row r="59" spans="1:21" ht="19.5" thickBot="1">
      <c r="A59" s="6"/>
      <c r="B59" s="173" t="s">
        <v>5</v>
      </c>
      <c r="C59" s="174"/>
      <c r="D59" s="4">
        <f>COUNTIF(D9:D58,1.27)</f>
        <v>36</v>
      </c>
      <c r="E59" s="4">
        <f>COUNTIF(E9:E58,1.5)</f>
        <v>36</v>
      </c>
      <c r="F59" s="5">
        <f>COUNTIF(F9:F58,2)</f>
        <v>34</v>
      </c>
      <c r="G59" s="49">
        <f>MAX(G8:G58)</f>
        <v>250850.60758105043</v>
      </c>
      <c r="H59" s="50">
        <f>MAX(H8:H58)</f>
        <v>318412.95985563064</v>
      </c>
      <c r="I59" s="51">
        <f>MAX(I8:I58)</f>
        <v>445396.87669897627</v>
      </c>
      <c r="J59" s="46" t="s">
        <v>31</v>
      </c>
      <c r="K59" s="47">
        <f>ABS(B58-B9)</f>
        <v>415</v>
      </c>
      <c r="L59" s="48" t="s">
        <v>32</v>
      </c>
      <c r="M59" s="6"/>
      <c r="N59" s="3"/>
      <c r="O59" s="3"/>
      <c r="P59" s="175" t="s">
        <v>76</v>
      </c>
      <c r="Q59" s="175"/>
      <c r="R59" s="175"/>
      <c r="S59" s="175" t="s">
        <v>76</v>
      </c>
      <c r="T59" s="175"/>
      <c r="U59" s="175"/>
    </row>
    <row r="60" spans="1:21" ht="19.5" thickBot="1">
      <c r="A60" s="6"/>
      <c r="B60" s="167" t="s">
        <v>6</v>
      </c>
      <c r="C60" s="168"/>
      <c r="D60" s="4">
        <f>COUNTIF(D9:D58,-1)</f>
        <v>14</v>
      </c>
      <c r="E60" s="4">
        <f>COUNTIF(E9:E58,-1)</f>
        <v>14</v>
      </c>
      <c r="F60" s="5">
        <f>COUNTIF(F9:F58,-1)</f>
        <v>16</v>
      </c>
      <c r="G60" s="165" t="s">
        <v>30</v>
      </c>
      <c r="H60" s="166"/>
      <c r="I60" s="172"/>
      <c r="J60" s="165" t="s">
        <v>33</v>
      </c>
      <c r="K60" s="166"/>
      <c r="L60" s="172"/>
      <c r="M60" s="6"/>
      <c r="N60" s="3"/>
      <c r="O60" s="3"/>
      <c r="P60" s="150">
        <f>COUNTIF(P9:P58,"○")</f>
        <v>37</v>
      </c>
      <c r="Q60" s="151">
        <f t="shared" ref="Q60:U60" si="20">COUNTIF(Q9:Q58,"○")</f>
        <v>37</v>
      </c>
      <c r="R60" s="152">
        <f t="shared" si="20"/>
        <v>34</v>
      </c>
      <c r="S60" s="150">
        <f t="shared" si="20"/>
        <v>0</v>
      </c>
      <c r="T60" s="151">
        <f t="shared" si="20"/>
        <v>0</v>
      </c>
      <c r="U60" s="152">
        <f t="shared" si="20"/>
        <v>0</v>
      </c>
    </row>
    <row r="61" spans="1:21" ht="19.5" thickBot="1">
      <c r="A61" s="6"/>
      <c r="B61" s="167" t="s">
        <v>35</v>
      </c>
      <c r="C61" s="168"/>
      <c r="D61" s="4">
        <f>COUNTIF(D9:D58,0)</f>
        <v>0</v>
      </c>
      <c r="E61" s="4">
        <f>COUNTIF(E9:E58,0)</f>
        <v>0</v>
      </c>
      <c r="F61" s="4">
        <f>COUNTIF(F9:F58,0)</f>
        <v>0</v>
      </c>
      <c r="G61" s="55">
        <f>G59/G8</f>
        <v>2.5085060758105042</v>
      </c>
      <c r="H61" s="56">
        <f>H59/H8</f>
        <v>3.1841295985563063</v>
      </c>
      <c r="I61" s="57">
        <f>I59/I8</f>
        <v>4.453968766989763</v>
      </c>
      <c r="J61" s="44">
        <f>(G61-100%)*30/K59</f>
        <v>0.10904863198630151</v>
      </c>
      <c r="K61" s="44">
        <f>(H61-100%)*30/K59</f>
        <v>0.15788888664262457</v>
      </c>
      <c r="L61" s="45">
        <f>(I61-100%)*30/K59</f>
        <v>0.24968448917998287</v>
      </c>
      <c r="M61" s="7"/>
      <c r="N61" s="2"/>
      <c r="O61" s="2"/>
      <c r="P61" s="175" t="s">
        <v>77</v>
      </c>
      <c r="Q61" s="175"/>
      <c r="R61" s="175"/>
      <c r="S61" s="175" t="s">
        <v>77</v>
      </c>
      <c r="T61" s="175"/>
      <c r="U61" s="175"/>
    </row>
    <row r="62" spans="1:21" ht="19.5" thickBot="1">
      <c r="A62" s="3"/>
      <c r="B62" s="165" t="s">
        <v>4</v>
      </c>
      <c r="C62" s="166"/>
      <c r="D62" s="58">
        <f>D59/(D59+D60+D61)</f>
        <v>0.72</v>
      </c>
      <c r="E62" s="53">
        <f>E59/(E59+E60+E61)</f>
        <v>0.72</v>
      </c>
      <c r="F62" s="54">
        <f>F59/(F59+F60+F61)</f>
        <v>0.68</v>
      </c>
      <c r="P62" s="153">
        <f>P60/(COUNTIF(P9:P58,"○")+COUNTIF(P9:P58,"×"))</f>
        <v>0.74</v>
      </c>
      <c r="Q62" s="154">
        <f t="shared" ref="Q62:U62" si="21">Q60/(COUNTIF(Q9:Q58,"○")+COUNTIF(Q9:Q58,"×"))</f>
        <v>0.74</v>
      </c>
      <c r="R62" s="155">
        <f t="shared" si="21"/>
        <v>0.68</v>
      </c>
      <c r="S62" s="153" t="e">
        <f t="shared" si="21"/>
        <v>#DIV/0!</v>
      </c>
      <c r="T62" s="154" t="e">
        <f t="shared" si="21"/>
        <v>#DIV/0!</v>
      </c>
      <c r="U62" s="155" t="e">
        <f t="shared" si="21"/>
        <v>#DIV/0!</v>
      </c>
    </row>
    <row r="64" spans="1:21">
      <c r="D64" s="52"/>
      <c r="E64" s="52"/>
      <c r="F64" s="52"/>
    </row>
  </sheetData>
  <mergeCells count="19">
    <mergeCell ref="P61:R61"/>
    <mergeCell ref="S59:U59"/>
    <mergeCell ref="S61:U61"/>
    <mergeCell ref="P6:R6"/>
    <mergeCell ref="S6:U6"/>
    <mergeCell ref="P8:R8"/>
    <mergeCell ref="S8:U8"/>
    <mergeCell ref="P59:R59"/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dataValidations count="5">
    <dataValidation type="list" allowBlank="1" showInputMessage="1" showErrorMessage="1" sqref="C9:C58">
      <formula1>"1,2"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F9:F58">
      <formula1>"2,-1"</formula1>
    </dataValidation>
    <dataValidation type="list" allowBlank="1" showInputMessage="1" showErrorMessage="1" sqref="P9:U58">
      <formula1>"○,×,－"</formula1>
    </dataValidation>
  </dataValidations>
  <pageMargins left="0.7" right="0.7" top="0.75" bottom="0.75" header="0.3" footer="0.3"/>
  <pageSetup paperSize="9" orientation="portrait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21"/>
  <sheetViews>
    <sheetView zoomScale="70" zoomScaleNormal="70" workbookViewId="0">
      <selection activeCell="B1721" sqref="B1721"/>
    </sheetView>
  </sheetViews>
  <sheetFormatPr defaultColWidth="8.125" defaultRowHeight="17.25"/>
  <cols>
    <col min="1" max="1" width="6.125" style="139" customWidth="1"/>
    <col min="2" max="2" width="8.125" style="156" customWidth="1"/>
    <col min="3" max="16384" width="8.125" style="157"/>
  </cols>
  <sheetData>
    <row r="1" spans="1:2">
      <c r="A1" s="139">
        <v>1</v>
      </c>
    </row>
    <row r="3" spans="1:2">
      <c r="B3" s="158"/>
    </row>
    <row r="4" spans="1:2">
      <c r="B4" s="159"/>
    </row>
    <row r="35" spans="1:1">
      <c r="A35" s="139">
        <v>2</v>
      </c>
    </row>
    <row r="52" spans="2:2">
      <c r="B52" s="158"/>
    </row>
    <row r="53" spans="2:2">
      <c r="B53" s="159"/>
    </row>
    <row r="69" spans="1:1">
      <c r="A69" s="139">
        <v>3</v>
      </c>
    </row>
    <row r="101" spans="1:2">
      <c r="B101" s="158"/>
    </row>
    <row r="102" spans="1:2">
      <c r="B102" s="159"/>
    </row>
    <row r="103" spans="1:2">
      <c r="A103" s="139">
        <v>4</v>
      </c>
    </row>
    <row r="137" spans="1:1">
      <c r="A137" s="139">
        <v>5</v>
      </c>
    </row>
    <row r="151" spans="2:2">
      <c r="B151" s="158"/>
    </row>
    <row r="152" spans="2:2">
      <c r="B152" s="159"/>
    </row>
    <row r="171" spans="1:1">
      <c r="A171" s="139">
        <v>6</v>
      </c>
    </row>
    <row r="200" spans="1:2">
      <c r="B200" s="158"/>
    </row>
    <row r="201" spans="1:2">
      <c r="B201" s="159"/>
    </row>
    <row r="205" spans="1:2">
      <c r="A205" s="139">
        <v>7</v>
      </c>
    </row>
    <row r="239" spans="1:1">
      <c r="A239" s="139">
        <v>8</v>
      </c>
    </row>
    <row r="249" spans="2:2">
      <c r="B249" s="158"/>
    </row>
    <row r="250" spans="2:2">
      <c r="B250" s="159"/>
    </row>
    <row r="273" spans="1:1">
      <c r="A273" s="139">
        <v>9</v>
      </c>
    </row>
    <row r="298" spans="2:2">
      <c r="B298" s="158"/>
    </row>
    <row r="299" spans="2:2">
      <c r="B299" s="159"/>
    </row>
    <row r="307" spans="1:1">
      <c r="A307" s="139">
        <v>10</v>
      </c>
    </row>
    <row r="341" spans="1:2">
      <c r="A341" s="139">
        <v>11</v>
      </c>
    </row>
    <row r="347" spans="1:2">
      <c r="B347" s="158"/>
    </row>
    <row r="348" spans="1:2">
      <c r="B348" s="159"/>
    </row>
    <row r="375" spans="1:1">
      <c r="A375" s="139">
        <v>12</v>
      </c>
    </row>
    <row r="396" spans="2:2">
      <c r="B396" s="158"/>
    </row>
    <row r="397" spans="2:2">
      <c r="B397" s="159"/>
    </row>
    <row r="409" spans="1:1">
      <c r="A409" s="139">
        <v>13</v>
      </c>
    </row>
    <row r="443" spans="1:2">
      <c r="A443" s="139">
        <v>14</v>
      </c>
    </row>
    <row r="445" spans="1:2">
      <c r="B445" s="158"/>
    </row>
    <row r="446" spans="1:2">
      <c r="B446" s="159"/>
    </row>
    <row r="477" spans="1:1">
      <c r="A477" s="139">
        <v>15</v>
      </c>
    </row>
    <row r="494" spans="2:2">
      <c r="B494" s="158"/>
    </row>
    <row r="495" spans="2:2">
      <c r="B495" s="159"/>
    </row>
    <row r="511" spans="1:1">
      <c r="A511" s="139">
        <v>16</v>
      </c>
    </row>
    <row r="543" spans="2:2">
      <c r="B543" s="158"/>
    </row>
    <row r="544" spans="2:2">
      <c r="B544" s="159"/>
    </row>
    <row r="545" spans="1:1">
      <c r="A545" s="139">
        <v>17</v>
      </c>
    </row>
    <row r="579" spans="1:2">
      <c r="A579" s="139">
        <v>18</v>
      </c>
    </row>
    <row r="592" spans="1:2">
      <c r="B592" s="158"/>
    </row>
    <row r="593" spans="2:2">
      <c r="B593" s="159"/>
    </row>
    <row r="613" spans="1:1">
      <c r="A613" s="139">
        <v>19</v>
      </c>
    </row>
    <row r="641" spans="1:2">
      <c r="B641" s="158"/>
    </row>
    <row r="642" spans="1:2">
      <c r="B642" s="159"/>
    </row>
    <row r="647" spans="1:2">
      <c r="A647" s="139">
        <v>20</v>
      </c>
    </row>
    <row r="681" spans="1:1">
      <c r="A681" s="139">
        <v>21</v>
      </c>
    </row>
    <row r="690" spans="2:2">
      <c r="B690" s="158"/>
    </row>
    <row r="691" spans="2:2">
      <c r="B691" s="159"/>
    </row>
    <row r="715" spans="1:1">
      <c r="A715" s="139">
        <v>22</v>
      </c>
    </row>
    <row r="749" spans="1:1">
      <c r="A749" s="139">
        <v>23</v>
      </c>
    </row>
    <row r="783" spans="1:1">
      <c r="A783" s="139">
        <v>24</v>
      </c>
    </row>
    <row r="817" spans="1:1">
      <c r="A817" s="139">
        <v>25</v>
      </c>
    </row>
    <row r="851" spans="1:1">
      <c r="A851" s="139">
        <v>26</v>
      </c>
    </row>
    <row r="885" spans="1:1">
      <c r="A885" s="139">
        <v>27</v>
      </c>
    </row>
    <row r="919" spans="1:1">
      <c r="A919" s="139">
        <v>28</v>
      </c>
    </row>
    <row r="953" spans="1:1">
      <c r="A953" s="139">
        <v>29</v>
      </c>
    </row>
    <row r="987" spans="1:1">
      <c r="A987" s="139">
        <v>30</v>
      </c>
    </row>
    <row r="1021" spans="1:1">
      <c r="A1021" s="139">
        <v>31</v>
      </c>
    </row>
    <row r="1055" spans="1:1">
      <c r="A1055" s="139">
        <v>32</v>
      </c>
    </row>
    <row r="1089" spans="1:1">
      <c r="A1089" s="139">
        <v>33</v>
      </c>
    </row>
    <row r="1123" spans="1:1">
      <c r="A1123" s="139">
        <v>34</v>
      </c>
    </row>
    <row r="1157" spans="1:1">
      <c r="A1157" s="139">
        <v>35</v>
      </c>
    </row>
    <row r="1191" spans="1:1">
      <c r="A1191" s="139">
        <v>36</v>
      </c>
    </row>
    <row r="1229" spans="1:1">
      <c r="A1229" s="139">
        <v>37</v>
      </c>
    </row>
    <row r="1266" spans="1:1">
      <c r="A1266" s="139">
        <v>38</v>
      </c>
    </row>
    <row r="1293" spans="1:1">
      <c r="A1293" s="139">
        <v>39</v>
      </c>
    </row>
    <row r="1304" spans="1:1">
      <c r="A1304" s="139">
        <v>39</v>
      </c>
    </row>
    <row r="1342" spans="1:1">
      <c r="A1342" s="139">
        <v>40</v>
      </c>
    </row>
    <row r="1380" spans="1:1">
      <c r="A1380" s="139">
        <v>41</v>
      </c>
    </row>
    <row r="1418" spans="1:1">
      <c r="A1418" s="139">
        <v>42</v>
      </c>
    </row>
    <row r="1456" spans="1:1">
      <c r="A1456" s="139">
        <v>43</v>
      </c>
    </row>
    <row r="1494" spans="1:1">
      <c r="A1494" s="139">
        <v>44</v>
      </c>
    </row>
    <row r="1532" spans="1:1">
      <c r="A1532" s="139">
        <v>45</v>
      </c>
    </row>
    <row r="1570" spans="1:1">
      <c r="A1570" s="139">
        <v>46</v>
      </c>
    </row>
    <row r="1608" spans="1:1">
      <c r="A1608" s="139">
        <v>47</v>
      </c>
    </row>
    <row r="1645" spans="1:1">
      <c r="A1645" s="139">
        <v>48</v>
      </c>
    </row>
    <row r="1683" spans="1:1">
      <c r="A1683" s="139">
        <v>49</v>
      </c>
    </row>
    <row r="1721" spans="1:1">
      <c r="A1721" s="139">
        <v>50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zoomScale="145" zoomScaleSheetLayoutView="100" workbookViewId="0">
      <selection activeCell="L27" sqref="L27"/>
    </sheetView>
  </sheetViews>
  <sheetFormatPr defaultColWidth="8.125" defaultRowHeight="13.5"/>
  <cols>
    <col min="1" max="11" width="8.125" style="42"/>
    <col min="12" max="13" width="3.75" style="42" customWidth="1"/>
    <col min="14" max="16384" width="8.125" style="42"/>
  </cols>
  <sheetData>
    <row r="1" spans="1:16">
      <c r="A1" s="42" t="s">
        <v>26</v>
      </c>
    </row>
    <row r="2" spans="1:16">
      <c r="A2" s="179" t="s">
        <v>90</v>
      </c>
      <c r="B2" s="180"/>
      <c r="C2" s="180"/>
      <c r="D2" s="180"/>
      <c r="E2" s="180"/>
      <c r="F2" s="180"/>
      <c r="G2" s="180"/>
      <c r="H2" s="180"/>
      <c r="I2" s="180"/>
      <c r="J2" s="180"/>
      <c r="K2" s="92"/>
      <c r="L2" s="92"/>
    </row>
    <row r="3" spans="1:16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92"/>
      <c r="L3" s="92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92"/>
      <c r="L4" s="92"/>
    </row>
    <row r="5" spans="1:16">
      <c r="A5" s="180"/>
      <c r="B5" s="180"/>
      <c r="C5" s="180"/>
      <c r="D5" s="180"/>
      <c r="E5" s="180"/>
      <c r="F5" s="180"/>
      <c r="G5" s="180"/>
      <c r="H5" s="180"/>
      <c r="I5" s="180"/>
      <c r="J5" s="180"/>
      <c r="K5" s="92"/>
      <c r="L5" s="92"/>
    </row>
    <row r="6" spans="1:16">
      <c r="A6" s="180"/>
      <c r="B6" s="180"/>
      <c r="C6" s="180"/>
      <c r="D6" s="180"/>
      <c r="E6" s="180"/>
      <c r="F6" s="180"/>
      <c r="G6" s="180"/>
      <c r="H6" s="180"/>
      <c r="I6" s="180"/>
      <c r="J6" s="180"/>
      <c r="K6" s="92"/>
      <c r="L6" s="92"/>
    </row>
    <row r="7" spans="1:16">
      <c r="A7" s="180"/>
      <c r="B7" s="180"/>
      <c r="C7" s="180"/>
      <c r="D7" s="180"/>
      <c r="E7" s="180"/>
      <c r="F7" s="180"/>
      <c r="G7" s="180"/>
      <c r="H7" s="180"/>
      <c r="I7" s="180"/>
      <c r="J7" s="180"/>
      <c r="K7" s="92"/>
      <c r="L7" s="92"/>
    </row>
    <row r="8" spans="1:16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92"/>
      <c r="L8" s="92"/>
    </row>
    <row r="9" spans="1:16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92"/>
      <c r="L9" s="92"/>
    </row>
    <row r="10" spans="1:16">
      <c r="L10" s="92"/>
    </row>
    <row r="11" spans="1:16">
      <c r="A11" s="42" t="s">
        <v>27</v>
      </c>
      <c r="L11" s="187" t="s">
        <v>52</v>
      </c>
      <c r="M11" s="187"/>
      <c r="N11" s="187"/>
      <c r="O11" s="187"/>
      <c r="P11" s="187"/>
    </row>
    <row r="12" spans="1:16" ht="13.5" customHeight="1">
      <c r="A12" s="181" t="s">
        <v>83</v>
      </c>
      <c r="B12" s="182"/>
      <c r="C12" s="182"/>
      <c r="D12" s="182"/>
      <c r="E12" s="182"/>
      <c r="F12" s="182"/>
      <c r="G12" s="182"/>
      <c r="H12" s="182"/>
      <c r="I12" s="182"/>
      <c r="J12" s="182"/>
      <c r="K12" s="94"/>
      <c r="L12" s="109"/>
      <c r="M12" s="109"/>
      <c r="N12" s="183" t="s">
        <v>50</v>
      </c>
      <c r="O12" s="183"/>
      <c r="P12" s="183"/>
    </row>
    <row r="13" spans="1:16">
      <c r="A13" s="182"/>
      <c r="B13" s="182"/>
      <c r="C13" s="182"/>
      <c r="D13" s="182"/>
      <c r="E13" s="182"/>
      <c r="F13" s="182"/>
      <c r="G13" s="182"/>
      <c r="H13" s="182"/>
      <c r="I13" s="182"/>
      <c r="J13" s="182"/>
      <c r="K13" s="94"/>
      <c r="L13" s="112"/>
      <c r="M13" s="113"/>
      <c r="N13" s="110" t="s">
        <v>47</v>
      </c>
      <c r="O13" s="110" t="s">
        <v>48</v>
      </c>
      <c r="P13" s="110" t="s">
        <v>49</v>
      </c>
    </row>
    <row r="14" spans="1:16">
      <c r="A14" s="182"/>
      <c r="B14" s="182"/>
      <c r="C14" s="182"/>
      <c r="D14" s="182"/>
      <c r="E14" s="182"/>
      <c r="F14" s="182"/>
      <c r="G14" s="182"/>
      <c r="H14" s="182"/>
      <c r="I14" s="182"/>
      <c r="J14" s="182"/>
      <c r="K14" s="94"/>
      <c r="L14" s="184" t="s">
        <v>51</v>
      </c>
      <c r="M14" s="111">
        <v>0.72</v>
      </c>
      <c r="N14" s="115">
        <v>0.5</v>
      </c>
      <c r="O14" s="115">
        <v>0.52</v>
      </c>
      <c r="P14" s="114"/>
    </row>
    <row r="15" spans="1:16">
      <c r="A15" s="182"/>
      <c r="B15" s="182"/>
      <c r="C15" s="182"/>
      <c r="D15" s="182"/>
      <c r="E15" s="182"/>
      <c r="F15" s="182"/>
      <c r="G15" s="182"/>
      <c r="H15" s="182"/>
      <c r="I15" s="182"/>
      <c r="J15" s="182"/>
      <c r="K15" s="94"/>
      <c r="L15" s="185"/>
      <c r="M15" s="111">
        <v>0.68</v>
      </c>
      <c r="N15" s="114"/>
      <c r="O15" s="114"/>
      <c r="P15" s="115">
        <v>0.48</v>
      </c>
    </row>
    <row r="16" spans="1:16">
      <c r="A16" s="182"/>
      <c r="B16" s="182"/>
      <c r="C16" s="182"/>
      <c r="D16" s="182"/>
      <c r="E16" s="182"/>
      <c r="F16" s="182"/>
      <c r="G16" s="182"/>
      <c r="H16" s="182"/>
      <c r="I16" s="182"/>
      <c r="J16" s="182"/>
      <c r="K16" s="94"/>
      <c r="L16" s="186"/>
      <c r="M16" s="111">
        <v>0.54</v>
      </c>
      <c r="N16" s="114"/>
      <c r="O16" s="114"/>
      <c r="P16" s="114"/>
    </row>
    <row r="17" spans="1:12">
      <c r="A17" s="182"/>
      <c r="B17" s="182"/>
      <c r="C17" s="182"/>
      <c r="D17" s="182"/>
      <c r="E17" s="182"/>
      <c r="F17" s="182"/>
      <c r="G17" s="182"/>
      <c r="H17" s="182"/>
      <c r="I17" s="182"/>
      <c r="J17" s="182"/>
      <c r="K17" s="94"/>
      <c r="L17" s="94"/>
    </row>
    <row r="18" spans="1:12">
      <c r="A18" s="182"/>
      <c r="B18" s="182"/>
      <c r="C18" s="182"/>
      <c r="D18" s="182"/>
      <c r="E18" s="182"/>
      <c r="F18" s="182"/>
      <c r="G18" s="182"/>
      <c r="H18" s="182"/>
      <c r="I18" s="182"/>
      <c r="J18" s="182"/>
      <c r="K18" s="94"/>
      <c r="L18" s="94"/>
    </row>
    <row r="19" spans="1:12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94"/>
      <c r="L19" s="94"/>
    </row>
    <row r="20" spans="1:12">
      <c r="L20" s="94"/>
    </row>
    <row r="21" spans="1:12">
      <c r="A21" s="42" t="s">
        <v>28</v>
      </c>
    </row>
    <row r="22" spans="1:12">
      <c r="A22" s="181" t="s">
        <v>91</v>
      </c>
      <c r="B22" s="181"/>
      <c r="C22" s="181"/>
      <c r="D22" s="181"/>
      <c r="E22" s="181"/>
      <c r="F22" s="181"/>
      <c r="G22" s="181"/>
      <c r="H22" s="181"/>
      <c r="I22" s="181"/>
      <c r="J22" s="181"/>
      <c r="K22" s="93"/>
    </row>
    <row r="23" spans="1:12">
      <c r="A23" s="181"/>
      <c r="B23" s="181"/>
      <c r="C23" s="181"/>
      <c r="D23" s="181"/>
      <c r="E23" s="181"/>
      <c r="F23" s="181"/>
      <c r="G23" s="181"/>
      <c r="H23" s="181"/>
      <c r="I23" s="181"/>
      <c r="J23" s="181"/>
      <c r="K23" s="93"/>
      <c r="L23" s="93"/>
    </row>
    <row r="24" spans="1:12">
      <c r="A24" s="181"/>
      <c r="B24" s="181"/>
      <c r="C24" s="181"/>
      <c r="D24" s="181"/>
      <c r="E24" s="181"/>
      <c r="F24" s="181"/>
      <c r="G24" s="181"/>
      <c r="H24" s="181"/>
      <c r="I24" s="181"/>
      <c r="J24" s="181"/>
      <c r="K24" s="93"/>
      <c r="L24" s="93"/>
    </row>
    <row r="25" spans="1:12">
      <c r="A25" s="181"/>
      <c r="B25" s="181"/>
      <c r="C25" s="181"/>
      <c r="D25" s="181"/>
      <c r="E25" s="181"/>
      <c r="F25" s="181"/>
      <c r="G25" s="181"/>
      <c r="H25" s="181"/>
      <c r="I25" s="181"/>
      <c r="J25" s="181"/>
      <c r="K25" s="93"/>
      <c r="L25" s="93"/>
    </row>
    <row r="26" spans="1:12">
      <c r="A26" s="181"/>
      <c r="B26" s="181"/>
      <c r="C26" s="181"/>
      <c r="D26" s="181"/>
      <c r="E26" s="181"/>
      <c r="F26" s="181"/>
      <c r="G26" s="181"/>
      <c r="H26" s="181"/>
      <c r="I26" s="181"/>
      <c r="J26" s="181"/>
      <c r="K26" s="93"/>
      <c r="L26" s="93"/>
    </row>
    <row r="27" spans="1:12">
      <c r="A27" s="181"/>
      <c r="B27" s="181"/>
      <c r="C27" s="181"/>
      <c r="D27" s="181"/>
      <c r="E27" s="181"/>
      <c r="F27" s="181"/>
      <c r="G27" s="181"/>
      <c r="H27" s="181"/>
      <c r="I27" s="181"/>
      <c r="J27" s="181"/>
      <c r="K27" s="93"/>
      <c r="L27" s="93"/>
    </row>
    <row r="28" spans="1:12">
      <c r="A28" s="181"/>
      <c r="B28" s="181"/>
      <c r="C28" s="181"/>
      <c r="D28" s="181"/>
      <c r="E28" s="181"/>
      <c r="F28" s="181"/>
      <c r="G28" s="181"/>
      <c r="H28" s="181"/>
      <c r="I28" s="181"/>
      <c r="J28" s="181"/>
      <c r="K28" s="93"/>
      <c r="L28" s="93"/>
    </row>
    <row r="29" spans="1:12">
      <c r="A29" s="181"/>
      <c r="B29" s="181"/>
      <c r="C29" s="181"/>
      <c r="D29" s="181"/>
      <c r="E29" s="181"/>
      <c r="F29" s="181"/>
      <c r="G29" s="181"/>
      <c r="H29" s="181"/>
      <c r="I29" s="181"/>
      <c r="J29" s="181"/>
      <c r="K29" s="93"/>
      <c r="L29" s="93"/>
    </row>
    <row r="30" spans="1:12">
      <c r="L30" s="93"/>
    </row>
  </sheetData>
  <mergeCells count="6">
    <mergeCell ref="A2:J9"/>
    <mergeCell ref="A12:J19"/>
    <mergeCell ref="A22:J29"/>
    <mergeCell ref="N12:P12"/>
    <mergeCell ref="L14:L16"/>
    <mergeCell ref="L11:P11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0"/>
  <sheetViews>
    <sheetView zoomScale="80" zoomScaleNormal="80" workbookViewId="0">
      <selection activeCell="O31" sqref="O31:O32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  <col min="19" max="19" width="11.125" bestFit="1" customWidth="1"/>
  </cols>
  <sheetData>
    <row r="1" spans="1:21">
      <c r="A1" s="25" t="s">
        <v>14</v>
      </c>
      <c r="B1" s="26"/>
      <c r="C1" s="27"/>
      <c r="D1" s="28"/>
      <c r="E1" s="27"/>
      <c r="F1" s="28"/>
      <c r="G1" s="27"/>
      <c r="H1" s="28"/>
    </row>
    <row r="2" spans="1:21">
      <c r="A2" s="90"/>
      <c r="B2" s="27"/>
      <c r="C2" s="27"/>
      <c r="D2" s="28"/>
      <c r="E2" s="27"/>
      <c r="F2" s="28"/>
      <c r="G2" s="27"/>
      <c r="H2" s="28"/>
      <c r="J2" s="195" t="s">
        <v>53</v>
      </c>
      <c r="K2" s="198" t="s">
        <v>54</v>
      </c>
      <c r="L2" s="198" t="s">
        <v>58</v>
      </c>
      <c r="M2" s="207" t="s">
        <v>61</v>
      </c>
      <c r="N2" s="208"/>
      <c r="O2" s="209"/>
      <c r="P2" s="207" t="s">
        <v>59</v>
      </c>
      <c r="Q2" s="208"/>
      <c r="R2" s="209"/>
      <c r="S2" s="201" t="s">
        <v>64</v>
      </c>
      <c r="T2" s="202"/>
      <c r="U2" s="203"/>
    </row>
    <row r="3" spans="1:21">
      <c r="A3" s="30" t="s">
        <v>15</v>
      </c>
      <c r="B3" s="30" t="s">
        <v>16</v>
      </c>
      <c r="C3" s="30" t="s">
        <v>17</v>
      </c>
      <c r="D3" s="31" t="s">
        <v>18</v>
      </c>
      <c r="E3" s="30" t="s">
        <v>19</v>
      </c>
      <c r="F3" s="31" t="s">
        <v>18</v>
      </c>
      <c r="G3" s="30" t="s">
        <v>20</v>
      </c>
      <c r="H3" s="31" t="s">
        <v>18</v>
      </c>
      <c r="J3" s="196"/>
      <c r="K3" s="199"/>
      <c r="L3" s="199"/>
      <c r="M3" s="210"/>
      <c r="N3" s="211"/>
      <c r="O3" s="212"/>
      <c r="P3" s="210"/>
      <c r="Q3" s="211"/>
      <c r="R3" s="212"/>
      <c r="S3" s="201" t="s">
        <v>65</v>
      </c>
      <c r="T3" s="202"/>
      <c r="U3" s="203"/>
    </row>
    <row r="4" spans="1:21">
      <c r="A4" s="32" t="s">
        <v>21</v>
      </c>
      <c r="B4" s="87" t="s">
        <v>56</v>
      </c>
      <c r="C4" s="87"/>
      <c r="D4" s="88"/>
      <c r="E4" s="87"/>
      <c r="F4" s="88">
        <v>42538</v>
      </c>
      <c r="G4" s="87"/>
      <c r="H4" s="88"/>
      <c r="J4" s="197"/>
      <c r="K4" s="200"/>
      <c r="L4" s="200"/>
      <c r="M4" s="119">
        <v>1.27</v>
      </c>
      <c r="N4" s="119">
        <v>1.5</v>
      </c>
      <c r="O4" s="119">
        <v>2</v>
      </c>
      <c r="P4" s="119">
        <v>1.27</v>
      </c>
      <c r="Q4" s="119">
        <v>1.5</v>
      </c>
      <c r="R4" s="119">
        <v>2</v>
      </c>
      <c r="S4" s="119">
        <v>1.27</v>
      </c>
      <c r="T4" s="119">
        <v>1.5</v>
      </c>
      <c r="U4" s="119">
        <v>2</v>
      </c>
    </row>
    <row r="5" spans="1:21">
      <c r="A5" s="32" t="s">
        <v>21</v>
      </c>
      <c r="B5" s="87" t="s">
        <v>46</v>
      </c>
      <c r="C5" s="87"/>
      <c r="D5" s="88"/>
      <c r="E5" s="87"/>
      <c r="F5" s="88">
        <v>43370</v>
      </c>
      <c r="G5" s="87"/>
      <c r="H5" s="88">
        <v>43957</v>
      </c>
      <c r="J5" s="204" t="s">
        <v>55</v>
      </c>
      <c r="K5" s="189" t="s">
        <v>60</v>
      </c>
      <c r="L5" s="191">
        <v>202</v>
      </c>
      <c r="M5" s="193">
        <v>62</v>
      </c>
      <c r="N5" s="193">
        <v>58</v>
      </c>
      <c r="O5" s="193">
        <v>54</v>
      </c>
      <c r="P5" s="193">
        <v>190</v>
      </c>
      <c r="Q5" s="193">
        <v>201</v>
      </c>
      <c r="R5" s="193">
        <v>270</v>
      </c>
      <c r="S5" s="121">
        <v>32</v>
      </c>
      <c r="T5" s="121">
        <v>30</v>
      </c>
      <c r="U5" s="122">
        <v>31</v>
      </c>
    </row>
    <row r="6" spans="1:21">
      <c r="A6" s="32" t="s">
        <v>21</v>
      </c>
      <c r="B6" s="87" t="s">
        <v>66</v>
      </c>
      <c r="C6" s="87"/>
      <c r="D6" s="89"/>
      <c r="E6" s="87"/>
      <c r="F6" s="88">
        <v>43447</v>
      </c>
      <c r="G6" s="87"/>
      <c r="H6" s="88">
        <v>44005</v>
      </c>
      <c r="J6" s="205"/>
      <c r="K6" s="190"/>
      <c r="L6" s="192"/>
      <c r="M6" s="194"/>
      <c r="N6" s="194"/>
      <c r="O6" s="194"/>
      <c r="P6" s="194"/>
      <c r="Q6" s="194"/>
      <c r="R6" s="194"/>
      <c r="S6" s="123">
        <v>1550</v>
      </c>
      <c r="T6" s="123">
        <v>5371</v>
      </c>
      <c r="U6" s="124">
        <v>13417</v>
      </c>
    </row>
    <row r="7" spans="1:21">
      <c r="A7" s="32" t="s">
        <v>21</v>
      </c>
      <c r="B7" s="87" t="s">
        <v>68</v>
      </c>
      <c r="C7" s="87"/>
      <c r="D7" s="89"/>
      <c r="E7" s="87"/>
      <c r="F7" s="88">
        <v>43204</v>
      </c>
      <c r="G7" s="87"/>
      <c r="H7" s="88">
        <v>43895</v>
      </c>
      <c r="J7" s="205"/>
      <c r="K7" s="189" t="s">
        <v>57</v>
      </c>
      <c r="L7" s="191">
        <v>770</v>
      </c>
      <c r="M7" s="193">
        <v>58</v>
      </c>
      <c r="N7" s="193">
        <v>58</v>
      </c>
      <c r="O7" s="193">
        <v>52</v>
      </c>
      <c r="P7" s="193">
        <v>165</v>
      </c>
      <c r="Q7" s="193">
        <v>198</v>
      </c>
      <c r="R7" s="193">
        <v>234</v>
      </c>
      <c r="S7" s="125">
        <v>27</v>
      </c>
      <c r="T7" s="125">
        <v>30</v>
      </c>
      <c r="U7" s="126">
        <v>28</v>
      </c>
    </row>
    <row r="8" spans="1:21">
      <c r="A8" s="32" t="s">
        <v>21</v>
      </c>
      <c r="B8" s="87" t="s">
        <v>82</v>
      </c>
      <c r="C8" s="87"/>
      <c r="D8" s="89"/>
      <c r="E8" s="87"/>
      <c r="F8" s="88">
        <v>42903</v>
      </c>
      <c r="G8" s="87"/>
      <c r="H8" s="89"/>
      <c r="J8" s="206"/>
      <c r="K8" s="190"/>
      <c r="L8" s="192"/>
      <c r="M8" s="194"/>
      <c r="N8" s="194"/>
      <c r="O8" s="194"/>
      <c r="P8" s="194"/>
      <c r="Q8" s="194"/>
      <c r="R8" s="194"/>
      <c r="S8" s="127">
        <v>1416</v>
      </c>
      <c r="T8" s="127">
        <v>5371</v>
      </c>
      <c r="U8" s="128">
        <v>11667</v>
      </c>
    </row>
    <row r="9" spans="1:21">
      <c r="A9" s="32" t="s">
        <v>21</v>
      </c>
      <c r="B9" s="87"/>
      <c r="C9" s="87"/>
      <c r="D9" s="89"/>
      <c r="E9" s="87"/>
      <c r="F9" s="89"/>
      <c r="G9" s="87"/>
      <c r="H9" s="89"/>
      <c r="J9" s="188" t="s">
        <v>63</v>
      </c>
      <c r="K9" s="189" t="s">
        <v>60</v>
      </c>
      <c r="L9" s="191">
        <v>156</v>
      </c>
      <c r="M9" s="193">
        <v>48</v>
      </c>
      <c r="N9" s="193">
        <v>42</v>
      </c>
      <c r="O9" s="193">
        <v>32</v>
      </c>
      <c r="P9" s="193">
        <v>115</v>
      </c>
      <c r="Q9" s="193">
        <v>111</v>
      </c>
      <c r="R9" s="193">
        <v>121</v>
      </c>
      <c r="S9" s="122">
        <v>7</v>
      </c>
      <c r="T9" s="121">
        <v>3</v>
      </c>
      <c r="U9" s="129">
        <v>0</v>
      </c>
    </row>
    <row r="10" spans="1:21">
      <c r="A10" s="32" t="s">
        <v>21</v>
      </c>
      <c r="B10" s="87"/>
      <c r="C10" s="87"/>
      <c r="D10" s="89"/>
      <c r="E10" s="87"/>
      <c r="F10" s="89"/>
      <c r="G10" s="87"/>
      <c r="H10" s="89"/>
      <c r="J10" s="188"/>
      <c r="K10" s="190"/>
      <c r="L10" s="192"/>
      <c r="M10" s="194"/>
      <c r="N10" s="194"/>
      <c r="O10" s="194"/>
      <c r="P10" s="194"/>
      <c r="Q10" s="194"/>
      <c r="R10" s="194"/>
      <c r="S10" s="124">
        <v>128</v>
      </c>
      <c r="T10" s="123">
        <v>111</v>
      </c>
      <c r="U10" s="123">
        <v>100</v>
      </c>
    </row>
    <row r="11" spans="1:21">
      <c r="A11" s="32" t="s">
        <v>21</v>
      </c>
      <c r="B11" s="87"/>
      <c r="C11" s="87"/>
      <c r="D11" s="89"/>
      <c r="E11" s="87"/>
      <c r="F11" s="89"/>
      <c r="G11" s="87"/>
      <c r="H11" s="89"/>
      <c r="J11" s="188"/>
      <c r="K11" s="189" t="s">
        <v>57</v>
      </c>
      <c r="L11" s="191">
        <v>708</v>
      </c>
      <c r="M11" s="193">
        <v>56</v>
      </c>
      <c r="N11" s="193">
        <v>54</v>
      </c>
      <c r="O11" s="193">
        <v>36</v>
      </c>
      <c r="P11" s="193">
        <v>154</v>
      </c>
      <c r="Q11" s="193">
        <v>171</v>
      </c>
      <c r="R11" s="193">
        <v>122</v>
      </c>
      <c r="S11" s="125">
        <v>21</v>
      </c>
      <c r="T11" s="126">
        <v>23</v>
      </c>
      <c r="U11" s="125">
        <v>4</v>
      </c>
    </row>
    <row r="12" spans="1:21">
      <c r="A12" s="29"/>
      <c r="B12" s="27"/>
      <c r="C12" s="27"/>
      <c r="D12" s="28"/>
      <c r="E12" s="27"/>
      <c r="F12" s="28"/>
      <c r="G12" s="27"/>
      <c r="H12" s="28"/>
      <c r="J12" s="188"/>
      <c r="K12" s="190"/>
      <c r="L12" s="192"/>
      <c r="M12" s="194"/>
      <c r="N12" s="194"/>
      <c r="O12" s="194"/>
      <c r="P12" s="194"/>
      <c r="Q12" s="194"/>
      <c r="R12" s="194"/>
      <c r="S12" s="127">
        <v>627</v>
      </c>
      <c r="T12" s="128">
        <v>1193</v>
      </c>
      <c r="U12" s="127">
        <v>127</v>
      </c>
    </row>
    <row r="13" spans="1:21">
      <c r="J13" s="188" t="s">
        <v>67</v>
      </c>
      <c r="K13" s="189" t="s">
        <v>60</v>
      </c>
      <c r="L13" s="191">
        <v>272</v>
      </c>
      <c r="M13" s="193">
        <v>46</v>
      </c>
      <c r="N13" s="193">
        <v>36</v>
      </c>
      <c r="O13" s="193">
        <v>34</v>
      </c>
      <c r="P13" s="193">
        <v>134</v>
      </c>
      <c r="Q13" s="193">
        <v>128</v>
      </c>
      <c r="R13" s="193">
        <v>144</v>
      </c>
      <c r="S13" s="122">
        <v>3</v>
      </c>
      <c r="T13" s="121">
        <v>0</v>
      </c>
      <c r="U13" s="129">
        <v>1</v>
      </c>
    </row>
    <row r="14" spans="1:21">
      <c r="J14" s="188"/>
      <c r="K14" s="190"/>
      <c r="L14" s="192"/>
      <c r="M14" s="194"/>
      <c r="N14" s="194"/>
      <c r="O14" s="194"/>
      <c r="P14" s="194"/>
      <c r="Q14" s="194"/>
      <c r="R14" s="194"/>
      <c r="S14" s="124">
        <v>134</v>
      </c>
      <c r="T14" s="123">
        <v>100</v>
      </c>
      <c r="U14" s="123">
        <v>114</v>
      </c>
    </row>
    <row r="15" spans="1:21">
      <c r="J15" s="188"/>
      <c r="K15" s="189" t="s">
        <v>57</v>
      </c>
      <c r="L15" s="191">
        <v>953</v>
      </c>
      <c r="M15" s="193">
        <v>54</v>
      </c>
      <c r="N15" s="193">
        <v>48</v>
      </c>
      <c r="O15" s="193">
        <v>44</v>
      </c>
      <c r="P15" s="193">
        <v>153</v>
      </c>
      <c r="Q15" s="193">
        <v>145</v>
      </c>
      <c r="R15" s="193">
        <v>169</v>
      </c>
      <c r="S15" s="125">
        <v>18</v>
      </c>
      <c r="T15" s="134">
        <v>13</v>
      </c>
      <c r="U15" s="126">
        <v>16</v>
      </c>
    </row>
    <row r="16" spans="1:21">
      <c r="J16" s="188"/>
      <c r="K16" s="190"/>
      <c r="L16" s="192"/>
      <c r="M16" s="194"/>
      <c r="N16" s="194"/>
      <c r="O16" s="194"/>
      <c r="P16" s="194"/>
      <c r="Q16" s="194"/>
      <c r="R16" s="194"/>
      <c r="S16" s="127">
        <v>593</v>
      </c>
      <c r="T16" s="135">
        <v>360</v>
      </c>
      <c r="U16" s="128">
        <v>716</v>
      </c>
    </row>
    <row r="17" spans="10:21">
      <c r="J17" s="188" t="s">
        <v>69</v>
      </c>
      <c r="K17" s="189" t="s">
        <v>60</v>
      </c>
      <c r="L17" s="213"/>
      <c r="M17" s="215"/>
      <c r="N17" s="215"/>
      <c r="O17" s="215"/>
      <c r="P17" s="215"/>
      <c r="Q17" s="215"/>
      <c r="R17" s="215"/>
      <c r="S17" s="136"/>
      <c r="T17" s="136"/>
      <c r="U17" s="137"/>
    </row>
    <row r="18" spans="10:21">
      <c r="J18" s="188"/>
      <c r="K18" s="190"/>
      <c r="L18" s="214"/>
      <c r="M18" s="216"/>
      <c r="N18" s="216"/>
      <c r="O18" s="216"/>
      <c r="P18" s="216"/>
      <c r="Q18" s="216"/>
      <c r="R18" s="216"/>
      <c r="S18" s="138"/>
      <c r="T18" s="138"/>
      <c r="U18" s="138"/>
    </row>
    <row r="19" spans="10:21">
      <c r="J19" s="188"/>
      <c r="K19" s="189" t="s">
        <v>57</v>
      </c>
      <c r="L19" s="213">
        <v>1253</v>
      </c>
      <c r="M19" s="215">
        <v>74</v>
      </c>
      <c r="N19" s="215">
        <v>64</v>
      </c>
      <c r="O19" s="215">
        <v>54</v>
      </c>
      <c r="P19" s="215">
        <v>268</v>
      </c>
      <c r="Q19" s="215">
        <v>236</v>
      </c>
      <c r="R19" s="215">
        <v>239</v>
      </c>
      <c r="S19" s="126">
        <v>54</v>
      </c>
      <c r="T19" s="134">
        <v>40</v>
      </c>
      <c r="U19" s="134">
        <v>31</v>
      </c>
    </row>
    <row r="20" spans="10:21">
      <c r="J20" s="188"/>
      <c r="K20" s="190"/>
      <c r="L20" s="214"/>
      <c r="M20" s="216"/>
      <c r="N20" s="216"/>
      <c r="O20" s="216"/>
      <c r="P20" s="216"/>
      <c r="Q20" s="216"/>
      <c r="R20" s="216"/>
      <c r="S20" s="128">
        <v>3629579</v>
      </c>
      <c r="T20" s="135">
        <v>73584</v>
      </c>
      <c r="U20" s="135">
        <v>8921</v>
      </c>
    </row>
    <row r="21" spans="10:21">
      <c r="J21" s="188" t="s">
        <v>70</v>
      </c>
      <c r="K21" s="189" t="s">
        <v>60</v>
      </c>
      <c r="L21" s="213"/>
      <c r="M21" s="215"/>
      <c r="N21" s="215"/>
      <c r="O21" s="215"/>
      <c r="P21" s="215"/>
      <c r="Q21" s="215"/>
      <c r="R21" s="215"/>
      <c r="S21" s="136"/>
      <c r="T21" s="136"/>
      <c r="U21" s="137"/>
    </row>
    <row r="22" spans="10:21">
      <c r="J22" s="188"/>
      <c r="K22" s="190"/>
      <c r="L22" s="214"/>
      <c r="M22" s="216"/>
      <c r="N22" s="216"/>
      <c r="O22" s="216"/>
      <c r="P22" s="216"/>
      <c r="Q22" s="216"/>
      <c r="R22" s="216"/>
      <c r="S22" s="138"/>
      <c r="T22" s="138"/>
      <c r="U22" s="138"/>
    </row>
    <row r="23" spans="10:21">
      <c r="J23" s="188"/>
      <c r="K23" s="189" t="s">
        <v>57</v>
      </c>
      <c r="L23" s="213"/>
      <c r="M23" s="215"/>
      <c r="N23" s="215"/>
      <c r="O23" s="215"/>
      <c r="P23" s="215"/>
      <c r="Q23" s="215"/>
      <c r="R23" s="215"/>
      <c r="S23" s="134"/>
      <c r="T23" s="134"/>
      <c r="U23" s="134"/>
    </row>
    <row r="24" spans="10:21">
      <c r="J24" s="188"/>
      <c r="K24" s="190"/>
      <c r="L24" s="214"/>
      <c r="M24" s="216"/>
      <c r="N24" s="216"/>
      <c r="O24" s="216"/>
      <c r="P24" s="216"/>
      <c r="Q24" s="216"/>
      <c r="R24" s="216"/>
      <c r="S24" s="135"/>
      <c r="T24" s="135"/>
      <c r="U24" s="135"/>
    </row>
    <row r="25" spans="10:21">
      <c r="J25" s="188" t="s">
        <v>71</v>
      </c>
      <c r="K25" s="189" t="s">
        <v>60</v>
      </c>
      <c r="L25" s="213"/>
      <c r="M25" s="215"/>
      <c r="N25" s="215"/>
      <c r="O25" s="215"/>
      <c r="P25" s="215"/>
      <c r="Q25" s="215"/>
      <c r="R25" s="215"/>
      <c r="S25" s="136"/>
      <c r="T25" s="136"/>
      <c r="U25" s="137"/>
    </row>
    <row r="26" spans="10:21">
      <c r="J26" s="188"/>
      <c r="K26" s="190"/>
      <c r="L26" s="214"/>
      <c r="M26" s="216"/>
      <c r="N26" s="216"/>
      <c r="O26" s="216"/>
      <c r="P26" s="216"/>
      <c r="Q26" s="216"/>
      <c r="R26" s="216"/>
      <c r="S26" s="138"/>
      <c r="T26" s="138"/>
      <c r="U26" s="138"/>
    </row>
    <row r="27" spans="10:21">
      <c r="J27" s="188"/>
      <c r="K27" s="189" t="s">
        <v>57</v>
      </c>
      <c r="L27" s="213"/>
      <c r="M27" s="215"/>
      <c r="N27" s="215"/>
      <c r="O27" s="215"/>
      <c r="P27" s="215"/>
      <c r="Q27" s="215"/>
      <c r="R27" s="215"/>
      <c r="S27" s="134"/>
      <c r="T27" s="134"/>
      <c r="U27" s="134"/>
    </row>
    <row r="28" spans="10:21">
      <c r="J28" s="188"/>
      <c r="K28" s="190"/>
      <c r="L28" s="214"/>
      <c r="M28" s="216"/>
      <c r="N28" s="216"/>
      <c r="O28" s="216"/>
      <c r="P28" s="216"/>
      <c r="Q28" s="216"/>
      <c r="R28" s="216"/>
      <c r="S28" s="135"/>
      <c r="T28" s="135"/>
      <c r="U28" s="135"/>
    </row>
    <row r="29" spans="10:21">
      <c r="J29" s="188" t="s">
        <v>67</v>
      </c>
      <c r="K29" s="189" t="s">
        <v>60</v>
      </c>
      <c r="L29" s="213"/>
      <c r="M29" s="215"/>
      <c r="N29" s="215"/>
      <c r="O29" s="215"/>
      <c r="P29" s="215"/>
      <c r="Q29" s="215"/>
      <c r="R29" s="215"/>
      <c r="S29" s="136"/>
      <c r="T29" s="136"/>
      <c r="U29" s="137"/>
    </row>
    <row r="30" spans="10:21">
      <c r="J30" s="188"/>
      <c r="K30" s="190"/>
      <c r="L30" s="214"/>
      <c r="M30" s="216"/>
      <c r="N30" s="216"/>
      <c r="O30" s="216"/>
      <c r="P30" s="216"/>
      <c r="Q30" s="216"/>
      <c r="R30" s="216"/>
      <c r="S30" s="138"/>
      <c r="T30" s="138"/>
      <c r="U30" s="138"/>
    </row>
    <row r="31" spans="10:21">
      <c r="J31" s="188"/>
      <c r="K31" s="189" t="s">
        <v>57</v>
      </c>
      <c r="L31" s="213"/>
      <c r="M31" s="215"/>
      <c r="N31" s="215"/>
      <c r="O31" s="215"/>
      <c r="P31" s="215"/>
      <c r="Q31" s="215"/>
      <c r="R31" s="215"/>
      <c r="S31" s="134"/>
      <c r="T31" s="134"/>
      <c r="U31" s="134"/>
    </row>
    <row r="32" spans="10:21">
      <c r="J32" s="188"/>
      <c r="K32" s="190"/>
      <c r="L32" s="214"/>
      <c r="M32" s="216"/>
      <c r="N32" s="216"/>
      <c r="O32" s="216"/>
      <c r="P32" s="216"/>
      <c r="Q32" s="216"/>
      <c r="R32" s="216"/>
      <c r="S32" s="135"/>
      <c r="T32" s="135"/>
      <c r="U32" s="135"/>
    </row>
    <row r="33" spans="10:21">
      <c r="J33" s="188" t="s">
        <v>72</v>
      </c>
      <c r="K33" s="189" t="s">
        <v>60</v>
      </c>
      <c r="L33" s="213"/>
      <c r="M33" s="215"/>
      <c r="N33" s="215"/>
      <c r="O33" s="215"/>
      <c r="P33" s="215"/>
      <c r="Q33" s="215"/>
      <c r="R33" s="215"/>
      <c r="S33" s="136"/>
      <c r="T33" s="136"/>
      <c r="U33" s="137"/>
    </row>
    <row r="34" spans="10:21">
      <c r="J34" s="188"/>
      <c r="K34" s="190"/>
      <c r="L34" s="214"/>
      <c r="M34" s="216"/>
      <c r="N34" s="216"/>
      <c r="O34" s="216"/>
      <c r="P34" s="216"/>
      <c r="Q34" s="216"/>
      <c r="R34" s="216"/>
      <c r="S34" s="138"/>
      <c r="T34" s="138"/>
      <c r="U34" s="138"/>
    </row>
    <row r="35" spans="10:21">
      <c r="J35" s="188"/>
      <c r="K35" s="189" t="s">
        <v>57</v>
      </c>
      <c r="L35" s="213"/>
      <c r="M35" s="215"/>
      <c r="N35" s="215"/>
      <c r="O35" s="215"/>
      <c r="P35" s="215"/>
      <c r="Q35" s="215"/>
      <c r="R35" s="215"/>
      <c r="S35" s="134"/>
      <c r="T35" s="134"/>
      <c r="U35" s="134"/>
    </row>
    <row r="36" spans="10:21">
      <c r="J36" s="188"/>
      <c r="K36" s="190"/>
      <c r="L36" s="214"/>
      <c r="M36" s="216"/>
      <c r="N36" s="216"/>
      <c r="O36" s="216"/>
      <c r="P36" s="216"/>
      <c r="Q36" s="216"/>
      <c r="R36" s="216"/>
      <c r="S36" s="135"/>
      <c r="T36" s="135"/>
      <c r="U36" s="135"/>
    </row>
    <row r="37" spans="10:21">
      <c r="J37" s="188" t="s">
        <v>73</v>
      </c>
      <c r="K37" s="189" t="s">
        <v>60</v>
      </c>
      <c r="L37" s="213"/>
      <c r="M37" s="215"/>
      <c r="N37" s="215"/>
      <c r="O37" s="215"/>
      <c r="P37" s="215"/>
      <c r="Q37" s="215"/>
      <c r="R37" s="215"/>
      <c r="S37" s="136"/>
      <c r="T37" s="136"/>
      <c r="U37" s="137"/>
    </row>
    <row r="38" spans="10:21">
      <c r="J38" s="188"/>
      <c r="K38" s="190"/>
      <c r="L38" s="214"/>
      <c r="M38" s="216"/>
      <c r="N38" s="216"/>
      <c r="O38" s="216"/>
      <c r="P38" s="216"/>
      <c r="Q38" s="216"/>
      <c r="R38" s="216"/>
      <c r="S38" s="138"/>
      <c r="T38" s="138"/>
      <c r="U38" s="138"/>
    </row>
    <row r="39" spans="10:21">
      <c r="J39" s="188"/>
      <c r="K39" s="189" t="s">
        <v>57</v>
      </c>
      <c r="L39" s="213"/>
      <c r="M39" s="215"/>
      <c r="N39" s="215"/>
      <c r="O39" s="215"/>
      <c r="P39" s="215"/>
      <c r="Q39" s="215"/>
      <c r="R39" s="215"/>
      <c r="S39" s="134"/>
      <c r="T39" s="134"/>
      <c r="U39" s="134"/>
    </row>
    <row r="40" spans="10:21">
      <c r="J40" s="188"/>
      <c r="K40" s="190"/>
      <c r="L40" s="214"/>
      <c r="M40" s="216"/>
      <c r="N40" s="216"/>
      <c r="O40" s="216"/>
      <c r="P40" s="216"/>
      <c r="Q40" s="216"/>
      <c r="R40" s="216"/>
      <c r="S40" s="135"/>
      <c r="T40" s="135"/>
      <c r="U40" s="135"/>
    </row>
  </sheetData>
  <mergeCells count="160">
    <mergeCell ref="Q37:Q38"/>
    <mergeCell ref="R37:R38"/>
    <mergeCell ref="K39:K40"/>
    <mergeCell ref="L39:L40"/>
    <mergeCell ref="M39:M40"/>
    <mergeCell ref="N39:N40"/>
    <mergeCell ref="O39:O40"/>
    <mergeCell ref="P39:P40"/>
    <mergeCell ref="Q39:Q40"/>
    <mergeCell ref="R39:R40"/>
    <mergeCell ref="J37:J40"/>
    <mergeCell ref="K37:K38"/>
    <mergeCell ref="L37:L38"/>
    <mergeCell ref="M37:M38"/>
    <mergeCell ref="N37:N38"/>
    <mergeCell ref="O33:O34"/>
    <mergeCell ref="P33:P34"/>
    <mergeCell ref="Q33:Q34"/>
    <mergeCell ref="R33:R34"/>
    <mergeCell ref="K35:K36"/>
    <mergeCell ref="L35:L36"/>
    <mergeCell ref="M35:M36"/>
    <mergeCell ref="N35:N36"/>
    <mergeCell ref="O35:O36"/>
    <mergeCell ref="P35:P36"/>
    <mergeCell ref="Q35:Q36"/>
    <mergeCell ref="R35:R36"/>
    <mergeCell ref="J33:J36"/>
    <mergeCell ref="K33:K34"/>
    <mergeCell ref="L33:L34"/>
    <mergeCell ref="M33:M34"/>
    <mergeCell ref="N33:N34"/>
    <mergeCell ref="O37:O38"/>
    <mergeCell ref="P37:P38"/>
    <mergeCell ref="Q29:Q30"/>
    <mergeCell ref="R29:R30"/>
    <mergeCell ref="K31:K32"/>
    <mergeCell ref="L31:L32"/>
    <mergeCell ref="M31:M32"/>
    <mergeCell ref="N31:N32"/>
    <mergeCell ref="O31:O32"/>
    <mergeCell ref="P31:P32"/>
    <mergeCell ref="Q31:Q32"/>
    <mergeCell ref="R31:R32"/>
    <mergeCell ref="J29:J32"/>
    <mergeCell ref="K29:K30"/>
    <mergeCell ref="L29:L30"/>
    <mergeCell ref="M29:M30"/>
    <mergeCell ref="N29:N30"/>
    <mergeCell ref="O25:O26"/>
    <mergeCell ref="P25:P26"/>
    <mergeCell ref="Q25:Q26"/>
    <mergeCell ref="R25:R26"/>
    <mergeCell ref="K27:K28"/>
    <mergeCell ref="L27:L28"/>
    <mergeCell ref="M27:M28"/>
    <mergeCell ref="N27:N28"/>
    <mergeCell ref="O27:O28"/>
    <mergeCell ref="P27:P28"/>
    <mergeCell ref="Q27:Q28"/>
    <mergeCell ref="R27:R28"/>
    <mergeCell ref="J25:J28"/>
    <mergeCell ref="K25:K26"/>
    <mergeCell ref="L25:L26"/>
    <mergeCell ref="M25:M26"/>
    <mergeCell ref="N25:N26"/>
    <mergeCell ref="O29:O30"/>
    <mergeCell ref="P29:P30"/>
    <mergeCell ref="Q21:Q22"/>
    <mergeCell ref="R21:R22"/>
    <mergeCell ref="K23:K24"/>
    <mergeCell ref="L23:L24"/>
    <mergeCell ref="M23:M24"/>
    <mergeCell ref="N23:N24"/>
    <mergeCell ref="O23:O24"/>
    <mergeCell ref="P23:P24"/>
    <mergeCell ref="Q23:Q24"/>
    <mergeCell ref="R23:R24"/>
    <mergeCell ref="J21:J24"/>
    <mergeCell ref="K21:K22"/>
    <mergeCell ref="L21:L22"/>
    <mergeCell ref="M21:M22"/>
    <mergeCell ref="N21:N22"/>
    <mergeCell ref="O17:O18"/>
    <mergeCell ref="P17:P18"/>
    <mergeCell ref="Q17:Q18"/>
    <mergeCell ref="R17:R18"/>
    <mergeCell ref="K19:K20"/>
    <mergeCell ref="L19:L20"/>
    <mergeCell ref="M19:M20"/>
    <mergeCell ref="N19:N20"/>
    <mergeCell ref="O19:O20"/>
    <mergeCell ref="P19:P20"/>
    <mergeCell ref="Q19:Q20"/>
    <mergeCell ref="R19:R20"/>
    <mergeCell ref="J17:J20"/>
    <mergeCell ref="K17:K18"/>
    <mergeCell ref="L17:L18"/>
    <mergeCell ref="M17:M18"/>
    <mergeCell ref="N17:N18"/>
    <mergeCell ref="O21:O22"/>
    <mergeCell ref="P21:P22"/>
    <mergeCell ref="S2:U2"/>
    <mergeCell ref="S3:U3"/>
    <mergeCell ref="J5:J8"/>
    <mergeCell ref="M5:M6"/>
    <mergeCell ref="R5:R6"/>
    <mergeCell ref="R7:R8"/>
    <mergeCell ref="N5:N6"/>
    <mergeCell ref="N7:N8"/>
    <mergeCell ref="N9:N10"/>
    <mergeCell ref="M2:O3"/>
    <mergeCell ref="P2:R3"/>
    <mergeCell ref="O7:O8"/>
    <mergeCell ref="O9:O10"/>
    <mergeCell ref="J9:J12"/>
    <mergeCell ref="K5:K6"/>
    <mergeCell ref="K9:K10"/>
    <mergeCell ref="K11:K12"/>
    <mergeCell ref="L5:L6"/>
    <mergeCell ref="L7:L8"/>
    <mergeCell ref="K7:K8"/>
    <mergeCell ref="L9:L10"/>
    <mergeCell ref="L11:L12"/>
    <mergeCell ref="O11:O12"/>
    <mergeCell ref="M7:M8"/>
    <mergeCell ref="M9:M10"/>
    <mergeCell ref="R9:R10"/>
    <mergeCell ref="R11:R12"/>
    <mergeCell ref="J2:J4"/>
    <mergeCell ref="K2:K4"/>
    <mergeCell ref="L2:L4"/>
    <mergeCell ref="P5:P6"/>
    <mergeCell ref="P7:P8"/>
    <mergeCell ref="P9:P10"/>
    <mergeCell ref="P11:P12"/>
    <mergeCell ref="Q5:Q6"/>
    <mergeCell ref="Q7:Q8"/>
    <mergeCell ref="Q9:Q10"/>
    <mergeCell ref="Q11:Q12"/>
    <mergeCell ref="N11:N12"/>
    <mergeCell ref="M11:M12"/>
    <mergeCell ref="O5:O6"/>
    <mergeCell ref="J13:J16"/>
    <mergeCell ref="K13:K14"/>
    <mergeCell ref="L13:L14"/>
    <mergeCell ref="M13:M14"/>
    <mergeCell ref="N13:N14"/>
    <mergeCell ref="O13:O14"/>
    <mergeCell ref="P13:P14"/>
    <mergeCell ref="Q13:Q14"/>
    <mergeCell ref="R13:R14"/>
    <mergeCell ref="K15:K16"/>
    <mergeCell ref="L15:L16"/>
    <mergeCell ref="M15:M16"/>
    <mergeCell ref="N15:N16"/>
    <mergeCell ref="O15:O16"/>
    <mergeCell ref="P15:P16"/>
    <mergeCell ref="Q15:Q16"/>
    <mergeCell ref="R15:R16"/>
  </mergeCells>
  <phoneticPr fontId="1"/>
  <pageMargins left="0.7" right="0.7" top="0.75" bottom="0.75" header="0.3" footer="0.3"/>
  <pageSetup paperSize="9" orientation="portrait" horizont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O31" sqref="O31:O32"/>
      <selection pane="topRight" activeCell="O31" sqref="O31:O32"/>
      <selection pane="bottomLeft" activeCell="O31" sqref="O31:O32"/>
      <selection pane="bottomRight" activeCell="O31" sqref="O31:O32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62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34</v>
      </c>
    </row>
    <row r="6" spans="1:18" ht="19.5" thickBot="1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65" t="s">
        <v>3</v>
      </c>
      <c r="H6" s="166"/>
      <c r="I6" s="172"/>
      <c r="J6" s="217">
        <v>50</v>
      </c>
      <c r="K6" s="218"/>
      <c r="L6" s="219"/>
      <c r="M6" s="165" t="s">
        <v>24</v>
      </c>
      <c r="N6" s="166"/>
      <c r="O6" s="172"/>
    </row>
    <row r="7" spans="1:18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20">
        <f>J6</f>
        <v>50</v>
      </c>
      <c r="K8" s="221"/>
      <c r="L8" s="222"/>
      <c r="M8" s="169"/>
      <c r="N8" s="170"/>
      <c r="O8" s="171"/>
    </row>
    <row r="9" spans="1:18">
      <c r="A9" s="6">
        <v>1</v>
      </c>
      <c r="B9" s="97">
        <v>44168</v>
      </c>
      <c r="C9" s="98">
        <v>1</v>
      </c>
      <c r="D9" s="99">
        <v>1.27</v>
      </c>
      <c r="E9" s="100">
        <v>1.5</v>
      </c>
      <c r="F9" s="163">
        <v>2</v>
      </c>
      <c r="G9" s="62">
        <f>IF(D9="","",G8+M9)</f>
        <v>163500</v>
      </c>
      <c r="H9" s="62">
        <f>IF(E9="","",H8+N9)</f>
        <v>175000</v>
      </c>
      <c r="I9" s="62">
        <f>IF(F9="","",I8+O9)</f>
        <v>200000</v>
      </c>
      <c r="J9" s="63">
        <f>IF(G8="","",G8*$J$6/100)</f>
        <v>50000</v>
      </c>
      <c r="K9" s="64">
        <f>IF(H8="","",H8*$J$6/100)</f>
        <v>50000</v>
      </c>
      <c r="L9" s="65">
        <f>IF(I8="","",I8*$J$6/100)</f>
        <v>50000</v>
      </c>
      <c r="M9" s="66">
        <f>IF(D9="","",J9*D9)</f>
        <v>63500</v>
      </c>
      <c r="N9" s="67">
        <f t="shared" ref="M9:O24" si="0">IF(E9="","",K9*E9)</f>
        <v>75000</v>
      </c>
      <c r="O9" s="68">
        <f t="shared" si="0"/>
        <v>100000</v>
      </c>
      <c r="P9" s="33"/>
      <c r="Q9" s="33"/>
      <c r="R9" s="33"/>
    </row>
    <row r="10" spans="1:18">
      <c r="A10" s="6">
        <v>2</v>
      </c>
      <c r="B10" s="101">
        <v>44162</v>
      </c>
      <c r="C10" s="102">
        <v>1</v>
      </c>
      <c r="D10" s="103">
        <v>1.27</v>
      </c>
      <c r="E10" s="95">
        <v>1.5</v>
      </c>
      <c r="F10" s="60">
        <v>2</v>
      </c>
      <c r="G10" s="62">
        <f t="shared" ref="G10:I25" si="1">IF(D10="","",G9+M10)</f>
        <v>267322.5</v>
      </c>
      <c r="H10" s="62">
        <f t="shared" si="1"/>
        <v>306250</v>
      </c>
      <c r="I10" s="62">
        <f t="shared" si="1"/>
        <v>400000</v>
      </c>
      <c r="J10" s="63">
        <f t="shared" ref="J10:L25" si="2">IF(G9="","",G9*$J$6/100)</f>
        <v>81750</v>
      </c>
      <c r="K10" s="64">
        <f t="shared" si="2"/>
        <v>87500</v>
      </c>
      <c r="L10" s="65">
        <f t="shared" si="2"/>
        <v>100000</v>
      </c>
      <c r="M10" s="63">
        <f t="shared" si="0"/>
        <v>103822.5</v>
      </c>
      <c r="N10" s="64">
        <f t="shared" si="0"/>
        <v>131250</v>
      </c>
      <c r="O10" s="65">
        <f t="shared" si="0"/>
        <v>200000</v>
      </c>
      <c r="P10" s="33"/>
      <c r="Q10" s="33"/>
      <c r="R10" s="33"/>
    </row>
    <row r="11" spans="1:18">
      <c r="A11" s="6">
        <v>3</v>
      </c>
      <c r="B11" s="101">
        <v>44159</v>
      </c>
      <c r="C11" s="102">
        <v>1</v>
      </c>
      <c r="D11" s="103">
        <v>1.27</v>
      </c>
      <c r="E11" s="95">
        <v>1.5</v>
      </c>
      <c r="F11" s="60">
        <v>2</v>
      </c>
      <c r="G11" s="62">
        <f t="shared" si="1"/>
        <v>437072.28749999998</v>
      </c>
      <c r="H11" s="62">
        <f t="shared" si="1"/>
        <v>535937.5</v>
      </c>
      <c r="I11" s="62">
        <f t="shared" si="1"/>
        <v>800000</v>
      </c>
      <c r="J11" s="63">
        <f t="shared" si="2"/>
        <v>133661.25</v>
      </c>
      <c r="K11" s="64">
        <f t="shared" si="2"/>
        <v>153125</v>
      </c>
      <c r="L11" s="65">
        <f t="shared" si="2"/>
        <v>200000</v>
      </c>
      <c r="M11" s="63">
        <f t="shared" si="0"/>
        <v>169749.78750000001</v>
      </c>
      <c r="N11" s="64">
        <f t="shared" si="0"/>
        <v>229687.5</v>
      </c>
      <c r="O11" s="65">
        <f t="shared" si="0"/>
        <v>400000</v>
      </c>
      <c r="P11" s="33"/>
      <c r="Q11" s="33"/>
      <c r="R11" s="33"/>
    </row>
    <row r="12" spans="1:18">
      <c r="A12" s="6">
        <v>4</v>
      </c>
      <c r="B12" s="101">
        <v>44158</v>
      </c>
      <c r="C12" s="102">
        <v>1</v>
      </c>
      <c r="D12" s="103">
        <v>1.27</v>
      </c>
      <c r="E12" s="95">
        <v>1.5</v>
      </c>
      <c r="F12" s="60">
        <v>2</v>
      </c>
      <c r="G12" s="62">
        <f t="shared" si="1"/>
        <v>714613.19006249995</v>
      </c>
      <c r="H12" s="62">
        <f t="shared" si="1"/>
        <v>937890.625</v>
      </c>
      <c r="I12" s="62">
        <f t="shared" si="1"/>
        <v>1600000</v>
      </c>
      <c r="J12" s="63">
        <f t="shared" si="2"/>
        <v>218536.14374999999</v>
      </c>
      <c r="K12" s="64">
        <f t="shared" si="2"/>
        <v>267968.75</v>
      </c>
      <c r="L12" s="65">
        <f t="shared" si="2"/>
        <v>400000</v>
      </c>
      <c r="M12" s="63">
        <f t="shared" si="0"/>
        <v>277540.90256249998</v>
      </c>
      <c r="N12" s="64">
        <f t="shared" si="0"/>
        <v>401953.125</v>
      </c>
      <c r="O12" s="65">
        <f t="shared" si="0"/>
        <v>800000</v>
      </c>
      <c r="P12" s="33"/>
      <c r="Q12" s="33"/>
      <c r="R12" s="33"/>
    </row>
    <row r="13" spans="1:18">
      <c r="A13" s="6">
        <v>5</v>
      </c>
      <c r="B13" s="101">
        <v>44113</v>
      </c>
      <c r="C13" s="102">
        <v>1</v>
      </c>
      <c r="D13" s="103">
        <v>-1</v>
      </c>
      <c r="E13" s="95">
        <v>-1</v>
      </c>
      <c r="F13" s="59">
        <v>-1</v>
      </c>
      <c r="G13" s="62">
        <f t="shared" si="1"/>
        <v>357306.59503124998</v>
      </c>
      <c r="H13" s="62">
        <f t="shared" si="1"/>
        <v>468945.3125</v>
      </c>
      <c r="I13" s="62">
        <f t="shared" si="1"/>
        <v>800000</v>
      </c>
      <c r="J13" s="63">
        <f t="shared" si="2"/>
        <v>357306.59503124998</v>
      </c>
      <c r="K13" s="64">
        <f t="shared" si="2"/>
        <v>468945.3125</v>
      </c>
      <c r="L13" s="65">
        <f t="shared" si="2"/>
        <v>800000</v>
      </c>
      <c r="M13" s="63">
        <f t="shared" si="0"/>
        <v>-357306.59503124998</v>
      </c>
      <c r="N13" s="64">
        <f t="shared" si="0"/>
        <v>-468945.3125</v>
      </c>
      <c r="O13" s="65">
        <f t="shared" si="0"/>
        <v>-800000</v>
      </c>
      <c r="P13" s="33"/>
      <c r="Q13" s="33"/>
      <c r="R13" s="33"/>
    </row>
    <row r="14" spans="1:18">
      <c r="A14" s="6">
        <v>6</v>
      </c>
      <c r="B14" s="101">
        <v>44112</v>
      </c>
      <c r="C14" s="102">
        <v>1</v>
      </c>
      <c r="D14" s="103">
        <v>1.27</v>
      </c>
      <c r="E14" s="95">
        <v>1.5</v>
      </c>
      <c r="F14" s="60">
        <v>2</v>
      </c>
      <c r="G14" s="62">
        <f t="shared" si="1"/>
        <v>584196.28287609376</v>
      </c>
      <c r="H14" s="62">
        <f t="shared" si="1"/>
        <v>820654.296875</v>
      </c>
      <c r="I14" s="62">
        <f t="shared" si="1"/>
        <v>1600000</v>
      </c>
      <c r="J14" s="63">
        <f t="shared" si="2"/>
        <v>178653.29751562499</v>
      </c>
      <c r="K14" s="64">
        <f t="shared" si="2"/>
        <v>234472.65625</v>
      </c>
      <c r="L14" s="65">
        <f t="shared" si="2"/>
        <v>400000</v>
      </c>
      <c r="M14" s="63">
        <f t="shared" si="0"/>
        <v>226889.68784484375</v>
      </c>
      <c r="N14" s="64">
        <f t="shared" si="0"/>
        <v>351708.984375</v>
      </c>
      <c r="O14" s="65">
        <f t="shared" si="0"/>
        <v>800000</v>
      </c>
      <c r="P14" s="33"/>
      <c r="Q14" s="33"/>
      <c r="R14" s="33"/>
    </row>
    <row r="15" spans="1:18">
      <c r="A15" s="6">
        <v>7</v>
      </c>
      <c r="B15" s="101">
        <v>44088</v>
      </c>
      <c r="C15" s="102">
        <v>1</v>
      </c>
      <c r="D15" s="103">
        <v>1.27</v>
      </c>
      <c r="E15" s="95">
        <v>1.5</v>
      </c>
      <c r="F15" s="60">
        <v>2</v>
      </c>
      <c r="G15" s="62">
        <f t="shared" si="1"/>
        <v>955160.92250241328</v>
      </c>
      <c r="H15" s="62">
        <f t="shared" si="1"/>
        <v>1436145.01953125</v>
      </c>
      <c r="I15" s="62">
        <f t="shared" si="1"/>
        <v>3200000</v>
      </c>
      <c r="J15" s="63">
        <f t="shared" si="2"/>
        <v>292098.14143804688</v>
      </c>
      <c r="K15" s="64">
        <f t="shared" si="2"/>
        <v>410327.1484375</v>
      </c>
      <c r="L15" s="65">
        <f t="shared" si="2"/>
        <v>800000</v>
      </c>
      <c r="M15" s="63">
        <f t="shared" si="0"/>
        <v>370964.63962631952</v>
      </c>
      <c r="N15" s="64">
        <f t="shared" si="0"/>
        <v>615490.72265625</v>
      </c>
      <c r="O15" s="65">
        <f t="shared" si="0"/>
        <v>1600000</v>
      </c>
      <c r="P15" s="33"/>
      <c r="Q15" s="33"/>
      <c r="R15" s="33"/>
    </row>
    <row r="16" spans="1:18">
      <c r="A16" s="6">
        <v>8</v>
      </c>
      <c r="B16" s="101">
        <v>44085</v>
      </c>
      <c r="C16" s="102">
        <v>2</v>
      </c>
      <c r="D16" s="103">
        <v>-1</v>
      </c>
      <c r="E16" s="95">
        <v>-1</v>
      </c>
      <c r="F16" s="59">
        <v>-1</v>
      </c>
      <c r="G16" s="62">
        <f t="shared" si="1"/>
        <v>477580.46125120664</v>
      </c>
      <c r="H16" s="62">
        <f t="shared" si="1"/>
        <v>718072.509765625</v>
      </c>
      <c r="I16" s="62">
        <f t="shared" si="1"/>
        <v>1600000</v>
      </c>
      <c r="J16" s="63">
        <f t="shared" si="2"/>
        <v>477580.46125120664</v>
      </c>
      <c r="K16" s="64">
        <f t="shared" si="2"/>
        <v>718072.509765625</v>
      </c>
      <c r="L16" s="65">
        <f t="shared" si="2"/>
        <v>1600000</v>
      </c>
      <c r="M16" s="63">
        <f t="shared" si="0"/>
        <v>-477580.46125120664</v>
      </c>
      <c r="N16" s="64">
        <f t="shared" si="0"/>
        <v>-718072.509765625</v>
      </c>
      <c r="O16" s="65">
        <f t="shared" si="0"/>
        <v>-1600000</v>
      </c>
      <c r="P16" s="33"/>
      <c r="Q16" s="33"/>
      <c r="R16" s="33"/>
    </row>
    <row r="17" spans="1:18">
      <c r="A17" s="6">
        <v>9</v>
      </c>
      <c r="B17" s="101">
        <v>44068</v>
      </c>
      <c r="C17" s="102">
        <v>1</v>
      </c>
      <c r="D17" s="103">
        <v>1.27</v>
      </c>
      <c r="E17" s="95">
        <v>1.5</v>
      </c>
      <c r="F17" s="60">
        <v>2</v>
      </c>
      <c r="G17" s="62">
        <f t="shared" si="1"/>
        <v>780844.05414572288</v>
      </c>
      <c r="H17" s="62">
        <f t="shared" si="1"/>
        <v>1256626.8920898438</v>
      </c>
      <c r="I17" s="62">
        <f t="shared" si="1"/>
        <v>3200000</v>
      </c>
      <c r="J17" s="63">
        <f t="shared" si="2"/>
        <v>238790.23062560332</v>
      </c>
      <c r="K17" s="64">
        <f t="shared" si="2"/>
        <v>359036.2548828125</v>
      </c>
      <c r="L17" s="65">
        <f t="shared" si="2"/>
        <v>800000</v>
      </c>
      <c r="M17" s="63">
        <f t="shared" si="0"/>
        <v>303263.59289451624</v>
      </c>
      <c r="N17" s="64">
        <f t="shared" si="0"/>
        <v>538554.38232421875</v>
      </c>
      <c r="O17" s="65">
        <f t="shared" si="0"/>
        <v>1600000</v>
      </c>
      <c r="P17" s="61"/>
      <c r="Q17" s="33"/>
      <c r="R17" s="33"/>
    </row>
    <row r="18" spans="1:18">
      <c r="A18" s="6">
        <v>10</v>
      </c>
      <c r="B18" s="101">
        <v>44060</v>
      </c>
      <c r="C18" s="102">
        <v>1</v>
      </c>
      <c r="D18" s="103">
        <v>1.27</v>
      </c>
      <c r="E18" s="95">
        <v>1.5</v>
      </c>
      <c r="F18" s="60">
        <v>2</v>
      </c>
      <c r="G18" s="62">
        <f t="shared" si="1"/>
        <v>1276680.0285282568</v>
      </c>
      <c r="H18" s="62">
        <f t="shared" si="1"/>
        <v>2199097.0611572266</v>
      </c>
      <c r="I18" s="62">
        <f>IF(F18="","",I17+O18)</f>
        <v>6400000</v>
      </c>
      <c r="J18" s="63">
        <f t="shared" si="2"/>
        <v>390422.02707286144</v>
      </c>
      <c r="K18" s="64">
        <f t="shared" si="2"/>
        <v>628313.44604492187</v>
      </c>
      <c r="L18" s="65">
        <f>IF(I17="","",I17*$J$6/100)</f>
        <v>1600000</v>
      </c>
      <c r="M18" s="63">
        <f t="shared" si="0"/>
        <v>495835.97438253404</v>
      </c>
      <c r="N18" s="64">
        <f t="shared" si="0"/>
        <v>942470.16906738281</v>
      </c>
      <c r="O18" s="65">
        <f t="shared" si="0"/>
        <v>3200000</v>
      </c>
      <c r="P18" s="33"/>
      <c r="Q18" s="33"/>
      <c r="R18" s="33"/>
    </row>
    <row r="19" spans="1:18">
      <c r="A19" s="6">
        <v>11</v>
      </c>
      <c r="B19" s="101">
        <v>44060</v>
      </c>
      <c r="C19" s="102">
        <v>1</v>
      </c>
      <c r="D19" s="103">
        <v>1.27</v>
      </c>
      <c r="E19" s="95">
        <v>1.5</v>
      </c>
      <c r="F19" s="60">
        <v>2</v>
      </c>
      <c r="G19" s="62">
        <f t="shared" si="1"/>
        <v>2087371.8466436998</v>
      </c>
      <c r="H19" s="62">
        <f t="shared" si="1"/>
        <v>3848419.8570251465</v>
      </c>
      <c r="I19" s="62">
        <f t="shared" si="1"/>
        <v>12800000</v>
      </c>
      <c r="J19" s="63">
        <f t="shared" si="2"/>
        <v>638340.0142641284</v>
      </c>
      <c r="K19" s="64">
        <f t="shared" si="2"/>
        <v>1099548.5305786133</v>
      </c>
      <c r="L19" s="65">
        <f t="shared" si="2"/>
        <v>3200000</v>
      </c>
      <c r="M19" s="63">
        <f t="shared" si="0"/>
        <v>810691.81811544311</v>
      </c>
      <c r="N19" s="64">
        <f t="shared" si="0"/>
        <v>1649322.7958679199</v>
      </c>
      <c r="O19" s="65">
        <f t="shared" si="0"/>
        <v>6400000</v>
      </c>
      <c r="P19" s="61"/>
      <c r="Q19" s="33"/>
      <c r="R19" s="33"/>
    </row>
    <row r="20" spans="1:18">
      <c r="A20" s="6">
        <v>12</v>
      </c>
      <c r="B20" s="101">
        <v>44057</v>
      </c>
      <c r="C20" s="102">
        <v>1</v>
      </c>
      <c r="D20" s="103">
        <v>1.27</v>
      </c>
      <c r="E20" s="95">
        <v>1.5</v>
      </c>
      <c r="F20" s="60">
        <v>2</v>
      </c>
      <c r="G20" s="62">
        <f t="shared" si="1"/>
        <v>3412852.9692624491</v>
      </c>
      <c r="H20" s="62">
        <f t="shared" si="1"/>
        <v>6734734.7497940063</v>
      </c>
      <c r="I20" s="62">
        <f t="shared" si="1"/>
        <v>25600000</v>
      </c>
      <c r="J20" s="63">
        <f t="shared" si="2"/>
        <v>1043685.9233218499</v>
      </c>
      <c r="K20" s="64">
        <f t="shared" si="2"/>
        <v>1924209.9285125732</v>
      </c>
      <c r="L20" s="65">
        <f t="shared" si="2"/>
        <v>6400000</v>
      </c>
      <c r="M20" s="63">
        <f t="shared" si="0"/>
        <v>1325481.1226187495</v>
      </c>
      <c r="N20" s="64">
        <f t="shared" si="0"/>
        <v>2886314.8927688599</v>
      </c>
      <c r="O20" s="65">
        <f t="shared" si="0"/>
        <v>12800000</v>
      </c>
      <c r="P20" s="33"/>
      <c r="Q20" s="33"/>
      <c r="R20" s="33"/>
    </row>
    <row r="21" spans="1:18">
      <c r="A21" s="6">
        <v>13</v>
      </c>
      <c r="B21" s="101">
        <v>44040</v>
      </c>
      <c r="C21" s="102">
        <v>1</v>
      </c>
      <c r="D21" s="103">
        <v>-1</v>
      </c>
      <c r="E21" s="95">
        <v>-1</v>
      </c>
      <c r="F21" s="59">
        <v>-1</v>
      </c>
      <c r="G21" s="62">
        <f t="shared" si="1"/>
        <v>1706426.4846312245</v>
      </c>
      <c r="H21" s="62">
        <f t="shared" si="1"/>
        <v>3367367.3748970032</v>
      </c>
      <c r="I21" s="62">
        <f t="shared" si="1"/>
        <v>12800000</v>
      </c>
      <c r="J21" s="63">
        <f t="shared" si="2"/>
        <v>1706426.4846312245</v>
      </c>
      <c r="K21" s="64">
        <f t="shared" si="2"/>
        <v>3367367.3748970032</v>
      </c>
      <c r="L21" s="65">
        <f t="shared" si="2"/>
        <v>12800000</v>
      </c>
      <c r="M21" s="63">
        <f t="shared" si="0"/>
        <v>-1706426.4846312245</v>
      </c>
      <c r="N21" s="64">
        <f t="shared" si="0"/>
        <v>-3367367.3748970032</v>
      </c>
      <c r="O21" s="65">
        <f t="shared" si="0"/>
        <v>-12800000</v>
      </c>
      <c r="P21" s="61"/>
      <c r="Q21" s="33"/>
      <c r="R21" s="33"/>
    </row>
    <row r="22" spans="1:18">
      <c r="A22" s="6">
        <v>14</v>
      </c>
      <c r="B22" s="101">
        <v>44039</v>
      </c>
      <c r="C22" s="102">
        <v>1</v>
      </c>
      <c r="D22" s="103">
        <v>1.27</v>
      </c>
      <c r="E22" s="95">
        <v>1.5</v>
      </c>
      <c r="F22" s="60">
        <v>2</v>
      </c>
      <c r="G22" s="62">
        <f t="shared" si="1"/>
        <v>2790007.3023720523</v>
      </c>
      <c r="H22" s="62">
        <f t="shared" si="1"/>
        <v>5892892.9060697556</v>
      </c>
      <c r="I22" s="62">
        <f t="shared" si="1"/>
        <v>25600000</v>
      </c>
      <c r="J22" s="63">
        <f t="shared" si="2"/>
        <v>853213.24231561227</v>
      </c>
      <c r="K22" s="64">
        <f t="shared" si="2"/>
        <v>1683683.6874485016</v>
      </c>
      <c r="L22" s="65">
        <f t="shared" si="2"/>
        <v>6400000</v>
      </c>
      <c r="M22" s="63">
        <f t="shared" si="0"/>
        <v>1083580.8177408276</v>
      </c>
      <c r="N22" s="64">
        <f t="shared" si="0"/>
        <v>2525525.5311727524</v>
      </c>
      <c r="O22" s="65">
        <f t="shared" si="0"/>
        <v>12800000</v>
      </c>
      <c r="P22" s="33"/>
      <c r="Q22" s="33"/>
      <c r="R22" s="33"/>
    </row>
    <row r="23" spans="1:18">
      <c r="A23" s="6">
        <v>15</v>
      </c>
      <c r="B23" s="101">
        <v>44033</v>
      </c>
      <c r="C23" s="102">
        <v>1</v>
      </c>
      <c r="D23" s="103">
        <v>-1</v>
      </c>
      <c r="E23" s="95">
        <v>-1</v>
      </c>
      <c r="F23" s="59">
        <v>-1</v>
      </c>
      <c r="G23" s="62">
        <f t="shared" si="1"/>
        <v>1395003.6511860264</v>
      </c>
      <c r="H23" s="62">
        <f t="shared" si="1"/>
        <v>2946446.4530348778</v>
      </c>
      <c r="I23" s="62">
        <f t="shared" si="1"/>
        <v>12800000</v>
      </c>
      <c r="J23" s="63">
        <f t="shared" si="2"/>
        <v>1395003.6511860259</v>
      </c>
      <c r="K23" s="64">
        <f t="shared" si="2"/>
        <v>2946446.4530348778</v>
      </c>
      <c r="L23" s="65">
        <f t="shared" si="2"/>
        <v>12800000</v>
      </c>
      <c r="M23" s="63">
        <f t="shared" si="0"/>
        <v>-1395003.6511860259</v>
      </c>
      <c r="N23" s="64">
        <f t="shared" si="0"/>
        <v>-2946446.4530348778</v>
      </c>
      <c r="O23" s="65">
        <f t="shared" si="0"/>
        <v>-12800000</v>
      </c>
      <c r="P23" s="33"/>
      <c r="Q23" s="33"/>
      <c r="R23" s="33"/>
    </row>
    <row r="24" spans="1:18">
      <c r="A24" s="6">
        <v>16</v>
      </c>
      <c r="B24" s="101">
        <v>44027</v>
      </c>
      <c r="C24" s="102">
        <v>2</v>
      </c>
      <c r="D24" s="103">
        <v>1.27</v>
      </c>
      <c r="E24" s="95">
        <v>1.5</v>
      </c>
      <c r="F24" s="59">
        <v>2</v>
      </c>
      <c r="G24" s="62">
        <f t="shared" si="1"/>
        <v>2280830.9696891531</v>
      </c>
      <c r="H24" s="62">
        <f t="shared" si="1"/>
        <v>5156281.2928110361</v>
      </c>
      <c r="I24" s="62">
        <f t="shared" si="1"/>
        <v>25600000</v>
      </c>
      <c r="J24" s="63">
        <f t="shared" si="2"/>
        <v>697501.8255930132</v>
      </c>
      <c r="K24" s="64">
        <f t="shared" si="2"/>
        <v>1473223.2265174389</v>
      </c>
      <c r="L24" s="65">
        <f t="shared" si="2"/>
        <v>6400000</v>
      </c>
      <c r="M24" s="63">
        <f t="shared" si="0"/>
        <v>885827.31850312673</v>
      </c>
      <c r="N24" s="64">
        <f t="shared" si="0"/>
        <v>2209834.8397761583</v>
      </c>
      <c r="O24" s="65">
        <f t="shared" si="0"/>
        <v>12800000</v>
      </c>
      <c r="P24" s="33"/>
      <c r="Q24" s="33"/>
      <c r="R24" s="33"/>
    </row>
    <row r="25" spans="1:18">
      <c r="A25" s="6">
        <v>17</v>
      </c>
      <c r="B25" s="101">
        <v>44025</v>
      </c>
      <c r="C25" s="102">
        <v>2</v>
      </c>
      <c r="D25" s="103">
        <v>1.27</v>
      </c>
      <c r="E25" s="95">
        <v>1.5</v>
      </c>
      <c r="F25" s="59">
        <v>2</v>
      </c>
      <c r="G25" s="62">
        <f t="shared" si="1"/>
        <v>3729158.6354417652</v>
      </c>
      <c r="H25" s="62">
        <f t="shared" si="1"/>
        <v>9023492.2624193132</v>
      </c>
      <c r="I25" s="62">
        <f t="shared" si="1"/>
        <v>51200000</v>
      </c>
      <c r="J25" s="63">
        <f t="shared" si="2"/>
        <v>1140415.4848445766</v>
      </c>
      <c r="K25" s="64">
        <f t="shared" si="2"/>
        <v>2578140.6464055181</v>
      </c>
      <c r="L25" s="65">
        <f t="shared" si="2"/>
        <v>12800000</v>
      </c>
      <c r="M25" s="63">
        <f t="shared" ref="M25:O58" si="3">IF(D25="","",J25*D25)</f>
        <v>1448327.6657526123</v>
      </c>
      <c r="N25" s="64">
        <f t="shared" si="3"/>
        <v>3867210.9696082771</v>
      </c>
      <c r="O25" s="65">
        <f t="shared" si="3"/>
        <v>25600000</v>
      </c>
      <c r="P25" s="33"/>
      <c r="Q25" s="33"/>
      <c r="R25" s="33"/>
    </row>
    <row r="26" spans="1:18">
      <c r="A26" s="6">
        <v>18</v>
      </c>
      <c r="B26" s="101">
        <v>44021</v>
      </c>
      <c r="C26" s="102">
        <v>1</v>
      </c>
      <c r="D26" s="103">
        <v>1.27</v>
      </c>
      <c r="E26" s="95">
        <v>1.5</v>
      </c>
      <c r="F26" s="59">
        <v>2</v>
      </c>
      <c r="G26" s="62">
        <f t="shared" ref="G26:I41" si="4">IF(D26="","",G25+M26)</f>
        <v>6097174.3689472862</v>
      </c>
      <c r="H26" s="62">
        <f t="shared" si="4"/>
        <v>15791111.459233798</v>
      </c>
      <c r="I26" s="62">
        <f t="shared" si="4"/>
        <v>102400000</v>
      </c>
      <c r="J26" s="63">
        <f t="shared" ref="J26:L45" si="5">IF(G25="","",G25*$J$6/100)</f>
        <v>1864579.3177208826</v>
      </c>
      <c r="K26" s="64">
        <f t="shared" si="5"/>
        <v>4511746.1312096566</v>
      </c>
      <c r="L26" s="65">
        <f t="shared" si="5"/>
        <v>25600000</v>
      </c>
      <c r="M26" s="63">
        <f t="shared" si="3"/>
        <v>2368015.733505521</v>
      </c>
      <c r="N26" s="64">
        <f t="shared" si="3"/>
        <v>6767619.1968144849</v>
      </c>
      <c r="O26" s="65">
        <f t="shared" si="3"/>
        <v>51200000</v>
      </c>
      <c r="P26" s="33"/>
      <c r="Q26" s="33"/>
      <c r="R26" s="33"/>
    </row>
    <row r="27" spans="1:18">
      <c r="A27" s="6">
        <v>19</v>
      </c>
      <c r="B27" s="101">
        <v>44019</v>
      </c>
      <c r="C27" s="102">
        <v>1</v>
      </c>
      <c r="D27" s="103">
        <v>-1</v>
      </c>
      <c r="E27" s="95">
        <v>-1</v>
      </c>
      <c r="F27" s="59">
        <v>-1</v>
      </c>
      <c r="G27" s="62">
        <f t="shared" si="4"/>
        <v>3048587.1844736431</v>
      </c>
      <c r="H27" s="62">
        <f t="shared" si="4"/>
        <v>7895555.729616899</v>
      </c>
      <c r="I27" s="62">
        <f t="shared" si="4"/>
        <v>51200000</v>
      </c>
      <c r="J27" s="63">
        <f t="shared" si="5"/>
        <v>3048587.1844736431</v>
      </c>
      <c r="K27" s="64">
        <f t="shared" si="5"/>
        <v>7895555.729616899</v>
      </c>
      <c r="L27" s="65">
        <f t="shared" si="5"/>
        <v>51200000</v>
      </c>
      <c r="M27" s="63">
        <f t="shared" si="3"/>
        <v>-3048587.1844736431</v>
      </c>
      <c r="N27" s="64">
        <f t="shared" si="3"/>
        <v>-7895555.729616899</v>
      </c>
      <c r="O27" s="65">
        <f t="shared" si="3"/>
        <v>-51200000</v>
      </c>
      <c r="P27" s="33"/>
      <c r="Q27" s="33"/>
      <c r="R27" s="33"/>
    </row>
    <row r="28" spans="1:18">
      <c r="A28" s="6">
        <v>20</v>
      </c>
      <c r="B28" s="101">
        <v>44015</v>
      </c>
      <c r="C28" s="102">
        <v>1</v>
      </c>
      <c r="D28" s="103">
        <v>1.27</v>
      </c>
      <c r="E28" s="95">
        <v>1.5</v>
      </c>
      <c r="F28" s="60">
        <v>2</v>
      </c>
      <c r="G28" s="62">
        <f t="shared" si="4"/>
        <v>4984440.0466144066</v>
      </c>
      <c r="H28" s="62">
        <f t="shared" si="4"/>
        <v>13817222.526829574</v>
      </c>
      <c r="I28" s="62">
        <f t="shared" si="4"/>
        <v>102400000</v>
      </c>
      <c r="J28" s="63">
        <f t="shared" si="5"/>
        <v>1524293.5922368215</v>
      </c>
      <c r="K28" s="64">
        <f t="shared" si="5"/>
        <v>3947777.8648084495</v>
      </c>
      <c r="L28" s="65">
        <f t="shared" si="5"/>
        <v>25600000</v>
      </c>
      <c r="M28" s="63">
        <f t="shared" si="3"/>
        <v>1935852.8621407633</v>
      </c>
      <c r="N28" s="64">
        <f t="shared" si="3"/>
        <v>5921666.7972126743</v>
      </c>
      <c r="O28" s="65">
        <f t="shared" si="3"/>
        <v>51200000</v>
      </c>
      <c r="P28" s="33"/>
      <c r="Q28" s="33"/>
      <c r="R28" s="33"/>
    </row>
    <row r="29" spans="1:18">
      <c r="A29" s="6">
        <v>21</v>
      </c>
      <c r="B29" s="101">
        <v>44012</v>
      </c>
      <c r="C29" s="102">
        <v>2</v>
      </c>
      <c r="D29" s="103">
        <v>-1</v>
      </c>
      <c r="E29" s="95">
        <v>-1</v>
      </c>
      <c r="F29" s="59">
        <v>-1</v>
      </c>
      <c r="G29" s="62">
        <f t="shared" si="4"/>
        <v>2492220.0233072033</v>
      </c>
      <c r="H29" s="62">
        <f t="shared" si="4"/>
        <v>6908611.2634147871</v>
      </c>
      <c r="I29" s="62">
        <f t="shared" si="4"/>
        <v>51200000</v>
      </c>
      <c r="J29" s="63">
        <f t="shared" si="5"/>
        <v>2492220.0233072033</v>
      </c>
      <c r="K29" s="64">
        <f t="shared" si="5"/>
        <v>6908611.2634147871</v>
      </c>
      <c r="L29" s="65">
        <f t="shared" si="5"/>
        <v>51200000</v>
      </c>
      <c r="M29" s="63">
        <f t="shared" si="3"/>
        <v>-2492220.0233072033</v>
      </c>
      <c r="N29" s="64">
        <f t="shared" si="3"/>
        <v>-6908611.2634147871</v>
      </c>
      <c r="O29" s="65">
        <f t="shared" si="3"/>
        <v>-51200000</v>
      </c>
      <c r="P29" s="33"/>
      <c r="Q29" s="33"/>
      <c r="R29" s="33"/>
    </row>
    <row r="30" spans="1:18">
      <c r="A30" s="6">
        <v>22</v>
      </c>
      <c r="B30" s="101">
        <v>44000</v>
      </c>
      <c r="C30" s="102">
        <v>2</v>
      </c>
      <c r="D30" s="103">
        <v>1.27</v>
      </c>
      <c r="E30" s="95">
        <v>1.5</v>
      </c>
      <c r="F30" s="60">
        <v>2</v>
      </c>
      <c r="G30" s="62">
        <f t="shared" si="4"/>
        <v>4074779.7381072775</v>
      </c>
      <c r="H30" s="62">
        <f t="shared" si="4"/>
        <v>12090069.710975878</v>
      </c>
      <c r="I30" s="62">
        <f t="shared" si="4"/>
        <v>102400000</v>
      </c>
      <c r="J30" s="63">
        <f t="shared" si="5"/>
        <v>1246110.0116536017</v>
      </c>
      <c r="K30" s="64">
        <f t="shared" si="5"/>
        <v>3454305.6317073936</v>
      </c>
      <c r="L30" s="65">
        <f t="shared" si="5"/>
        <v>25600000</v>
      </c>
      <c r="M30" s="63">
        <f t="shared" si="3"/>
        <v>1582559.7148000742</v>
      </c>
      <c r="N30" s="64">
        <f t="shared" si="3"/>
        <v>5181458.4475610908</v>
      </c>
      <c r="O30" s="65">
        <f t="shared" si="3"/>
        <v>51200000</v>
      </c>
      <c r="P30" s="33"/>
      <c r="Q30" s="33"/>
      <c r="R30" s="33"/>
    </row>
    <row r="31" spans="1:18">
      <c r="A31" s="6">
        <v>23</v>
      </c>
      <c r="B31" s="101">
        <v>43990</v>
      </c>
      <c r="C31" s="102">
        <v>1</v>
      </c>
      <c r="D31" s="103">
        <v>1.27</v>
      </c>
      <c r="E31" s="95">
        <v>1.5</v>
      </c>
      <c r="F31" s="59">
        <v>-1</v>
      </c>
      <c r="G31" s="62">
        <f t="shared" si="4"/>
        <v>6662264.8718053987</v>
      </c>
      <c r="H31" s="62">
        <f t="shared" si="4"/>
        <v>21157621.994207785</v>
      </c>
      <c r="I31" s="62">
        <f t="shared" si="4"/>
        <v>51200000</v>
      </c>
      <c r="J31" s="63">
        <f t="shared" si="5"/>
        <v>2037389.8690536388</v>
      </c>
      <c r="K31" s="64">
        <f t="shared" si="5"/>
        <v>6045034.855487939</v>
      </c>
      <c r="L31" s="65">
        <f t="shared" si="5"/>
        <v>51200000</v>
      </c>
      <c r="M31" s="63">
        <f t="shared" si="3"/>
        <v>2587485.1336981212</v>
      </c>
      <c r="N31" s="64">
        <f t="shared" si="3"/>
        <v>9067552.2832319085</v>
      </c>
      <c r="O31" s="65">
        <f t="shared" si="3"/>
        <v>-51200000</v>
      </c>
      <c r="P31" s="33"/>
      <c r="Q31" s="33"/>
      <c r="R31" s="33"/>
    </row>
    <row r="32" spans="1:18">
      <c r="A32" s="6">
        <v>24</v>
      </c>
      <c r="B32" s="101">
        <v>43987</v>
      </c>
      <c r="C32" s="102">
        <v>1</v>
      </c>
      <c r="D32" s="103">
        <v>1.27</v>
      </c>
      <c r="E32" s="95">
        <v>1.5</v>
      </c>
      <c r="F32" s="59">
        <v>2</v>
      </c>
      <c r="G32" s="62">
        <f t="shared" si="4"/>
        <v>10892803.065401826</v>
      </c>
      <c r="H32" s="62">
        <f t="shared" si="4"/>
        <v>37025838.489863619</v>
      </c>
      <c r="I32" s="62">
        <f t="shared" si="4"/>
        <v>102400000</v>
      </c>
      <c r="J32" s="63">
        <f t="shared" si="5"/>
        <v>3331132.4359026994</v>
      </c>
      <c r="K32" s="64">
        <f t="shared" si="5"/>
        <v>10578810.997103892</v>
      </c>
      <c r="L32" s="65">
        <f t="shared" si="5"/>
        <v>25600000</v>
      </c>
      <c r="M32" s="63">
        <f t="shared" si="3"/>
        <v>4230538.1935964283</v>
      </c>
      <c r="N32" s="64">
        <f t="shared" si="3"/>
        <v>15868216.495655838</v>
      </c>
      <c r="O32" s="65">
        <f t="shared" si="3"/>
        <v>51200000</v>
      </c>
      <c r="P32" s="33"/>
      <c r="Q32" s="33"/>
      <c r="R32" s="33"/>
    </row>
    <row r="33" spans="1:18">
      <c r="A33" s="6">
        <v>25</v>
      </c>
      <c r="B33" s="101">
        <v>43951</v>
      </c>
      <c r="C33" s="102">
        <v>1</v>
      </c>
      <c r="D33" s="103">
        <v>1.27</v>
      </c>
      <c r="E33" s="95">
        <v>1.5</v>
      </c>
      <c r="F33" s="59">
        <v>2</v>
      </c>
      <c r="G33" s="62">
        <f t="shared" si="4"/>
        <v>17809733.011931986</v>
      </c>
      <c r="H33" s="62">
        <f t="shared" si="4"/>
        <v>64795217.35726133</v>
      </c>
      <c r="I33" s="62">
        <f t="shared" si="4"/>
        <v>204800000</v>
      </c>
      <c r="J33" s="63">
        <f t="shared" si="5"/>
        <v>5446401.532700913</v>
      </c>
      <c r="K33" s="64">
        <f t="shared" si="5"/>
        <v>18512919.24493181</v>
      </c>
      <c r="L33" s="65">
        <f t="shared" si="5"/>
        <v>51200000</v>
      </c>
      <c r="M33" s="63">
        <f t="shared" si="3"/>
        <v>6916929.9465301596</v>
      </c>
      <c r="N33" s="64">
        <f t="shared" si="3"/>
        <v>27769378.867397714</v>
      </c>
      <c r="O33" s="65">
        <f t="shared" si="3"/>
        <v>102400000</v>
      </c>
      <c r="P33" s="33"/>
      <c r="Q33" s="33"/>
      <c r="R33" s="33"/>
    </row>
    <row r="34" spans="1:18">
      <c r="A34" s="6">
        <v>26</v>
      </c>
      <c r="B34" s="101">
        <v>43938</v>
      </c>
      <c r="C34" s="102">
        <v>1</v>
      </c>
      <c r="D34" s="103">
        <v>-1</v>
      </c>
      <c r="E34" s="95">
        <v>-1</v>
      </c>
      <c r="F34" s="59">
        <v>-1</v>
      </c>
      <c r="G34" s="62">
        <f t="shared" si="4"/>
        <v>8904866.5059659928</v>
      </c>
      <c r="H34" s="62">
        <f t="shared" si="4"/>
        <v>32397608.678630665</v>
      </c>
      <c r="I34" s="62">
        <f t="shared" si="4"/>
        <v>102400000</v>
      </c>
      <c r="J34" s="63">
        <f t="shared" si="5"/>
        <v>8904866.5059659928</v>
      </c>
      <c r="K34" s="64">
        <f t="shared" si="5"/>
        <v>32397608.678630665</v>
      </c>
      <c r="L34" s="65">
        <f t="shared" si="5"/>
        <v>102400000</v>
      </c>
      <c r="M34" s="63">
        <f t="shared" si="3"/>
        <v>-8904866.5059659928</v>
      </c>
      <c r="N34" s="64">
        <f t="shared" si="3"/>
        <v>-32397608.678630665</v>
      </c>
      <c r="O34" s="65">
        <f t="shared" si="3"/>
        <v>-102400000</v>
      </c>
      <c r="P34" s="33"/>
      <c r="Q34" s="33"/>
      <c r="R34" s="33"/>
    </row>
    <row r="35" spans="1:18">
      <c r="A35" s="6">
        <v>27</v>
      </c>
      <c r="B35" s="101">
        <v>43935</v>
      </c>
      <c r="C35" s="102">
        <v>1</v>
      </c>
      <c r="D35" s="103">
        <v>-1</v>
      </c>
      <c r="E35" s="95">
        <v>-1</v>
      </c>
      <c r="F35" s="59">
        <v>-1</v>
      </c>
      <c r="G35" s="62">
        <f t="shared" si="4"/>
        <v>4452433.2529829964</v>
      </c>
      <c r="H35" s="62">
        <f t="shared" si="4"/>
        <v>16198804.339315332</v>
      </c>
      <c r="I35" s="62">
        <f t="shared" si="4"/>
        <v>51200000</v>
      </c>
      <c r="J35" s="63">
        <f t="shared" si="5"/>
        <v>4452433.2529829964</v>
      </c>
      <c r="K35" s="64">
        <f t="shared" si="5"/>
        <v>16198804.339315332</v>
      </c>
      <c r="L35" s="65">
        <f t="shared" si="5"/>
        <v>51200000</v>
      </c>
      <c r="M35" s="63">
        <f t="shared" si="3"/>
        <v>-4452433.2529829964</v>
      </c>
      <c r="N35" s="64">
        <f t="shared" si="3"/>
        <v>-16198804.339315332</v>
      </c>
      <c r="O35" s="65">
        <f t="shared" si="3"/>
        <v>-51200000</v>
      </c>
      <c r="P35" s="33"/>
      <c r="Q35" s="33"/>
      <c r="R35" s="33"/>
    </row>
    <row r="36" spans="1:18">
      <c r="A36" s="6">
        <v>28</v>
      </c>
      <c r="B36" s="101">
        <v>43931</v>
      </c>
      <c r="C36" s="102">
        <v>1</v>
      </c>
      <c r="D36" s="103">
        <v>-1</v>
      </c>
      <c r="E36" s="95">
        <v>-1</v>
      </c>
      <c r="F36" s="59">
        <v>-1</v>
      </c>
      <c r="G36" s="62">
        <f t="shared" si="4"/>
        <v>2226216.6264914982</v>
      </c>
      <c r="H36" s="62">
        <f t="shared" si="4"/>
        <v>8099402.1696576662</v>
      </c>
      <c r="I36" s="62">
        <f t="shared" si="4"/>
        <v>25600000</v>
      </c>
      <c r="J36" s="63">
        <f t="shared" si="5"/>
        <v>2226216.6264914982</v>
      </c>
      <c r="K36" s="64">
        <f t="shared" si="5"/>
        <v>8099402.1696576662</v>
      </c>
      <c r="L36" s="65">
        <f t="shared" si="5"/>
        <v>25600000</v>
      </c>
      <c r="M36" s="63">
        <f t="shared" si="3"/>
        <v>-2226216.6264914982</v>
      </c>
      <c r="N36" s="64">
        <f t="shared" si="3"/>
        <v>-8099402.1696576662</v>
      </c>
      <c r="O36" s="65">
        <f t="shared" si="3"/>
        <v>-25600000</v>
      </c>
      <c r="P36" s="33"/>
      <c r="Q36" s="33"/>
      <c r="R36" s="33"/>
    </row>
    <row r="37" spans="1:18">
      <c r="A37" s="6">
        <v>29</v>
      </c>
      <c r="B37" s="101">
        <v>43914</v>
      </c>
      <c r="C37" s="102">
        <v>1</v>
      </c>
      <c r="D37" s="103">
        <v>1.27</v>
      </c>
      <c r="E37" s="95">
        <v>1.5</v>
      </c>
      <c r="F37" s="59">
        <v>2</v>
      </c>
      <c r="G37" s="62">
        <f t="shared" si="4"/>
        <v>3639864.1843135995</v>
      </c>
      <c r="H37" s="62">
        <f t="shared" si="4"/>
        <v>14173953.796900917</v>
      </c>
      <c r="I37" s="62">
        <f t="shared" si="4"/>
        <v>51200000</v>
      </c>
      <c r="J37" s="63">
        <f t="shared" si="5"/>
        <v>1113108.3132457491</v>
      </c>
      <c r="K37" s="64">
        <f t="shared" si="5"/>
        <v>4049701.0848288331</v>
      </c>
      <c r="L37" s="65">
        <f t="shared" si="5"/>
        <v>12800000</v>
      </c>
      <c r="M37" s="63">
        <f t="shared" si="3"/>
        <v>1413647.5578221013</v>
      </c>
      <c r="N37" s="64">
        <f t="shared" si="3"/>
        <v>6074551.6272432497</v>
      </c>
      <c r="O37" s="65">
        <f t="shared" si="3"/>
        <v>25600000</v>
      </c>
      <c r="P37" s="33"/>
      <c r="Q37" s="33"/>
      <c r="R37" s="33"/>
    </row>
    <row r="38" spans="1:18">
      <c r="A38" s="6">
        <v>30</v>
      </c>
      <c r="B38" s="101">
        <v>43907</v>
      </c>
      <c r="C38" s="102">
        <v>2</v>
      </c>
      <c r="D38" s="103">
        <v>1.27</v>
      </c>
      <c r="E38" s="95">
        <v>1.5</v>
      </c>
      <c r="F38" s="60">
        <v>2</v>
      </c>
      <c r="G38" s="62">
        <f t="shared" si="4"/>
        <v>5951177.9413527353</v>
      </c>
      <c r="H38" s="62">
        <f t="shared" si="4"/>
        <v>24804419.144576605</v>
      </c>
      <c r="I38" s="62">
        <f t="shared" si="4"/>
        <v>102400000</v>
      </c>
      <c r="J38" s="63">
        <f t="shared" si="5"/>
        <v>1819932.0921567997</v>
      </c>
      <c r="K38" s="64">
        <f t="shared" si="5"/>
        <v>7086976.8984504584</v>
      </c>
      <c r="L38" s="65">
        <f t="shared" si="5"/>
        <v>25600000</v>
      </c>
      <c r="M38" s="63">
        <f t="shared" si="3"/>
        <v>2311313.7570391358</v>
      </c>
      <c r="N38" s="64">
        <f t="shared" si="3"/>
        <v>10630465.347675689</v>
      </c>
      <c r="O38" s="65">
        <f t="shared" si="3"/>
        <v>51200000</v>
      </c>
      <c r="P38" s="33"/>
      <c r="Q38" s="33"/>
      <c r="R38" s="33"/>
    </row>
    <row r="39" spans="1:18">
      <c r="A39" s="6">
        <v>31</v>
      </c>
      <c r="B39" s="101">
        <v>43906</v>
      </c>
      <c r="C39" s="102">
        <v>2</v>
      </c>
      <c r="D39" s="103">
        <v>1.27</v>
      </c>
      <c r="E39" s="95">
        <v>1.5</v>
      </c>
      <c r="F39" s="60">
        <v>2</v>
      </c>
      <c r="G39" s="62">
        <f t="shared" si="4"/>
        <v>9730175.9341117218</v>
      </c>
      <c r="H39" s="62">
        <f t="shared" si="4"/>
        <v>43407733.503009059</v>
      </c>
      <c r="I39" s="62">
        <f t="shared" si="4"/>
        <v>204800000</v>
      </c>
      <c r="J39" s="63">
        <f t="shared" si="5"/>
        <v>2975588.9706763681</v>
      </c>
      <c r="K39" s="64">
        <f t="shared" si="5"/>
        <v>12402209.572288303</v>
      </c>
      <c r="L39" s="65">
        <f t="shared" si="5"/>
        <v>51200000</v>
      </c>
      <c r="M39" s="63">
        <f t="shared" si="3"/>
        <v>3778997.9927589875</v>
      </c>
      <c r="N39" s="64">
        <f t="shared" si="3"/>
        <v>18603314.358432453</v>
      </c>
      <c r="O39" s="65">
        <f t="shared" si="3"/>
        <v>102400000</v>
      </c>
      <c r="P39" s="33"/>
      <c r="Q39" s="33"/>
      <c r="R39" s="33"/>
    </row>
    <row r="40" spans="1:18">
      <c r="A40" s="6">
        <v>32</v>
      </c>
      <c r="B40" s="101">
        <v>43900</v>
      </c>
      <c r="C40" s="102">
        <v>2</v>
      </c>
      <c r="D40" s="103">
        <v>1.27</v>
      </c>
      <c r="E40" s="95">
        <v>1.5</v>
      </c>
      <c r="F40" s="60">
        <v>2</v>
      </c>
      <c r="G40" s="62">
        <f t="shared" si="4"/>
        <v>15908837.652272664</v>
      </c>
      <c r="H40" s="62">
        <f t="shared" si="4"/>
        <v>75963533.630265862</v>
      </c>
      <c r="I40" s="62">
        <f t="shared" si="4"/>
        <v>409600000</v>
      </c>
      <c r="J40" s="63">
        <f t="shared" si="5"/>
        <v>4865087.9670558609</v>
      </c>
      <c r="K40" s="64">
        <f t="shared" si="5"/>
        <v>21703866.751504529</v>
      </c>
      <c r="L40" s="65">
        <f t="shared" si="5"/>
        <v>102400000</v>
      </c>
      <c r="M40" s="63">
        <f t="shared" si="3"/>
        <v>6178661.7181609431</v>
      </c>
      <c r="N40" s="64">
        <f t="shared" si="3"/>
        <v>32555800.127256796</v>
      </c>
      <c r="O40" s="65">
        <f t="shared" si="3"/>
        <v>204800000</v>
      </c>
      <c r="P40" s="33"/>
      <c r="Q40" s="33"/>
      <c r="R40" s="33"/>
    </row>
    <row r="41" spans="1:18">
      <c r="A41" s="6">
        <v>33</v>
      </c>
      <c r="B41" s="101">
        <v>43896</v>
      </c>
      <c r="C41" s="102">
        <v>1</v>
      </c>
      <c r="D41" s="103">
        <v>1.27</v>
      </c>
      <c r="E41" s="95">
        <v>1.5</v>
      </c>
      <c r="F41" s="60">
        <v>2</v>
      </c>
      <c r="G41" s="62">
        <f t="shared" si="4"/>
        <v>26010949.561465807</v>
      </c>
      <c r="H41" s="62">
        <f t="shared" si="4"/>
        <v>132936183.85296527</v>
      </c>
      <c r="I41" s="62">
        <f t="shared" si="4"/>
        <v>819200000</v>
      </c>
      <c r="J41" s="63">
        <f t="shared" si="5"/>
        <v>7954418.826136332</v>
      </c>
      <c r="K41" s="64">
        <f t="shared" si="5"/>
        <v>37981766.815132931</v>
      </c>
      <c r="L41" s="65">
        <f t="shared" si="5"/>
        <v>204800000</v>
      </c>
      <c r="M41" s="63">
        <f t="shared" si="3"/>
        <v>10102111.909193141</v>
      </c>
      <c r="N41" s="64">
        <f t="shared" si="3"/>
        <v>56972650.222699396</v>
      </c>
      <c r="O41" s="65">
        <f t="shared" si="3"/>
        <v>409600000</v>
      </c>
      <c r="P41" s="33"/>
      <c r="Q41" s="33"/>
      <c r="R41" s="33"/>
    </row>
    <row r="42" spans="1:18">
      <c r="A42" s="6">
        <v>34</v>
      </c>
      <c r="B42" s="101">
        <v>43885</v>
      </c>
      <c r="C42" s="102">
        <v>2</v>
      </c>
      <c r="D42" s="103">
        <v>1.27</v>
      </c>
      <c r="E42" s="95">
        <v>1.5</v>
      </c>
      <c r="F42" s="59">
        <v>2</v>
      </c>
      <c r="G42" s="62">
        <f t="shared" ref="G42:I42" si="6">IF(D42="","",G41+M42)</f>
        <v>42527902.532996595</v>
      </c>
      <c r="H42" s="62">
        <f t="shared" si="6"/>
        <v>232638321.74268922</v>
      </c>
      <c r="I42" s="62">
        <f t="shared" si="6"/>
        <v>1638400000</v>
      </c>
      <c r="J42" s="63">
        <f t="shared" si="5"/>
        <v>13005474.780732904</v>
      </c>
      <c r="K42" s="64">
        <f t="shared" si="5"/>
        <v>66468091.926482633</v>
      </c>
      <c r="L42" s="65">
        <f t="shared" si="5"/>
        <v>409600000</v>
      </c>
      <c r="M42" s="63">
        <f>IF(D42="","",J42*D42)</f>
        <v>16516952.971530788</v>
      </c>
      <c r="N42" s="64">
        <f t="shared" si="3"/>
        <v>99702137.889723957</v>
      </c>
      <c r="O42" s="65">
        <f t="shared" si="3"/>
        <v>819200000</v>
      </c>
      <c r="P42" s="33"/>
      <c r="Q42" s="33"/>
      <c r="R42" s="33"/>
    </row>
    <row r="43" spans="1:18">
      <c r="A43" s="3">
        <v>35</v>
      </c>
      <c r="B43" s="101">
        <v>43881</v>
      </c>
      <c r="C43" s="102">
        <v>2</v>
      </c>
      <c r="D43" s="103">
        <v>1.27</v>
      </c>
      <c r="E43" s="95">
        <v>1.5</v>
      </c>
      <c r="F43" s="59">
        <v>-1</v>
      </c>
      <c r="G43" s="62">
        <f>IF(D43="","",G42+M43)</f>
        <v>69533120.641449437</v>
      </c>
      <c r="H43" s="62">
        <f>IF(E43="","",H42+N43)</f>
        <v>407117063.0497061</v>
      </c>
      <c r="I43" s="62">
        <f>IF(F43="","",I42+O43)</f>
        <v>819200000</v>
      </c>
      <c r="J43" s="63">
        <f t="shared" si="5"/>
        <v>21263951.266498297</v>
      </c>
      <c r="K43" s="64">
        <f t="shared" si="5"/>
        <v>116319160.87134461</v>
      </c>
      <c r="L43" s="65">
        <f t="shared" si="5"/>
        <v>819200000</v>
      </c>
      <c r="M43" s="63">
        <f t="shared" si="3"/>
        <v>27005218.108452838</v>
      </c>
      <c r="N43" s="64">
        <f t="shared" si="3"/>
        <v>174478741.30701691</v>
      </c>
      <c r="O43" s="65">
        <f t="shared" si="3"/>
        <v>-819200000</v>
      </c>
    </row>
    <row r="44" spans="1:18">
      <c r="A44" s="6">
        <v>36</v>
      </c>
      <c r="B44" s="101">
        <v>43874</v>
      </c>
      <c r="C44" s="102">
        <v>1</v>
      </c>
      <c r="D44" s="103">
        <v>1.27</v>
      </c>
      <c r="E44" s="95">
        <v>1.5</v>
      </c>
      <c r="F44" s="59">
        <v>2</v>
      </c>
      <c r="G44" s="62">
        <f t="shared" ref="G44:I57" si="7">IF(D44="","",G43+M44)</f>
        <v>113686652.24876982</v>
      </c>
      <c r="H44" s="62">
        <f t="shared" si="7"/>
        <v>712454860.33698571</v>
      </c>
      <c r="I44" s="62">
        <f t="shared" si="7"/>
        <v>1638400000</v>
      </c>
      <c r="J44" s="63">
        <f t="shared" si="5"/>
        <v>34766560.320724718</v>
      </c>
      <c r="K44" s="64">
        <f t="shared" si="5"/>
        <v>203558531.52485305</v>
      </c>
      <c r="L44" s="65">
        <f t="shared" si="5"/>
        <v>409600000</v>
      </c>
      <c r="M44" s="63">
        <f>IF(D44="","",J44*D44)</f>
        <v>44153531.607320391</v>
      </c>
      <c r="N44" s="64">
        <f t="shared" si="3"/>
        <v>305337797.28727961</v>
      </c>
      <c r="O44" s="65">
        <f t="shared" si="3"/>
        <v>819200000</v>
      </c>
    </row>
    <row r="45" spans="1:18">
      <c r="A45" s="6">
        <v>37</v>
      </c>
      <c r="B45" s="101">
        <v>43872</v>
      </c>
      <c r="C45" s="102">
        <v>1</v>
      </c>
      <c r="D45" s="103">
        <v>1.27</v>
      </c>
      <c r="E45" s="95">
        <v>1.5</v>
      </c>
      <c r="F45" s="60">
        <v>2</v>
      </c>
      <c r="G45" s="62">
        <f t="shared" si="7"/>
        <v>185877676.42673865</v>
      </c>
      <c r="H45" s="62">
        <f t="shared" si="7"/>
        <v>1246796005.589725</v>
      </c>
      <c r="I45" s="62">
        <f t="shared" si="7"/>
        <v>3276800000</v>
      </c>
      <c r="J45" s="63">
        <f t="shared" si="5"/>
        <v>56843326.12438491</v>
      </c>
      <c r="K45" s="64">
        <f t="shared" si="5"/>
        <v>356227430.16849291</v>
      </c>
      <c r="L45" s="65">
        <f t="shared" si="5"/>
        <v>819200000</v>
      </c>
      <c r="M45" s="63">
        <f t="shared" si="3"/>
        <v>72191024.17796883</v>
      </c>
      <c r="N45" s="64">
        <f t="shared" si="3"/>
        <v>534341145.25273937</v>
      </c>
      <c r="O45" s="65">
        <f t="shared" si="3"/>
        <v>1638400000</v>
      </c>
    </row>
    <row r="46" spans="1:18">
      <c r="A46" s="6">
        <v>38</v>
      </c>
      <c r="B46" s="101">
        <v>43868</v>
      </c>
      <c r="C46" s="102">
        <v>2</v>
      </c>
      <c r="D46" s="103">
        <v>-1</v>
      </c>
      <c r="E46" s="95">
        <v>-1</v>
      </c>
      <c r="F46" s="59">
        <v>-1</v>
      </c>
      <c r="G46" s="62">
        <f t="shared" si="7"/>
        <v>92938838.213369325</v>
      </c>
      <c r="H46" s="62">
        <f t="shared" si="7"/>
        <v>623398002.79486251</v>
      </c>
      <c r="I46" s="62">
        <f t="shared" si="7"/>
        <v>1638400000</v>
      </c>
      <c r="J46" s="63">
        <f t="shared" ref="J46:L56" si="8">IF(G45="","",G45*$J$6/100)</f>
        <v>92938838.213369325</v>
      </c>
      <c r="K46" s="64">
        <f t="shared" si="8"/>
        <v>623398002.79486251</v>
      </c>
      <c r="L46" s="65">
        <f t="shared" si="8"/>
        <v>1638400000</v>
      </c>
      <c r="M46" s="63">
        <f t="shared" si="3"/>
        <v>-92938838.213369325</v>
      </c>
      <c r="N46" s="64">
        <f t="shared" si="3"/>
        <v>-623398002.79486251</v>
      </c>
      <c r="O46" s="65">
        <f t="shared" si="3"/>
        <v>-1638400000</v>
      </c>
    </row>
    <row r="47" spans="1:18">
      <c r="A47" s="6">
        <v>39</v>
      </c>
      <c r="B47" s="101">
        <v>43867</v>
      </c>
      <c r="C47" s="102">
        <v>2</v>
      </c>
      <c r="D47" s="103">
        <v>-1</v>
      </c>
      <c r="E47" s="95">
        <v>-1</v>
      </c>
      <c r="F47" s="59">
        <v>-1</v>
      </c>
      <c r="G47" s="62">
        <f t="shared" si="7"/>
        <v>46469419.106684662</v>
      </c>
      <c r="H47" s="62">
        <f t="shared" si="7"/>
        <v>311699001.39743125</v>
      </c>
      <c r="I47" s="62">
        <f t="shared" si="7"/>
        <v>819200000</v>
      </c>
      <c r="J47" s="63">
        <f t="shared" si="8"/>
        <v>46469419.106684662</v>
      </c>
      <c r="K47" s="64">
        <f t="shared" si="8"/>
        <v>311699001.39743125</v>
      </c>
      <c r="L47" s="65">
        <f t="shared" si="8"/>
        <v>819200000</v>
      </c>
      <c r="M47" s="63">
        <f t="shared" si="3"/>
        <v>-46469419.106684662</v>
      </c>
      <c r="N47" s="64">
        <f t="shared" si="3"/>
        <v>-311699001.39743125</v>
      </c>
      <c r="O47" s="65">
        <f t="shared" si="3"/>
        <v>-819200000</v>
      </c>
    </row>
    <row r="48" spans="1:18">
      <c r="A48" s="6">
        <v>40</v>
      </c>
      <c r="B48" s="101">
        <v>43852</v>
      </c>
      <c r="C48" s="102">
        <v>1</v>
      </c>
      <c r="D48" s="103">
        <v>1.27</v>
      </c>
      <c r="E48" s="95">
        <v>1.5</v>
      </c>
      <c r="F48" s="60">
        <v>2</v>
      </c>
      <c r="G48" s="62">
        <f t="shared" si="7"/>
        <v>75977500.239429414</v>
      </c>
      <c r="H48" s="62">
        <f t="shared" si="7"/>
        <v>545473252.44550467</v>
      </c>
      <c r="I48" s="62">
        <f t="shared" si="7"/>
        <v>1638400000</v>
      </c>
      <c r="J48" s="63">
        <f t="shared" si="8"/>
        <v>23234709.553342331</v>
      </c>
      <c r="K48" s="64">
        <f t="shared" si="8"/>
        <v>155849500.69871563</v>
      </c>
      <c r="L48" s="65">
        <f t="shared" si="8"/>
        <v>409600000</v>
      </c>
      <c r="M48" s="63">
        <f t="shared" si="3"/>
        <v>29508081.132744759</v>
      </c>
      <c r="N48" s="64">
        <f t="shared" si="3"/>
        <v>233774251.04807344</v>
      </c>
      <c r="O48" s="65">
        <f t="shared" si="3"/>
        <v>819200000</v>
      </c>
    </row>
    <row r="49" spans="1:15">
      <c r="A49" s="6">
        <v>41</v>
      </c>
      <c r="B49" s="161">
        <v>43830</v>
      </c>
      <c r="C49" s="102">
        <v>1</v>
      </c>
      <c r="D49" s="103">
        <v>1.27</v>
      </c>
      <c r="E49" s="95">
        <v>1.5</v>
      </c>
      <c r="F49" s="60">
        <v>2</v>
      </c>
      <c r="G49" s="62">
        <f t="shared" si="7"/>
        <v>124223212.89146709</v>
      </c>
      <c r="H49" s="62">
        <f t="shared" si="7"/>
        <v>954578191.77963316</v>
      </c>
      <c r="I49" s="62">
        <f t="shared" si="7"/>
        <v>3276800000</v>
      </c>
      <c r="J49" s="63">
        <f t="shared" si="8"/>
        <v>37988750.119714707</v>
      </c>
      <c r="K49" s="64">
        <f t="shared" si="8"/>
        <v>272736626.22275233</v>
      </c>
      <c r="L49" s="65">
        <f t="shared" si="8"/>
        <v>819200000</v>
      </c>
      <c r="M49" s="63">
        <f t="shared" si="3"/>
        <v>48245712.65203768</v>
      </c>
      <c r="N49" s="64">
        <f t="shared" si="3"/>
        <v>409104939.3341285</v>
      </c>
      <c r="O49" s="65">
        <f t="shared" si="3"/>
        <v>1638400000</v>
      </c>
    </row>
    <row r="50" spans="1:15">
      <c r="A50" s="6">
        <v>42</v>
      </c>
      <c r="B50" s="101">
        <v>44184</v>
      </c>
      <c r="C50" s="102">
        <v>2</v>
      </c>
      <c r="D50" s="103">
        <v>1.27</v>
      </c>
      <c r="E50" s="95">
        <v>1.5</v>
      </c>
      <c r="F50" s="59">
        <v>2</v>
      </c>
      <c r="G50" s="62">
        <f t="shared" si="7"/>
        <v>203104953.07754868</v>
      </c>
      <c r="H50" s="62">
        <f t="shared" si="7"/>
        <v>1670511835.6143579</v>
      </c>
      <c r="I50" s="62">
        <f t="shared" si="7"/>
        <v>6553600000</v>
      </c>
      <c r="J50" s="63">
        <f t="shared" si="8"/>
        <v>62111606.445733547</v>
      </c>
      <c r="K50" s="64">
        <f t="shared" si="8"/>
        <v>477289095.88981658</v>
      </c>
      <c r="L50" s="65">
        <f t="shared" si="8"/>
        <v>1638400000</v>
      </c>
      <c r="M50" s="63">
        <f t="shared" si="3"/>
        <v>78881740.186081603</v>
      </c>
      <c r="N50" s="64">
        <f t="shared" si="3"/>
        <v>715933643.8347249</v>
      </c>
      <c r="O50" s="65">
        <f t="shared" si="3"/>
        <v>3276800000</v>
      </c>
    </row>
    <row r="51" spans="1:15">
      <c r="A51" s="6">
        <v>43</v>
      </c>
      <c r="B51" s="101">
        <v>44183</v>
      </c>
      <c r="C51" s="102">
        <v>2</v>
      </c>
      <c r="D51" s="103">
        <v>-1</v>
      </c>
      <c r="E51" s="95">
        <v>-1</v>
      </c>
      <c r="F51" s="59">
        <v>-1</v>
      </c>
      <c r="G51" s="62">
        <f t="shared" si="7"/>
        <v>101552476.53877434</v>
      </c>
      <c r="H51" s="62">
        <f t="shared" si="7"/>
        <v>835255917.80717897</v>
      </c>
      <c r="I51" s="62">
        <f t="shared" si="7"/>
        <v>3276800000</v>
      </c>
      <c r="J51" s="63">
        <f t="shared" si="8"/>
        <v>101552476.53877434</v>
      </c>
      <c r="K51" s="64">
        <f t="shared" si="8"/>
        <v>835255917.80717897</v>
      </c>
      <c r="L51" s="65">
        <f t="shared" si="8"/>
        <v>3276800000</v>
      </c>
      <c r="M51" s="63">
        <f t="shared" si="3"/>
        <v>-101552476.53877434</v>
      </c>
      <c r="N51" s="64">
        <f t="shared" si="3"/>
        <v>-835255917.80717897</v>
      </c>
      <c r="O51" s="65">
        <f t="shared" si="3"/>
        <v>-3276800000</v>
      </c>
    </row>
    <row r="52" spans="1:15">
      <c r="A52" s="6">
        <v>44</v>
      </c>
      <c r="B52" s="101">
        <v>44170</v>
      </c>
      <c r="C52" s="102">
        <v>1</v>
      </c>
      <c r="D52" s="103">
        <v>-1</v>
      </c>
      <c r="E52" s="95">
        <v>-1</v>
      </c>
      <c r="F52" s="59">
        <v>-1</v>
      </c>
      <c r="G52" s="62">
        <f t="shared" si="7"/>
        <v>50776238.269387171</v>
      </c>
      <c r="H52" s="62">
        <f t="shared" si="7"/>
        <v>417627958.90358949</v>
      </c>
      <c r="I52" s="62">
        <f t="shared" si="7"/>
        <v>1638400000</v>
      </c>
      <c r="J52" s="63">
        <f t="shared" si="8"/>
        <v>50776238.269387171</v>
      </c>
      <c r="K52" s="64">
        <f t="shared" si="8"/>
        <v>417627958.90358949</v>
      </c>
      <c r="L52" s="65">
        <f t="shared" si="8"/>
        <v>1638400000</v>
      </c>
      <c r="M52" s="63">
        <f t="shared" si="3"/>
        <v>-50776238.269387171</v>
      </c>
      <c r="N52" s="64">
        <f t="shared" si="3"/>
        <v>-417627958.90358949</v>
      </c>
      <c r="O52" s="65">
        <f t="shared" si="3"/>
        <v>-1638400000</v>
      </c>
    </row>
    <row r="53" spans="1:15">
      <c r="A53" s="6">
        <v>45</v>
      </c>
      <c r="B53" s="101">
        <v>44147</v>
      </c>
      <c r="C53" s="102">
        <v>2</v>
      </c>
      <c r="D53" s="103">
        <v>1.27</v>
      </c>
      <c r="E53" s="95">
        <v>1.5</v>
      </c>
      <c r="F53" s="60">
        <v>2</v>
      </c>
      <c r="G53" s="62">
        <f t="shared" si="7"/>
        <v>83019149.570448026</v>
      </c>
      <c r="H53" s="62">
        <f t="shared" si="7"/>
        <v>730848928.08128166</v>
      </c>
      <c r="I53" s="62">
        <f t="shared" si="7"/>
        <v>3276800000</v>
      </c>
      <c r="J53" s="63">
        <f t="shared" si="8"/>
        <v>25388119.134693585</v>
      </c>
      <c r="K53" s="64">
        <f t="shared" si="8"/>
        <v>208813979.45179474</v>
      </c>
      <c r="L53" s="65">
        <f t="shared" si="8"/>
        <v>819200000</v>
      </c>
      <c r="M53" s="63">
        <f t="shared" si="3"/>
        <v>32242911.301060855</v>
      </c>
      <c r="N53" s="64">
        <f t="shared" si="3"/>
        <v>313220969.17769212</v>
      </c>
      <c r="O53" s="65">
        <f t="shared" si="3"/>
        <v>1638400000</v>
      </c>
    </row>
    <row r="54" spans="1:15">
      <c r="A54" s="6">
        <v>46</v>
      </c>
      <c r="B54" s="101">
        <v>44146</v>
      </c>
      <c r="C54" s="102">
        <v>1</v>
      </c>
      <c r="D54" s="103">
        <v>1.27</v>
      </c>
      <c r="E54" s="95">
        <v>1.5</v>
      </c>
      <c r="F54" s="60">
        <v>2</v>
      </c>
      <c r="G54" s="62">
        <f t="shared" si="7"/>
        <v>135736309.54768252</v>
      </c>
      <c r="H54" s="62">
        <f t="shared" si="7"/>
        <v>1278985624.1422429</v>
      </c>
      <c r="I54" s="62">
        <f t="shared" si="7"/>
        <v>6553600000</v>
      </c>
      <c r="J54" s="63">
        <f t="shared" si="8"/>
        <v>41509574.785224013</v>
      </c>
      <c r="K54" s="64">
        <f t="shared" si="8"/>
        <v>365424464.04064089</v>
      </c>
      <c r="L54" s="65">
        <f t="shared" si="8"/>
        <v>1638400000</v>
      </c>
      <c r="M54" s="63">
        <f t="shared" si="3"/>
        <v>52717159.977234498</v>
      </c>
      <c r="N54" s="64">
        <f t="shared" si="3"/>
        <v>548136696.06096137</v>
      </c>
      <c r="O54" s="65">
        <f t="shared" si="3"/>
        <v>3276800000</v>
      </c>
    </row>
    <row r="55" spans="1:15">
      <c r="A55" s="6">
        <v>47</v>
      </c>
      <c r="B55" s="101">
        <v>44143</v>
      </c>
      <c r="C55" s="102">
        <v>2</v>
      </c>
      <c r="D55" s="103">
        <v>-1</v>
      </c>
      <c r="E55" s="95">
        <v>-1</v>
      </c>
      <c r="F55" s="59">
        <v>-1</v>
      </c>
      <c r="G55" s="62">
        <f t="shared" si="7"/>
        <v>67868154.773841262</v>
      </c>
      <c r="H55" s="62">
        <f t="shared" si="7"/>
        <v>639492812.07112145</v>
      </c>
      <c r="I55" s="62">
        <f t="shared" si="7"/>
        <v>3276800000</v>
      </c>
      <c r="J55" s="63">
        <f t="shared" si="8"/>
        <v>67868154.773841262</v>
      </c>
      <c r="K55" s="64">
        <f t="shared" si="8"/>
        <v>639492812.07112145</v>
      </c>
      <c r="L55" s="65">
        <f t="shared" si="8"/>
        <v>3276800000</v>
      </c>
      <c r="M55" s="63">
        <f t="shared" si="3"/>
        <v>-67868154.773841262</v>
      </c>
      <c r="N55" s="64">
        <f t="shared" si="3"/>
        <v>-639492812.07112145</v>
      </c>
      <c r="O55" s="65">
        <f t="shared" si="3"/>
        <v>-3276800000</v>
      </c>
    </row>
    <row r="56" spans="1:15">
      <c r="A56" s="6">
        <v>48</v>
      </c>
      <c r="B56" s="101">
        <v>44139</v>
      </c>
      <c r="C56" s="102">
        <v>2</v>
      </c>
      <c r="D56" s="103">
        <v>1.27</v>
      </c>
      <c r="E56" s="95">
        <v>1.5</v>
      </c>
      <c r="F56" s="60">
        <v>2</v>
      </c>
      <c r="G56" s="62">
        <f t="shared" si="7"/>
        <v>110964433.05523047</v>
      </c>
      <c r="H56" s="62">
        <f t="shared" si="7"/>
        <v>1119112421.1244626</v>
      </c>
      <c r="I56" s="62">
        <f t="shared" si="7"/>
        <v>6553600000</v>
      </c>
      <c r="J56" s="63">
        <f t="shared" si="8"/>
        <v>33934077.386920631</v>
      </c>
      <c r="K56" s="64">
        <f t="shared" si="8"/>
        <v>319746406.03556073</v>
      </c>
      <c r="L56" s="65">
        <f t="shared" si="8"/>
        <v>1638400000</v>
      </c>
      <c r="M56" s="63">
        <f t="shared" si="3"/>
        <v>43096278.281389199</v>
      </c>
      <c r="N56" s="64">
        <f t="shared" si="3"/>
        <v>479619609.05334109</v>
      </c>
      <c r="O56" s="65">
        <f t="shared" si="3"/>
        <v>3276800000</v>
      </c>
    </row>
    <row r="57" spans="1:15">
      <c r="A57" s="6">
        <v>49</v>
      </c>
      <c r="B57" s="101">
        <v>44122</v>
      </c>
      <c r="C57" s="102">
        <v>1</v>
      </c>
      <c r="D57" s="103">
        <v>1.27</v>
      </c>
      <c r="E57" s="95">
        <v>1.5</v>
      </c>
      <c r="F57" s="59">
        <v>2</v>
      </c>
      <c r="G57" s="62">
        <f t="shared" si="7"/>
        <v>181426848.0453018</v>
      </c>
      <c r="H57" s="62">
        <f t="shared" si="7"/>
        <v>1958446736.9678097</v>
      </c>
      <c r="I57" s="62">
        <f t="shared" si="7"/>
        <v>13107200000</v>
      </c>
      <c r="J57" s="63">
        <f t="shared" ref="J57:L58" si="9">IF(G56="","",G56*$J$6/100)</f>
        <v>55482216.527615234</v>
      </c>
      <c r="K57" s="64">
        <f t="shared" si="9"/>
        <v>559556210.5622313</v>
      </c>
      <c r="L57" s="65">
        <f t="shared" si="9"/>
        <v>3276800000</v>
      </c>
      <c r="M57" s="63">
        <f>IF(D57="","",J57*D57)</f>
        <v>70462414.990071341</v>
      </c>
      <c r="N57" s="64">
        <f>IF(E57="","",K57*E57)</f>
        <v>839334315.84334695</v>
      </c>
      <c r="O57" s="65">
        <f>IF(F57="","",L57*F57)</f>
        <v>6553600000</v>
      </c>
    </row>
    <row r="58" spans="1:15" ht="19.5" thickBot="1">
      <c r="A58" s="6">
        <v>50</v>
      </c>
      <c r="B58" s="120">
        <v>43753</v>
      </c>
      <c r="C58" s="102">
        <v>1</v>
      </c>
      <c r="D58" s="104">
        <v>1.27</v>
      </c>
      <c r="E58" s="105">
        <v>1.5</v>
      </c>
      <c r="F58" s="162">
        <v>2</v>
      </c>
      <c r="G58" s="91">
        <f>IF(D58="","",G57+M58)</f>
        <v>296632896.55406845</v>
      </c>
      <c r="H58" s="86">
        <f>IF(E58="","",H57+N58)</f>
        <v>3427281789.6936669</v>
      </c>
      <c r="I58" s="108">
        <f>IF(F58="","",I57+O58)</f>
        <v>26214400000</v>
      </c>
      <c r="J58" s="63">
        <f t="shared" si="9"/>
        <v>90713424.022650898</v>
      </c>
      <c r="K58" s="64">
        <f t="shared" si="9"/>
        <v>979223368.48390484</v>
      </c>
      <c r="L58" s="65">
        <f t="shared" si="9"/>
        <v>6553600000</v>
      </c>
      <c r="M58" s="63">
        <f>IF(D58="","",J58*D58)</f>
        <v>115206048.50876664</v>
      </c>
      <c r="N58" s="64">
        <f t="shared" si="3"/>
        <v>1468835052.7258573</v>
      </c>
      <c r="O58" s="65">
        <f t="shared" si="3"/>
        <v>13107200000</v>
      </c>
    </row>
    <row r="59" spans="1:15" ht="19.5" thickBot="1">
      <c r="A59" s="6"/>
      <c r="B59" s="173" t="s">
        <v>5</v>
      </c>
      <c r="C59" s="174"/>
      <c r="D59" s="4">
        <f>COUNTIF(D9:D58,1.27)</f>
        <v>36</v>
      </c>
      <c r="E59" s="4">
        <f>COUNTIF(E9:E58,1.5)</f>
        <v>36</v>
      </c>
      <c r="F59" s="5">
        <f>COUNTIF(F9:F58,2)</f>
        <v>34</v>
      </c>
      <c r="G59" s="69">
        <f>MAX(G8:G58)</f>
        <v>296632896.55406845</v>
      </c>
      <c r="H59" s="70">
        <f>MAX(H8:H58)</f>
        <v>3427281789.6936669</v>
      </c>
      <c r="I59" s="71">
        <f>MAX(I8:I58)</f>
        <v>26214400000</v>
      </c>
      <c r="J59" s="72" t="s">
        <v>31</v>
      </c>
      <c r="K59" s="73">
        <f>ABS(B58-B9)</f>
        <v>415</v>
      </c>
      <c r="L59" s="74" t="s">
        <v>32</v>
      </c>
      <c r="M59" s="75"/>
      <c r="N59" s="76"/>
      <c r="O59" s="77"/>
    </row>
    <row r="60" spans="1:15" ht="19.5" thickBot="1">
      <c r="A60" s="6"/>
      <c r="B60" s="167" t="s">
        <v>6</v>
      </c>
      <c r="C60" s="168"/>
      <c r="D60" s="4">
        <f>COUNTIF(D9:D58,-1)</f>
        <v>14</v>
      </c>
      <c r="E60" s="4">
        <f>COUNTIF(E9:E58,-1)</f>
        <v>14</v>
      </c>
      <c r="F60" s="5">
        <f>COUNTIF(F9:F58,-1)</f>
        <v>16</v>
      </c>
      <c r="G60" s="223" t="s">
        <v>30</v>
      </c>
      <c r="H60" s="224"/>
      <c r="I60" s="225"/>
      <c r="J60" s="223" t="s">
        <v>33</v>
      </c>
      <c r="K60" s="224"/>
      <c r="L60" s="225"/>
      <c r="M60" s="75"/>
      <c r="N60" s="76"/>
      <c r="O60" s="77"/>
    </row>
    <row r="61" spans="1:15" ht="19.5" thickBot="1">
      <c r="A61" s="6"/>
      <c r="B61" s="167" t="s">
        <v>35</v>
      </c>
      <c r="C61" s="168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2966.3289655406843</v>
      </c>
      <c r="H61" s="79">
        <f>H59/H8</f>
        <v>34272.817896936671</v>
      </c>
      <c r="I61" s="80">
        <f>I59/I8</f>
        <v>262144</v>
      </c>
      <c r="J61" s="81">
        <f>(G61-100%)*30/K59</f>
        <v>214.36113003908562</v>
      </c>
      <c r="K61" s="81">
        <f>(H61-100%)*30/K59</f>
        <v>2477.4808118267474</v>
      </c>
      <c r="L61" s="82">
        <f>(I61-100%)*30/K59</f>
        <v>18950.096385542169</v>
      </c>
      <c r="M61" s="83"/>
      <c r="N61" s="84"/>
      <c r="O61" s="85"/>
    </row>
    <row r="62" spans="1:15" ht="19.5" thickBot="1">
      <c r="A62" s="3"/>
      <c r="B62" s="165" t="s">
        <v>4</v>
      </c>
      <c r="C62" s="166"/>
      <c r="D62" s="58">
        <f>D59/(D59+D60+D61)</f>
        <v>0.72</v>
      </c>
      <c r="E62" s="53">
        <f>E59/(E59+E60+E61)</f>
        <v>0.72</v>
      </c>
      <c r="F62" s="54">
        <f>F59/(F59+F60+F61)</f>
        <v>0.68</v>
      </c>
    </row>
    <row r="64" spans="1:15">
      <c r="D64" s="52"/>
      <c r="E64" s="52"/>
      <c r="F64" s="52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O31" sqref="O31:O32"/>
      <selection pane="topRight" activeCell="O31" sqref="O31:O32"/>
      <selection pane="bottomLeft" activeCell="O31" sqref="O31:O32"/>
      <selection pane="bottomRight" activeCell="J7" sqref="J7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62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34</v>
      </c>
    </row>
    <row r="6" spans="1:18" ht="19.5" thickBot="1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65" t="s">
        <v>3</v>
      </c>
      <c r="H6" s="166"/>
      <c r="I6" s="172"/>
      <c r="J6" s="217">
        <v>52</v>
      </c>
      <c r="K6" s="218"/>
      <c r="L6" s="219"/>
      <c r="M6" s="165" t="s">
        <v>24</v>
      </c>
      <c r="N6" s="166"/>
      <c r="O6" s="172"/>
    </row>
    <row r="7" spans="1:18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20">
        <f>J6</f>
        <v>52</v>
      </c>
      <c r="K8" s="221"/>
      <c r="L8" s="222"/>
      <c r="M8" s="169"/>
      <c r="N8" s="170"/>
      <c r="O8" s="171"/>
    </row>
    <row r="9" spans="1:18">
      <c r="A9" s="6">
        <v>1</v>
      </c>
      <c r="B9" s="97">
        <v>44168</v>
      </c>
      <c r="C9" s="98">
        <v>1</v>
      </c>
      <c r="D9" s="99">
        <v>1.27</v>
      </c>
      <c r="E9" s="100">
        <v>1.5</v>
      </c>
      <c r="F9" s="163">
        <v>2</v>
      </c>
      <c r="G9" s="62">
        <f>IF(D9="","",G8+M9)</f>
        <v>166040</v>
      </c>
      <c r="H9" s="62">
        <f>IF(E9="","",H8+N9)</f>
        <v>178000</v>
      </c>
      <c r="I9" s="62">
        <f>IF(F9="","",I8+O9)</f>
        <v>204000</v>
      </c>
      <c r="J9" s="63">
        <f>IF(G8="","",G8*$J$6/100)</f>
        <v>52000</v>
      </c>
      <c r="K9" s="64">
        <f>IF(H8="","",H8*$J$6/100)</f>
        <v>52000</v>
      </c>
      <c r="L9" s="65">
        <f>IF(I8="","",I8*$J$6/100)</f>
        <v>52000</v>
      </c>
      <c r="M9" s="66">
        <f>IF(D9="","",J9*D9)</f>
        <v>66040</v>
      </c>
      <c r="N9" s="67">
        <f t="shared" ref="M9:O24" si="0">IF(E9="","",K9*E9)</f>
        <v>78000</v>
      </c>
      <c r="O9" s="68">
        <f t="shared" si="0"/>
        <v>104000</v>
      </c>
      <c r="P9" s="33"/>
      <c r="Q9" s="33"/>
      <c r="R9" s="33"/>
    </row>
    <row r="10" spans="1:18">
      <c r="A10" s="6">
        <v>2</v>
      </c>
      <c r="B10" s="101">
        <v>44162</v>
      </c>
      <c r="C10" s="102">
        <v>1</v>
      </c>
      <c r="D10" s="103">
        <v>1.27</v>
      </c>
      <c r="E10" s="95">
        <v>1.5</v>
      </c>
      <c r="F10" s="60">
        <v>2</v>
      </c>
      <c r="G10" s="62">
        <f t="shared" ref="G10:I25" si="1">IF(D10="","",G9+M10)</f>
        <v>275692.81599999999</v>
      </c>
      <c r="H10" s="62">
        <f t="shared" si="1"/>
        <v>316840</v>
      </c>
      <c r="I10" s="62">
        <f t="shared" si="1"/>
        <v>416160</v>
      </c>
      <c r="J10" s="63">
        <f t="shared" ref="J10:L25" si="2">IF(G9="","",G9*$J$6/100)</f>
        <v>86340.800000000003</v>
      </c>
      <c r="K10" s="64">
        <f t="shared" si="2"/>
        <v>92560</v>
      </c>
      <c r="L10" s="65">
        <f t="shared" si="2"/>
        <v>106080</v>
      </c>
      <c r="M10" s="63">
        <f t="shared" si="0"/>
        <v>109652.81600000001</v>
      </c>
      <c r="N10" s="64">
        <f t="shared" si="0"/>
        <v>138840</v>
      </c>
      <c r="O10" s="65">
        <f t="shared" si="0"/>
        <v>212160</v>
      </c>
      <c r="P10" s="33"/>
      <c r="Q10" s="33"/>
      <c r="R10" s="33"/>
    </row>
    <row r="11" spans="1:18">
      <c r="A11" s="6">
        <v>3</v>
      </c>
      <c r="B11" s="101">
        <v>44159</v>
      </c>
      <c r="C11" s="102">
        <v>1</v>
      </c>
      <c r="D11" s="103">
        <v>1.27</v>
      </c>
      <c r="E11" s="95">
        <v>1.5</v>
      </c>
      <c r="F11" s="60">
        <v>2</v>
      </c>
      <c r="G11" s="62">
        <f t="shared" si="1"/>
        <v>457760.35168640001</v>
      </c>
      <c r="H11" s="62">
        <f t="shared" si="1"/>
        <v>563975.19999999995</v>
      </c>
      <c r="I11" s="62">
        <f t="shared" si="1"/>
        <v>848966.4</v>
      </c>
      <c r="J11" s="63">
        <f t="shared" si="2"/>
        <v>143360.26431999999</v>
      </c>
      <c r="K11" s="64">
        <f t="shared" si="2"/>
        <v>164756.79999999999</v>
      </c>
      <c r="L11" s="65">
        <f t="shared" si="2"/>
        <v>216403.20000000001</v>
      </c>
      <c r="M11" s="63">
        <f t="shared" si="0"/>
        <v>182067.53568639999</v>
      </c>
      <c r="N11" s="64">
        <f t="shared" si="0"/>
        <v>247135.19999999998</v>
      </c>
      <c r="O11" s="65">
        <f t="shared" si="0"/>
        <v>432806.40000000002</v>
      </c>
      <c r="P11" s="33"/>
      <c r="Q11" s="33"/>
      <c r="R11" s="33"/>
    </row>
    <row r="12" spans="1:18">
      <c r="A12" s="6">
        <v>4</v>
      </c>
      <c r="B12" s="101">
        <v>44158</v>
      </c>
      <c r="C12" s="102">
        <v>1</v>
      </c>
      <c r="D12" s="103">
        <v>1.27</v>
      </c>
      <c r="E12" s="95">
        <v>1.5</v>
      </c>
      <c r="F12" s="60">
        <v>2</v>
      </c>
      <c r="G12" s="62">
        <f t="shared" si="1"/>
        <v>760065.28794009855</v>
      </c>
      <c r="H12" s="62">
        <f t="shared" si="1"/>
        <v>1003875.8559999999</v>
      </c>
      <c r="I12" s="62">
        <f t="shared" si="1"/>
        <v>1731891.4560000002</v>
      </c>
      <c r="J12" s="63">
        <f t="shared" si="2"/>
        <v>238035.38287692799</v>
      </c>
      <c r="K12" s="64">
        <f t="shared" si="2"/>
        <v>293267.10399999999</v>
      </c>
      <c r="L12" s="65">
        <f t="shared" si="2"/>
        <v>441462.52800000005</v>
      </c>
      <c r="M12" s="63">
        <f t="shared" si="0"/>
        <v>302304.93625369854</v>
      </c>
      <c r="N12" s="64">
        <f t="shared" si="0"/>
        <v>439900.65599999996</v>
      </c>
      <c r="O12" s="65">
        <f t="shared" si="0"/>
        <v>882925.0560000001</v>
      </c>
      <c r="P12" s="33"/>
      <c r="Q12" s="33"/>
      <c r="R12" s="33"/>
    </row>
    <row r="13" spans="1:18">
      <c r="A13" s="6">
        <v>5</v>
      </c>
      <c r="B13" s="101">
        <v>44113</v>
      </c>
      <c r="C13" s="102">
        <v>1</v>
      </c>
      <c r="D13" s="103">
        <v>-1</v>
      </c>
      <c r="E13" s="95">
        <v>-1</v>
      </c>
      <c r="F13" s="59">
        <v>-1</v>
      </c>
      <c r="G13" s="62">
        <f t="shared" si="1"/>
        <v>364831.33821124729</v>
      </c>
      <c r="H13" s="62">
        <f t="shared" si="1"/>
        <v>481860.41087999998</v>
      </c>
      <c r="I13" s="62">
        <f t="shared" si="1"/>
        <v>831307.89888000011</v>
      </c>
      <c r="J13" s="63">
        <f t="shared" si="2"/>
        <v>395233.94972885126</v>
      </c>
      <c r="K13" s="64">
        <f t="shared" si="2"/>
        <v>522015.44511999993</v>
      </c>
      <c r="L13" s="65">
        <f t="shared" si="2"/>
        <v>900583.55712000013</v>
      </c>
      <c r="M13" s="63">
        <f t="shared" si="0"/>
        <v>-395233.94972885126</v>
      </c>
      <c r="N13" s="64">
        <f t="shared" si="0"/>
        <v>-522015.44511999993</v>
      </c>
      <c r="O13" s="65">
        <f t="shared" si="0"/>
        <v>-900583.55712000013</v>
      </c>
      <c r="P13" s="33"/>
      <c r="Q13" s="33"/>
      <c r="R13" s="33"/>
    </row>
    <row r="14" spans="1:18">
      <c r="A14" s="6">
        <v>6</v>
      </c>
      <c r="B14" s="101">
        <v>44112</v>
      </c>
      <c r="C14" s="102">
        <v>1</v>
      </c>
      <c r="D14" s="103">
        <v>1.27</v>
      </c>
      <c r="E14" s="95">
        <v>1.5</v>
      </c>
      <c r="F14" s="60">
        <v>2</v>
      </c>
      <c r="G14" s="62">
        <f t="shared" si="1"/>
        <v>605765.95396595495</v>
      </c>
      <c r="H14" s="62">
        <f t="shared" si="1"/>
        <v>857711.53136639996</v>
      </c>
      <c r="I14" s="62">
        <f t="shared" si="1"/>
        <v>1695868.1137152002</v>
      </c>
      <c r="J14" s="63">
        <f t="shared" si="2"/>
        <v>189712.29586984857</v>
      </c>
      <c r="K14" s="64">
        <f t="shared" si="2"/>
        <v>250567.41365759997</v>
      </c>
      <c r="L14" s="65">
        <f t="shared" si="2"/>
        <v>432280.10741760005</v>
      </c>
      <c r="M14" s="63">
        <f t="shared" si="0"/>
        <v>240934.61575470769</v>
      </c>
      <c r="N14" s="64">
        <f t="shared" si="0"/>
        <v>375851.12048639997</v>
      </c>
      <c r="O14" s="65">
        <f t="shared" si="0"/>
        <v>864560.21483520011</v>
      </c>
      <c r="P14" s="33"/>
      <c r="Q14" s="33"/>
      <c r="R14" s="33"/>
    </row>
    <row r="15" spans="1:18">
      <c r="A15" s="6">
        <v>7</v>
      </c>
      <c r="B15" s="101">
        <v>44088</v>
      </c>
      <c r="C15" s="102">
        <v>1</v>
      </c>
      <c r="D15" s="103">
        <v>1.27</v>
      </c>
      <c r="E15" s="95">
        <v>1.5</v>
      </c>
      <c r="F15" s="60">
        <v>2</v>
      </c>
      <c r="G15" s="62">
        <f t="shared" si="1"/>
        <v>1005813.7899650715</v>
      </c>
      <c r="H15" s="62">
        <f t="shared" si="1"/>
        <v>1526726.525832192</v>
      </c>
      <c r="I15" s="62">
        <f t="shared" si="1"/>
        <v>3459570.9519790085</v>
      </c>
      <c r="J15" s="63">
        <f t="shared" si="2"/>
        <v>314998.29606229655</v>
      </c>
      <c r="K15" s="64">
        <f t="shared" si="2"/>
        <v>446009.99631052802</v>
      </c>
      <c r="L15" s="65">
        <f t="shared" si="2"/>
        <v>881851.41913190414</v>
      </c>
      <c r="M15" s="63">
        <f t="shared" si="0"/>
        <v>400047.83599911659</v>
      </c>
      <c r="N15" s="64">
        <f t="shared" si="0"/>
        <v>669014.99446579209</v>
      </c>
      <c r="O15" s="65">
        <f t="shared" si="0"/>
        <v>1763702.8382638083</v>
      </c>
      <c r="P15" s="33"/>
      <c r="Q15" s="33"/>
      <c r="R15" s="33"/>
    </row>
    <row r="16" spans="1:18">
      <c r="A16" s="6">
        <v>8</v>
      </c>
      <c r="B16" s="101">
        <v>44085</v>
      </c>
      <c r="C16" s="102">
        <v>2</v>
      </c>
      <c r="D16" s="103">
        <v>-1</v>
      </c>
      <c r="E16" s="95">
        <v>-1</v>
      </c>
      <c r="F16" s="59">
        <v>-1</v>
      </c>
      <c r="G16" s="62">
        <f t="shared" si="1"/>
        <v>482790.61918323429</v>
      </c>
      <c r="H16" s="62">
        <f t="shared" si="1"/>
        <v>732828.73239945224</v>
      </c>
      <c r="I16" s="62">
        <f t="shared" si="1"/>
        <v>1660594.0569499242</v>
      </c>
      <c r="J16" s="63">
        <f t="shared" si="2"/>
        <v>523023.17078183719</v>
      </c>
      <c r="K16" s="64">
        <f t="shared" si="2"/>
        <v>793897.7934327398</v>
      </c>
      <c r="L16" s="65">
        <f t="shared" si="2"/>
        <v>1798976.8950290843</v>
      </c>
      <c r="M16" s="63">
        <f t="shared" si="0"/>
        <v>-523023.17078183719</v>
      </c>
      <c r="N16" s="64">
        <f t="shared" si="0"/>
        <v>-793897.7934327398</v>
      </c>
      <c r="O16" s="65">
        <f t="shared" si="0"/>
        <v>-1798976.8950290843</v>
      </c>
      <c r="P16" s="33"/>
      <c r="Q16" s="33"/>
      <c r="R16" s="33"/>
    </row>
    <row r="17" spans="1:18">
      <c r="A17" s="6">
        <v>9</v>
      </c>
      <c r="B17" s="101">
        <v>44068</v>
      </c>
      <c r="C17" s="102">
        <v>1</v>
      </c>
      <c r="D17" s="103">
        <v>1.27</v>
      </c>
      <c r="E17" s="95">
        <v>1.5</v>
      </c>
      <c r="F17" s="60">
        <v>2</v>
      </c>
      <c r="G17" s="62">
        <f t="shared" si="1"/>
        <v>801625.54409184214</v>
      </c>
      <c r="H17" s="62">
        <f t="shared" si="1"/>
        <v>1304435.1436710251</v>
      </c>
      <c r="I17" s="62">
        <f t="shared" si="1"/>
        <v>3387611.8761778455</v>
      </c>
      <c r="J17" s="63">
        <f t="shared" si="2"/>
        <v>251051.12197528183</v>
      </c>
      <c r="K17" s="64">
        <f t="shared" si="2"/>
        <v>381070.94084771513</v>
      </c>
      <c r="L17" s="65">
        <f t="shared" si="2"/>
        <v>863508.90961396054</v>
      </c>
      <c r="M17" s="63">
        <f t="shared" si="0"/>
        <v>318834.92490860791</v>
      </c>
      <c r="N17" s="64">
        <f t="shared" si="0"/>
        <v>571606.4112715727</v>
      </c>
      <c r="O17" s="65">
        <f t="shared" si="0"/>
        <v>1727017.8192279211</v>
      </c>
      <c r="P17" s="61"/>
      <c r="Q17" s="33"/>
      <c r="R17" s="33"/>
    </row>
    <row r="18" spans="1:18">
      <c r="A18" s="6">
        <v>10</v>
      </c>
      <c r="B18" s="101">
        <v>44060</v>
      </c>
      <c r="C18" s="102">
        <v>1</v>
      </c>
      <c r="D18" s="103">
        <v>1.27</v>
      </c>
      <c r="E18" s="95">
        <v>1.5</v>
      </c>
      <c r="F18" s="60">
        <v>2</v>
      </c>
      <c r="G18" s="62">
        <f t="shared" si="1"/>
        <v>1331019.0534100947</v>
      </c>
      <c r="H18" s="62">
        <f t="shared" si="1"/>
        <v>2321894.5557344249</v>
      </c>
      <c r="I18" s="62">
        <f>IF(F18="","",I17+O18)</f>
        <v>6910728.2274028044</v>
      </c>
      <c r="J18" s="63">
        <f t="shared" si="2"/>
        <v>416845.28292775794</v>
      </c>
      <c r="K18" s="64">
        <f t="shared" si="2"/>
        <v>678306.27470893308</v>
      </c>
      <c r="L18" s="65">
        <f>IF(I17="","",I17*$J$6/100)</f>
        <v>1761558.1756124797</v>
      </c>
      <c r="M18" s="63">
        <f t="shared" si="0"/>
        <v>529393.50931825256</v>
      </c>
      <c r="N18" s="64">
        <f t="shared" si="0"/>
        <v>1017459.4120633996</v>
      </c>
      <c r="O18" s="65">
        <f t="shared" si="0"/>
        <v>3523116.3512249594</v>
      </c>
      <c r="P18" s="33"/>
      <c r="Q18" s="33"/>
      <c r="R18" s="33"/>
    </row>
    <row r="19" spans="1:18">
      <c r="A19" s="6">
        <v>11</v>
      </c>
      <c r="B19" s="101">
        <v>44060</v>
      </c>
      <c r="C19" s="102">
        <v>1</v>
      </c>
      <c r="D19" s="103">
        <v>1.27</v>
      </c>
      <c r="E19" s="95">
        <v>1.5</v>
      </c>
      <c r="F19" s="60">
        <v>2</v>
      </c>
      <c r="G19" s="62">
        <f t="shared" si="1"/>
        <v>2210024.0362821212</v>
      </c>
      <c r="H19" s="62">
        <f t="shared" si="1"/>
        <v>4132972.3092072764</v>
      </c>
      <c r="I19" s="62">
        <f t="shared" si="1"/>
        <v>14097885.58390172</v>
      </c>
      <c r="J19" s="63">
        <f t="shared" si="2"/>
        <v>692129.90777324932</v>
      </c>
      <c r="K19" s="64">
        <f t="shared" si="2"/>
        <v>1207385.1689819009</v>
      </c>
      <c r="L19" s="65">
        <f t="shared" si="2"/>
        <v>3593578.6782494579</v>
      </c>
      <c r="M19" s="63">
        <f t="shared" si="0"/>
        <v>879004.98287202662</v>
      </c>
      <c r="N19" s="64">
        <f t="shared" si="0"/>
        <v>1811077.7534728514</v>
      </c>
      <c r="O19" s="65">
        <f t="shared" si="0"/>
        <v>7187157.3564989157</v>
      </c>
      <c r="P19" s="61"/>
      <c r="Q19" s="33"/>
      <c r="R19" s="33"/>
    </row>
    <row r="20" spans="1:18">
      <c r="A20" s="6">
        <v>12</v>
      </c>
      <c r="B20" s="101">
        <v>44057</v>
      </c>
      <c r="C20" s="102">
        <v>1</v>
      </c>
      <c r="D20" s="103">
        <v>1.27</v>
      </c>
      <c r="E20" s="95">
        <v>1.5</v>
      </c>
      <c r="F20" s="60">
        <v>2</v>
      </c>
      <c r="G20" s="62">
        <f t="shared" si="1"/>
        <v>3669523.9098428339</v>
      </c>
      <c r="H20" s="62">
        <f t="shared" si="1"/>
        <v>7356690.7103889529</v>
      </c>
      <c r="I20" s="62">
        <f t="shared" si="1"/>
        <v>28759686.591159508</v>
      </c>
      <c r="J20" s="63">
        <f t="shared" si="2"/>
        <v>1149212.4988667031</v>
      </c>
      <c r="K20" s="64">
        <f t="shared" si="2"/>
        <v>2149145.600787784</v>
      </c>
      <c r="L20" s="65">
        <f t="shared" si="2"/>
        <v>7330900.5036288938</v>
      </c>
      <c r="M20" s="63">
        <f t="shared" si="0"/>
        <v>1459499.8735607129</v>
      </c>
      <c r="N20" s="64">
        <f t="shared" si="0"/>
        <v>3223718.401181676</v>
      </c>
      <c r="O20" s="65">
        <f t="shared" si="0"/>
        <v>14661801.007257788</v>
      </c>
      <c r="P20" s="33"/>
      <c r="Q20" s="33"/>
      <c r="R20" s="33"/>
    </row>
    <row r="21" spans="1:18">
      <c r="A21" s="6">
        <v>13</v>
      </c>
      <c r="B21" s="101">
        <v>44040</v>
      </c>
      <c r="C21" s="102">
        <v>1</v>
      </c>
      <c r="D21" s="103">
        <v>-1</v>
      </c>
      <c r="E21" s="95">
        <v>-1</v>
      </c>
      <c r="F21" s="59">
        <v>-1</v>
      </c>
      <c r="G21" s="62">
        <f t="shared" si="1"/>
        <v>1761371.4767245604</v>
      </c>
      <c r="H21" s="62">
        <f t="shared" si="1"/>
        <v>3531211.5409866977</v>
      </c>
      <c r="I21" s="62">
        <f t="shared" si="1"/>
        <v>13804649.563756563</v>
      </c>
      <c r="J21" s="63">
        <f t="shared" si="2"/>
        <v>1908152.4331182735</v>
      </c>
      <c r="K21" s="64">
        <f t="shared" si="2"/>
        <v>3825479.1694022552</v>
      </c>
      <c r="L21" s="65">
        <f t="shared" si="2"/>
        <v>14955037.027402945</v>
      </c>
      <c r="M21" s="63">
        <f t="shared" si="0"/>
        <v>-1908152.4331182735</v>
      </c>
      <c r="N21" s="64">
        <f t="shared" si="0"/>
        <v>-3825479.1694022552</v>
      </c>
      <c r="O21" s="65">
        <f t="shared" si="0"/>
        <v>-14955037.027402945</v>
      </c>
      <c r="P21" s="61"/>
      <c r="Q21" s="33"/>
      <c r="R21" s="33"/>
    </row>
    <row r="22" spans="1:18">
      <c r="A22" s="6">
        <v>14</v>
      </c>
      <c r="B22" s="101">
        <v>44039</v>
      </c>
      <c r="C22" s="102">
        <v>1</v>
      </c>
      <c r="D22" s="103">
        <v>1.27</v>
      </c>
      <c r="E22" s="95">
        <v>1.5</v>
      </c>
      <c r="F22" s="60">
        <v>2</v>
      </c>
      <c r="G22" s="62">
        <f t="shared" si="1"/>
        <v>2924581.1999534601</v>
      </c>
      <c r="H22" s="62">
        <f t="shared" si="1"/>
        <v>6285556.5429563224</v>
      </c>
      <c r="I22" s="62">
        <f t="shared" si="1"/>
        <v>28161485.110063389</v>
      </c>
      <c r="J22" s="63">
        <f t="shared" si="2"/>
        <v>915913.16789677145</v>
      </c>
      <c r="K22" s="64">
        <f t="shared" si="2"/>
        <v>1836230.0013130829</v>
      </c>
      <c r="L22" s="65">
        <f t="shared" si="2"/>
        <v>7178417.7731534122</v>
      </c>
      <c r="M22" s="63">
        <f t="shared" si="0"/>
        <v>1163209.7232288998</v>
      </c>
      <c r="N22" s="64">
        <f t="shared" si="0"/>
        <v>2754345.0019696243</v>
      </c>
      <c r="O22" s="65">
        <f t="shared" si="0"/>
        <v>14356835.546306824</v>
      </c>
      <c r="P22" s="33"/>
      <c r="Q22" s="33"/>
      <c r="R22" s="33"/>
    </row>
    <row r="23" spans="1:18">
      <c r="A23" s="6">
        <v>15</v>
      </c>
      <c r="B23" s="101">
        <v>44033</v>
      </c>
      <c r="C23" s="102">
        <v>1</v>
      </c>
      <c r="D23" s="103">
        <v>-1</v>
      </c>
      <c r="E23" s="95">
        <v>-1</v>
      </c>
      <c r="F23" s="59">
        <v>-1</v>
      </c>
      <c r="G23" s="62">
        <f t="shared" si="1"/>
        <v>1403798.9759776609</v>
      </c>
      <c r="H23" s="62">
        <f t="shared" si="1"/>
        <v>3017067.1406190349</v>
      </c>
      <c r="I23" s="62">
        <f t="shared" si="1"/>
        <v>13517512.852830427</v>
      </c>
      <c r="J23" s="63">
        <f t="shared" si="2"/>
        <v>1520782.2239757993</v>
      </c>
      <c r="K23" s="64">
        <f t="shared" si="2"/>
        <v>3268489.4023372876</v>
      </c>
      <c r="L23" s="65">
        <f t="shared" si="2"/>
        <v>14643972.257232962</v>
      </c>
      <c r="M23" s="63">
        <f t="shared" si="0"/>
        <v>-1520782.2239757993</v>
      </c>
      <c r="N23" s="64">
        <f t="shared" si="0"/>
        <v>-3268489.4023372876</v>
      </c>
      <c r="O23" s="65">
        <f t="shared" si="0"/>
        <v>-14643972.257232962</v>
      </c>
      <c r="P23" s="33"/>
      <c r="Q23" s="33"/>
      <c r="R23" s="33"/>
    </row>
    <row r="24" spans="1:18">
      <c r="A24" s="6">
        <v>16</v>
      </c>
      <c r="B24" s="101">
        <v>44027</v>
      </c>
      <c r="C24" s="102">
        <v>2</v>
      </c>
      <c r="D24" s="103">
        <v>1.27</v>
      </c>
      <c r="E24" s="95">
        <v>1.5</v>
      </c>
      <c r="F24" s="59">
        <v>2</v>
      </c>
      <c r="G24" s="62">
        <f t="shared" si="1"/>
        <v>2330867.819713308</v>
      </c>
      <c r="H24" s="62">
        <f t="shared" si="1"/>
        <v>5370379.5103018824</v>
      </c>
      <c r="I24" s="62">
        <f t="shared" si="1"/>
        <v>27575726.219774067</v>
      </c>
      <c r="J24" s="63">
        <f t="shared" si="2"/>
        <v>729975.46750838368</v>
      </c>
      <c r="K24" s="64">
        <f t="shared" si="2"/>
        <v>1568874.9131218982</v>
      </c>
      <c r="L24" s="65">
        <f t="shared" si="2"/>
        <v>7029106.6834718212</v>
      </c>
      <c r="M24" s="63">
        <f t="shared" si="0"/>
        <v>927068.84373564727</v>
      </c>
      <c r="N24" s="64">
        <f t="shared" si="0"/>
        <v>2353312.3696828475</v>
      </c>
      <c r="O24" s="65">
        <f t="shared" si="0"/>
        <v>14058213.366943642</v>
      </c>
      <c r="P24" s="33"/>
      <c r="Q24" s="33"/>
      <c r="R24" s="33"/>
    </row>
    <row r="25" spans="1:18">
      <c r="A25" s="6">
        <v>17</v>
      </c>
      <c r="B25" s="101">
        <v>44025</v>
      </c>
      <c r="C25" s="102">
        <v>2</v>
      </c>
      <c r="D25" s="103">
        <v>1.27</v>
      </c>
      <c r="E25" s="95">
        <v>1.5</v>
      </c>
      <c r="F25" s="59">
        <v>2</v>
      </c>
      <c r="G25" s="62">
        <f t="shared" si="1"/>
        <v>3870172.9278519768</v>
      </c>
      <c r="H25" s="62">
        <f t="shared" si="1"/>
        <v>9559275.528337352</v>
      </c>
      <c r="I25" s="62">
        <f t="shared" si="1"/>
        <v>56254481.488339096</v>
      </c>
      <c r="J25" s="63">
        <f t="shared" si="2"/>
        <v>1212051.2662509202</v>
      </c>
      <c r="K25" s="64">
        <f t="shared" si="2"/>
        <v>2792597.3453569789</v>
      </c>
      <c r="L25" s="65">
        <f t="shared" si="2"/>
        <v>14339377.634282514</v>
      </c>
      <c r="M25" s="63">
        <f t="shared" ref="M25:O58" si="3">IF(D25="","",J25*D25)</f>
        <v>1539305.1081386688</v>
      </c>
      <c r="N25" s="64">
        <f t="shared" si="3"/>
        <v>4188896.0180354686</v>
      </c>
      <c r="O25" s="65">
        <f t="shared" si="3"/>
        <v>28678755.268565029</v>
      </c>
      <c r="P25" s="33"/>
      <c r="Q25" s="33"/>
      <c r="R25" s="33"/>
    </row>
    <row r="26" spans="1:18">
      <c r="A26" s="6">
        <v>18</v>
      </c>
      <c r="B26" s="101">
        <v>44021</v>
      </c>
      <c r="C26" s="102">
        <v>1</v>
      </c>
      <c r="D26" s="103">
        <v>1.27</v>
      </c>
      <c r="E26" s="95">
        <v>1.5</v>
      </c>
      <c r="F26" s="59">
        <v>2</v>
      </c>
      <c r="G26" s="62">
        <f t="shared" ref="G26:I41" si="4">IF(D26="","",G25+M26)</f>
        <v>6426035.1294054221</v>
      </c>
      <c r="H26" s="62">
        <f t="shared" si="4"/>
        <v>17015510.440440487</v>
      </c>
      <c r="I26" s="62">
        <f t="shared" si="4"/>
        <v>114759142.23621175</v>
      </c>
      <c r="J26" s="63">
        <f t="shared" ref="J26:L45" si="5">IF(G25="","",G25*$J$6/100)</f>
        <v>2012489.9224830279</v>
      </c>
      <c r="K26" s="64">
        <f t="shared" si="5"/>
        <v>4970823.2747354237</v>
      </c>
      <c r="L26" s="65">
        <f t="shared" si="5"/>
        <v>29252330.373936329</v>
      </c>
      <c r="M26" s="63">
        <f t="shared" si="3"/>
        <v>2555862.2015534453</v>
      </c>
      <c r="N26" s="64">
        <f t="shared" si="3"/>
        <v>7456234.9121031351</v>
      </c>
      <c r="O26" s="65">
        <f t="shared" si="3"/>
        <v>58504660.747872658</v>
      </c>
      <c r="P26" s="33"/>
      <c r="Q26" s="33"/>
      <c r="R26" s="33"/>
    </row>
    <row r="27" spans="1:18">
      <c r="A27" s="6">
        <v>19</v>
      </c>
      <c r="B27" s="101">
        <v>44019</v>
      </c>
      <c r="C27" s="102">
        <v>1</v>
      </c>
      <c r="D27" s="103">
        <v>-1</v>
      </c>
      <c r="E27" s="95">
        <v>-1</v>
      </c>
      <c r="F27" s="59">
        <v>-1</v>
      </c>
      <c r="G27" s="62">
        <f t="shared" si="4"/>
        <v>3084496.8621146027</v>
      </c>
      <c r="H27" s="62">
        <f t="shared" si="4"/>
        <v>8167445.011411434</v>
      </c>
      <c r="I27" s="62">
        <f t="shared" si="4"/>
        <v>55084388.273381643</v>
      </c>
      <c r="J27" s="63">
        <f t="shared" si="5"/>
        <v>3341538.2672908194</v>
      </c>
      <c r="K27" s="64">
        <f t="shared" si="5"/>
        <v>8848065.4290290531</v>
      </c>
      <c r="L27" s="65">
        <f t="shared" si="5"/>
        <v>59674753.962830104</v>
      </c>
      <c r="M27" s="63">
        <f t="shared" si="3"/>
        <v>-3341538.2672908194</v>
      </c>
      <c r="N27" s="64">
        <f t="shared" si="3"/>
        <v>-8848065.4290290531</v>
      </c>
      <c r="O27" s="65">
        <f t="shared" si="3"/>
        <v>-59674753.962830104</v>
      </c>
      <c r="P27" s="33"/>
      <c r="Q27" s="33"/>
      <c r="R27" s="33"/>
    </row>
    <row r="28" spans="1:18">
      <c r="A28" s="6">
        <v>20</v>
      </c>
      <c r="B28" s="101">
        <v>44015</v>
      </c>
      <c r="C28" s="102">
        <v>1</v>
      </c>
      <c r="D28" s="103">
        <v>1.27</v>
      </c>
      <c r="E28" s="95">
        <v>1.5</v>
      </c>
      <c r="F28" s="60">
        <v>2</v>
      </c>
      <c r="G28" s="62">
        <f t="shared" si="4"/>
        <v>5121498.5898550861</v>
      </c>
      <c r="H28" s="62">
        <f t="shared" si="4"/>
        <v>14538052.120312352</v>
      </c>
      <c r="I28" s="62">
        <f t="shared" si="4"/>
        <v>112372152.07769856</v>
      </c>
      <c r="J28" s="63">
        <f t="shared" si="5"/>
        <v>1603938.3682995932</v>
      </c>
      <c r="K28" s="64">
        <f t="shared" si="5"/>
        <v>4247071.4059339454</v>
      </c>
      <c r="L28" s="65">
        <f t="shared" si="5"/>
        <v>28643881.902158454</v>
      </c>
      <c r="M28" s="63">
        <f t="shared" si="3"/>
        <v>2037001.7277404834</v>
      </c>
      <c r="N28" s="64">
        <f t="shared" si="3"/>
        <v>6370607.1089009177</v>
      </c>
      <c r="O28" s="65">
        <f t="shared" si="3"/>
        <v>57287763.804316908</v>
      </c>
      <c r="P28" s="33"/>
      <c r="Q28" s="33"/>
      <c r="R28" s="33"/>
    </row>
    <row r="29" spans="1:18">
      <c r="A29" s="6">
        <v>21</v>
      </c>
      <c r="B29" s="101">
        <v>44012</v>
      </c>
      <c r="C29" s="102">
        <v>2</v>
      </c>
      <c r="D29" s="103">
        <v>-1</v>
      </c>
      <c r="E29" s="95">
        <v>-1</v>
      </c>
      <c r="F29" s="59">
        <v>-1</v>
      </c>
      <c r="G29" s="62">
        <f t="shared" si="4"/>
        <v>2458319.3231304414</v>
      </c>
      <c r="H29" s="62">
        <f t="shared" si="4"/>
        <v>6978265.0177499289</v>
      </c>
      <c r="I29" s="62">
        <f t="shared" si="4"/>
        <v>53938632.997295305</v>
      </c>
      <c r="J29" s="63">
        <f t="shared" si="5"/>
        <v>2663179.2667246447</v>
      </c>
      <c r="K29" s="64">
        <f t="shared" si="5"/>
        <v>7559787.1025624229</v>
      </c>
      <c r="L29" s="65">
        <f t="shared" si="5"/>
        <v>58433519.080403253</v>
      </c>
      <c r="M29" s="63">
        <f t="shared" si="3"/>
        <v>-2663179.2667246447</v>
      </c>
      <c r="N29" s="64">
        <f t="shared" si="3"/>
        <v>-7559787.1025624229</v>
      </c>
      <c r="O29" s="65">
        <f t="shared" si="3"/>
        <v>-58433519.080403253</v>
      </c>
      <c r="P29" s="33"/>
      <c r="Q29" s="33"/>
      <c r="R29" s="33"/>
    </row>
    <row r="30" spans="1:18">
      <c r="A30" s="6">
        <v>22</v>
      </c>
      <c r="B30" s="101">
        <v>44000</v>
      </c>
      <c r="C30" s="102">
        <v>2</v>
      </c>
      <c r="D30" s="103">
        <v>1.27</v>
      </c>
      <c r="E30" s="95">
        <v>1.5</v>
      </c>
      <c r="F30" s="60">
        <v>2</v>
      </c>
      <c r="G30" s="62">
        <f t="shared" si="4"/>
        <v>4081793.4041257845</v>
      </c>
      <c r="H30" s="62">
        <f t="shared" si="4"/>
        <v>12421311.731594874</v>
      </c>
      <c r="I30" s="62">
        <f t="shared" si="4"/>
        <v>110034811.31448242</v>
      </c>
      <c r="J30" s="63">
        <f t="shared" si="5"/>
        <v>1278326.0480278295</v>
      </c>
      <c r="K30" s="64">
        <f t="shared" si="5"/>
        <v>3628697.809229963</v>
      </c>
      <c r="L30" s="65">
        <f t="shared" si="5"/>
        <v>28048089.158593558</v>
      </c>
      <c r="M30" s="63">
        <f t="shared" si="3"/>
        <v>1623474.0809953434</v>
      </c>
      <c r="N30" s="64">
        <f t="shared" si="3"/>
        <v>5443046.7138449447</v>
      </c>
      <c r="O30" s="65">
        <f t="shared" si="3"/>
        <v>56096178.317187116</v>
      </c>
      <c r="P30" s="33"/>
      <c r="Q30" s="33"/>
      <c r="R30" s="33"/>
    </row>
    <row r="31" spans="1:18">
      <c r="A31" s="6">
        <v>23</v>
      </c>
      <c r="B31" s="101">
        <v>43990</v>
      </c>
      <c r="C31" s="102">
        <v>1</v>
      </c>
      <c r="D31" s="103">
        <v>1.27</v>
      </c>
      <c r="E31" s="95">
        <v>1.5</v>
      </c>
      <c r="F31" s="59">
        <v>-1</v>
      </c>
      <c r="G31" s="62">
        <f t="shared" si="4"/>
        <v>6777409.768210452</v>
      </c>
      <c r="H31" s="62">
        <f t="shared" si="4"/>
        <v>22109934.882238876</v>
      </c>
      <c r="I31" s="62">
        <f t="shared" si="4"/>
        <v>52816709.430951566</v>
      </c>
      <c r="J31" s="63">
        <f t="shared" si="5"/>
        <v>2122532.5701454077</v>
      </c>
      <c r="K31" s="64">
        <f t="shared" si="5"/>
        <v>6459082.1004293347</v>
      </c>
      <c r="L31" s="65">
        <f t="shared" si="5"/>
        <v>57218101.883530855</v>
      </c>
      <c r="M31" s="63">
        <f t="shared" si="3"/>
        <v>2695616.364084668</v>
      </c>
      <c r="N31" s="64">
        <f t="shared" si="3"/>
        <v>9688623.1506440025</v>
      </c>
      <c r="O31" s="65">
        <f t="shared" si="3"/>
        <v>-57218101.883530855</v>
      </c>
      <c r="P31" s="33"/>
      <c r="Q31" s="33"/>
      <c r="R31" s="33"/>
    </row>
    <row r="32" spans="1:18">
      <c r="A32" s="6">
        <v>24</v>
      </c>
      <c r="B32" s="101">
        <v>43987</v>
      </c>
      <c r="C32" s="102">
        <v>1</v>
      </c>
      <c r="D32" s="103">
        <v>1.27</v>
      </c>
      <c r="E32" s="95">
        <v>1.5</v>
      </c>
      <c r="F32" s="59">
        <v>2</v>
      </c>
      <c r="G32" s="62">
        <f t="shared" si="4"/>
        <v>11253211.179136634</v>
      </c>
      <c r="H32" s="62">
        <f t="shared" si="4"/>
        <v>39355684.090385199</v>
      </c>
      <c r="I32" s="62">
        <f t="shared" si="4"/>
        <v>107746087.2391412</v>
      </c>
      <c r="J32" s="63">
        <f t="shared" si="5"/>
        <v>3524253.0794694354</v>
      </c>
      <c r="K32" s="64">
        <f t="shared" si="5"/>
        <v>11497166.138764214</v>
      </c>
      <c r="L32" s="65">
        <f t="shared" si="5"/>
        <v>27464688.904094815</v>
      </c>
      <c r="M32" s="63">
        <f t="shared" si="3"/>
        <v>4475801.4109261828</v>
      </c>
      <c r="N32" s="64">
        <f t="shared" si="3"/>
        <v>17245749.208146319</v>
      </c>
      <c r="O32" s="65">
        <f t="shared" si="3"/>
        <v>54929377.808189631</v>
      </c>
      <c r="P32" s="33"/>
      <c r="Q32" s="33"/>
      <c r="R32" s="33"/>
    </row>
    <row r="33" spans="1:18">
      <c r="A33" s="6">
        <v>25</v>
      </c>
      <c r="B33" s="101">
        <v>43951</v>
      </c>
      <c r="C33" s="102">
        <v>1</v>
      </c>
      <c r="D33" s="103">
        <v>1.27</v>
      </c>
      <c r="E33" s="95">
        <v>1.5</v>
      </c>
      <c r="F33" s="59">
        <v>2</v>
      </c>
      <c r="G33" s="62">
        <f t="shared" si="4"/>
        <v>18684831.841838468</v>
      </c>
      <c r="H33" s="62">
        <f t="shared" si="4"/>
        <v>70053117.680885658</v>
      </c>
      <c r="I33" s="62">
        <f t="shared" si="4"/>
        <v>219802017.96784803</v>
      </c>
      <c r="J33" s="63">
        <f t="shared" si="5"/>
        <v>5851669.8131510494</v>
      </c>
      <c r="K33" s="64">
        <f t="shared" si="5"/>
        <v>20464955.727000304</v>
      </c>
      <c r="L33" s="65">
        <f t="shared" si="5"/>
        <v>56027965.364353418</v>
      </c>
      <c r="M33" s="63">
        <f t="shared" si="3"/>
        <v>7431620.6627018331</v>
      </c>
      <c r="N33" s="64">
        <f t="shared" si="3"/>
        <v>30697433.590500455</v>
      </c>
      <c r="O33" s="65">
        <f t="shared" si="3"/>
        <v>112055930.72870684</v>
      </c>
      <c r="P33" s="33"/>
      <c r="Q33" s="33"/>
      <c r="R33" s="33"/>
    </row>
    <row r="34" spans="1:18">
      <c r="A34" s="6">
        <v>26</v>
      </c>
      <c r="B34" s="101">
        <v>43938</v>
      </c>
      <c r="C34" s="102">
        <v>1</v>
      </c>
      <c r="D34" s="103">
        <v>-1</v>
      </c>
      <c r="E34" s="95">
        <v>-1</v>
      </c>
      <c r="F34" s="59">
        <v>-1</v>
      </c>
      <c r="G34" s="62">
        <f t="shared" si="4"/>
        <v>8968719.2840824649</v>
      </c>
      <c r="H34" s="62">
        <f t="shared" si="4"/>
        <v>33625496.486825116</v>
      </c>
      <c r="I34" s="62">
        <f t="shared" si="4"/>
        <v>105504968.62456705</v>
      </c>
      <c r="J34" s="63">
        <f t="shared" si="5"/>
        <v>9716112.557756003</v>
      </c>
      <c r="K34" s="64">
        <f t="shared" si="5"/>
        <v>36427621.194060542</v>
      </c>
      <c r="L34" s="65">
        <f t="shared" si="5"/>
        <v>114297049.34328099</v>
      </c>
      <c r="M34" s="63">
        <f t="shared" si="3"/>
        <v>-9716112.557756003</v>
      </c>
      <c r="N34" s="64">
        <f t="shared" si="3"/>
        <v>-36427621.194060542</v>
      </c>
      <c r="O34" s="65">
        <f t="shared" si="3"/>
        <v>-114297049.34328099</v>
      </c>
      <c r="P34" s="33"/>
      <c r="Q34" s="33"/>
      <c r="R34" s="33"/>
    </row>
    <row r="35" spans="1:18">
      <c r="A35" s="6">
        <v>27</v>
      </c>
      <c r="B35" s="101">
        <v>43935</v>
      </c>
      <c r="C35" s="102">
        <v>1</v>
      </c>
      <c r="D35" s="103">
        <v>-1</v>
      </c>
      <c r="E35" s="95">
        <v>-1</v>
      </c>
      <c r="F35" s="59">
        <v>-1</v>
      </c>
      <c r="G35" s="62">
        <f t="shared" si="4"/>
        <v>4304985.2563595828</v>
      </c>
      <c r="H35" s="62">
        <f t="shared" si="4"/>
        <v>16140238.313676056</v>
      </c>
      <c r="I35" s="62">
        <f t="shared" si="4"/>
        <v>50642384.939792179</v>
      </c>
      <c r="J35" s="63">
        <f t="shared" si="5"/>
        <v>4663734.0277228821</v>
      </c>
      <c r="K35" s="64">
        <f t="shared" si="5"/>
        <v>17485258.17314906</v>
      </c>
      <c r="L35" s="65">
        <f t="shared" si="5"/>
        <v>54862583.684774868</v>
      </c>
      <c r="M35" s="63">
        <f t="shared" si="3"/>
        <v>-4663734.0277228821</v>
      </c>
      <c r="N35" s="64">
        <f t="shared" si="3"/>
        <v>-17485258.17314906</v>
      </c>
      <c r="O35" s="65">
        <f t="shared" si="3"/>
        <v>-54862583.684774868</v>
      </c>
      <c r="P35" s="33"/>
      <c r="Q35" s="33"/>
      <c r="R35" s="33"/>
    </row>
    <row r="36" spans="1:18">
      <c r="A36" s="6">
        <v>28</v>
      </c>
      <c r="B36" s="101">
        <v>43931</v>
      </c>
      <c r="C36" s="102">
        <v>1</v>
      </c>
      <c r="D36" s="103">
        <v>-1</v>
      </c>
      <c r="E36" s="95">
        <v>-1</v>
      </c>
      <c r="F36" s="59">
        <v>-1</v>
      </c>
      <c r="G36" s="62">
        <f t="shared" si="4"/>
        <v>2066392.9230525997</v>
      </c>
      <c r="H36" s="62">
        <f t="shared" si="4"/>
        <v>7747314.3905645069</v>
      </c>
      <c r="I36" s="62">
        <f t="shared" si="4"/>
        <v>24308344.771100249</v>
      </c>
      <c r="J36" s="63">
        <f t="shared" si="5"/>
        <v>2238592.3333069831</v>
      </c>
      <c r="K36" s="64">
        <f t="shared" si="5"/>
        <v>8392923.9231115486</v>
      </c>
      <c r="L36" s="65">
        <f t="shared" si="5"/>
        <v>26334040.168691929</v>
      </c>
      <c r="M36" s="63">
        <f t="shared" si="3"/>
        <v>-2238592.3333069831</v>
      </c>
      <c r="N36" s="64">
        <f t="shared" si="3"/>
        <v>-8392923.9231115486</v>
      </c>
      <c r="O36" s="65">
        <f t="shared" si="3"/>
        <v>-26334040.168691929</v>
      </c>
      <c r="P36" s="33"/>
      <c r="Q36" s="33"/>
      <c r="R36" s="33"/>
    </row>
    <row r="37" spans="1:18">
      <c r="A37" s="6">
        <v>29</v>
      </c>
      <c r="B37" s="101">
        <v>43914</v>
      </c>
      <c r="C37" s="102">
        <v>1</v>
      </c>
      <c r="D37" s="103">
        <v>1.27</v>
      </c>
      <c r="E37" s="95">
        <v>1.5</v>
      </c>
      <c r="F37" s="59">
        <v>2</v>
      </c>
      <c r="G37" s="62">
        <f t="shared" si="4"/>
        <v>3431038.8094365364</v>
      </c>
      <c r="H37" s="62">
        <f t="shared" si="4"/>
        <v>13790219.615204822</v>
      </c>
      <c r="I37" s="62">
        <f t="shared" si="4"/>
        <v>49589023.333044514</v>
      </c>
      <c r="J37" s="63">
        <f t="shared" si="5"/>
        <v>1074524.319987352</v>
      </c>
      <c r="K37" s="64">
        <f t="shared" si="5"/>
        <v>4028603.4830935434</v>
      </c>
      <c r="L37" s="65">
        <f t="shared" si="5"/>
        <v>12640339.280972131</v>
      </c>
      <c r="M37" s="63">
        <f t="shared" si="3"/>
        <v>1364645.886383937</v>
      </c>
      <c r="N37" s="64">
        <f t="shared" si="3"/>
        <v>6042905.2246403154</v>
      </c>
      <c r="O37" s="65">
        <f t="shared" si="3"/>
        <v>25280678.561944261</v>
      </c>
      <c r="P37" s="33"/>
      <c r="Q37" s="33"/>
      <c r="R37" s="33"/>
    </row>
    <row r="38" spans="1:18">
      <c r="A38" s="6">
        <v>30</v>
      </c>
      <c r="B38" s="101">
        <v>43907</v>
      </c>
      <c r="C38" s="102">
        <v>2</v>
      </c>
      <c r="D38" s="103">
        <v>1.27</v>
      </c>
      <c r="E38" s="95">
        <v>1.5</v>
      </c>
      <c r="F38" s="60">
        <v>2</v>
      </c>
      <c r="G38" s="62">
        <f t="shared" si="4"/>
        <v>5696896.8391884249</v>
      </c>
      <c r="H38" s="62">
        <f t="shared" si="4"/>
        <v>24546590.915064584</v>
      </c>
      <c r="I38" s="62">
        <f t="shared" si="4"/>
        <v>101161607.5994108</v>
      </c>
      <c r="J38" s="63">
        <f t="shared" si="5"/>
        <v>1784140.1809069989</v>
      </c>
      <c r="K38" s="64">
        <f t="shared" si="5"/>
        <v>7170914.1999065075</v>
      </c>
      <c r="L38" s="65">
        <f t="shared" si="5"/>
        <v>25786292.133183144</v>
      </c>
      <c r="M38" s="63">
        <f t="shared" si="3"/>
        <v>2265858.0297518885</v>
      </c>
      <c r="N38" s="64">
        <f t="shared" si="3"/>
        <v>10756371.299859762</v>
      </c>
      <c r="O38" s="65">
        <f t="shared" si="3"/>
        <v>51572584.266366288</v>
      </c>
      <c r="P38" s="33"/>
      <c r="Q38" s="33"/>
      <c r="R38" s="33"/>
    </row>
    <row r="39" spans="1:18">
      <c r="A39" s="6">
        <v>31</v>
      </c>
      <c r="B39" s="101">
        <v>43906</v>
      </c>
      <c r="C39" s="102">
        <v>2</v>
      </c>
      <c r="D39" s="103">
        <v>1.27</v>
      </c>
      <c r="E39" s="95">
        <v>1.5</v>
      </c>
      <c r="F39" s="60">
        <v>2</v>
      </c>
      <c r="G39" s="62">
        <f t="shared" si="4"/>
        <v>9459127.5117884614</v>
      </c>
      <c r="H39" s="62">
        <f t="shared" si="4"/>
        <v>43692931.828814954</v>
      </c>
      <c r="I39" s="62">
        <f t="shared" si="4"/>
        <v>206369679.50279805</v>
      </c>
      <c r="J39" s="63">
        <f t="shared" si="5"/>
        <v>2962386.3563779807</v>
      </c>
      <c r="K39" s="64">
        <f t="shared" si="5"/>
        <v>12764227.275833583</v>
      </c>
      <c r="L39" s="65">
        <f t="shared" si="5"/>
        <v>52604035.951693624</v>
      </c>
      <c r="M39" s="63">
        <f t="shared" si="3"/>
        <v>3762230.6726000356</v>
      </c>
      <c r="N39" s="64">
        <f t="shared" si="3"/>
        <v>19146340.913750373</v>
      </c>
      <c r="O39" s="65">
        <f t="shared" si="3"/>
        <v>105208071.90338725</v>
      </c>
      <c r="P39" s="33"/>
      <c r="Q39" s="33"/>
      <c r="R39" s="33"/>
    </row>
    <row r="40" spans="1:18">
      <c r="A40" s="6">
        <v>32</v>
      </c>
      <c r="B40" s="101">
        <v>43900</v>
      </c>
      <c r="C40" s="102">
        <v>2</v>
      </c>
      <c r="D40" s="103">
        <v>1.27</v>
      </c>
      <c r="E40" s="95">
        <v>1.5</v>
      </c>
      <c r="F40" s="60">
        <v>2</v>
      </c>
      <c r="G40" s="62">
        <f t="shared" si="4"/>
        <v>15705935.320573561</v>
      </c>
      <c r="H40" s="62">
        <f t="shared" si="4"/>
        <v>77773418.655290619</v>
      </c>
      <c r="I40" s="62">
        <f t="shared" si="4"/>
        <v>420994146.18570805</v>
      </c>
      <c r="J40" s="63">
        <f t="shared" si="5"/>
        <v>4918746.3061299995</v>
      </c>
      <c r="K40" s="64">
        <f t="shared" si="5"/>
        <v>22720324.550983775</v>
      </c>
      <c r="L40" s="65">
        <f t="shared" si="5"/>
        <v>107312233.34145498</v>
      </c>
      <c r="M40" s="63">
        <f t="shared" si="3"/>
        <v>6246807.8087850995</v>
      </c>
      <c r="N40" s="64">
        <f t="shared" si="3"/>
        <v>34080486.826475665</v>
      </c>
      <c r="O40" s="65">
        <f t="shared" si="3"/>
        <v>214624466.68290997</v>
      </c>
      <c r="P40" s="33"/>
      <c r="Q40" s="33"/>
      <c r="R40" s="33"/>
    </row>
    <row r="41" spans="1:18">
      <c r="A41" s="6">
        <v>33</v>
      </c>
      <c r="B41" s="101">
        <v>43896</v>
      </c>
      <c r="C41" s="102">
        <v>1</v>
      </c>
      <c r="D41" s="103">
        <v>1.27</v>
      </c>
      <c r="E41" s="95">
        <v>1.5</v>
      </c>
      <c r="F41" s="60">
        <v>2</v>
      </c>
      <c r="G41" s="62">
        <f t="shared" si="4"/>
        <v>26078135.00628034</v>
      </c>
      <c r="H41" s="62">
        <f t="shared" si="4"/>
        <v>138436685.20641732</v>
      </c>
      <c r="I41" s="62">
        <f t="shared" si="4"/>
        <v>858828058.21884441</v>
      </c>
      <c r="J41" s="63">
        <f t="shared" si="5"/>
        <v>8167086.366698252</v>
      </c>
      <c r="K41" s="64">
        <f t="shared" si="5"/>
        <v>40442177.700751126</v>
      </c>
      <c r="L41" s="65">
        <f t="shared" si="5"/>
        <v>218916956.01656818</v>
      </c>
      <c r="M41" s="63">
        <f t="shared" si="3"/>
        <v>10372199.685706779</v>
      </c>
      <c r="N41" s="64">
        <f t="shared" si="3"/>
        <v>60663266.551126689</v>
      </c>
      <c r="O41" s="65">
        <f t="shared" si="3"/>
        <v>437833912.03313637</v>
      </c>
      <c r="P41" s="33"/>
      <c r="Q41" s="33"/>
      <c r="R41" s="33"/>
    </row>
    <row r="42" spans="1:18">
      <c r="A42" s="6">
        <v>34</v>
      </c>
      <c r="B42" s="101">
        <v>43885</v>
      </c>
      <c r="C42" s="102">
        <v>2</v>
      </c>
      <c r="D42" s="103">
        <v>1.27</v>
      </c>
      <c r="E42" s="95">
        <v>1.5</v>
      </c>
      <c r="F42" s="59">
        <v>2</v>
      </c>
      <c r="G42" s="62">
        <f t="shared" ref="G42:I42" si="6">IF(D42="","",G41+M42)</f>
        <v>43300135.364427879</v>
      </c>
      <c r="H42" s="62">
        <f t="shared" si="6"/>
        <v>246417299.66742283</v>
      </c>
      <c r="I42" s="62">
        <f t="shared" si="6"/>
        <v>1752009238.7664428</v>
      </c>
      <c r="J42" s="63">
        <f t="shared" si="5"/>
        <v>13560630.203265777</v>
      </c>
      <c r="K42" s="64">
        <f t="shared" si="5"/>
        <v>71987076.307337001</v>
      </c>
      <c r="L42" s="65">
        <f t="shared" si="5"/>
        <v>446590590.27379912</v>
      </c>
      <c r="M42" s="63">
        <f>IF(D42="","",J42*D42)</f>
        <v>17222000.358147535</v>
      </c>
      <c r="N42" s="64">
        <f t="shared" si="3"/>
        <v>107980614.46100551</v>
      </c>
      <c r="O42" s="65">
        <f t="shared" si="3"/>
        <v>893181180.54759824</v>
      </c>
      <c r="P42" s="33"/>
      <c r="Q42" s="33"/>
      <c r="R42" s="33"/>
    </row>
    <row r="43" spans="1:18">
      <c r="A43" s="3">
        <v>35</v>
      </c>
      <c r="B43" s="101">
        <v>43881</v>
      </c>
      <c r="C43" s="102">
        <v>2</v>
      </c>
      <c r="D43" s="103">
        <v>1.27</v>
      </c>
      <c r="E43" s="95">
        <v>1.5</v>
      </c>
      <c r="F43" s="59">
        <v>-1</v>
      </c>
      <c r="G43" s="62">
        <f>IF(D43="","",G42+M43)</f>
        <v>71895544.759096056</v>
      </c>
      <c r="H43" s="62">
        <f>IF(E43="","",H42+N43)</f>
        <v>438622793.40801263</v>
      </c>
      <c r="I43" s="62">
        <f>IF(F43="","",I42+O43)</f>
        <v>840964434.60789251</v>
      </c>
      <c r="J43" s="63">
        <f t="shared" si="5"/>
        <v>22516070.389502496</v>
      </c>
      <c r="K43" s="64">
        <f t="shared" si="5"/>
        <v>128136995.82705988</v>
      </c>
      <c r="L43" s="65">
        <f t="shared" si="5"/>
        <v>911044804.15855026</v>
      </c>
      <c r="M43" s="63">
        <f t="shared" si="3"/>
        <v>28595409.394668169</v>
      </c>
      <c r="N43" s="64">
        <f t="shared" si="3"/>
        <v>192205493.74058983</v>
      </c>
      <c r="O43" s="65">
        <f t="shared" si="3"/>
        <v>-911044804.15855026</v>
      </c>
    </row>
    <row r="44" spans="1:18">
      <c r="A44" s="6">
        <v>36</v>
      </c>
      <c r="B44" s="101">
        <v>43874</v>
      </c>
      <c r="C44" s="102">
        <v>1</v>
      </c>
      <c r="D44" s="103">
        <v>1.27</v>
      </c>
      <c r="E44" s="95">
        <v>1.5</v>
      </c>
      <c r="F44" s="59">
        <v>2</v>
      </c>
      <c r="G44" s="62">
        <f t="shared" ref="G44:I57" si="7">IF(D44="","",G43+M44)</f>
        <v>119375362.51800308</v>
      </c>
      <c r="H44" s="62">
        <f t="shared" si="7"/>
        <v>780748572.26626253</v>
      </c>
      <c r="I44" s="62">
        <f t="shared" si="7"/>
        <v>1715567446.6001008</v>
      </c>
      <c r="J44" s="63">
        <f t="shared" si="5"/>
        <v>37385683.274729945</v>
      </c>
      <c r="K44" s="64">
        <f t="shared" si="5"/>
        <v>228083852.57216656</v>
      </c>
      <c r="L44" s="65">
        <f t="shared" si="5"/>
        <v>437301505.99610412</v>
      </c>
      <c r="M44" s="63">
        <f>IF(D44="","",J44*D44)</f>
        <v>47479817.758907028</v>
      </c>
      <c r="N44" s="64">
        <f t="shared" si="3"/>
        <v>342125778.85824984</v>
      </c>
      <c r="O44" s="65">
        <f t="shared" si="3"/>
        <v>874603011.99220824</v>
      </c>
    </row>
    <row r="45" spans="1:18">
      <c r="A45" s="6">
        <v>37</v>
      </c>
      <c r="B45" s="101">
        <v>43872</v>
      </c>
      <c r="C45" s="102">
        <v>1</v>
      </c>
      <c r="D45" s="103">
        <v>1.27</v>
      </c>
      <c r="E45" s="95">
        <v>1.5</v>
      </c>
      <c r="F45" s="60">
        <v>2</v>
      </c>
      <c r="G45" s="62">
        <f t="shared" si="7"/>
        <v>198210851.92489231</v>
      </c>
      <c r="H45" s="62">
        <f t="shared" si="7"/>
        <v>1389732458.6339474</v>
      </c>
      <c r="I45" s="62">
        <f t="shared" si="7"/>
        <v>3499757591.0642056</v>
      </c>
      <c r="J45" s="63">
        <f t="shared" si="5"/>
        <v>62075188.509361602</v>
      </c>
      <c r="K45" s="64">
        <f t="shared" si="5"/>
        <v>405989257.57845652</v>
      </c>
      <c r="L45" s="65">
        <f t="shared" si="5"/>
        <v>892095072.23205245</v>
      </c>
      <c r="M45" s="63">
        <f t="shared" si="3"/>
        <v>78835489.40688923</v>
      </c>
      <c r="N45" s="64">
        <f t="shared" si="3"/>
        <v>608983886.36768484</v>
      </c>
      <c r="O45" s="65">
        <f t="shared" si="3"/>
        <v>1784190144.4641049</v>
      </c>
    </row>
    <row r="46" spans="1:18">
      <c r="A46" s="6">
        <v>38</v>
      </c>
      <c r="B46" s="101">
        <v>43868</v>
      </c>
      <c r="C46" s="102">
        <v>2</v>
      </c>
      <c r="D46" s="103">
        <v>-1</v>
      </c>
      <c r="E46" s="95">
        <v>-1</v>
      </c>
      <c r="F46" s="59">
        <v>-1</v>
      </c>
      <c r="G46" s="62">
        <f t="shared" si="7"/>
        <v>95141208.923948303</v>
      </c>
      <c r="H46" s="62">
        <f t="shared" si="7"/>
        <v>667071580.14429462</v>
      </c>
      <c r="I46" s="62">
        <f t="shared" si="7"/>
        <v>1679883643.7108188</v>
      </c>
      <c r="J46" s="63">
        <f t="shared" ref="J46:L56" si="8">IF(G45="","",G45*$J$6/100)</f>
        <v>103069643.000944</v>
      </c>
      <c r="K46" s="64">
        <f t="shared" si="8"/>
        <v>722660878.48965275</v>
      </c>
      <c r="L46" s="65">
        <f t="shared" si="8"/>
        <v>1819873947.3533869</v>
      </c>
      <c r="M46" s="63">
        <f t="shared" si="3"/>
        <v>-103069643.000944</v>
      </c>
      <c r="N46" s="64">
        <f t="shared" si="3"/>
        <v>-722660878.48965275</v>
      </c>
      <c r="O46" s="65">
        <f t="shared" si="3"/>
        <v>-1819873947.3533869</v>
      </c>
    </row>
    <row r="47" spans="1:18">
      <c r="A47" s="6">
        <v>39</v>
      </c>
      <c r="B47" s="101">
        <v>43867</v>
      </c>
      <c r="C47" s="102">
        <v>2</v>
      </c>
      <c r="D47" s="103">
        <v>-1</v>
      </c>
      <c r="E47" s="95">
        <v>-1</v>
      </c>
      <c r="F47" s="59">
        <v>-1</v>
      </c>
      <c r="G47" s="62">
        <f t="shared" si="7"/>
        <v>45667780.28349518</v>
      </c>
      <c r="H47" s="62">
        <f t="shared" si="7"/>
        <v>320194358.46926141</v>
      </c>
      <c r="I47" s="62">
        <f t="shared" si="7"/>
        <v>806344148.98119307</v>
      </c>
      <c r="J47" s="63">
        <f t="shared" si="8"/>
        <v>49473428.640453123</v>
      </c>
      <c r="K47" s="64">
        <f t="shared" si="8"/>
        <v>346877221.67503321</v>
      </c>
      <c r="L47" s="65">
        <f t="shared" si="8"/>
        <v>873539494.7296257</v>
      </c>
      <c r="M47" s="63">
        <f t="shared" si="3"/>
        <v>-49473428.640453123</v>
      </c>
      <c r="N47" s="64">
        <f t="shared" si="3"/>
        <v>-346877221.67503321</v>
      </c>
      <c r="O47" s="65">
        <f t="shared" si="3"/>
        <v>-873539494.7296257</v>
      </c>
    </row>
    <row r="48" spans="1:18">
      <c r="A48" s="6">
        <v>40</v>
      </c>
      <c r="B48" s="101">
        <v>43852</v>
      </c>
      <c r="C48" s="102">
        <v>1</v>
      </c>
      <c r="D48" s="103">
        <v>1.27</v>
      </c>
      <c r="E48" s="95">
        <v>1.5</v>
      </c>
      <c r="F48" s="60">
        <v>2</v>
      </c>
      <c r="G48" s="62">
        <f t="shared" si="7"/>
        <v>75826782.382715404</v>
      </c>
      <c r="H48" s="62">
        <f t="shared" si="7"/>
        <v>569945958.07528532</v>
      </c>
      <c r="I48" s="62">
        <f t="shared" si="7"/>
        <v>1644942063.9216337</v>
      </c>
      <c r="J48" s="63">
        <f t="shared" si="8"/>
        <v>23747245.747417495</v>
      </c>
      <c r="K48" s="64">
        <f t="shared" si="8"/>
        <v>166501066.40401593</v>
      </c>
      <c r="L48" s="65">
        <f t="shared" si="8"/>
        <v>419298957.47022039</v>
      </c>
      <c r="M48" s="63">
        <f t="shared" si="3"/>
        <v>30159002.09922022</v>
      </c>
      <c r="N48" s="64">
        <f t="shared" si="3"/>
        <v>249751599.60602391</v>
      </c>
      <c r="O48" s="65">
        <f t="shared" si="3"/>
        <v>838597914.94044077</v>
      </c>
    </row>
    <row r="49" spans="1:15">
      <c r="A49" s="6">
        <v>41</v>
      </c>
      <c r="B49" s="161">
        <v>43830</v>
      </c>
      <c r="C49" s="102">
        <v>1</v>
      </c>
      <c r="D49" s="103">
        <v>1.27</v>
      </c>
      <c r="E49" s="95">
        <v>1.5</v>
      </c>
      <c r="F49" s="60">
        <v>2</v>
      </c>
      <c r="G49" s="62">
        <f t="shared" si="7"/>
        <v>125902789.46826066</v>
      </c>
      <c r="H49" s="62">
        <f t="shared" si="7"/>
        <v>1014503805.3740078</v>
      </c>
      <c r="I49" s="62">
        <f t="shared" si="7"/>
        <v>3355681810.4001331</v>
      </c>
      <c r="J49" s="63">
        <f t="shared" si="8"/>
        <v>39429926.839012012</v>
      </c>
      <c r="K49" s="64">
        <f t="shared" si="8"/>
        <v>296371898.19914836</v>
      </c>
      <c r="L49" s="65">
        <f t="shared" si="8"/>
        <v>855369873.23924959</v>
      </c>
      <c r="M49" s="63">
        <f t="shared" si="3"/>
        <v>50076007.085545257</v>
      </c>
      <c r="N49" s="64">
        <f t="shared" si="3"/>
        <v>444557847.29872251</v>
      </c>
      <c r="O49" s="65">
        <f t="shared" si="3"/>
        <v>1710739746.4784992</v>
      </c>
    </row>
    <row r="50" spans="1:15">
      <c r="A50" s="6">
        <v>42</v>
      </c>
      <c r="B50" s="101">
        <v>44184</v>
      </c>
      <c r="C50" s="102">
        <v>2</v>
      </c>
      <c r="D50" s="103">
        <v>1.27</v>
      </c>
      <c r="E50" s="95">
        <v>1.5</v>
      </c>
      <c r="F50" s="59">
        <v>2</v>
      </c>
      <c r="G50" s="62">
        <f t="shared" si="7"/>
        <v>209048991.6331</v>
      </c>
      <c r="H50" s="62">
        <f t="shared" si="7"/>
        <v>1805816773.5657339</v>
      </c>
      <c r="I50" s="62">
        <f t="shared" si="7"/>
        <v>6845590893.2162714</v>
      </c>
      <c r="J50" s="63">
        <f t="shared" si="8"/>
        <v>65469450.52349554</v>
      </c>
      <c r="K50" s="64">
        <f t="shared" si="8"/>
        <v>527541978.79448408</v>
      </c>
      <c r="L50" s="65">
        <f t="shared" si="8"/>
        <v>1744954541.4080691</v>
      </c>
      <c r="M50" s="63">
        <f t="shared" si="3"/>
        <v>83146202.164839342</v>
      </c>
      <c r="N50" s="64">
        <f t="shared" si="3"/>
        <v>791312968.19172609</v>
      </c>
      <c r="O50" s="65">
        <f t="shared" si="3"/>
        <v>3489909082.8161383</v>
      </c>
    </row>
    <row r="51" spans="1:15">
      <c r="A51" s="6">
        <v>43</v>
      </c>
      <c r="B51" s="101">
        <v>44183</v>
      </c>
      <c r="C51" s="102">
        <v>2</v>
      </c>
      <c r="D51" s="103">
        <v>-1</v>
      </c>
      <c r="E51" s="95">
        <v>-1</v>
      </c>
      <c r="F51" s="59">
        <v>-1</v>
      </c>
      <c r="G51" s="62">
        <f t="shared" si="7"/>
        <v>100343515.983888</v>
      </c>
      <c r="H51" s="62">
        <f t="shared" si="7"/>
        <v>866792051.31155229</v>
      </c>
      <c r="I51" s="62">
        <f t="shared" si="7"/>
        <v>3285883628.7438107</v>
      </c>
      <c r="J51" s="63">
        <f t="shared" si="8"/>
        <v>108705475.649212</v>
      </c>
      <c r="K51" s="64">
        <f t="shared" si="8"/>
        <v>939024722.25418162</v>
      </c>
      <c r="L51" s="65">
        <f t="shared" si="8"/>
        <v>3559707264.4724607</v>
      </c>
      <c r="M51" s="63">
        <f t="shared" si="3"/>
        <v>-108705475.649212</v>
      </c>
      <c r="N51" s="64">
        <f t="shared" si="3"/>
        <v>-939024722.25418162</v>
      </c>
      <c r="O51" s="65">
        <f t="shared" si="3"/>
        <v>-3559707264.4724607</v>
      </c>
    </row>
    <row r="52" spans="1:15">
      <c r="A52" s="6">
        <v>44</v>
      </c>
      <c r="B52" s="101">
        <v>44170</v>
      </c>
      <c r="C52" s="102">
        <v>1</v>
      </c>
      <c r="D52" s="103">
        <v>-1</v>
      </c>
      <c r="E52" s="95">
        <v>-1</v>
      </c>
      <c r="F52" s="59">
        <v>-1</v>
      </c>
      <c r="G52" s="62">
        <f t="shared" si="7"/>
        <v>48164887.672266237</v>
      </c>
      <c r="H52" s="62">
        <f t="shared" si="7"/>
        <v>416060184.62954509</v>
      </c>
      <c r="I52" s="62">
        <f t="shared" si="7"/>
        <v>1577224141.797029</v>
      </c>
      <c r="J52" s="63">
        <f t="shared" si="8"/>
        <v>52178628.311621763</v>
      </c>
      <c r="K52" s="64">
        <f t="shared" si="8"/>
        <v>450731866.68200719</v>
      </c>
      <c r="L52" s="65">
        <f t="shared" si="8"/>
        <v>1708659486.9467816</v>
      </c>
      <c r="M52" s="63">
        <f t="shared" si="3"/>
        <v>-52178628.311621763</v>
      </c>
      <c r="N52" s="64">
        <f t="shared" si="3"/>
        <v>-450731866.68200719</v>
      </c>
      <c r="O52" s="65">
        <f t="shared" si="3"/>
        <v>-1708659486.9467816</v>
      </c>
    </row>
    <row r="53" spans="1:15">
      <c r="A53" s="6">
        <v>45</v>
      </c>
      <c r="B53" s="101">
        <v>44147</v>
      </c>
      <c r="C53" s="102">
        <v>2</v>
      </c>
      <c r="D53" s="103">
        <v>1.27</v>
      </c>
      <c r="E53" s="95">
        <v>1.5</v>
      </c>
      <c r="F53" s="60">
        <v>2</v>
      </c>
      <c r="G53" s="62">
        <f t="shared" si="7"/>
        <v>79972979.491030857</v>
      </c>
      <c r="H53" s="62">
        <f t="shared" si="7"/>
        <v>740587128.64059019</v>
      </c>
      <c r="I53" s="62">
        <f t="shared" si="7"/>
        <v>3217537249.2659392</v>
      </c>
      <c r="J53" s="63">
        <f t="shared" si="8"/>
        <v>25045741.589578442</v>
      </c>
      <c r="K53" s="64">
        <f t="shared" si="8"/>
        <v>216351296.00736344</v>
      </c>
      <c r="L53" s="65">
        <f t="shared" si="8"/>
        <v>820156553.73445511</v>
      </c>
      <c r="M53" s="63">
        <f t="shared" si="3"/>
        <v>31808091.818764623</v>
      </c>
      <c r="N53" s="64">
        <f t="shared" si="3"/>
        <v>324526944.01104516</v>
      </c>
      <c r="O53" s="65">
        <f t="shared" si="3"/>
        <v>1640313107.4689102</v>
      </c>
    </row>
    <row r="54" spans="1:15">
      <c r="A54" s="6">
        <v>46</v>
      </c>
      <c r="B54" s="101">
        <v>44146</v>
      </c>
      <c r="C54" s="102">
        <v>1</v>
      </c>
      <c r="D54" s="103">
        <v>1.27</v>
      </c>
      <c r="E54" s="95">
        <v>1.5</v>
      </c>
      <c r="F54" s="60">
        <v>2</v>
      </c>
      <c r="G54" s="62">
        <f t="shared" si="7"/>
        <v>132787135.14690763</v>
      </c>
      <c r="H54" s="62">
        <f t="shared" si="7"/>
        <v>1318245088.9802506</v>
      </c>
      <c r="I54" s="62">
        <f t="shared" si="7"/>
        <v>6563775988.5025158</v>
      </c>
      <c r="J54" s="63">
        <f t="shared" si="8"/>
        <v>41585949.335336044</v>
      </c>
      <c r="K54" s="64">
        <f t="shared" si="8"/>
        <v>385105306.89310694</v>
      </c>
      <c r="L54" s="65">
        <f t="shared" si="8"/>
        <v>1673119369.6182883</v>
      </c>
      <c r="M54" s="63">
        <f t="shared" si="3"/>
        <v>52814155.655876778</v>
      </c>
      <c r="N54" s="64">
        <f t="shared" si="3"/>
        <v>577657960.33966041</v>
      </c>
      <c r="O54" s="65">
        <f t="shared" si="3"/>
        <v>3346238739.2365766</v>
      </c>
    </row>
    <row r="55" spans="1:15">
      <c r="A55" s="6">
        <v>47</v>
      </c>
      <c r="B55" s="101">
        <v>44143</v>
      </c>
      <c r="C55" s="102">
        <v>2</v>
      </c>
      <c r="D55" s="103">
        <v>-1</v>
      </c>
      <c r="E55" s="95">
        <v>-1</v>
      </c>
      <c r="F55" s="59">
        <v>-1</v>
      </c>
      <c r="G55" s="62">
        <f t="shared" si="7"/>
        <v>63737824.870515659</v>
      </c>
      <c r="H55" s="62">
        <f t="shared" si="7"/>
        <v>632757642.71052027</v>
      </c>
      <c r="I55" s="62">
        <f t="shared" si="7"/>
        <v>3150612474.4812078</v>
      </c>
      <c r="J55" s="63">
        <f t="shared" si="8"/>
        <v>69049310.276391968</v>
      </c>
      <c r="K55" s="64">
        <f t="shared" si="8"/>
        <v>685487446.26973033</v>
      </c>
      <c r="L55" s="65">
        <f t="shared" si="8"/>
        <v>3413163514.0213079</v>
      </c>
      <c r="M55" s="63">
        <f t="shared" si="3"/>
        <v>-69049310.276391968</v>
      </c>
      <c r="N55" s="64">
        <f t="shared" si="3"/>
        <v>-685487446.26973033</v>
      </c>
      <c r="O55" s="65">
        <f t="shared" si="3"/>
        <v>-3413163514.0213079</v>
      </c>
    </row>
    <row r="56" spans="1:15">
      <c r="A56" s="6">
        <v>48</v>
      </c>
      <c r="B56" s="101">
        <v>44139</v>
      </c>
      <c r="C56" s="102">
        <v>2</v>
      </c>
      <c r="D56" s="103">
        <v>1.27</v>
      </c>
      <c r="E56" s="95">
        <v>1.5</v>
      </c>
      <c r="F56" s="60">
        <v>2</v>
      </c>
      <c r="G56" s="62">
        <f t="shared" si="7"/>
        <v>105830284.41500419</v>
      </c>
      <c r="H56" s="62">
        <f t="shared" si="7"/>
        <v>1126308604.0247259</v>
      </c>
      <c r="I56" s="62">
        <f t="shared" si="7"/>
        <v>6427249447.9416637</v>
      </c>
      <c r="J56" s="63">
        <f t="shared" si="8"/>
        <v>33143668.932668142</v>
      </c>
      <c r="K56" s="64">
        <f t="shared" si="8"/>
        <v>329033974.20947051</v>
      </c>
      <c r="L56" s="65">
        <f t="shared" si="8"/>
        <v>1638318486.7302279</v>
      </c>
      <c r="M56" s="63">
        <f t="shared" si="3"/>
        <v>42092459.544488542</v>
      </c>
      <c r="N56" s="64">
        <f t="shared" si="3"/>
        <v>493550961.31420577</v>
      </c>
      <c r="O56" s="65">
        <f t="shared" si="3"/>
        <v>3276636973.4604559</v>
      </c>
    </row>
    <row r="57" spans="1:15">
      <c r="A57" s="6">
        <v>49</v>
      </c>
      <c r="B57" s="101">
        <v>44122</v>
      </c>
      <c r="C57" s="102">
        <v>1</v>
      </c>
      <c r="D57" s="103">
        <v>1.27</v>
      </c>
      <c r="E57" s="95">
        <v>1.5</v>
      </c>
      <c r="F57" s="59">
        <v>2</v>
      </c>
      <c r="G57" s="62">
        <f t="shared" si="7"/>
        <v>175720604.24267298</v>
      </c>
      <c r="H57" s="62">
        <f t="shared" si="7"/>
        <v>2004829315.1640122</v>
      </c>
      <c r="I57" s="62">
        <f t="shared" si="7"/>
        <v>13111588873.800995</v>
      </c>
      <c r="J57" s="63">
        <f t="shared" ref="J57:L58" si="9">IF(G56="","",G56*$J$6/100)</f>
        <v>55031747.895802185</v>
      </c>
      <c r="K57" s="64">
        <f t="shared" si="9"/>
        <v>585680474.09285748</v>
      </c>
      <c r="L57" s="65">
        <f t="shared" si="9"/>
        <v>3342169712.9296651</v>
      </c>
      <c r="M57" s="63">
        <f>IF(D57="","",J57*D57)</f>
        <v>69890319.827668771</v>
      </c>
      <c r="N57" s="64">
        <f>IF(E57="","",K57*E57)</f>
        <v>878520711.13928628</v>
      </c>
      <c r="O57" s="65">
        <f>IF(F57="","",L57*F57)</f>
        <v>6684339425.8593302</v>
      </c>
    </row>
    <row r="58" spans="1:15" ht="19.5" thickBot="1">
      <c r="A58" s="6">
        <v>50</v>
      </c>
      <c r="B58" s="120">
        <v>43753</v>
      </c>
      <c r="C58" s="102">
        <v>1</v>
      </c>
      <c r="D58" s="104">
        <v>1.27</v>
      </c>
      <c r="E58" s="105">
        <v>1.5</v>
      </c>
      <c r="F58" s="162">
        <v>2</v>
      </c>
      <c r="G58" s="86">
        <f>IF(D58="","",G57+M58)</f>
        <v>291766491.28453422</v>
      </c>
      <c r="H58" s="91">
        <f>IF(E58="","",H57+N58)</f>
        <v>3568596180.9919419</v>
      </c>
      <c r="I58" s="108">
        <f>IF(F58="","",I57+O58)</f>
        <v>26747641302.554031</v>
      </c>
      <c r="J58" s="63">
        <f t="shared" si="9"/>
        <v>91374714.20618996</v>
      </c>
      <c r="K58" s="64">
        <f t="shared" si="9"/>
        <v>1042511243.8852865</v>
      </c>
      <c r="L58" s="65">
        <f t="shared" si="9"/>
        <v>6818026214.3765173</v>
      </c>
      <c r="M58" s="63">
        <f>IF(D58="","",J58*D58)</f>
        <v>116045887.04186125</v>
      </c>
      <c r="N58" s="64">
        <f t="shared" si="3"/>
        <v>1563766865.8279297</v>
      </c>
      <c r="O58" s="65">
        <f t="shared" si="3"/>
        <v>13636052428.753035</v>
      </c>
    </row>
    <row r="59" spans="1:15" ht="19.5" thickBot="1">
      <c r="A59" s="6"/>
      <c r="B59" s="173" t="s">
        <v>5</v>
      </c>
      <c r="C59" s="174"/>
      <c r="D59" s="4">
        <f>COUNTIF(D9:D58,1.27)</f>
        <v>36</v>
      </c>
      <c r="E59" s="4">
        <f>COUNTIF(E9:E58,1.5)</f>
        <v>36</v>
      </c>
      <c r="F59" s="5">
        <f>COUNTIF(F9:F58,2)</f>
        <v>34</v>
      </c>
      <c r="G59" s="69">
        <f>MAX(G8:G58)</f>
        <v>291766491.28453422</v>
      </c>
      <c r="H59" s="70">
        <f>MAX(H8:H58)</f>
        <v>3568596180.9919419</v>
      </c>
      <c r="I59" s="71">
        <f>MAX(I8:I58)</f>
        <v>26747641302.554031</v>
      </c>
      <c r="J59" s="72" t="s">
        <v>31</v>
      </c>
      <c r="K59" s="73">
        <f>ABS(B58-B9)</f>
        <v>415</v>
      </c>
      <c r="L59" s="74" t="s">
        <v>32</v>
      </c>
      <c r="M59" s="75"/>
      <c r="N59" s="76"/>
      <c r="O59" s="77"/>
    </row>
    <row r="60" spans="1:15" ht="19.5" thickBot="1">
      <c r="A60" s="6"/>
      <c r="B60" s="167" t="s">
        <v>6</v>
      </c>
      <c r="C60" s="168"/>
      <c r="D60" s="4">
        <f>COUNTIF(D9:D58,-1)</f>
        <v>14</v>
      </c>
      <c r="E60" s="4">
        <f>COUNTIF(E9:E58,-1)</f>
        <v>14</v>
      </c>
      <c r="F60" s="5">
        <f>COUNTIF(F9:F58,-1)</f>
        <v>16</v>
      </c>
      <c r="G60" s="223" t="s">
        <v>30</v>
      </c>
      <c r="H60" s="224"/>
      <c r="I60" s="225"/>
      <c r="J60" s="223" t="s">
        <v>33</v>
      </c>
      <c r="K60" s="224"/>
      <c r="L60" s="225"/>
      <c r="M60" s="75"/>
      <c r="N60" s="76"/>
      <c r="O60" s="77"/>
    </row>
    <row r="61" spans="1:15" ht="19.5" thickBot="1">
      <c r="A61" s="6"/>
      <c r="B61" s="167" t="s">
        <v>35</v>
      </c>
      <c r="C61" s="168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2917.6649128453423</v>
      </c>
      <c r="H61" s="79">
        <f>H59/H8</f>
        <v>35685.961809919419</v>
      </c>
      <c r="I61" s="80">
        <f>I59/I8</f>
        <v>267476.4130255403</v>
      </c>
      <c r="J61" s="81">
        <f>(G61-100%)*30/K59</f>
        <v>210.84324671171149</v>
      </c>
      <c r="K61" s="81">
        <f>(H61-100%)*30/K59</f>
        <v>2579.6357934881507</v>
      </c>
      <c r="L61" s="82">
        <f>(I61-100%)*30/K59</f>
        <v>19335.572025942671</v>
      </c>
      <c r="M61" s="83"/>
      <c r="N61" s="84"/>
      <c r="O61" s="85"/>
    </row>
    <row r="62" spans="1:15" ht="19.5" thickBot="1">
      <c r="A62" s="3"/>
      <c r="B62" s="165" t="s">
        <v>4</v>
      </c>
      <c r="C62" s="166"/>
      <c r="D62" s="58">
        <f>D59/(D59+D60+D61)</f>
        <v>0.72</v>
      </c>
      <c r="E62" s="53">
        <f>E59/(E59+E60+E61)</f>
        <v>0.72</v>
      </c>
      <c r="F62" s="54">
        <f>F59/(F59+F60+F61)</f>
        <v>0.68</v>
      </c>
    </row>
    <row r="64" spans="1:15">
      <c r="D64" s="52"/>
      <c r="E64" s="52"/>
      <c r="F64" s="52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O31" sqref="O31:O32"/>
      <selection pane="topRight" activeCell="O31" sqref="O31:O32"/>
      <selection pane="bottomLeft" activeCell="O31" sqref="O31:O32"/>
      <selection pane="bottomRight" activeCell="O31" sqref="O31:O32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62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34</v>
      </c>
    </row>
    <row r="6" spans="1:18" ht="19.5" thickBot="1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65" t="s">
        <v>3</v>
      </c>
      <c r="H6" s="166"/>
      <c r="I6" s="172"/>
      <c r="J6" s="226">
        <v>31</v>
      </c>
      <c r="K6" s="227"/>
      <c r="L6" s="228"/>
      <c r="M6" s="165" t="s">
        <v>24</v>
      </c>
      <c r="N6" s="166"/>
      <c r="O6" s="172"/>
    </row>
    <row r="7" spans="1:18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29">
        <f>J6</f>
        <v>31</v>
      </c>
      <c r="K8" s="230"/>
      <c r="L8" s="231"/>
      <c r="M8" s="169"/>
      <c r="N8" s="170"/>
      <c r="O8" s="171"/>
    </row>
    <row r="9" spans="1:18">
      <c r="A9" s="6">
        <v>1</v>
      </c>
      <c r="B9" s="97">
        <v>44168</v>
      </c>
      <c r="C9" s="98">
        <v>1</v>
      </c>
      <c r="D9" s="99">
        <v>1.27</v>
      </c>
      <c r="E9" s="100">
        <v>1.5</v>
      </c>
      <c r="F9" s="163">
        <v>2</v>
      </c>
      <c r="G9" s="62">
        <f>IF(D9="","",G8+M9)</f>
        <v>139370</v>
      </c>
      <c r="H9" s="62">
        <f>IF(E9="","",H8+N9)</f>
        <v>146500</v>
      </c>
      <c r="I9" s="62">
        <f>IF(F9="","",I8+O9)</f>
        <v>162000</v>
      </c>
      <c r="J9" s="63">
        <f>IF(G8="","",G8*$J$6/100)</f>
        <v>31000</v>
      </c>
      <c r="K9" s="64">
        <f>IF(H8="","",H8*$J$6/100)</f>
        <v>31000</v>
      </c>
      <c r="L9" s="65">
        <f>IF(I8="","",I8*$J$6/100)</f>
        <v>31000</v>
      </c>
      <c r="M9" s="66">
        <f>IF(D9="","",J9*D9)</f>
        <v>39370</v>
      </c>
      <c r="N9" s="67">
        <f t="shared" ref="M9:O24" si="0">IF(E9="","",K9*E9)</f>
        <v>46500</v>
      </c>
      <c r="O9" s="68">
        <f t="shared" si="0"/>
        <v>62000</v>
      </c>
      <c r="P9" s="33"/>
      <c r="Q9" s="33"/>
      <c r="R9" s="33"/>
    </row>
    <row r="10" spans="1:18">
      <c r="A10" s="6">
        <v>2</v>
      </c>
      <c r="B10" s="101">
        <v>44162</v>
      </c>
      <c r="C10" s="102">
        <v>1</v>
      </c>
      <c r="D10" s="103">
        <v>1.27</v>
      </c>
      <c r="E10" s="95">
        <v>1.5</v>
      </c>
      <c r="F10" s="60">
        <v>2</v>
      </c>
      <c r="G10" s="62">
        <f t="shared" ref="G10:I25" si="1">IF(D10="","",G9+M10)</f>
        <v>194239.96899999998</v>
      </c>
      <c r="H10" s="62">
        <f t="shared" si="1"/>
        <v>214622.5</v>
      </c>
      <c r="I10" s="62">
        <f t="shared" si="1"/>
        <v>262440</v>
      </c>
      <c r="J10" s="63">
        <f t="shared" ref="J10:L25" si="2">IF(G9="","",G9*$J$6/100)</f>
        <v>43204.7</v>
      </c>
      <c r="K10" s="64">
        <f t="shared" si="2"/>
        <v>45415</v>
      </c>
      <c r="L10" s="65">
        <f t="shared" si="2"/>
        <v>50220</v>
      </c>
      <c r="M10" s="63">
        <f t="shared" si="0"/>
        <v>54869.968999999997</v>
      </c>
      <c r="N10" s="64">
        <f t="shared" si="0"/>
        <v>68122.5</v>
      </c>
      <c r="O10" s="65">
        <f t="shared" si="0"/>
        <v>100440</v>
      </c>
      <c r="P10" s="33"/>
      <c r="Q10" s="33"/>
      <c r="R10" s="33"/>
    </row>
    <row r="11" spans="1:18">
      <c r="A11" s="6">
        <v>3</v>
      </c>
      <c r="B11" s="101">
        <v>44159</v>
      </c>
      <c r="C11" s="102">
        <v>1</v>
      </c>
      <c r="D11" s="103">
        <v>1.27</v>
      </c>
      <c r="E11" s="95">
        <v>1.5</v>
      </c>
      <c r="F11" s="60">
        <v>2</v>
      </c>
      <c r="G11" s="62">
        <f t="shared" si="1"/>
        <v>270712.24479529995</v>
      </c>
      <c r="H11" s="62">
        <f t="shared" si="1"/>
        <v>314421.96250000002</v>
      </c>
      <c r="I11" s="62">
        <f t="shared" si="1"/>
        <v>425152.8</v>
      </c>
      <c r="J11" s="63">
        <f t="shared" si="2"/>
        <v>60214.39039</v>
      </c>
      <c r="K11" s="64">
        <f t="shared" si="2"/>
        <v>66532.975000000006</v>
      </c>
      <c r="L11" s="65">
        <f t="shared" si="2"/>
        <v>81356.399999999994</v>
      </c>
      <c r="M11" s="63">
        <f t="shared" si="0"/>
        <v>76472.275795299996</v>
      </c>
      <c r="N11" s="64">
        <f t="shared" si="0"/>
        <v>99799.462500000009</v>
      </c>
      <c r="O11" s="65">
        <f t="shared" si="0"/>
        <v>162712.79999999999</v>
      </c>
      <c r="P11" s="33"/>
      <c r="Q11" s="33"/>
      <c r="R11" s="33"/>
    </row>
    <row r="12" spans="1:18">
      <c r="A12" s="6">
        <v>4</v>
      </c>
      <c r="B12" s="101">
        <v>44158</v>
      </c>
      <c r="C12" s="102">
        <v>1</v>
      </c>
      <c r="D12" s="103">
        <v>1.27</v>
      </c>
      <c r="E12" s="95">
        <v>1.5</v>
      </c>
      <c r="F12" s="60">
        <v>2</v>
      </c>
      <c r="G12" s="62">
        <f t="shared" si="1"/>
        <v>377291.65557120956</v>
      </c>
      <c r="H12" s="62">
        <f t="shared" si="1"/>
        <v>460628.17506250006</v>
      </c>
      <c r="I12" s="62">
        <f t="shared" si="1"/>
        <v>688747.53599999996</v>
      </c>
      <c r="J12" s="63">
        <f t="shared" si="2"/>
        <v>83920.795886542983</v>
      </c>
      <c r="K12" s="64">
        <f t="shared" si="2"/>
        <v>97470.808375000008</v>
      </c>
      <c r="L12" s="65">
        <f t="shared" si="2"/>
        <v>131797.36799999999</v>
      </c>
      <c r="M12" s="63">
        <f t="shared" si="0"/>
        <v>106579.41077590959</v>
      </c>
      <c r="N12" s="64">
        <f t="shared" si="0"/>
        <v>146206.2125625</v>
      </c>
      <c r="O12" s="65">
        <f t="shared" si="0"/>
        <v>263594.73599999998</v>
      </c>
      <c r="P12" s="33"/>
      <c r="Q12" s="33"/>
      <c r="R12" s="33"/>
    </row>
    <row r="13" spans="1:18">
      <c r="A13" s="6">
        <v>5</v>
      </c>
      <c r="B13" s="101">
        <v>44113</v>
      </c>
      <c r="C13" s="102">
        <v>1</v>
      </c>
      <c r="D13" s="103">
        <v>-1</v>
      </c>
      <c r="E13" s="95">
        <v>-1</v>
      </c>
      <c r="F13" s="59">
        <v>-1</v>
      </c>
      <c r="G13" s="62">
        <f t="shared" si="1"/>
        <v>260331.2423441346</v>
      </c>
      <c r="H13" s="62">
        <f t="shared" si="1"/>
        <v>317833.44079312508</v>
      </c>
      <c r="I13" s="62">
        <f t="shared" si="1"/>
        <v>475235.79983999999</v>
      </c>
      <c r="J13" s="63">
        <f t="shared" si="2"/>
        <v>116960.41322707497</v>
      </c>
      <c r="K13" s="64">
        <f t="shared" si="2"/>
        <v>142794.73426937501</v>
      </c>
      <c r="L13" s="65">
        <f t="shared" si="2"/>
        <v>213511.73616</v>
      </c>
      <c r="M13" s="63">
        <f t="shared" si="0"/>
        <v>-116960.41322707497</v>
      </c>
      <c r="N13" s="64">
        <f t="shared" si="0"/>
        <v>-142794.73426937501</v>
      </c>
      <c r="O13" s="65">
        <f t="shared" si="0"/>
        <v>-213511.73616</v>
      </c>
      <c r="P13" s="33"/>
      <c r="Q13" s="33"/>
      <c r="R13" s="33"/>
    </row>
    <row r="14" spans="1:18">
      <c r="A14" s="6">
        <v>6</v>
      </c>
      <c r="B14" s="101">
        <v>44112</v>
      </c>
      <c r="C14" s="102">
        <v>1</v>
      </c>
      <c r="D14" s="103">
        <v>1.27</v>
      </c>
      <c r="E14" s="95">
        <v>1.5</v>
      </c>
      <c r="F14" s="60">
        <v>2</v>
      </c>
      <c r="G14" s="62">
        <f t="shared" si="1"/>
        <v>362823.6524550204</v>
      </c>
      <c r="H14" s="62">
        <f t="shared" si="1"/>
        <v>465625.99076192826</v>
      </c>
      <c r="I14" s="62">
        <f t="shared" si="1"/>
        <v>769881.99574079993</v>
      </c>
      <c r="J14" s="63">
        <f t="shared" si="2"/>
        <v>80702.685126681725</v>
      </c>
      <c r="K14" s="64">
        <f t="shared" si="2"/>
        <v>98528.36664586878</v>
      </c>
      <c r="L14" s="65">
        <f t="shared" si="2"/>
        <v>147323.0979504</v>
      </c>
      <c r="M14" s="63">
        <f t="shared" si="0"/>
        <v>102492.41011088579</v>
      </c>
      <c r="N14" s="64">
        <f t="shared" si="0"/>
        <v>147792.54996880319</v>
      </c>
      <c r="O14" s="65">
        <f t="shared" si="0"/>
        <v>294646.1959008</v>
      </c>
      <c r="P14" s="33"/>
      <c r="Q14" s="33"/>
      <c r="R14" s="33"/>
    </row>
    <row r="15" spans="1:18">
      <c r="A15" s="6">
        <v>7</v>
      </c>
      <c r="B15" s="101">
        <v>44088</v>
      </c>
      <c r="C15" s="102">
        <v>1</v>
      </c>
      <c r="D15" s="103">
        <v>1.27</v>
      </c>
      <c r="E15" s="95">
        <v>1.5</v>
      </c>
      <c r="F15" s="60">
        <v>2</v>
      </c>
      <c r="G15" s="62">
        <f t="shared" si="1"/>
        <v>505667.32442656194</v>
      </c>
      <c r="H15" s="62">
        <f t="shared" si="1"/>
        <v>682142.07646622485</v>
      </c>
      <c r="I15" s="62">
        <f t="shared" si="1"/>
        <v>1247208.8331000959</v>
      </c>
      <c r="J15" s="63">
        <f t="shared" si="2"/>
        <v>112475.33226105632</v>
      </c>
      <c r="K15" s="64">
        <f t="shared" si="2"/>
        <v>144344.05713619775</v>
      </c>
      <c r="L15" s="65">
        <f t="shared" si="2"/>
        <v>238663.41867964796</v>
      </c>
      <c r="M15" s="63">
        <f t="shared" si="0"/>
        <v>142843.67197154154</v>
      </c>
      <c r="N15" s="64">
        <f t="shared" si="0"/>
        <v>216516.08570429662</v>
      </c>
      <c r="O15" s="65">
        <f t="shared" si="0"/>
        <v>477326.83735929593</v>
      </c>
      <c r="P15" s="33"/>
      <c r="Q15" s="33"/>
      <c r="R15" s="33"/>
    </row>
    <row r="16" spans="1:18">
      <c r="A16" s="6">
        <v>8</v>
      </c>
      <c r="B16" s="101">
        <v>44085</v>
      </c>
      <c r="C16" s="102">
        <v>2</v>
      </c>
      <c r="D16" s="103">
        <v>-1</v>
      </c>
      <c r="E16" s="95">
        <v>-1</v>
      </c>
      <c r="F16" s="59">
        <v>-1</v>
      </c>
      <c r="G16" s="62">
        <f t="shared" si="1"/>
        <v>348910.45385432773</v>
      </c>
      <c r="H16" s="62">
        <f t="shared" si="1"/>
        <v>470678.03276169515</v>
      </c>
      <c r="I16" s="62">
        <f t="shared" si="1"/>
        <v>860574.09483906615</v>
      </c>
      <c r="J16" s="63">
        <f t="shared" si="2"/>
        <v>156756.87057223421</v>
      </c>
      <c r="K16" s="64">
        <f t="shared" si="2"/>
        <v>211464.0437045297</v>
      </c>
      <c r="L16" s="65">
        <f t="shared" si="2"/>
        <v>386634.73826102971</v>
      </c>
      <c r="M16" s="63">
        <f t="shared" si="0"/>
        <v>-156756.87057223421</v>
      </c>
      <c r="N16" s="64">
        <f t="shared" si="0"/>
        <v>-211464.0437045297</v>
      </c>
      <c r="O16" s="65">
        <f t="shared" si="0"/>
        <v>-386634.73826102971</v>
      </c>
      <c r="P16" s="33"/>
      <c r="Q16" s="33"/>
      <c r="R16" s="33"/>
    </row>
    <row r="17" spans="1:18">
      <c r="A17" s="6">
        <v>9</v>
      </c>
      <c r="B17" s="101">
        <v>44068</v>
      </c>
      <c r="C17" s="102">
        <v>1</v>
      </c>
      <c r="D17" s="103">
        <v>1.27</v>
      </c>
      <c r="E17" s="95">
        <v>1.5</v>
      </c>
      <c r="F17" s="60">
        <v>2</v>
      </c>
      <c r="G17" s="62">
        <f t="shared" si="1"/>
        <v>486276.49953677657</v>
      </c>
      <c r="H17" s="62">
        <f t="shared" si="1"/>
        <v>689543.31799588341</v>
      </c>
      <c r="I17" s="62">
        <f t="shared" si="1"/>
        <v>1394130.0336392871</v>
      </c>
      <c r="J17" s="63">
        <f t="shared" si="2"/>
        <v>108162.24069484159</v>
      </c>
      <c r="K17" s="64">
        <f t="shared" si="2"/>
        <v>145910.19015612549</v>
      </c>
      <c r="L17" s="65">
        <f t="shared" si="2"/>
        <v>266777.96940011048</v>
      </c>
      <c r="M17" s="63">
        <f t="shared" si="0"/>
        <v>137366.04568244881</v>
      </c>
      <c r="N17" s="64">
        <f t="shared" si="0"/>
        <v>218865.28523418825</v>
      </c>
      <c r="O17" s="65">
        <f t="shared" si="0"/>
        <v>533555.93880022096</v>
      </c>
      <c r="P17" s="61"/>
      <c r="Q17" s="33"/>
      <c r="R17" s="33"/>
    </row>
    <row r="18" spans="1:18">
      <c r="A18" s="6">
        <v>10</v>
      </c>
      <c r="B18" s="101">
        <v>44060</v>
      </c>
      <c r="C18" s="102">
        <v>1</v>
      </c>
      <c r="D18" s="103">
        <v>1.27</v>
      </c>
      <c r="E18" s="95">
        <v>1.5</v>
      </c>
      <c r="F18" s="60">
        <v>2</v>
      </c>
      <c r="G18" s="62">
        <f t="shared" si="1"/>
        <v>677723.55740440544</v>
      </c>
      <c r="H18" s="62">
        <f t="shared" si="1"/>
        <v>1010180.9608639692</v>
      </c>
      <c r="I18" s="62">
        <f>IF(F18="","",I17+O18)</f>
        <v>2258490.6544956453</v>
      </c>
      <c r="J18" s="63">
        <f t="shared" si="2"/>
        <v>150745.71485640074</v>
      </c>
      <c r="K18" s="64">
        <f t="shared" si="2"/>
        <v>213758.42857872386</v>
      </c>
      <c r="L18" s="65">
        <f>IF(I17="","",I17*$J$6/100)</f>
        <v>432180.31042817899</v>
      </c>
      <c r="M18" s="63">
        <f t="shared" si="0"/>
        <v>191447.05786762893</v>
      </c>
      <c r="N18" s="64">
        <f t="shared" si="0"/>
        <v>320637.64286808576</v>
      </c>
      <c r="O18" s="65">
        <f t="shared" si="0"/>
        <v>864360.62085635797</v>
      </c>
      <c r="P18" s="33"/>
      <c r="Q18" s="33"/>
      <c r="R18" s="33"/>
    </row>
    <row r="19" spans="1:18">
      <c r="A19" s="6">
        <v>11</v>
      </c>
      <c r="B19" s="101">
        <v>44060</v>
      </c>
      <c r="C19" s="102">
        <v>1</v>
      </c>
      <c r="D19" s="103">
        <v>1.27</v>
      </c>
      <c r="E19" s="95">
        <v>1.5</v>
      </c>
      <c r="F19" s="60">
        <v>2</v>
      </c>
      <c r="G19" s="62">
        <f t="shared" si="1"/>
        <v>944543.32195451984</v>
      </c>
      <c r="H19" s="62">
        <f t="shared" si="1"/>
        <v>1479915.1076657148</v>
      </c>
      <c r="I19" s="62">
        <f t="shared" si="1"/>
        <v>3658754.8602829454</v>
      </c>
      <c r="J19" s="63">
        <f t="shared" si="2"/>
        <v>210094.30279536569</v>
      </c>
      <c r="K19" s="64">
        <f t="shared" si="2"/>
        <v>313156.09786783042</v>
      </c>
      <c r="L19" s="65">
        <f t="shared" si="2"/>
        <v>700132.10289365007</v>
      </c>
      <c r="M19" s="63">
        <f t="shared" si="0"/>
        <v>266819.7645501144</v>
      </c>
      <c r="N19" s="64">
        <f t="shared" si="0"/>
        <v>469734.14680174564</v>
      </c>
      <c r="O19" s="65">
        <f t="shared" si="0"/>
        <v>1400264.2057873001</v>
      </c>
      <c r="P19" s="61"/>
      <c r="Q19" s="33"/>
      <c r="R19" s="33"/>
    </row>
    <row r="20" spans="1:18">
      <c r="A20" s="6">
        <v>12</v>
      </c>
      <c r="B20" s="101">
        <v>44057</v>
      </c>
      <c r="C20" s="102">
        <v>1</v>
      </c>
      <c r="D20" s="103">
        <v>1.27</v>
      </c>
      <c r="E20" s="95">
        <v>1.5</v>
      </c>
      <c r="F20" s="60">
        <v>2</v>
      </c>
      <c r="G20" s="62">
        <f t="shared" si="1"/>
        <v>1316410.0278080143</v>
      </c>
      <c r="H20" s="62">
        <f t="shared" si="1"/>
        <v>2168075.6327302721</v>
      </c>
      <c r="I20" s="62">
        <f t="shared" si="1"/>
        <v>5927182.8736583721</v>
      </c>
      <c r="J20" s="63">
        <f t="shared" si="2"/>
        <v>292808.42980590113</v>
      </c>
      <c r="K20" s="64">
        <f t="shared" si="2"/>
        <v>458773.68337637157</v>
      </c>
      <c r="L20" s="65">
        <f t="shared" si="2"/>
        <v>1134214.0066877131</v>
      </c>
      <c r="M20" s="63">
        <f t="shared" si="0"/>
        <v>371866.70585349447</v>
      </c>
      <c r="N20" s="64">
        <f t="shared" si="0"/>
        <v>688160.52506455733</v>
      </c>
      <c r="O20" s="65">
        <f t="shared" si="0"/>
        <v>2268428.0133754262</v>
      </c>
      <c r="P20" s="33"/>
      <c r="Q20" s="33"/>
      <c r="R20" s="33"/>
    </row>
    <row r="21" spans="1:18">
      <c r="A21" s="6">
        <v>13</v>
      </c>
      <c r="B21" s="101">
        <v>44040</v>
      </c>
      <c r="C21" s="102">
        <v>1</v>
      </c>
      <c r="D21" s="103">
        <v>-1</v>
      </c>
      <c r="E21" s="95">
        <v>-1</v>
      </c>
      <c r="F21" s="59">
        <v>-1</v>
      </c>
      <c r="G21" s="62">
        <f t="shared" si="1"/>
        <v>908322.91918752983</v>
      </c>
      <c r="H21" s="62">
        <f t="shared" si="1"/>
        <v>1495972.1865838878</v>
      </c>
      <c r="I21" s="62">
        <f t="shared" si="1"/>
        <v>4089756.1828242764</v>
      </c>
      <c r="J21" s="63">
        <f t="shared" si="2"/>
        <v>408087.10862048448</v>
      </c>
      <c r="K21" s="64">
        <f t="shared" si="2"/>
        <v>672103.44614638435</v>
      </c>
      <c r="L21" s="65">
        <f t="shared" si="2"/>
        <v>1837426.6908340955</v>
      </c>
      <c r="M21" s="63">
        <f t="shared" si="0"/>
        <v>-408087.10862048448</v>
      </c>
      <c r="N21" s="64">
        <f t="shared" si="0"/>
        <v>-672103.44614638435</v>
      </c>
      <c r="O21" s="65">
        <f t="shared" si="0"/>
        <v>-1837426.6908340955</v>
      </c>
      <c r="P21" s="61"/>
      <c r="Q21" s="33"/>
      <c r="R21" s="33"/>
    </row>
    <row r="22" spans="1:18">
      <c r="A22" s="6">
        <v>14</v>
      </c>
      <c r="B22" s="101">
        <v>44039</v>
      </c>
      <c r="C22" s="102">
        <v>1</v>
      </c>
      <c r="D22" s="103">
        <v>1.27</v>
      </c>
      <c r="E22" s="95">
        <v>1.5</v>
      </c>
      <c r="F22" s="60">
        <v>2</v>
      </c>
      <c r="G22" s="62">
        <f t="shared" si="1"/>
        <v>1265929.6524716602</v>
      </c>
      <c r="H22" s="62">
        <f t="shared" si="1"/>
        <v>2191599.2533453954</v>
      </c>
      <c r="I22" s="62">
        <f t="shared" si="1"/>
        <v>6625405.0161753278</v>
      </c>
      <c r="J22" s="63">
        <f t="shared" si="2"/>
        <v>281580.10494813422</v>
      </c>
      <c r="K22" s="64">
        <f t="shared" si="2"/>
        <v>463751.37784100516</v>
      </c>
      <c r="L22" s="65">
        <f t="shared" si="2"/>
        <v>1267824.4166755257</v>
      </c>
      <c r="M22" s="63">
        <f t="shared" si="0"/>
        <v>357606.73328413046</v>
      </c>
      <c r="N22" s="64">
        <f t="shared" si="0"/>
        <v>695627.06676150777</v>
      </c>
      <c r="O22" s="65">
        <f t="shared" si="0"/>
        <v>2535648.8333510514</v>
      </c>
      <c r="P22" s="33"/>
      <c r="Q22" s="33"/>
      <c r="R22" s="33"/>
    </row>
    <row r="23" spans="1:18">
      <c r="A23" s="6">
        <v>15</v>
      </c>
      <c r="B23" s="101">
        <v>44033</v>
      </c>
      <c r="C23" s="102">
        <v>1</v>
      </c>
      <c r="D23" s="103">
        <v>-1</v>
      </c>
      <c r="E23" s="95">
        <v>-1</v>
      </c>
      <c r="F23" s="59">
        <v>-1</v>
      </c>
      <c r="G23" s="62">
        <f t="shared" si="1"/>
        <v>873491.46020544553</v>
      </c>
      <c r="H23" s="62">
        <f t="shared" si="1"/>
        <v>1512203.484808323</v>
      </c>
      <c r="I23" s="62">
        <f t="shared" si="1"/>
        <v>4571529.4611609764</v>
      </c>
      <c r="J23" s="63">
        <f t="shared" si="2"/>
        <v>392438.19226621464</v>
      </c>
      <c r="K23" s="64">
        <f t="shared" si="2"/>
        <v>679395.76853707258</v>
      </c>
      <c r="L23" s="65">
        <f t="shared" si="2"/>
        <v>2053875.5550143516</v>
      </c>
      <c r="M23" s="63">
        <f t="shared" si="0"/>
        <v>-392438.19226621464</v>
      </c>
      <c r="N23" s="64">
        <f t="shared" si="0"/>
        <v>-679395.76853707258</v>
      </c>
      <c r="O23" s="65">
        <f t="shared" si="0"/>
        <v>-2053875.5550143516</v>
      </c>
      <c r="P23" s="33"/>
      <c r="Q23" s="33"/>
      <c r="R23" s="33"/>
    </row>
    <row r="24" spans="1:18">
      <c r="A24" s="6">
        <v>16</v>
      </c>
      <c r="B24" s="101">
        <v>44027</v>
      </c>
      <c r="C24" s="102">
        <v>2</v>
      </c>
      <c r="D24" s="103">
        <v>1.27</v>
      </c>
      <c r="E24" s="95">
        <v>1.5</v>
      </c>
      <c r="F24" s="59">
        <v>2</v>
      </c>
      <c r="G24" s="62">
        <f t="shared" si="1"/>
        <v>1217385.0480883294</v>
      </c>
      <c r="H24" s="62">
        <f t="shared" si="1"/>
        <v>2215378.1052441932</v>
      </c>
      <c r="I24" s="62">
        <f t="shared" si="1"/>
        <v>7405877.727080781</v>
      </c>
      <c r="J24" s="63">
        <f t="shared" si="2"/>
        <v>270782.35266368813</v>
      </c>
      <c r="K24" s="64">
        <f t="shared" si="2"/>
        <v>468783.08029058011</v>
      </c>
      <c r="L24" s="65">
        <f t="shared" si="2"/>
        <v>1417174.1329599025</v>
      </c>
      <c r="M24" s="63">
        <f t="shared" si="0"/>
        <v>343893.5878828839</v>
      </c>
      <c r="N24" s="64">
        <f t="shared" si="0"/>
        <v>703174.62043587014</v>
      </c>
      <c r="O24" s="65">
        <f t="shared" si="0"/>
        <v>2834348.265919805</v>
      </c>
      <c r="P24" s="33"/>
      <c r="Q24" s="33"/>
      <c r="R24" s="33"/>
    </row>
    <row r="25" spans="1:18">
      <c r="A25" s="6">
        <v>17</v>
      </c>
      <c r="B25" s="101">
        <v>44025</v>
      </c>
      <c r="C25" s="102">
        <v>2</v>
      </c>
      <c r="D25" s="103">
        <v>1.27</v>
      </c>
      <c r="E25" s="95">
        <v>1.5</v>
      </c>
      <c r="F25" s="59">
        <v>2</v>
      </c>
      <c r="G25" s="62">
        <f t="shared" si="1"/>
        <v>1696669.5415207047</v>
      </c>
      <c r="H25" s="62">
        <f t="shared" si="1"/>
        <v>3245528.9241827428</v>
      </c>
      <c r="I25" s="62">
        <f t="shared" si="1"/>
        <v>11997521.917870864</v>
      </c>
      <c r="J25" s="63">
        <f t="shared" si="2"/>
        <v>377389.36490738211</v>
      </c>
      <c r="K25" s="64">
        <f t="shared" si="2"/>
        <v>686767.21262569993</v>
      </c>
      <c r="L25" s="65">
        <f t="shared" si="2"/>
        <v>2295822.0953950421</v>
      </c>
      <c r="M25" s="63">
        <f t="shared" ref="M25:O58" si="3">IF(D25="","",J25*D25)</f>
        <v>479284.49343237531</v>
      </c>
      <c r="N25" s="64">
        <f t="shared" si="3"/>
        <v>1030150.8189385498</v>
      </c>
      <c r="O25" s="65">
        <f t="shared" si="3"/>
        <v>4591644.1907900842</v>
      </c>
      <c r="P25" s="33"/>
      <c r="Q25" s="33"/>
      <c r="R25" s="33"/>
    </row>
    <row r="26" spans="1:18">
      <c r="A26" s="6">
        <v>18</v>
      </c>
      <c r="B26" s="101">
        <v>44021</v>
      </c>
      <c r="C26" s="102">
        <v>1</v>
      </c>
      <c r="D26" s="103">
        <v>1.27</v>
      </c>
      <c r="E26" s="95">
        <v>1.5</v>
      </c>
      <c r="F26" s="59">
        <v>2</v>
      </c>
      <c r="G26" s="62">
        <f t="shared" ref="G26:I41" si="4">IF(D26="","",G25+M26)</f>
        <v>2364648.3400174063</v>
      </c>
      <c r="H26" s="62">
        <f t="shared" si="4"/>
        <v>4754699.873927718</v>
      </c>
      <c r="I26" s="62">
        <f t="shared" si="4"/>
        <v>19435985.506950799</v>
      </c>
      <c r="J26" s="63">
        <f t="shared" ref="J26:L45" si="5">IF(G25="","",G25*$J$6/100)</f>
        <v>525967.55787141842</v>
      </c>
      <c r="K26" s="64">
        <f t="shared" si="5"/>
        <v>1006113.9664966502</v>
      </c>
      <c r="L26" s="65">
        <f t="shared" si="5"/>
        <v>3719231.7945399676</v>
      </c>
      <c r="M26" s="63">
        <f t="shared" si="3"/>
        <v>667978.79849670141</v>
      </c>
      <c r="N26" s="64">
        <f t="shared" si="3"/>
        <v>1509170.9497449754</v>
      </c>
      <c r="O26" s="65">
        <f t="shared" si="3"/>
        <v>7438463.5890799351</v>
      </c>
      <c r="P26" s="33"/>
      <c r="Q26" s="33"/>
      <c r="R26" s="33"/>
    </row>
    <row r="27" spans="1:18">
      <c r="A27" s="6">
        <v>19</v>
      </c>
      <c r="B27" s="101">
        <v>44019</v>
      </c>
      <c r="C27" s="102">
        <v>1</v>
      </c>
      <c r="D27" s="103">
        <v>-1</v>
      </c>
      <c r="E27" s="95">
        <v>-1</v>
      </c>
      <c r="F27" s="59">
        <v>-1</v>
      </c>
      <c r="G27" s="62">
        <f t="shared" si="4"/>
        <v>1631607.3546120103</v>
      </c>
      <c r="H27" s="62">
        <f t="shared" si="4"/>
        <v>3280742.913010125</v>
      </c>
      <c r="I27" s="62">
        <f t="shared" si="4"/>
        <v>13410829.999796052</v>
      </c>
      <c r="J27" s="63">
        <f t="shared" si="5"/>
        <v>733040.98540539597</v>
      </c>
      <c r="K27" s="64">
        <f t="shared" si="5"/>
        <v>1473956.9609175927</v>
      </c>
      <c r="L27" s="65">
        <f t="shared" si="5"/>
        <v>6025155.5071547469</v>
      </c>
      <c r="M27" s="63">
        <f t="shared" si="3"/>
        <v>-733040.98540539597</v>
      </c>
      <c r="N27" s="64">
        <f t="shared" si="3"/>
        <v>-1473956.9609175927</v>
      </c>
      <c r="O27" s="65">
        <f t="shared" si="3"/>
        <v>-6025155.5071547469</v>
      </c>
      <c r="P27" s="33"/>
      <c r="Q27" s="33"/>
      <c r="R27" s="33"/>
    </row>
    <row r="28" spans="1:18">
      <c r="A28" s="6">
        <v>20</v>
      </c>
      <c r="B28" s="101">
        <v>44015</v>
      </c>
      <c r="C28" s="102">
        <v>1</v>
      </c>
      <c r="D28" s="103">
        <v>1.27</v>
      </c>
      <c r="E28" s="95">
        <v>1.5</v>
      </c>
      <c r="F28" s="60">
        <v>2</v>
      </c>
      <c r="G28" s="62">
        <f t="shared" si="4"/>
        <v>2273971.170122759</v>
      </c>
      <c r="H28" s="62">
        <f t="shared" si="4"/>
        <v>4806288.3675598335</v>
      </c>
      <c r="I28" s="62">
        <f t="shared" si="4"/>
        <v>21725544.599669605</v>
      </c>
      <c r="J28" s="63">
        <f t="shared" si="5"/>
        <v>505798.27992972324</v>
      </c>
      <c r="K28" s="64">
        <f t="shared" si="5"/>
        <v>1017030.3030331389</v>
      </c>
      <c r="L28" s="65">
        <f t="shared" si="5"/>
        <v>4157357.299936776</v>
      </c>
      <c r="M28" s="63">
        <f t="shared" si="3"/>
        <v>642363.81551074854</v>
      </c>
      <c r="N28" s="64">
        <f t="shared" si="3"/>
        <v>1525545.4545497084</v>
      </c>
      <c r="O28" s="65">
        <f t="shared" si="3"/>
        <v>8314714.5998735521</v>
      </c>
      <c r="P28" s="33"/>
      <c r="Q28" s="33"/>
      <c r="R28" s="33"/>
    </row>
    <row r="29" spans="1:18">
      <c r="A29" s="6">
        <v>21</v>
      </c>
      <c r="B29" s="101">
        <v>44012</v>
      </c>
      <c r="C29" s="102">
        <v>2</v>
      </c>
      <c r="D29" s="103">
        <v>-1</v>
      </c>
      <c r="E29" s="95">
        <v>-1</v>
      </c>
      <c r="F29" s="59">
        <v>-1</v>
      </c>
      <c r="G29" s="62">
        <f t="shared" si="4"/>
        <v>1569040.1073847036</v>
      </c>
      <c r="H29" s="62">
        <f t="shared" si="4"/>
        <v>3316338.9736162852</v>
      </c>
      <c r="I29" s="62">
        <f t="shared" si="4"/>
        <v>14990625.773772027</v>
      </c>
      <c r="J29" s="63">
        <f t="shared" si="5"/>
        <v>704931.06273805525</v>
      </c>
      <c r="K29" s="64">
        <f t="shared" si="5"/>
        <v>1489949.3939435484</v>
      </c>
      <c r="L29" s="65">
        <f t="shared" si="5"/>
        <v>6734918.8258975782</v>
      </c>
      <c r="M29" s="63">
        <f t="shared" si="3"/>
        <v>-704931.06273805525</v>
      </c>
      <c r="N29" s="64">
        <f t="shared" si="3"/>
        <v>-1489949.3939435484</v>
      </c>
      <c r="O29" s="65">
        <f t="shared" si="3"/>
        <v>-6734918.8258975782</v>
      </c>
      <c r="P29" s="33"/>
      <c r="Q29" s="33"/>
      <c r="R29" s="33"/>
    </row>
    <row r="30" spans="1:18">
      <c r="A30" s="6">
        <v>22</v>
      </c>
      <c r="B30" s="101">
        <v>44000</v>
      </c>
      <c r="C30" s="102">
        <v>2</v>
      </c>
      <c r="D30" s="103">
        <v>1.27</v>
      </c>
      <c r="E30" s="95">
        <v>1.5</v>
      </c>
      <c r="F30" s="60">
        <v>2</v>
      </c>
      <c r="G30" s="62">
        <f t="shared" si="4"/>
        <v>2186771.1976620615</v>
      </c>
      <c r="H30" s="62">
        <f t="shared" si="4"/>
        <v>4858436.5963478573</v>
      </c>
      <c r="I30" s="62">
        <f t="shared" si="4"/>
        <v>24284813.753510684</v>
      </c>
      <c r="J30" s="63">
        <f t="shared" si="5"/>
        <v>486402.4332892581</v>
      </c>
      <c r="K30" s="64">
        <f t="shared" si="5"/>
        <v>1028065.0818210484</v>
      </c>
      <c r="L30" s="65">
        <f t="shared" si="5"/>
        <v>4647093.9898693291</v>
      </c>
      <c r="M30" s="63">
        <f t="shared" si="3"/>
        <v>617731.09027735784</v>
      </c>
      <c r="N30" s="64">
        <f t="shared" si="3"/>
        <v>1542097.6227315725</v>
      </c>
      <c r="O30" s="65">
        <f t="shared" si="3"/>
        <v>9294187.9797386583</v>
      </c>
      <c r="P30" s="33"/>
      <c r="Q30" s="33"/>
      <c r="R30" s="33"/>
    </row>
    <row r="31" spans="1:18">
      <c r="A31" s="6">
        <v>23</v>
      </c>
      <c r="B31" s="101">
        <v>43990</v>
      </c>
      <c r="C31" s="102">
        <v>1</v>
      </c>
      <c r="D31" s="103">
        <v>1.27</v>
      </c>
      <c r="E31" s="95">
        <v>1.5</v>
      </c>
      <c r="F31" s="59">
        <v>-1</v>
      </c>
      <c r="G31" s="62">
        <f t="shared" si="4"/>
        <v>3047703.0181816155</v>
      </c>
      <c r="H31" s="62">
        <f t="shared" si="4"/>
        <v>7117609.6136496104</v>
      </c>
      <c r="I31" s="62">
        <f t="shared" si="4"/>
        <v>16756521.489922371</v>
      </c>
      <c r="J31" s="63">
        <f t="shared" si="5"/>
        <v>677899.07127523911</v>
      </c>
      <c r="K31" s="64">
        <f t="shared" si="5"/>
        <v>1506115.3448678358</v>
      </c>
      <c r="L31" s="65">
        <f t="shared" si="5"/>
        <v>7528292.2635883121</v>
      </c>
      <c r="M31" s="63">
        <f t="shared" si="3"/>
        <v>860931.82051955373</v>
      </c>
      <c r="N31" s="64">
        <f t="shared" si="3"/>
        <v>2259173.0173017536</v>
      </c>
      <c r="O31" s="65">
        <f t="shared" si="3"/>
        <v>-7528292.2635883121</v>
      </c>
      <c r="P31" s="33"/>
      <c r="Q31" s="33"/>
      <c r="R31" s="33"/>
    </row>
    <row r="32" spans="1:18">
      <c r="A32" s="6">
        <v>24</v>
      </c>
      <c r="B32" s="101">
        <v>43987</v>
      </c>
      <c r="C32" s="102">
        <v>1</v>
      </c>
      <c r="D32" s="103">
        <v>1.27</v>
      </c>
      <c r="E32" s="95">
        <v>1.5</v>
      </c>
      <c r="F32" s="59">
        <v>2</v>
      </c>
      <c r="G32" s="62">
        <f t="shared" si="4"/>
        <v>4247583.696439717</v>
      </c>
      <c r="H32" s="62">
        <f t="shared" si="4"/>
        <v>10427298.08399668</v>
      </c>
      <c r="I32" s="62">
        <f t="shared" si="4"/>
        <v>27145564.813674241</v>
      </c>
      <c r="J32" s="63">
        <f t="shared" si="5"/>
        <v>944787.93563630071</v>
      </c>
      <c r="K32" s="64">
        <f t="shared" si="5"/>
        <v>2206458.9802313792</v>
      </c>
      <c r="L32" s="65">
        <f t="shared" si="5"/>
        <v>5194521.6618759353</v>
      </c>
      <c r="M32" s="63">
        <f t="shared" si="3"/>
        <v>1199880.6782581019</v>
      </c>
      <c r="N32" s="64">
        <f t="shared" si="3"/>
        <v>3309688.4703470687</v>
      </c>
      <c r="O32" s="65">
        <f t="shared" si="3"/>
        <v>10389043.323751871</v>
      </c>
      <c r="P32" s="33"/>
      <c r="Q32" s="33"/>
      <c r="R32" s="33"/>
    </row>
    <row r="33" spans="1:18">
      <c r="A33" s="6">
        <v>25</v>
      </c>
      <c r="B33" s="101">
        <v>43951</v>
      </c>
      <c r="C33" s="102">
        <v>1</v>
      </c>
      <c r="D33" s="103">
        <v>1.27</v>
      </c>
      <c r="E33" s="95">
        <v>1.5</v>
      </c>
      <c r="F33" s="59">
        <v>2</v>
      </c>
      <c r="G33" s="62">
        <f t="shared" si="4"/>
        <v>5919857.3977280334</v>
      </c>
      <c r="H33" s="62">
        <f t="shared" si="4"/>
        <v>15275991.693055136</v>
      </c>
      <c r="I33" s="62">
        <f t="shared" si="4"/>
        <v>43975814.998152271</v>
      </c>
      <c r="J33" s="63">
        <f t="shared" si="5"/>
        <v>1316750.9458963124</v>
      </c>
      <c r="K33" s="64">
        <f t="shared" si="5"/>
        <v>3232462.4060389712</v>
      </c>
      <c r="L33" s="65">
        <f t="shared" si="5"/>
        <v>8415125.0922390148</v>
      </c>
      <c r="M33" s="63">
        <f t="shared" si="3"/>
        <v>1672273.7012883166</v>
      </c>
      <c r="N33" s="64">
        <f t="shared" si="3"/>
        <v>4848693.6090584565</v>
      </c>
      <c r="O33" s="65">
        <f t="shared" si="3"/>
        <v>16830250.18447803</v>
      </c>
      <c r="P33" s="33"/>
      <c r="Q33" s="33"/>
      <c r="R33" s="33"/>
    </row>
    <row r="34" spans="1:18">
      <c r="A34" s="6">
        <v>26</v>
      </c>
      <c r="B34" s="101">
        <v>43938</v>
      </c>
      <c r="C34" s="102">
        <v>1</v>
      </c>
      <c r="D34" s="103">
        <v>-1</v>
      </c>
      <c r="E34" s="95">
        <v>-1</v>
      </c>
      <c r="F34" s="59">
        <v>-1</v>
      </c>
      <c r="G34" s="62">
        <f t="shared" si="4"/>
        <v>4084701.604432343</v>
      </c>
      <c r="H34" s="62">
        <f t="shared" si="4"/>
        <v>10540434.268208044</v>
      </c>
      <c r="I34" s="62">
        <f t="shared" si="4"/>
        <v>30343312.348725066</v>
      </c>
      <c r="J34" s="63">
        <f t="shared" si="5"/>
        <v>1835155.7932956903</v>
      </c>
      <c r="K34" s="64">
        <f t="shared" si="5"/>
        <v>4735557.4248470925</v>
      </c>
      <c r="L34" s="65">
        <f t="shared" si="5"/>
        <v>13632502.649427203</v>
      </c>
      <c r="M34" s="63">
        <f t="shared" si="3"/>
        <v>-1835155.7932956903</v>
      </c>
      <c r="N34" s="64">
        <f t="shared" si="3"/>
        <v>-4735557.4248470925</v>
      </c>
      <c r="O34" s="65">
        <f t="shared" si="3"/>
        <v>-13632502.649427203</v>
      </c>
      <c r="P34" s="33"/>
      <c r="Q34" s="33"/>
      <c r="R34" s="33"/>
    </row>
    <row r="35" spans="1:18">
      <c r="A35" s="6">
        <v>27</v>
      </c>
      <c r="B35" s="101">
        <v>43935</v>
      </c>
      <c r="C35" s="102">
        <v>1</v>
      </c>
      <c r="D35" s="103">
        <v>-1</v>
      </c>
      <c r="E35" s="95">
        <v>-1</v>
      </c>
      <c r="F35" s="59">
        <v>-1</v>
      </c>
      <c r="G35" s="62">
        <f t="shared" si="4"/>
        <v>2818444.1070583165</v>
      </c>
      <c r="H35" s="62">
        <f t="shared" si="4"/>
        <v>7272899.6450635493</v>
      </c>
      <c r="I35" s="62">
        <f t="shared" si="4"/>
        <v>20936885.520620294</v>
      </c>
      <c r="J35" s="63">
        <f t="shared" si="5"/>
        <v>1266257.4973740263</v>
      </c>
      <c r="K35" s="64">
        <f t="shared" si="5"/>
        <v>3267534.6231444939</v>
      </c>
      <c r="L35" s="65">
        <f t="shared" si="5"/>
        <v>9406426.8281047698</v>
      </c>
      <c r="M35" s="63">
        <f t="shared" si="3"/>
        <v>-1266257.4973740263</v>
      </c>
      <c r="N35" s="64">
        <f t="shared" si="3"/>
        <v>-3267534.6231444939</v>
      </c>
      <c r="O35" s="65">
        <f t="shared" si="3"/>
        <v>-9406426.8281047698</v>
      </c>
      <c r="P35" s="33"/>
      <c r="Q35" s="33"/>
      <c r="R35" s="33"/>
    </row>
    <row r="36" spans="1:18">
      <c r="A36" s="6">
        <v>28</v>
      </c>
      <c r="B36" s="101">
        <v>43931</v>
      </c>
      <c r="C36" s="102">
        <v>1</v>
      </c>
      <c r="D36" s="103">
        <v>-1</v>
      </c>
      <c r="E36" s="95">
        <v>-1</v>
      </c>
      <c r="F36" s="59">
        <v>-1</v>
      </c>
      <c r="G36" s="62">
        <f t="shared" si="4"/>
        <v>1944726.4338702383</v>
      </c>
      <c r="H36" s="62">
        <f t="shared" si="4"/>
        <v>5018300.7550938483</v>
      </c>
      <c r="I36" s="62">
        <f t="shared" si="4"/>
        <v>14446451.009228002</v>
      </c>
      <c r="J36" s="63">
        <f t="shared" si="5"/>
        <v>873717.6731880781</v>
      </c>
      <c r="K36" s="64">
        <f t="shared" si="5"/>
        <v>2254598.8899697005</v>
      </c>
      <c r="L36" s="65">
        <f t="shared" si="5"/>
        <v>6490434.5113922907</v>
      </c>
      <c r="M36" s="63">
        <f t="shared" si="3"/>
        <v>-873717.6731880781</v>
      </c>
      <c r="N36" s="64">
        <f t="shared" si="3"/>
        <v>-2254598.8899697005</v>
      </c>
      <c r="O36" s="65">
        <f t="shared" si="3"/>
        <v>-6490434.5113922907</v>
      </c>
      <c r="P36" s="33"/>
      <c r="Q36" s="33"/>
      <c r="R36" s="33"/>
    </row>
    <row r="37" spans="1:18">
      <c r="A37" s="6">
        <v>29</v>
      </c>
      <c r="B37" s="101">
        <v>43914</v>
      </c>
      <c r="C37" s="102">
        <v>1</v>
      </c>
      <c r="D37" s="103">
        <v>1.27</v>
      </c>
      <c r="E37" s="95">
        <v>1.5</v>
      </c>
      <c r="F37" s="59">
        <v>2</v>
      </c>
      <c r="G37" s="62">
        <f t="shared" si="4"/>
        <v>2710365.2308849511</v>
      </c>
      <c r="H37" s="62">
        <f t="shared" si="4"/>
        <v>7351810.6062124874</v>
      </c>
      <c r="I37" s="62">
        <f t="shared" si="4"/>
        <v>23403250.634949364</v>
      </c>
      <c r="J37" s="63">
        <f t="shared" si="5"/>
        <v>602865.19449977379</v>
      </c>
      <c r="K37" s="64">
        <f t="shared" si="5"/>
        <v>1555673.234079093</v>
      </c>
      <c r="L37" s="65">
        <f t="shared" si="5"/>
        <v>4478399.8128606807</v>
      </c>
      <c r="M37" s="63">
        <f t="shared" si="3"/>
        <v>765638.79701471271</v>
      </c>
      <c r="N37" s="64">
        <f t="shared" si="3"/>
        <v>2333509.8511186396</v>
      </c>
      <c r="O37" s="65">
        <f t="shared" si="3"/>
        <v>8956799.6257213615</v>
      </c>
      <c r="P37" s="33"/>
      <c r="Q37" s="33"/>
      <c r="R37" s="33"/>
    </row>
    <row r="38" spans="1:18">
      <c r="A38" s="6">
        <v>30</v>
      </c>
      <c r="B38" s="101">
        <v>43907</v>
      </c>
      <c r="C38" s="102">
        <v>2</v>
      </c>
      <c r="D38" s="103">
        <v>1.27</v>
      </c>
      <c r="E38" s="95">
        <v>1.5</v>
      </c>
      <c r="F38" s="60">
        <v>2</v>
      </c>
      <c r="G38" s="62">
        <f t="shared" si="4"/>
        <v>3777436.0222843559</v>
      </c>
      <c r="H38" s="62">
        <f t="shared" si="4"/>
        <v>10770402.538101293</v>
      </c>
      <c r="I38" s="62">
        <f t="shared" si="4"/>
        <v>37913266.028617971</v>
      </c>
      <c r="J38" s="63">
        <f t="shared" si="5"/>
        <v>840213.22157433478</v>
      </c>
      <c r="K38" s="64">
        <f t="shared" si="5"/>
        <v>2279061.2879258711</v>
      </c>
      <c r="L38" s="65">
        <f t="shared" si="5"/>
        <v>7255007.6968343034</v>
      </c>
      <c r="M38" s="63">
        <f t="shared" si="3"/>
        <v>1067070.7913994051</v>
      </c>
      <c r="N38" s="64">
        <f t="shared" si="3"/>
        <v>3418591.9318888066</v>
      </c>
      <c r="O38" s="65">
        <f t="shared" si="3"/>
        <v>14510015.393668607</v>
      </c>
      <c r="P38" s="33"/>
      <c r="Q38" s="33"/>
      <c r="R38" s="33"/>
    </row>
    <row r="39" spans="1:18">
      <c r="A39" s="6">
        <v>31</v>
      </c>
      <c r="B39" s="101">
        <v>43906</v>
      </c>
      <c r="C39" s="102">
        <v>2</v>
      </c>
      <c r="D39" s="103">
        <v>1.27</v>
      </c>
      <c r="E39" s="95">
        <v>1.5</v>
      </c>
      <c r="F39" s="60">
        <v>2</v>
      </c>
      <c r="G39" s="62">
        <f t="shared" si="4"/>
        <v>5264612.584257707</v>
      </c>
      <c r="H39" s="62">
        <f t="shared" si="4"/>
        <v>15778639.718318395</v>
      </c>
      <c r="I39" s="62">
        <f t="shared" si="4"/>
        <v>61419490.966361113</v>
      </c>
      <c r="J39" s="63">
        <f t="shared" si="5"/>
        <v>1171005.1669081503</v>
      </c>
      <c r="K39" s="64">
        <f t="shared" si="5"/>
        <v>3338824.7868114007</v>
      </c>
      <c r="L39" s="65">
        <f t="shared" si="5"/>
        <v>11753112.468871571</v>
      </c>
      <c r="M39" s="63">
        <f t="shared" si="3"/>
        <v>1487176.5619733508</v>
      </c>
      <c r="N39" s="64">
        <f t="shared" si="3"/>
        <v>5008237.1802171012</v>
      </c>
      <c r="O39" s="65">
        <f t="shared" si="3"/>
        <v>23506224.937743142</v>
      </c>
      <c r="P39" s="33"/>
      <c r="Q39" s="33"/>
      <c r="R39" s="33"/>
    </row>
    <row r="40" spans="1:18">
      <c r="A40" s="6">
        <v>32</v>
      </c>
      <c r="B40" s="101">
        <v>43900</v>
      </c>
      <c r="C40" s="102">
        <v>2</v>
      </c>
      <c r="D40" s="103">
        <v>1.27</v>
      </c>
      <c r="E40" s="95">
        <v>1.5</v>
      </c>
      <c r="F40" s="60">
        <v>2</v>
      </c>
      <c r="G40" s="62">
        <f t="shared" si="4"/>
        <v>7337290.5586799663</v>
      </c>
      <c r="H40" s="62">
        <f t="shared" si="4"/>
        <v>23115707.187336449</v>
      </c>
      <c r="I40" s="62">
        <f t="shared" si="4"/>
        <v>99499575.36550501</v>
      </c>
      <c r="J40" s="63">
        <f t="shared" si="5"/>
        <v>1632029.901119889</v>
      </c>
      <c r="K40" s="64">
        <f t="shared" si="5"/>
        <v>4891378.3126787022</v>
      </c>
      <c r="L40" s="65">
        <f t="shared" si="5"/>
        <v>19040042.199571945</v>
      </c>
      <c r="M40" s="63">
        <f t="shared" si="3"/>
        <v>2072677.974422259</v>
      </c>
      <c r="N40" s="64">
        <f t="shared" si="3"/>
        <v>7337067.4690180533</v>
      </c>
      <c r="O40" s="65">
        <f t="shared" si="3"/>
        <v>38080084.39914389</v>
      </c>
      <c r="P40" s="33"/>
      <c r="Q40" s="33"/>
      <c r="R40" s="33"/>
    </row>
    <row r="41" spans="1:18">
      <c r="A41" s="6">
        <v>33</v>
      </c>
      <c r="B41" s="101">
        <v>43896</v>
      </c>
      <c r="C41" s="102">
        <v>1</v>
      </c>
      <c r="D41" s="103">
        <v>1.27</v>
      </c>
      <c r="E41" s="95">
        <v>1.5</v>
      </c>
      <c r="F41" s="60">
        <v>2</v>
      </c>
      <c r="G41" s="62">
        <f t="shared" si="4"/>
        <v>10225981.851632269</v>
      </c>
      <c r="H41" s="62">
        <f t="shared" si="4"/>
        <v>33864511.029447898</v>
      </c>
      <c r="I41" s="62">
        <f t="shared" si="4"/>
        <v>161189312.09211811</v>
      </c>
      <c r="J41" s="63">
        <f t="shared" si="5"/>
        <v>2274560.0731907897</v>
      </c>
      <c r="K41" s="64">
        <f t="shared" si="5"/>
        <v>7165869.2280742992</v>
      </c>
      <c r="L41" s="65">
        <f t="shared" si="5"/>
        <v>30844868.363306552</v>
      </c>
      <c r="M41" s="63">
        <f t="shared" si="3"/>
        <v>2888691.2929523028</v>
      </c>
      <c r="N41" s="64">
        <f t="shared" si="3"/>
        <v>10748803.84211145</v>
      </c>
      <c r="O41" s="65">
        <f t="shared" si="3"/>
        <v>61689736.726613104</v>
      </c>
      <c r="P41" s="33"/>
      <c r="Q41" s="33"/>
      <c r="R41" s="33"/>
    </row>
    <row r="42" spans="1:18">
      <c r="A42" s="6">
        <v>34</v>
      </c>
      <c r="B42" s="101">
        <v>43885</v>
      </c>
      <c r="C42" s="102">
        <v>2</v>
      </c>
      <c r="D42" s="103">
        <v>1.27</v>
      </c>
      <c r="E42" s="95">
        <v>1.5</v>
      </c>
      <c r="F42" s="59">
        <v>2</v>
      </c>
      <c r="G42" s="62">
        <f t="shared" ref="G42:I42" si="6">IF(D42="","",G41+M42)</f>
        <v>14251950.906619893</v>
      </c>
      <c r="H42" s="62">
        <f t="shared" si="6"/>
        <v>49611508.658141166</v>
      </c>
      <c r="I42" s="62">
        <f t="shared" si="6"/>
        <v>261126685.58923134</v>
      </c>
      <c r="J42" s="63">
        <f t="shared" si="5"/>
        <v>3170054.3740060031</v>
      </c>
      <c r="K42" s="64">
        <f t="shared" si="5"/>
        <v>10497998.419128848</v>
      </c>
      <c r="L42" s="65">
        <f t="shared" si="5"/>
        <v>49968686.748556614</v>
      </c>
      <c r="M42" s="63">
        <f>IF(D42="","",J42*D42)</f>
        <v>4025969.0549876238</v>
      </c>
      <c r="N42" s="64">
        <f t="shared" si="3"/>
        <v>15746997.628693271</v>
      </c>
      <c r="O42" s="65">
        <f t="shared" si="3"/>
        <v>99937373.497113228</v>
      </c>
      <c r="P42" s="33"/>
      <c r="Q42" s="33"/>
      <c r="R42" s="33"/>
    </row>
    <row r="43" spans="1:18">
      <c r="A43" s="3">
        <v>35</v>
      </c>
      <c r="B43" s="101">
        <v>43881</v>
      </c>
      <c r="C43" s="102">
        <v>2</v>
      </c>
      <c r="D43" s="103">
        <v>1.27</v>
      </c>
      <c r="E43" s="95">
        <v>1.5</v>
      </c>
      <c r="F43" s="59">
        <v>-1</v>
      </c>
      <c r="G43" s="62">
        <f>IF(D43="","",G42+M43)</f>
        <v>19862943.978556145</v>
      </c>
      <c r="H43" s="62">
        <f>IF(E43="","",H42+N43)</f>
        <v>72680860.184176803</v>
      </c>
      <c r="I43" s="62">
        <f>IF(F43="","",I42+O43)</f>
        <v>180177413.05656964</v>
      </c>
      <c r="J43" s="63">
        <f t="shared" si="5"/>
        <v>4418104.7810521666</v>
      </c>
      <c r="K43" s="64">
        <f t="shared" si="5"/>
        <v>15379567.684023762</v>
      </c>
      <c r="L43" s="65">
        <f t="shared" si="5"/>
        <v>80949272.532661721</v>
      </c>
      <c r="M43" s="63">
        <f t="shared" si="3"/>
        <v>5610993.0719362516</v>
      </c>
      <c r="N43" s="64">
        <f t="shared" si="3"/>
        <v>23069351.526035644</v>
      </c>
      <c r="O43" s="65">
        <f t="shared" si="3"/>
        <v>-80949272.532661721</v>
      </c>
    </row>
    <row r="44" spans="1:18">
      <c r="A44" s="6">
        <v>36</v>
      </c>
      <c r="B44" s="101">
        <v>43874</v>
      </c>
      <c r="C44" s="102">
        <v>1</v>
      </c>
      <c r="D44" s="103">
        <v>1.27</v>
      </c>
      <c r="E44" s="95">
        <v>1.5</v>
      </c>
      <c r="F44" s="59">
        <v>2</v>
      </c>
      <c r="G44" s="62">
        <f t="shared" ref="G44:I57" si="7">IF(D44="","",G43+M44)</f>
        <v>27682985.022913698</v>
      </c>
      <c r="H44" s="62">
        <f t="shared" si="7"/>
        <v>106477460.16981901</v>
      </c>
      <c r="I44" s="62">
        <f t="shared" si="7"/>
        <v>291887409.1516428</v>
      </c>
      <c r="J44" s="63">
        <f t="shared" si="5"/>
        <v>6157512.6333524045</v>
      </c>
      <c r="K44" s="64">
        <f t="shared" si="5"/>
        <v>22531066.657094806</v>
      </c>
      <c r="L44" s="65">
        <f t="shared" si="5"/>
        <v>55854998.047536582</v>
      </c>
      <c r="M44" s="63">
        <f>IF(D44="","",J44*D44)</f>
        <v>7820041.0443575541</v>
      </c>
      <c r="N44" s="64">
        <f t="shared" si="3"/>
        <v>33796599.98564221</v>
      </c>
      <c r="O44" s="65">
        <f t="shared" si="3"/>
        <v>111709996.09507316</v>
      </c>
    </row>
    <row r="45" spans="1:18">
      <c r="A45" s="6">
        <v>37</v>
      </c>
      <c r="B45" s="101">
        <v>43872</v>
      </c>
      <c r="C45" s="102">
        <v>1</v>
      </c>
      <c r="D45" s="103">
        <v>1.27</v>
      </c>
      <c r="E45" s="95">
        <v>1.5</v>
      </c>
      <c r="F45" s="60">
        <v>2</v>
      </c>
      <c r="G45" s="62">
        <f t="shared" si="7"/>
        <v>38581776.226434827</v>
      </c>
      <c r="H45" s="62">
        <f t="shared" si="7"/>
        <v>155989479.14878488</v>
      </c>
      <c r="I45" s="62">
        <f t="shared" si="7"/>
        <v>472857602.82566136</v>
      </c>
      <c r="J45" s="63">
        <f t="shared" si="5"/>
        <v>8581725.3571032472</v>
      </c>
      <c r="K45" s="64">
        <f t="shared" si="5"/>
        <v>33008012.652643897</v>
      </c>
      <c r="L45" s="65">
        <f t="shared" si="5"/>
        <v>90485096.837009281</v>
      </c>
      <c r="M45" s="63">
        <f t="shared" si="3"/>
        <v>10898791.203521125</v>
      </c>
      <c r="N45" s="64">
        <f t="shared" si="3"/>
        <v>49512018.978965849</v>
      </c>
      <c r="O45" s="65">
        <f t="shared" si="3"/>
        <v>180970193.67401856</v>
      </c>
    </row>
    <row r="46" spans="1:18">
      <c r="A46" s="6">
        <v>38</v>
      </c>
      <c r="B46" s="101">
        <v>43868</v>
      </c>
      <c r="C46" s="102">
        <v>2</v>
      </c>
      <c r="D46" s="103">
        <v>-1</v>
      </c>
      <c r="E46" s="95">
        <v>-1</v>
      </c>
      <c r="F46" s="59">
        <v>-1</v>
      </c>
      <c r="G46" s="62">
        <f t="shared" si="7"/>
        <v>26621425.596240029</v>
      </c>
      <c r="H46" s="62">
        <f t="shared" si="7"/>
        <v>107632740.61266157</v>
      </c>
      <c r="I46" s="62">
        <f t="shared" si="7"/>
        <v>326271745.94970632</v>
      </c>
      <c r="J46" s="63">
        <f t="shared" ref="J46:L56" si="8">IF(G45="","",G45*$J$6/100)</f>
        <v>11960350.630194798</v>
      </c>
      <c r="K46" s="64">
        <f t="shared" si="8"/>
        <v>48356738.536123313</v>
      </c>
      <c r="L46" s="65">
        <f t="shared" si="8"/>
        <v>146585856.87595502</v>
      </c>
      <c r="M46" s="63">
        <f t="shared" si="3"/>
        <v>-11960350.630194798</v>
      </c>
      <c r="N46" s="64">
        <f t="shared" si="3"/>
        <v>-48356738.536123313</v>
      </c>
      <c r="O46" s="65">
        <f t="shared" si="3"/>
        <v>-146585856.87595502</v>
      </c>
    </row>
    <row r="47" spans="1:18">
      <c r="A47" s="6">
        <v>39</v>
      </c>
      <c r="B47" s="101">
        <v>43867</v>
      </c>
      <c r="C47" s="102">
        <v>2</v>
      </c>
      <c r="D47" s="103">
        <v>-1</v>
      </c>
      <c r="E47" s="95">
        <v>-1</v>
      </c>
      <c r="F47" s="59">
        <v>-1</v>
      </c>
      <c r="G47" s="62">
        <f t="shared" si="7"/>
        <v>18368783.661405619</v>
      </c>
      <c r="H47" s="62">
        <f t="shared" si="7"/>
        <v>74266591.02273649</v>
      </c>
      <c r="I47" s="62">
        <f t="shared" si="7"/>
        <v>225127504.70529735</v>
      </c>
      <c r="J47" s="63">
        <f t="shared" si="8"/>
        <v>8252641.9348344086</v>
      </c>
      <c r="K47" s="64">
        <f t="shared" si="8"/>
        <v>33366149.589925088</v>
      </c>
      <c r="L47" s="65">
        <f t="shared" si="8"/>
        <v>101144241.24440895</v>
      </c>
      <c r="M47" s="63">
        <f t="shared" si="3"/>
        <v>-8252641.9348344086</v>
      </c>
      <c r="N47" s="64">
        <f t="shared" si="3"/>
        <v>-33366149.589925088</v>
      </c>
      <c r="O47" s="65">
        <f t="shared" si="3"/>
        <v>-101144241.24440895</v>
      </c>
    </row>
    <row r="48" spans="1:18">
      <c r="A48" s="6">
        <v>40</v>
      </c>
      <c r="B48" s="101">
        <v>43852</v>
      </c>
      <c r="C48" s="102">
        <v>1</v>
      </c>
      <c r="D48" s="103">
        <v>1.27</v>
      </c>
      <c r="E48" s="95">
        <v>1.5</v>
      </c>
      <c r="F48" s="60">
        <v>2</v>
      </c>
      <c r="G48" s="62">
        <f t="shared" si="7"/>
        <v>25600573.788901012</v>
      </c>
      <c r="H48" s="62">
        <f t="shared" si="7"/>
        <v>108800555.84830895</v>
      </c>
      <c r="I48" s="62">
        <f t="shared" si="7"/>
        <v>364706557.62258172</v>
      </c>
      <c r="J48" s="63">
        <f t="shared" si="8"/>
        <v>5694322.9350357428</v>
      </c>
      <c r="K48" s="64">
        <f t="shared" si="8"/>
        <v>23022643.21704831</v>
      </c>
      <c r="L48" s="65">
        <f t="shared" si="8"/>
        <v>69789526.458642185</v>
      </c>
      <c r="M48" s="63">
        <f t="shared" si="3"/>
        <v>7231790.1274953932</v>
      </c>
      <c r="N48" s="64">
        <f t="shared" si="3"/>
        <v>34533964.825572461</v>
      </c>
      <c r="O48" s="65">
        <f t="shared" si="3"/>
        <v>139579052.91728437</v>
      </c>
    </row>
    <row r="49" spans="1:15">
      <c r="A49" s="6">
        <v>41</v>
      </c>
      <c r="B49" s="161">
        <v>43830</v>
      </c>
      <c r="C49" s="102">
        <v>1</v>
      </c>
      <c r="D49" s="103">
        <v>1.27</v>
      </c>
      <c r="E49" s="95">
        <v>1.5</v>
      </c>
      <c r="F49" s="60">
        <v>2</v>
      </c>
      <c r="G49" s="62">
        <f t="shared" si="7"/>
        <v>35679519.689591341</v>
      </c>
      <c r="H49" s="62">
        <f t="shared" si="7"/>
        <v>159392814.31777263</v>
      </c>
      <c r="I49" s="62">
        <f t="shared" si="7"/>
        <v>590824623.34858239</v>
      </c>
      <c r="J49" s="63">
        <f t="shared" si="8"/>
        <v>7936177.874559314</v>
      </c>
      <c r="K49" s="64">
        <f t="shared" si="8"/>
        <v>33728172.312975772</v>
      </c>
      <c r="L49" s="65">
        <f t="shared" si="8"/>
        <v>113059032.86300033</v>
      </c>
      <c r="M49" s="63">
        <f t="shared" si="3"/>
        <v>10078945.900690328</v>
      </c>
      <c r="N49" s="64">
        <f t="shared" si="3"/>
        <v>50592258.469463661</v>
      </c>
      <c r="O49" s="65">
        <f t="shared" si="3"/>
        <v>226118065.72600067</v>
      </c>
    </row>
    <row r="50" spans="1:15">
      <c r="A50" s="6">
        <v>42</v>
      </c>
      <c r="B50" s="101">
        <v>44184</v>
      </c>
      <c r="C50" s="102">
        <v>2</v>
      </c>
      <c r="D50" s="103">
        <v>1.27</v>
      </c>
      <c r="E50" s="95">
        <v>1.5</v>
      </c>
      <c r="F50" s="59">
        <v>2</v>
      </c>
      <c r="G50" s="62">
        <f t="shared" si="7"/>
        <v>49726546.59138345</v>
      </c>
      <c r="H50" s="62">
        <f t="shared" si="7"/>
        <v>233510472.97553688</v>
      </c>
      <c r="I50" s="62">
        <f t="shared" si="7"/>
        <v>957135889.82470345</v>
      </c>
      <c r="J50" s="63">
        <f t="shared" si="8"/>
        <v>11060651.103773315</v>
      </c>
      <c r="K50" s="64">
        <f t="shared" si="8"/>
        <v>49411772.438509509</v>
      </c>
      <c r="L50" s="65">
        <f t="shared" si="8"/>
        <v>183155633.23806053</v>
      </c>
      <c r="M50" s="63">
        <f t="shared" si="3"/>
        <v>14047026.901792109</v>
      </c>
      <c r="N50" s="64">
        <f t="shared" si="3"/>
        <v>74117658.657764256</v>
      </c>
      <c r="O50" s="65">
        <f t="shared" si="3"/>
        <v>366311266.47612107</v>
      </c>
    </row>
    <row r="51" spans="1:15">
      <c r="A51" s="6">
        <v>43</v>
      </c>
      <c r="B51" s="101">
        <v>44183</v>
      </c>
      <c r="C51" s="102">
        <v>2</v>
      </c>
      <c r="D51" s="103">
        <v>-1</v>
      </c>
      <c r="E51" s="95">
        <v>-1</v>
      </c>
      <c r="F51" s="59">
        <v>-1</v>
      </c>
      <c r="G51" s="62">
        <f t="shared" si="7"/>
        <v>34311317.148054585</v>
      </c>
      <c r="H51" s="62">
        <f t="shared" si="7"/>
        <v>161122226.35312045</v>
      </c>
      <c r="I51" s="62">
        <f t="shared" si="7"/>
        <v>660423763.97904539</v>
      </c>
      <c r="J51" s="63">
        <f t="shared" si="8"/>
        <v>15415229.443328869</v>
      </c>
      <c r="K51" s="64">
        <f t="shared" si="8"/>
        <v>72388246.622416437</v>
      </c>
      <c r="L51" s="65">
        <f t="shared" si="8"/>
        <v>296712125.84565806</v>
      </c>
      <c r="M51" s="63">
        <f t="shared" si="3"/>
        <v>-15415229.443328869</v>
      </c>
      <c r="N51" s="64">
        <f t="shared" si="3"/>
        <v>-72388246.622416437</v>
      </c>
      <c r="O51" s="65">
        <f t="shared" si="3"/>
        <v>-296712125.84565806</v>
      </c>
    </row>
    <row r="52" spans="1:15">
      <c r="A52" s="6">
        <v>44</v>
      </c>
      <c r="B52" s="101">
        <v>44170</v>
      </c>
      <c r="C52" s="102">
        <v>1</v>
      </c>
      <c r="D52" s="103">
        <v>-1</v>
      </c>
      <c r="E52" s="95">
        <v>-1</v>
      </c>
      <c r="F52" s="59">
        <v>-1</v>
      </c>
      <c r="G52" s="62">
        <f t="shared" si="7"/>
        <v>23674808.832157664</v>
      </c>
      <c r="H52" s="62">
        <f t="shared" si="7"/>
        <v>111174336.18365312</v>
      </c>
      <c r="I52" s="62">
        <f t="shared" si="7"/>
        <v>455692397.14554131</v>
      </c>
      <c r="J52" s="63">
        <f t="shared" si="8"/>
        <v>10636508.315896921</v>
      </c>
      <c r="K52" s="64">
        <f t="shared" si="8"/>
        <v>49947890.169467337</v>
      </c>
      <c r="L52" s="65">
        <f t="shared" si="8"/>
        <v>204731366.83350408</v>
      </c>
      <c r="M52" s="63">
        <f t="shared" si="3"/>
        <v>-10636508.315896921</v>
      </c>
      <c r="N52" s="64">
        <f t="shared" si="3"/>
        <v>-49947890.169467337</v>
      </c>
      <c r="O52" s="65">
        <f t="shared" si="3"/>
        <v>-204731366.83350408</v>
      </c>
    </row>
    <row r="53" spans="1:15">
      <c r="A53" s="6">
        <v>45</v>
      </c>
      <c r="B53" s="101">
        <v>44147</v>
      </c>
      <c r="C53" s="102">
        <v>2</v>
      </c>
      <c r="D53" s="103">
        <v>1.27</v>
      </c>
      <c r="E53" s="95">
        <v>1.5</v>
      </c>
      <c r="F53" s="60">
        <v>2</v>
      </c>
      <c r="G53" s="62">
        <f t="shared" si="7"/>
        <v>32995581.069378138</v>
      </c>
      <c r="H53" s="62">
        <f t="shared" si="7"/>
        <v>162870402.5090518</v>
      </c>
      <c r="I53" s="62">
        <f t="shared" si="7"/>
        <v>738221683.37577689</v>
      </c>
      <c r="J53" s="63">
        <f t="shared" si="8"/>
        <v>7339190.737968876</v>
      </c>
      <c r="K53" s="64">
        <f t="shared" si="8"/>
        <v>34464044.216932468</v>
      </c>
      <c r="L53" s="65">
        <f t="shared" si="8"/>
        <v>141264643.11511779</v>
      </c>
      <c r="M53" s="63">
        <f t="shared" si="3"/>
        <v>9320772.2372204736</v>
      </c>
      <c r="N53" s="64">
        <f t="shared" si="3"/>
        <v>51696066.325398698</v>
      </c>
      <c r="O53" s="65">
        <f t="shared" si="3"/>
        <v>282529286.23023558</v>
      </c>
    </row>
    <row r="54" spans="1:15">
      <c r="A54" s="6">
        <v>46</v>
      </c>
      <c r="B54" s="101">
        <v>44146</v>
      </c>
      <c r="C54" s="102">
        <v>1</v>
      </c>
      <c r="D54" s="103">
        <v>1.27</v>
      </c>
      <c r="E54" s="95">
        <v>1.5</v>
      </c>
      <c r="F54" s="60">
        <v>2</v>
      </c>
      <c r="G54" s="62">
        <f t="shared" si="7"/>
        <v>45985941.336392313</v>
      </c>
      <c r="H54" s="62">
        <f t="shared" si="7"/>
        <v>238605139.67576087</v>
      </c>
      <c r="I54" s="62">
        <f t="shared" si="7"/>
        <v>1195919127.0687585</v>
      </c>
      <c r="J54" s="63">
        <f t="shared" si="8"/>
        <v>10228630.131507223</v>
      </c>
      <c r="K54" s="64">
        <f t="shared" si="8"/>
        <v>50489824.777806051</v>
      </c>
      <c r="L54" s="65">
        <f t="shared" si="8"/>
        <v>228848721.84649083</v>
      </c>
      <c r="M54" s="63">
        <f t="shared" si="3"/>
        <v>12990360.267014174</v>
      </c>
      <c r="N54" s="64">
        <f t="shared" si="3"/>
        <v>75734737.16670908</v>
      </c>
      <c r="O54" s="65">
        <f t="shared" si="3"/>
        <v>457697443.69298166</v>
      </c>
    </row>
    <row r="55" spans="1:15">
      <c r="A55" s="6">
        <v>47</v>
      </c>
      <c r="B55" s="101">
        <v>44143</v>
      </c>
      <c r="C55" s="102">
        <v>2</v>
      </c>
      <c r="D55" s="103">
        <v>-1</v>
      </c>
      <c r="E55" s="95">
        <v>-1</v>
      </c>
      <c r="F55" s="59">
        <v>-1</v>
      </c>
      <c r="G55" s="62">
        <f t="shared" si="7"/>
        <v>31730299.522110697</v>
      </c>
      <c r="H55" s="62">
        <f t="shared" si="7"/>
        <v>164637546.376275</v>
      </c>
      <c r="I55" s="62">
        <f t="shared" si="7"/>
        <v>825184197.67744327</v>
      </c>
      <c r="J55" s="63">
        <f t="shared" si="8"/>
        <v>14255641.814281616</v>
      </c>
      <c r="K55" s="64">
        <f t="shared" si="8"/>
        <v>73967593.299485862</v>
      </c>
      <c r="L55" s="65">
        <f t="shared" si="8"/>
        <v>370734929.39131516</v>
      </c>
      <c r="M55" s="63">
        <f t="shared" si="3"/>
        <v>-14255641.814281616</v>
      </c>
      <c r="N55" s="64">
        <f t="shared" si="3"/>
        <v>-73967593.299485862</v>
      </c>
      <c r="O55" s="65">
        <f t="shared" si="3"/>
        <v>-370734929.39131516</v>
      </c>
    </row>
    <row r="56" spans="1:15">
      <c r="A56" s="6">
        <v>48</v>
      </c>
      <c r="B56" s="101">
        <v>44139</v>
      </c>
      <c r="C56" s="102">
        <v>2</v>
      </c>
      <c r="D56" s="103">
        <v>1.27</v>
      </c>
      <c r="E56" s="95">
        <v>1.5</v>
      </c>
      <c r="F56" s="60">
        <v>2</v>
      </c>
      <c r="G56" s="62">
        <f t="shared" si="7"/>
        <v>44222518.443965681</v>
      </c>
      <c r="H56" s="62">
        <f t="shared" si="7"/>
        <v>241194005.44124287</v>
      </c>
      <c r="I56" s="62">
        <f t="shared" si="7"/>
        <v>1336798400.237458</v>
      </c>
      <c r="J56" s="63">
        <f t="shared" si="8"/>
        <v>9836392.8518543169</v>
      </c>
      <c r="K56" s="64">
        <f t="shared" si="8"/>
        <v>51037639.376645252</v>
      </c>
      <c r="L56" s="65">
        <f t="shared" si="8"/>
        <v>255807101.28000739</v>
      </c>
      <c r="M56" s="63">
        <f t="shared" si="3"/>
        <v>12492218.921854982</v>
      </c>
      <c r="N56" s="64">
        <f t="shared" si="3"/>
        <v>76556459.064967871</v>
      </c>
      <c r="O56" s="65">
        <f t="shared" si="3"/>
        <v>511614202.56001478</v>
      </c>
    </row>
    <row r="57" spans="1:15">
      <c r="A57" s="6">
        <v>49</v>
      </c>
      <c r="B57" s="101">
        <v>44122</v>
      </c>
      <c r="C57" s="102">
        <v>1</v>
      </c>
      <c r="D57" s="103">
        <v>1.27</v>
      </c>
      <c r="E57" s="95">
        <v>1.5</v>
      </c>
      <c r="F57" s="59">
        <v>2</v>
      </c>
      <c r="G57" s="62">
        <f t="shared" si="7"/>
        <v>61632923.955354974</v>
      </c>
      <c r="H57" s="62">
        <f t="shared" si="7"/>
        <v>353349217.97142076</v>
      </c>
      <c r="I57" s="62">
        <f t="shared" si="7"/>
        <v>2165613408.3846817</v>
      </c>
      <c r="J57" s="63">
        <f t="shared" ref="J57:L58" si="9">IF(G56="","",G56*$J$6/100)</f>
        <v>13708980.717629362</v>
      </c>
      <c r="K57" s="64">
        <f t="shared" si="9"/>
        <v>74770141.686785281</v>
      </c>
      <c r="L57" s="65">
        <f t="shared" si="9"/>
        <v>414407504.07361197</v>
      </c>
      <c r="M57" s="63">
        <f>IF(D57="","",J57*D57)</f>
        <v>17410405.511389289</v>
      </c>
      <c r="N57" s="64">
        <f>IF(E57="","",K57*E57)</f>
        <v>112155212.53017792</v>
      </c>
      <c r="O57" s="65">
        <f>IF(F57="","",L57*F57)</f>
        <v>828815008.14722395</v>
      </c>
    </row>
    <row r="58" spans="1:15" ht="19.5" thickBot="1">
      <c r="A58" s="6">
        <v>50</v>
      </c>
      <c r="B58" s="120">
        <v>43753</v>
      </c>
      <c r="C58" s="102">
        <v>1</v>
      </c>
      <c r="D58" s="104">
        <v>1.27</v>
      </c>
      <c r="E58" s="105">
        <v>1.5</v>
      </c>
      <c r="F58" s="162">
        <v>2</v>
      </c>
      <c r="G58" s="86">
        <f>IF(D58="","",G57+M58)</f>
        <v>85897806.116578221</v>
      </c>
      <c r="H58" s="86">
        <f>IF(E58="","",H57+N58)</f>
        <v>517656604.32813144</v>
      </c>
      <c r="I58" s="91">
        <f>IF(F58="","",I57+O58)</f>
        <v>3508293721.5831842</v>
      </c>
      <c r="J58" s="63">
        <f t="shared" si="9"/>
        <v>19106206.426160041</v>
      </c>
      <c r="K58" s="64">
        <f t="shared" si="9"/>
        <v>109538257.57114044</v>
      </c>
      <c r="L58" s="65">
        <f t="shared" si="9"/>
        <v>671340156.59925127</v>
      </c>
      <c r="M58" s="63">
        <f>IF(D58="","",J58*D58)</f>
        <v>24264882.161223251</v>
      </c>
      <c r="N58" s="64">
        <f t="shared" si="3"/>
        <v>164307386.35671067</v>
      </c>
      <c r="O58" s="65">
        <f t="shared" si="3"/>
        <v>1342680313.1985025</v>
      </c>
    </row>
    <row r="59" spans="1:15" ht="19.5" thickBot="1">
      <c r="A59" s="6"/>
      <c r="B59" s="173" t="s">
        <v>5</v>
      </c>
      <c r="C59" s="174"/>
      <c r="D59" s="4">
        <f>COUNTIF(D9:D58,1.27)</f>
        <v>36</v>
      </c>
      <c r="E59" s="4">
        <f>COUNTIF(E9:E58,1.5)</f>
        <v>36</v>
      </c>
      <c r="F59" s="5">
        <f>COUNTIF(F9:F58,2)</f>
        <v>34</v>
      </c>
      <c r="G59" s="69">
        <f>MAX(G8:G58)</f>
        <v>85897806.116578221</v>
      </c>
      <c r="H59" s="70">
        <f>MAX(H8:H58)</f>
        <v>517656604.32813144</v>
      </c>
      <c r="I59" s="71">
        <f>MAX(I8:I58)</f>
        <v>3508293721.5831842</v>
      </c>
      <c r="J59" s="72" t="s">
        <v>31</v>
      </c>
      <c r="K59" s="73">
        <f>ABS(B58-B9)</f>
        <v>415</v>
      </c>
      <c r="L59" s="74" t="s">
        <v>32</v>
      </c>
      <c r="M59" s="75"/>
      <c r="N59" s="76"/>
      <c r="O59" s="77"/>
    </row>
    <row r="60" spans="1:15" ht="19.5" thickBot="1">
      <c r="A60" s="6"/>
      <c r="B60" s="167" t="s">
        <v>6</v>
      </c>
      <c r="C60" s="168"/>
      <c r="D60" s="4">
        <f>COUNTIF(D9:D58,-1)</f>
        <v>14</v>
      </c>
      <c r="E60" s="4">
        <f>COUNTIF(E9:E58,-1)</f>
        <v>14</v>
      </c>
      <c r="F60" s="5">
        <f>COUNTIF(F9:F58,-1)</f>
        <v>16</v>
      </c>
      <c r="G60" s="223" t="s">
        <v>30</v>
      </c>
      <c r="H60" s="224"/>
      <c r="I60" s="225"/>
      <c r="J60" s="223" t="s">
        <v>33</v>
      </c>
      <c r="K60" s="224"/>
      <c r="L60" s="225"/>
      <c r="M60" s="75"/>
      <c r="N60" s="76"/>
      <c r="O60" s="77"/>
    </row>
    <row r="61" spans="1:15" ht="19.5" thickBot="1">
      <c r="A61" s="6"/>
      <c r="B61" s="167" t="s">
        <v>35</v>
      </c>
      <c r="C61" s="168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858.97806116578226</v>
      </c>
      <c r="H61" s="79">
        <f>H59/H8</f>
        <v>5176.5660432813147</v>
      </c>
      <c r="I61" s="80">
        <f>I59/I8</f>
        <v>35082.937215831844</v>
      </c>
      <c r="J61" s="81">
        <f>(G61-100%)*30/K59</f>
        <v>62.022510445719199</v>
      </c>
      <c r="K61" s="81">
        <f>(H61-100%)*30/K59</f>
        <v>374.13730433358899</v>
      </c>
      <c r="L61" s="82">
        <f>(I61-100%)*30/K59</f>
        <v>2536.0436541565191</v>
      </c>
      <c r="M61" s="83"/>
      <c r="N61" s="84"/>
      <c r="O61" s="85"/>
    </row>
    <row r="62" spans="1:15" ht="19.5" thickBot="1">
      <c r="A62" s="3"/>
      <c r="B62" s="165" t="s">
        <v>4</v>
      </c>
      <c r="C62" s="166"/>
      <c r="D62" s="58">
        <f>D59/(D59+D60+D61)</f>
        <v>0.72</v>
      </c>
      <c r="E62" s="53">
        <f>E59/(E59+E60+E61)</f>
        <v>0.72</v>
      </c>
      <c r="F62" s="54">
        <f>F59/(F59+F60+F61)</f>
        <v>0.68</v>
      </c>
    </row>
    <row r="64" spans="1:15">
      <c r="D64" s="52"/>
      <c r="E64" s="52"/>
      <c r="F64" s="52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検証シート</vt:lpstr>
      <vt:lpstr>画像</vt:lpstr>
      <vt:lpstr>気づき</vt:lpstr>
      <vt:lpstr>検証終了通貨</vt:lpstr>
      <vt:lpstr>検証シート (50％)</vt:lpstr>
      <vt:lpstr>検証シート (52％) </vt:lpstr>
      <vt:lpstr>検証シート (48％)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2020-12-08T15:51:28Z</dcterms:modified>
</cp:coreProperties>
</file>